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16\RIPS\Mezilesí\"/>
    </mc:Choice>
  </mc:AlternateContent>
  <bookViews>
    <workbookView xWindow="0" yWindow="0" windowWidth="17970" windowHeight="8190"/>
  </bookViews>
  <sheets>
    <sheet name="Rekapitulace stavby" sheetId="1" r:id="rId1"/>
    <sheet name="01 - SO 01 Odvětrání - au..." sheetId="2" r:id="rId2"/>
    <sheet name="101 - VON" sheetId="3" r:id="rId3"/>
  </sheets>
  <definedNames>
    <definedName name="_xlnm.Print_Titles" localSheetId="1">'01 - SO 01 Odvětrání - au...'!$137:$137</definedName>
    <definedName name="_xlnm.Print_Titles" localSheetId="2">'101 - VON'!$117:$117</definedName>
    <definedName name="_xlnm.Print_Titles" localSheetId="0">'Rekapitulace stavby'!$85:$85</definedName>
    <definedName name="_xlnm.Print_Area" localSheetId="1">'01 - SO 01 Odvětrání - au...'!$C$4:$Q$70,'01 - SO 01 Odvětrání - au...'!$C$76:$Q$121,'01 - SO 01 Odvětrání - au...'!$C$127:$Q$232</definedName>
    <definedName name="_xlnm.Print_Area" localSheetId="2">'101 - VON'!$C$4:$Q$70,'101 - VON'!$C$76:$Q$101,'101 - VON'!$C$107:$Q$129</definedName>
    <definedName name="_xlnm.Print_Area" localSheetId="0">'Rekapitulace stavby'!$C$4:$AP$70,'Rekapitulace stavby'!$C$76:$AP$97</definedName>
  </definedNames>
  <calcPr calcId="162913" iterateCount="1"/>
</workbook>
</file>

<file path=xl/calcChain.xml><?xml version="1.0" encoding="utf-8"?>
<calcChain xmlns="http://schemas.openxmlformats.org/spreadsheetml/2006/main">
  <c r="AY89" i="1" l="1"/>
  <c r="AX89" i="1"/>
  <c r="BI129" i="3"/>
  <c r="BH129" i="3"/>
  <c r="BG129" i="3"/>
  <c r="BE129" i="3"/>
  <c r="BK129" i="3"/>
  <c r="N129" i="3" s="1"/>
  <c r="BF129" i="3" s="1"/>
  <c r="BI128" i="3"/>
  <c r="BH128" i="3"/>
  <c r="BG128" i="3"/>
  <c r="BE128" i="3"/>
  <c r="N128" i="3"/>
  <c r="BF128" i="3" s="1"/>
  <c r="BK128" i="3"/>
  <c r="BI127" i="3"/>
  <c r="BH127" i="3"/>
  <c r="BG127" i="3"/>
  <c r="BE127" i="3"/>
  <c r="N127" i="3"/>
  <c r="BF127" i="3" s="1"/>
  <c r="BK127" i="3"/>
  <c r="BI126" i="3"/>
  <c r="BH126" i="3"/>
  <c r="BG126" i="3"/>
  <c r="BE126" i="3"/>
  <c r="BK126" i="3"/>
  <c r="N126" i="3" s="1"/>
  <c r="BF126" i="3" s="1"/>
  <c r="BI125" i="3"/>
  <c r="BH125" i="3"/>
  <c r="BG125" i="3"/>
  <c r="BE125" i="3"/>
  <c r="BK125" i="3"/>
  <c r="BK124" i="3" s="1"/>
  <c r="N124" i="3" s="1"/>
  <c r="N91" i="3" s="1"/>
  <c r="BI123" i="3"/>
  <c r="BH123" i="3"/>
  <c r="BG123" i="3"/>
  <c r="BF123" i="3"/>
  <c r="BE123" i="3"/>
  <c r="AA123" i="3"/>
  <c r="Y123" i="3"/>
  <c r="W123" i="3"/>
  <c r="BK123" i="3"/>
  <c r="N123" i="3"/>
  <c r="BI122" i="3"/>
  <c r="BH122" i="3"/>
  <c r="BG122" i="3"/>
  <c r="BE122" i="3"/>
  <c r="AA122" i="3"/>
  <c r="Y122" i="3"/>
  <c r="W122" i="3"/>
  <c r="BK122" i="3"/>
  <c r="N122" i="3"/>
  <c r="BF122" i="3" s="1"/>
  <c r="BI121" i="3"/>
  <c r="BH121" i="3"/>
  <c r="BG121" i="3"/>
  <c r="BF121" i="3"/>
  <c r="BE121" i="3"/>
  <c r="AA121" i="3"/>
  <c r="AA120" i="3" s="1"/>
  <c r="AA119" i="3" s="1"/>
  <c r="AA118" i="3" s="1"/>
  <c r="Y121" i="3"/>
  <c r="Y120" i="3" s="1"/>
  <c r="Y119" i="3" s="1"/>
  <c r="Y118" i="3" s="1"/>
  <c r="W121" i="3"/>
  <c r="W120" i="3" s="1"/>
  <c r="W119" i="3" s="1"/>
  <c r="W118" i="3" s="1"/>
  <c r="AU89" i="1" s="1"/>
  <c r="BK121" i="3"/>
  <c r="BK120" i="3" s="1"/>
  <c r="N121" i="3"/>
  <c r="F112" i="3"/>
  <c r="F110" i="3"/>
  <c r="BI99" i="3"/>
  <c r="BH99" i="3"/>
  <c r="BG99" i="3"/>
  <c r="BE99" i="3"/>
  <c r="BI98" i="3"/>
  <c r="BH98" i="3"/>
  <c r="BG98" i="3"/>
  <c r="BE98" i="3"/>
  <c r="BI97" i="3"/>
  <c r="BH97" i="3"/>
  <c r="BG97" i="3"/>
  <c r="BE97" i="3"/>
  <c r="BI96" i="3"/>
  <c r="BH96" i="3"/>
  <c r="BG96" i="3"/>
  <c r="BE96" i="3"/>
  <c r="BI95" i="3"/>
  <c r="BH95" i="3"/>
  <c r="BG95" i="3"/>
  <c r="BE95" i="3"/>
  <c r="H32" i="3" s="1"/>
  <c r="AZ89" i="1" s="1"/>
  <c r="BI94" i="3"/>
  <c r="H36" i="3" s="1"/>
  <c r="BD89" i="1" s="1"/>
  <c r="BH94" i="3"/>
  <c r="H35" i="3" s="1"/>
  <c r="BC89" i="1" s="1"/>
  <c r="BG94" i="3"/>
  <c r="H34" i="3" s="1"/>
  <c r="BB89" i="1" s="1"/>
  <c r="BE94" i="3"/>
  <c r="M32" i="3" s="1"/>
  <c r="AV89" i="1" s="1"/>
  <c r="F83" i="3"/>
  <c r="F81" i="3"/>
  <c r="F79" i="3"/>
  <c r="O21" i="3"/>
  <c r="E21" i="3"/>
  <c r="M115" i="3" s="1"/>
  <c r="O20" i="3"/>
  <c r="O18" i="3"/>
  <c r="E18" i="3"/>
  <c r="M114" i="3" s="1"/>
  <c r="O17" i="3"/>
  <c r="O15" i="3"/>
  <c r="E15" i="3"/>
  <c r="F115" i="3" s="1"/>
  <c r="O14" i="3"/>
  <c r="O12" i="3"/>
  <c r="E12" i="3"/>
  <c r="F114" i="3" s="1"/>
  <c r="O11" i="3"/>
  <c r="O9" i="3"/>
  <c r="M112" i="3" s="1"/>
  <c r="F6" i="3"/>
  <c r="F109" i="3" s="1"/>
  <c r="AY88" i="1"/>
  <c r="AX88" i="1"/>
  <c r="BI232" i="2"/>
  <c r="BH232" i="2"/>
  <c r="BG232" i="2"/>
  <c r="BE232" i="2"/>
  <c r="BK232" i="2"/>
  <c r="N232" i="2" s="1"/>
  <c r="BF232" i="2" s="1"/>
  <c r="BI231" i="2"/>
  <c r="BH231" i="2"/>
  <c r="BG231" i="2"/>
  <c r="BF231" i="2"/>
  <c r="BE231" i="2"/>
  <c r="N231" i="2"/>
  <c r="BK231" i="2"/>
  <c r="BI230" i="2"/>
  <c r="BH230" i="2"/>
  <c r="BG230" i="2"/>
  <c r="BE230" i="2"/>
  <c r="N230" i="2"/>
  <c r="BF230" i="2" s="1"/>
  <c r="BK230" i="2"/>
  <c r="BI229" i="2"/>
  <c r="BH229" i="2"/>
  <c r="BG229" i="2"/>
  <c r="BE229" i="2"/>
  <c r="N229" i="2"/>
  <c r="BF229" i="2" s="1"/>
  <c r="BK229" i="2"/>
  <c r="BI228" i="2"/>
  <c r="BH228" i="2"/>
  <c r="BG228" i="2"/>
  <c r="BE228" i="2"/>
  <c r="BK228" i="2"/>
  <c r="BK227" i="2" s="1"/>
  <c r="N227" i="2" s="1"/>
  <c r="N111" i="2" s="1"/>
  <c r="BI226" i="2"/>
  <c r="BH226" i="2"/>
  <c r="BG226" i="2"/>
  <c r="BE226" i="2"/>
  <c r="AA226" i="2"/>
  <c r="AA225" i="2" s="1"/>
  <c r="Y226" i="2"/>
  <c r="Y225" i="2" s="1"/>
  <c r="W226" i="2"/>
  <c r="W225" i="2" s="1"/>
  <c r="BK226" i="2"/>
  <c r="BK225" i="2" s="1"/>
  <c r="N225" i="2" s="1"/>
  <c r="N110" i="2" s="1"/>
  <c r="N226" i="2"/>
  <c r="BF226" i="2" s="1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F222" i="2"/>
  <c r="BE222" i="2"/>
  <c r="AA222" i="2"/>
  <c r="AA221" i="2" s="1"/>
  <c r="Y222" i="2"/>
  <c r="Y221" i="2" s="1"/>
  <c r="W222" i="2"/>
  <c r="W221" i="2" s="1"/>
  <c r="BK222" i="2"/>
  <c r="BK221" i="2" s="1"/>
  <c r="N221" i="2" s="1"/>
  <c r="N109" i="2" s="1"/>
  <c r="N222" i="2"/>
  <c r="BI220" i="2"/>
  <c r="BH220" i="2"/>
  <c r="BG220" i="2"/>
  <c r="BF220" i="2"/>
  <c r="BE220" i="2"/>
  <c r="AA220" i="2"/>
  <c r="AA219" i="2" s="1"/>
  <c r="Y220" i="2"/>
  <c r="Y219" i="2" s="1"/>
  <c r="W220" i="2"/>
  <c r="W219" i="2" s="1"/>
  <c r="BK220" i="2"/>
  <c r="BK219" i="2" s="1"/>
  <c r="N219" i="2" s="1"/>
  <c r="N108" i="2" s="1"/>
  <c r="N220" i="2"/>
  <c r="BI218" i="2"/>
  <c r="BH218" i="2"/>
  <c r="BG218" i="2"/>
  <c r="BE218" i="2"/>
  <c r="AA218" i="2"/>
  <c r="AA217" i="2" s="1"/>
  <c r="Y218" i="2"/>
  <c r="W218" i="2"/>
  <c r="W217" i="2" s="1"/>
  <c r="BK218" i="2"/>
  <c r="BK217" i="2" s="1"/>
  <c r="N217" i="2" s="1"/>
  <c r="N107" i="2" s="1"/>
  <c r="N218" i="2"/>
  <c r="BF218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F215" i="2"/>
  <c r="BE215" i="2"/>
  <c r="AA215" i="2"/>
  <c r="Y215" i="2"/>
  <c r="W215" i="2"/>
  <c r="BK215" i="2"/>
  <c r="N215" i="2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F213" i="2"/>
  <c r="BE213" i="2"/>
  <c r="AA213" i="2"/>
  <c r="Y213" i="2"/>
  <c r="W213" i="2"/>
  <c r="BK213" i="2"/>
  <c r="N213" i="2"/>
  <c r="BI212" i="2"/>
  <c r="BH212" i="2"/>
  <c r="BG212" i="2"/>
  <c r="BE212" i="2"/>
  <c r="AA212" i="2"/>
  <c r="AA211" i="2" s="1"/>
  <c r="Y212" i="2"/>
  <c r="Y211" i="2" s="1"/>
  <c r="W212" i="2"/>
  <c r="W211" i="2" s="1"/>
  <c r="BK212" i="2"/>
  <c r="BK211" i="2" s="1"/>
  <c r="N211" i="2" s="1"/>
  <c r="N106" i="2" s="1"/>
  <c r="N212" i="2"/>
  <c r="BF212" i="2" s="1"/>
  <c r="BI210" i="2"/>
  <c r="BH210" i="2"/>
  <c r="BG210" i="2"/>
  <c r="BF210" i="2"/>
  <c r="BE210" i="2"/>
  <c r="AA210" i="2"/>
  <c r="AA209" i="2" s="1"/>
  <c r="Y210" i="2"/>
  <c r="Y209" i="2" s="1"/>
  <c r="W210" i="2"/>
  <c r="W209" i="2" s="1"/>
  <c r="BK210" i="2"/>
  <c r="BK209" i="2" s="1"/>
  <c r="N209" i="2" s="1"/>
  <c r="N105" i="2" s="1"/>
  <c r="N210" i="2"/>
  <c r="BI208" i="2"/>
  <c r="BH208" i="2"/>
  <c r="BG208" i="2"/>
  <c r="BF208" i="2"/>
  <c r="BE208" i="2"/>
  <c r="AA208" i="2"/>
  <c r="AA207" i="2" s="1"/>
  <c r="Y208" i="2"/>
  <c r="Y207" i="2" s="1"/>
  <c r="W208" i="2"/>
  <c r="W207" i="2" s="1"/>
  <c r="BK208" i="2"/>
  <c r="BK207" i="2" s="1"/>
  <c r="N207" i="2" s="1"/>
  <c r="N104" i="2" s="1"/>
  <c r="N208" i="2"/>
  <c r="BI206" i="2"/>
  <c r="BH206" i="2"/>
  <c r="BG206" i="2"/>
  <c r="BE206" i="2"/>
  <c r="AA206" i="2"/>
  <c r="AA205" i="2" s="1"/>
  <c r="Y206" i="2"/>
  <c r="Y205" i="2" s="1"/>
  <c r="W206" i="2"/>
  <c r="W205" i="2" s="1"/>
  <c r="BK206" i="2"/>
  <c r="BK205" i="2" s="1"/>
  <c r="N205" i="2" s="1"/>
  <c r="N103" i="2" s="1"/>
  <c r="N206" i="2"/>
  <c r="BF206" i="2" s="1"/>
  <c r="BI204" i="2"/>
  <c r="BH204" i="2"/>
  <c r="BG204" i="2"/>
  <c r="BE204" i="2"/>
  <c r="AA204" i="2"/>
  <c r="AA203" i="2" s="1"/>
  <c r="Y204" i="2"/>
  <c r="Y203" i="2" s="1"/>
  <c r="W204" i="2"/>
  <c r="W203" i="2" s="1"/>
  <c r="BK204" i="2"/>
  <c r="BK203" i="2" s="1"/>
  <c r="N203" i="2" s="1"/>
  <c r="N102" i="2" s="1"/>
  <c r="N204" i="2"/>
  <c r="BF204" i="2" s="1"/>
  <c r="BI202" i="2"/>
  <c r="BH202" i="2"/>
  <c r="BG202" i="2"/>
  <c r="BF202" i="2"/>
  <c r="BE202" i="2"/>
  <c r="AA202" i="2"/>
  <c r="AA201" i="2" s="1"/>
  <c r="Y202" i="2"/>
  <c r="Y201" i="2" s="1"/>
  <c r="W202" i="2"/>
  <c r="W201" i="2" s="1"/>
  <c r="BK202" i="2"/>
  <c r="BK201" i="2" s="1"/>
  <c r="N201" i="2" s="1"/>
  <c r="N101" i="2" s="1"/>
  <c r="N202" i="2"/>
  <c r="BI200" i="2"/>
  <c r="BH200" i="2"/>
  <c r="BG200" i="2"/>
  <c r="BF200" i="2"/>
  <c r="BE200" i="2"/>
  <c r="AA200" i="2"/>
  <c r="AA199" i="2" s="1"/>
  <c r="Y200" i="2"/>
  <c r="Y199" i="2" s="1"/>
  <c r="W200" i="2"/>
  <c r="W199" i="2" s="1"/>
  <c r="BK200" i="2"/>
  <c r="BK199" i="2" s="1"/>
  <c r="N199" i="2" s="1"/>
  <c r="N100" i="2" s="1"/>
  <c r="N200" i="2"/>
  <c r="BI198" i="2"/>
  <c r="BH198" i="2"/>
  <c r="BG198" i="2"/>
  <c r="BE198" i="2"/>
  <c r="AA198" i="2"/>
  <c r="AA197" i="2" s="1"/>
  <c r="Y198" i="2"/>
  <c r="Y197" i="2" s="1"/>
  <c r="W198" i="2"/>
  <c r="W197" i="2" s="1"/>
  <c r="W196" i="2" s="1"/>
  <c r="W195" i="2" s="1"/>
  <c r="BK198" i="2"/>
  <c r="BK197" i="2" s="1"/>
  <c r="N198" i="2"/>
  <c r="BF198" i="2" s="1"/>
  <c r="BI194" i="2"/>
  <c r="BH194" i="2"/>
  <c r="BG194" i="2"/>
  <c r="BF194" i="2"/>
  <c r="BE194" i="2"/>
  <c r="AA194" i="2"/>
  <c r="Y194" i="2"/>
  <c r="W194" i="2"/>
  <c r="BK194" i="2"/>
  <c r="N194" i="2"/>
  <c r="BI193" i="2"/>
  <c r="BH193" i="2"/>
  <c r="BG193" i="2"/>
  <c r="BE193" i="2"/>
  <c r="AA193" i="2"/>
  <c r="Y193" i="2"/>
  <c r="W193" i="2"/>
  <c r="BK193" i="2"/>
  <c r="N193" i="2"/>
  <c r="BF193" i="2" s="1"/>
  <c r="BI192" i="2"/>
  <c r="BH192" i="2"/>
  <c r="BG192" i="2"/>
  <c r="BF192" i="2"/>
  <c r="BE192" i="2"/>
  <c r="AA192" i="2"/>
  <c r="Y192" i="2"/>
  <c r="W192" i="2"/>
  <c r="BK192" i="2"/>
  <c r="N192" i="2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F190" i="2"/>
  <c r="BE190" i="2"/>
  <c r="AA190" i="2"/>
  <c r="Y190" i="2"/>
  <c r="W190" i="2"/>
  <c r="BK190" i="2"/>
  <c r="N190" i="2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F188" i="2"/>
  <c r="BE188" i="2"/>
  <c r="AA188" i="2"/>
  <c r="Y188" i="2"/>
  <c r="W188" i="2"/>
  <c r="BK188" i="2"/>
  <c r="N188" i="2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F186" i="2"/>
  <c r="BE186" i="2"/>
  <c r="AA186" i="2"/>
  <c r="Y186" i="2"/>
  <c r="W186" i="2"/>
  <c r="BK186" i="2"/>
  <c r="N186" i="2"/>
  <c r="BI185" i="2"/>
  <c r="BH185" i="2"/>
  <c r="BG185" i="2"/>
  <c r="BE185" i="2"/>
  <c r="AA185" i="2"/>
  <c r="Y185" i="2"/>
  <c r="W185" i="2"/>
  <c r="BK185" i="2"/>
  <c r="N185" i="2"/>
  <c r="BF185" i="2" s="1"/>
  <c r="BI184" i="2"/>
  <c r="BH184" i="2"/>
  <c r="BG184" i="2"/>
  <c r="BF184" i="2"/>
  <c r="BE184" i="2"/>
  <c r="AA184" i="2"/>
  <c r="Y184" i="2"/>
  <c r="W184" i="2"/>
  <c r="BK184" i="2"/>
  <c r="N184" i="2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F182" i="2"/>
  <c r="BE182" i="2"/>
  <c r="AA182" i="2"/>
  <c r="Y182" i="2"/>
  <c r="W182" i="2"/>
  <c r="BK182" i="2"/>
  <c r="N182" i="2"/>
  <c r="BI181" i="2"/>
  <c r="BH181" i="2"/>
  <c r="BG181" i="2"/>
  <c r="BE181" i="2"/>
  <c r="AA181" i="2"/>
  <c r="Y181" i="2"/>
  <c r="W181" i="2"/>
  <c r="BK181" i="2"/>
  <c r="N181" i="2"/>
  <c r="BF181" i="2" s="1"/>
  <c r="BI180" i="2"/>
  <c r="BH180" i="2"/>
  <c r="BG180" i="2"/>
  <c r="BF180" i="2"/>
  <c r="BE180" i="2"/>
  <c r="AA180" i="2"/>
  <c r="AA179" i="2" s="1"/>
  <c r="Y180" i="2"/>
  <c r="Y179" i="2" s="1"/>
  <c r="W180" i="2"/>
  <c r="W179" i="2" s="1"/>
  <c r="BK180" i="2"/>
  <c r="BK179" i="2" s="1"/>
  <c r="N179" i="2" s="1"/>
  <c r="N96" i="2" s="1"/>
  <c r="N180" i="2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AA173" i="2" s="1"/>
  <c r="AA172" i="2" s="1"/>
  <c r="Y174" i="2"/>
  <c r="Y173" i="2" s="1"/>
  <c r="Y172" i="2" s="1"/>
  <c r="W174" i="2"/>
  <c r="W173" i="2" s="1"/>
  <c r="BK174" i="2"/>
  <c r="BK173" i="2" s="1"/>
  <c r="N174" i="2"/>
  <c r="BF174" i="2" s="1"/>
  <c r="BI171" i="2"/>
  <c r="BH171" i="2"/>
  <c r="BG171" i="2"/>
  <c r="BE171" i="2"/>
  <c r="AA171" i="2"/>
  <c r="AA170" i="2" s="1"/>
  <c r="Y171" i="2"/>
  <c r="Y170" i="2" s="1"/>
  <c r="W171" i="2"/>
  <c r="W170" i="2" s="1"/>
  <c r="BK171" i="2"/>
  <c r="BK170" i="2" s="1"/>
  <c r="N170" i="2" s="1"/>
  <c r="N93" i="2" s="1"/>
  <c r="N171" i="2"/>
  <c r="BF171" i="2" s="1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F168" i="2"/>
  <c r="BE168" i="2"/>
  <c r="AA168" i="2"/>
  <c r="Y168" i="2"/>
  <c r="W168" i="2"/>
  <c r="BK168" i="2"/>
  <c r="N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F166" i="2"/>
  <c r="BE166" i="2"/>
  <c r="AA166" i="2"/>
  <c r="AA165" i="2" s="1"/>
  <c r="Y166" i="2"/>
  <c r="Y165" i="2" s="1"/>
  <c r="W166" i="2"/>
  <c r="W165" i="2" s="1"/>
  <c r="BK166" i="2"/>
  <c r="BK165" i="2" s="1"/>
  <c r="N165" i="2" s="1"/>
  <c r="N92" i="2" s="1"/>
  <c r="N166" i="2"/>
  <c r="BI164" i="2"/>
  <c r="BH164" i="2"/>
  <c r="BG164" i="2"/>
  <c r="BE164" i="2"/>
  <c r="AA164" i="2"/>
  <c r="Y164" i="2"/>
  <c r="W164" i="2"/>
  <c r="BK164" i="2"/>
  <c r="N164" i="2"/>
  <c r="BF164" i="2" s="1"/>
  <c r="BI161" i="2"/>
  <c r="BH161" i="2"/>
  <c r="BG161" i="2"/>
  <c r="BE161" i="2"/>
  <c r="AA161" i="2"/>
  <c r="Y161" i="2"/>
  <c r="W161" i="2"/>
  <c r="BK161" i="2"/>
  <c r="N161" i="2"/>
  <c r="BF161" i="2" s="1"/>
  <c r="BI158" i="2"/>
  <c r="BH158" i="2"/>
  <c r="BG158" i="2"/>
  <c r="BE158" i="2"/>
  <c r="AA158" i="2"/>
  <c r="Y158" i="2"/>
  <c r="W158" i="2"/>
  <c r="BK158" i="2"/>
  <c r="N158" i="2"/>
  <c r="BF158" i="2" s="1"/>
  <c r="BI155" i="2"/>
  <c r="BH155" i="2"/>
  <c r="BG155" i="2"/>
  <c r="BE155" i="2"/>
  <c r="AA155" i="2"/>
  <c r="Y155" i="2"/>
  <c r="W155" i="2"/>
  <c r="BK155" i="2"/>
  <c r="N155" i="2"/>
  <c r="BF155" i="2" s="1"/>
  <c r="BI152" i="2"/>
  <c r="BH152" i="2"/>
  <c r="BG152" i="2"/>
  <c r="BE152" i="2"/>
  <c r="AA152" i="2"/>
  <c r="AA151" i="2" s="1"/>
  <c r="Y152" i="2"/>
  <c r="Y151" i="2" s="1"/>
  <c r="W152" i="2"/>
  <c r="W151" i="2" s="1"/>
  <c r="BK152" i="2"/>
  <c r="BK151" i="2" s="1"/>
  <c r="N151" i="2" s="1"/>
  <c r="N91" i="2" s="1"/>
  <c r="N152" i="2"/>
  <c r="BF152" i="2" s="1"/>
  <c r="BI150" i="2"/>
  <c r="BH150" i="2"/>
  <c r="BG150" i="2"/>
  <c r="BE150" i="2"/>
  <c r="AA150" i="2"/>
  <c r="Y150" i="2"/>
  <c r="W150" i="2"/>
  <c r="BK150" i="2"/>
  <c r="N150" i="2"/>
  <c r="BF150" i="2" s="1"/>
  <c r="BI147" i="2"/>
  <c r="BH147" i="2"/>
  <c r="BG147" i="2"/>
  <c r="BF147" i="2"/>
  <c r="BE147" i="2"/>
  <c r="AA147" i="2"/>
  <c r="Y147" i="2"/>
  <c r="W147" i="2"/>
  <c r="BK147" i="2"/>
  <c r="N147" i="2"/>
  <c r="BI144" i="2"/>
  <c r="BH144" i="2"/>
  <c r="BG144" i="2"/>
  <c r="BE144" i="2"/>
  <c r="AA144" i="2"/>
  <c r="Y144" i="2"/>
  <c r="W144" i="2"/>
  <c r="BK144" i="2"/>
  <c r="N144" i="2"/>
  <c r="BF144" i="2" s="1"/>
  <c r="BI141" i="2"/>
  <c r="BH141" i="2"/>
  <c r="BG141" i="2"/>
  <c r="BF141" i="2"/>
  <c r="BE141" i="2"/>
  <c r="AA141" i="2"/>
  <c r="AA140" i="2" s="1"/>
  <c r="Y141" i="2"/>
  <c r="Y140" i="2" s="1"/>
  <c r="W141" i="2"/>
  <c r="W140" i="2" s="1"/>
  <c r="W139" i="2" s="1"/>
  <c r="BK141" i="2"/>
  <c r="BK140" i="2" s="1"/>
  <c r="N141" i="2"/>
  <c r="F132" i="2"/>
  <c r="F130" i="2"/>
  <c r="BI119" i="2"/>
  <c r="BH119" i="2"/>
  <c r="BG119" i="2"/>
  <c r="BE119" i="2"/>
  <c r="BI118" i="2"/>
  <c r="BH118" i="2"/>
  <c r="BG118" i="2"/>
  <c r="BE118" i="2"/>
  <c r="BI117" i="2"/>
  <c r="BH117" i="2"/>
  <c r="BG117" i="2"/>
  <c r="BE117" i="2"/>
  <c r="BI116" i="2"/>
  <c r="BH116" i="2"/>
  <c r="BG116" i="2"/>
  <c r="BE116" i="2"/>
  <c r="BI115" i="2"/>
  <c r="BH115" i="2"/>
  <c r="BG115" i="2"/>
  <c r="BE115" i="2"/>
  <c r="BI114" i="2"/>
  <c r="H36" i="2" s="1"/>
  <c r="BD88" i="1" s="1"/>
  <c r="BH114" i="2"/>
  <c r="H35" i="2" s="1"/>
  <c r="BC88" i="1" s="1"/>
  <c r="BG114" i="2"/>
  <c r="H34" i="2" s="1"/>
  <c r="BB88" i="1" s="1"/>
  <c r="BE114" i="2"/>
  <c r="H32" i="2" s="1"/>
  <c r="AZ88" i="1" s="1"/>
  <c r="AZ87" i="1" s="1"/>
  <c r="F83" i="2"/>
  <c r="F81" i="2"/>
  <c r="F79" i="2"/>
  <c r="O21" i="2"/>
  <c r="E21" i="2"/>
  <c r="O20" i="2"/>
  <c r="O18" i="2"/>
  <c r="E18" i="2"/>
  <c r="M134" i="2" s="1"/>
  <c r="O17" i="2"/>
  <c r="O15" i="2"/>
  <c r="E15" i="2"/>
  <c r="O14" i="2"/>
  <c r="O12" i="2"/>
  <c r="E12" i="2"/>
  <c r="F134" i="2" s="1"/>
  <c r="O11" i="2"/>
  <c r="O9" i="2"/>
  <c r="F6" i="2"/>
  <c r="F129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BD87" i="1"/>
  <c r="W35" i="1" s="1"/>
  <c r="BC87" i="1"/>
  <c r="W34" i="1" s="1"/>
  <c r="BB87" i="1"/>
  <c r="W33" i="1" s="1"/>
  <c r="AX87" i="1"/>
  <c r="AM83" i="1"/>
  <c r="L83" i="1"/>
  <c r="AM82" i="1"/>
  <c r="L82" i="1"/>
  <c r="AM80" i="1"/>
  <c r="L80" i="1"/>
  <c r="L78" i="1"/>
  <c r="L77" i="1"/>
  <c r="AV87" i="1" l="1"/>
  <c r="W138" i="2"/>
  <c r="AU88" i="1" s="1"/>
  <c r="AU87" i="1" s="1"/>
  <c r="M135" i="2"/>
  <c r="M84" i="2"/>
  <c r="M132" i="2"/>
  <c r="M81" i="2"/>
  <c r="Y139" i="2"/>
  <c r="N173" i="2"/>
  <c r="N95" i="2" s="1"/>
  <c r="BK172" i="2"/>
  <c r="N172" i="2" s="1"/>
  <c r="N94" i="2" s="1"/>
  <c r="AY87" i="1"/>
  <c r="F135" i="2"/>
  <c r="F84" i="2"/>
  <c r="AA139" i="2"/>
  <c r="AA138" i="2" s="1"/>
  <c r="W172" i="2"/>
  <c r="AA196" i="2"/>
  <c r="AA195" i="2" s="1"/>
  <c r="F78" i="2"/>
  <c r="BK139" i="2"/>
  <c r="N140" i="2"/>
  <c r="N90" i="2" s="1"/>
  <c r="N197" i="2"/>
  <c r="N99" i="2" s="1"/>
  <c r="BK196" i="2"/>
  <c r="Y217" i="2"/>
  <c r="Y196" i="2" s="1"/>
  <c r="Y195" i="2" s="1"/>
  <c r="N120" i="3"/>
  <c r="N90" i="3" s="1"/>
  <c r="BK119" i="3"/>
  <c r="M32" i="2"/>
  <c r="AV88" i="1" s="1"/>
  <c r="M83" i="3"/>
  <c r="M83" i="2"/>
  <c r="N228" i="2"/>
  <c r="BF228" i="2" s="1"/>
  <c r="F84" i="3"/>
  <c r="M81" i="3"/>
  <c r="M84" i="3"/>
  <c r="N125" i="3"/>
  <c r="BF125" i="3" s="1"/>
  <c r="F78" i="3"/>
  <c r="BK118" i="3" l="1"/>
  <c r="N118" i="3" s="1"/>
  <c r="N88" i="3" s="1"/>
  <c r="N119" i="3"/>
  <c r="N89" i="3" s="1"/>
  <c r="Y138" i="2"/>
  <c r="N139" i="2"/>
  <c r="N89" i="2" s="1"/>
  <c r="BK195" i="2"/>
  <c r="N195" i="2" s="1"/>
  <c r="N97" i="2" s="1"/>
  <c r="N196" i="2"/>
  <c r="N98" i="2" s="1"/>
  <c r="BK138" i="2" l="1"/>
  <c r="N138" i="2" s="1"/>
  <c r="N88" i="2" s="1"/>
  <c r="N99" i="3"/>
  <c r="BF99" i="3" s="1"/>
  <c r="N97" i="3"/>
  <c r="BF97" i="3" s="1"/>
  <c r="N95" i="3"/>
  <c r="BF95" i="3" s="1"/>
  <c r="M27" i="3"/>
  <c r="N98" i="3"/>
  <c r="BF98" i="3" s="1"/>
  <c r="N96" i="3"/>
  <c r="BF96" i="3" s="1"/>
  <c r="N94" i="3"/>
  <c r="N118" i="2" l="1"/>
  <c r="BF118" i="2" s="1"/>
  <c r="N116" i="2"/>
  <c r="BF116" i="2" s="1"/>
  <c r="N114" i="2"/>
  <c r="N119" i="2"/>
  <c r="BF119" i="2" s="1"/>
  <c r="N117" i="2"/>
  <c r="BF117" i="2" s="1"/>
  <c r="N115" i="2"/>
  <c r="BF115" i="2" s="1"/>
  <c r="M27" i="2"/>
  <c r="BF94" i="3"/>
  <c r="N93" i="3"/>
  <c r="M28" i="3" l="1"/>
  <c r="L101" i="3"/>
  <c r="N113" i="2"/>
  <c r="BF114" i="2"/>
  <c r="M33" i="3"/>
  <c r="AW89" i="1" s="1"/>
  <c r="AT89" i="1" s="1"/>
  <c r="H33" i="3"/>
  <c r="BA89" i="1" s="1"/>
  <c r="AS89" i="1" l="1"/>
  <c r="M30" i="3"/>
  <c r="M28" i="2"/>
  <c r="L121" i="2"/>
  <c r="M33" i="2"/>
  <c r="AW88" i="1" s="1"/>
  <c r="AT88" i="1" s="1"/>
  <c r="H33" i="2"/>
  <c r="BA88" i="1" s="1"/>
  <c r="BA87" i="1" s="1"/>
  <c r="W32" i="1" l="1"/>
  <c r="AW87" i="1"/>
  <c r="AS88" i="1"/>
  <c r="AS87" i="1" s="1"/>
  <c r="M30" i="2"/>
  <c r="L38" i="3"/>
  <c r="AG89" i="1"/>
  <c r="AN89" i="1" s="1"/>
  <c r="AG88" i="1" l="1"/>
  <c r="L38" i="2"/>
  <c r="AK32" i="1"/>
  <c r="AT87" i="1"/>
  <c r="AN88" i="1" l="1"/>
  <c r="AG87" i="1"/>
  <c r="AK26" i="1" l="1"/>
  <c r="AG95" i="1"/>
  <c r="AG94" i="1"/>
  <c r="AG93" i="1"/>
  <c r="AG92" i="1"/>
  <c r="AN87" i="1"/>
  <c r="CD93" i="1" l="1"/>
  <c r="AV93" i="1"/>
  <c r="BY93" i="1" s="1"/>
  <c r="CD94" i="1"/>
  <c r="AN94" i="1"/>
  <c r="AV94" i="1"/>
  <c r="BY94" i="1" s="1"/>
  <c r="CD95" i="1"/>
  <c r="AV95" i="1"/>
  <c r="BY95" i="1" s="1"/>
  <c r="AN95" i="1"/>
  <c r="AG91" i="1"/>
  <c r="CD92" i="1"/>
  <c r="W31" i="1" s="1"/>
  <c r="AV92" i="1"/>
  <c r="BY92" i="1" s="1"/>
  <c r="AK31" i="1" s="1"/>
  <c r="AN92" i="1" l="1"/>
  <c r="AK27" i="1"/>
  <c r="AK29" i="1" s="1"/>
  <c r="AK37" i="1" s="1"/>
  <c r="AG97" i="1"/>
  <c r="AN93" i="1"/>
  <c r="AN91" i="1" l="1"/>
  <c r="AN97" i="1" s="1"/>
</calcChain>
</file>

<file path=xl/sharedStrings.xml><?xml version="1.0" encoding="utf-8"?>
<sst xmlns="http://schemas.openxmlformats.org/spreadsheetml/2006/main" count="1572" uniqueCount="386">
  <si>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</si>
  <si>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</si>
  <si>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</si>
  <si>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</si>
  <si>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</si>
  <si>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</si>
  <si>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</si>
  <si>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</si>
  <si>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</si>
  <si>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</si>
  <si>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</si>
  <si>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</si>
  <si>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</si>
  <si>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</si>
  <si>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</si>
  <si>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</si>
  <si>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</si>
  <si>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04a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</si>
  <si>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</si>
  <si>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</si>
  <si>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Bytový dům Mezilesí 2059 - 2060</t>
  </si>
  <si>
    <t>0,1</t>
  </si>
  <si>
    <t>JKSO:</t>
  </si>
  <si>
    <t/>
  </si>
  <si>
    <t>CC-CZ:</t>
  </si>
  <si>
    <t>1</t>
  </si>
  <si>
    <t>Místo:</t>
  </si>
  <si>
    <t xml:space="preserve"> </t>
  </si>
  <si>
    <t>Datum:</t>
  </si>
  <si>
    <t>15.7.2016</t>
  </si>
  <si>
    <t>10</t>
  </si>
  <si>
    <t>100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</si>
  <si>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</si>
  <si>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</si>
  <si>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</si>
  <si>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</si>
  <si>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</si>
  <si>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</si>
  <si>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</si>
  <si>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</si>
  <si>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</si>
  <si>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</si>
  <si>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</si>
  <si>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</si>
  <si>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</si>
  <si>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</si>
  <si>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</si>
  <si>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</si>
  <si>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</si>
  <si>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</si>
  <si>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</si>
  <si>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</si>
  <si>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</si>
  <si>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</si>
  <si>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</si>
  <si>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</si>
  <si>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</si>
  <si>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</si>
  <si>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</si>
  <si>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</si>
  <si>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</si>
  <si>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</si>
  <si>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</si>
  <si>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</si>
  <si>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</si>
  <si>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</si>
  <si>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</si>
  <si>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</si>
  <si>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</si>
  <si>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</si>
  <si>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</si>
  <si>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</si>
  <si>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</si>
  <si>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</si>
  <si>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</si>
  <si>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</si>
  <si>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</si>
  <si>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</si>
  <si>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</si>
  <si>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</si>
  <si>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</si>
  <si>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</si>
  <si>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</si>
  <si>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{4161743d-617d-4d8a-888a-37c35f38b7c1}</t>
  </si>
  <si>
    <t>{00000000-0000-0000-0000-000000000000}</t>
  </si>
  <si>
    <t>/</t>
  </si>
  <si>
    <t>01</t>
  </si>
  <si>
    <t>SO 01 Odvětrání - automatitace, elektroinstalace</t>
  </si>
  <si>
    <t>{74be9460-9f8c-4997-88ae-f987943f80d1}</t>
  </si>
  <si>
    <t>101</t>
  </si>
  <si>
    <t>VON</t>
  </si>
  <si>
    <t>{dbf98ed1-0c8e-4e10-9186-842f8d1edaa3}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</si>
  <si>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</si>
  <si>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</si>
  <si>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</si>
  <si>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</si>
  <si>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</si>
  <si>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</si>
  <si>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</si>
  <si>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</si>
  <si>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</si>
  <si>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</si>
  <si>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</si>
  <si>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</si>
  <si>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</si>
  <si>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</si>
  <si>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</si>
  <si>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</si>
  <si>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01 - SO 01 Odvětrání - automatitace, elektroinstalace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</si>
  <si>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</si>
  <si>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</si>
  <si>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</si>
  <si>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</si>
  <si>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</si>
  <si>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</si>
  <si>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</si>
  <si>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</si>
  <si>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</si>
  <si>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</si>
  <si>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</si>
  <si>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PSV</t>
  </si>
  <si>
    <t xml:space="preserve">    784 - Dokončovací práce - malby a tapety</t>
  </si>
  <si>
    <t xml:space="preserve">    96x - Odvětrání - automatzace</t>
  </si>
  <si>
    <t>M - M</t>
  </si>
  <si>
    <t xml:space="preserve">    93x - Elektro - kabeláž, UPS</t>
  </si>
  <si>
    <t xml:space="preserve">      D1 - dozbrojení domovní rozvodnice</t>
  </si>
  <si>
    <t xml:space="preserve">      D2 - Připojení 230VAC (UPC + RZN)</t>
  </si>
  <si>
    <t xml:space="preserve">      D3 - Připojení motorů</t>
  </si>
  <si>
    <t xml:space="preserve">      D4 - Napojení klapek</t>
  </si>
  <si>
    <t xml:space="preserve">      D5 - Komunikace mezi vchody</t>
  </si>
  <si>
    <t xml:space="preserve">      D6 - Napojení detektorů</t>
  </si>
  <si>
    <t xml:space="preserve">      D7 - Propojení s ovládacím tlačítkem</t>
  </si>
  <si>
    <t xml:space="preserve">      D8 - Spojovací materiál</t>
  </si>
  <si>
    <t xml:space="preserve">      D9 - Záložní zdroj (5kW / 15 minut)</t>
  </si>
  <si>
    <t xml:space="preserve">        D9a - GSM modul</t>
  </si>
  <si>
    <t xml:space="preserve">    D10 - Ostatní </t>
  </si>
  <si>
    <t xml:space="preserve">    Demontáže - </t>
  </si>
  <si>
    <t>VP -   Vícepráce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</si>
  <si>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</si>
  <si>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</si>
  <si>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</si>
  <si>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</si>
  <si>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</si>
  <si>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</si>
  <si>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</si>
  <si>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</si>
  <si>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</si>
  <si>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</si>
  <si>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</si>
  <si>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</si>
  <si>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</si>
  <si>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</si>
  <si>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</si>
  <si>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</si>
  <si>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</si>
  <si>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</si>
  <si>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</si>
  <si>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</si>
  <si>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</si>
  <si>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</si>
  <si>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</si>
  <si>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</si>
  <si>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</si>
  <si>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</si>
  <si>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612325222</t>
  </si>
  <si>
    <t>Vápenocementová omítka malých ploch do 0,25 m2 na stěnách</t>
  </si>
  <si>
    <t>kus</t>
  </si>
  <si>
    <t>4</t>
  </si>
  <si>
    <t>996192015</t>
  </si>
  <si>
    <t>"kolem vybouraných prostupů elektro" 20*4</t>
  </si>
  <si>
    <t>VV</t>
  </si>
  <si>
    <t>Součet</t>
  </si>
  <si>
    <t>612325223</t>
  </si>
  <si>
    <t>Vápenocementová omítka malých ploch do 1,0 m2 na stěnách</t>
  </si>
  <si>
    <t>266647508</t>
  </si>
  <si>
    <t>"kolem ventilátorů" 6*2</t>
  </si>
  <si>
    <t>3</t>
  </si>
  <si>
    <t>619995001</t>
  </si>
  <si>
    <t>Začištění omítek kolem oken, dveří, podlah nebo obkladů</t>
  </si>
  <si>
    <t>m</t>
  </si>
  <si>
    <t>1076981519</t>
  </si>
  <si>
    <t>"žaluzie" (1,0+0,7)*2*4</t>
  </si>
  <si>
    <t>61999R</t>
  </si>
  <si>
    <t>Začištění omiítek kolem prostupů</t>
  </si>
  <si>
    <t>2011951320</t>
  </si>
  <si>
    <t>5</t>
  </si>
  <si>
    <t>949101112</t>
  </si>
  <si>
    <t>Lešení pomocné pro objekty pozemních staveb s lešeňovou podlahou v do 3,5 m zatížení do 150 kg/m2</t>
  </si>
  <si>
    <t>m2</t>
  </si>
  <si>
    <t>2031015398</t>
  </si>
  <si>
    <t>"odhad" 100</t>
  </si>
  <si>
    <t>6</t>
  </si>
  <si>
    <t>952901111</t>
  </si>
  <si>
    <t>Vyčištění budov bytové a občanské výstavby při výšce podlaží do 4 m</t>
  </si>
  <si>
    <t>1907903947</t>
  </si>
  <si>
    <t>"odhad" 150</t>
  </si>
  <si>
    <t>7</t>
  </si>
  <si>
    <t>968072248</t>
  </si>
  <si>
    <t>Vybourání žaluzii</t>
  </si>
  <si>
    <t>573750590</t>
  </si>
  <si>
    <t>1,0*0,7*4</t>
  </si>
  <si>
    <t>8</t>
  </si>
  <si>
    <t>971052441</t>
  </si>
  <si>
    <t>Vybourání nebo prorážení otvorů v ŽB příčkách a zdech pl do 0,3 m2 tl do 300 mm</t>
  </si>
  <si>
    <t>-56107917</t>
  </si>
  <si>
    <t>"zvětšení ovoru pro ventilátory" 2*2</t>
  </si>
  <si>
    <t>9</t>
  </si>
  <si>
    <t>97715R</t>
  </si>
  <si>
    <t>Vrtání prostupů pro kabely</t>
  </si>
  <si>
    <t>kpl</t>
  </si>
  <si>
    <t>995744157</t>
  </si>
  <si>
    <t>997013213</t>
  </si>
  <si>
    <t>Vnitrostaveništní doprava suti a vybouraných hmot  ručně</t>
  </si>
  <si>
    <t>t</t>
  </si>
  <si>
    <t>786969564</t>
  </si>
  <si>
    <t>11</t>
  </si>
  <si>
    <t>997013501</t>
  </si>
  <si>
    <t>Odvoz suti a vybouraných hmot na skládku nebo meziskládku do 1 km se složením</t>
  </si>
  <si>
    <t>90845258</t>
  </si>
  <si>
    <t>12</t>
  </si>
  <si>
    <t>997013509</t>
  </si>
  <si>
    <t>Příplatek k odvozu suti a vybouraných hmot na skládku ZKD 1 km přes 1 km</t>
  </si>
  <si>
    <t>1593861114</t>
  </si>
  <si>
    <t>13</t>
  </si>
  <si>
    <t>997013802</t>
  </si>
  <si>
    <t>Poplatek za uložení stavebního železobetonového odpadu na skládce (skládkovné)</t>
  </si>
  <si>
    <t>-372574212</t>
  </si>
  <si>
    <t>14</t>
  </si>
  <si>
    <t>998011003</t>
  </si>
  <si>
    <t xml:space="preserve">Přesun hmot pro budovy zděné </t>
  </si>
  <si>
    <t>-1215233466</t>
  </si>
  <si>
    <t>784181003</t>
  </si>
  <si>
    <t xml:space="preserve">Jednonásobné pačokování </t>
  </si>
  <si>
    <t>16</t>
  </si>
  <si>
    <t>-515840083</t>
  </si>
  <si>
    <t>784181103</t>
  </si>
  <si>
    <t xml:space="preserve">Základní akrylátová jednonásobná penetrace podkladu </t>
  </si>
  <si>
    <t>-339065779</t>
  </si>
  <si>
    <t>17</t>
  </si>
  <si>
    <t>7842110R</t>
  </si>
  <si>
    <t>Opravy maleb po bourání</t>
  </si>
  <si>
    <t>-1810446625</t>
  </si>
  <si>
    <t>"opravy po bourání a vrtání prostupů - odhad" 40</t>
  </si>
  <si>
    <t>18</t>
  </si>
  <si>
    <t>0001</t>
  </si>
  <si>
    <t>ŘÍDÍCÍ JEDNOTKA AG  RZN 4404-M</t>
  </si>
  <si>
    <t>1080224782</t>
  </si>
  <si>
    <t>19</t>
  </si>
  <si>
    <t>0002</t>
  </si>
  <si>
    <t>DETEKTOR KOUŘE  AG FO 1362</t>
  </si>
  <si>
    <t>-994659208</t>
  </si>
  <si>
    <t>20</t>
  </si>
  <si>
    <t>0003</t>
  </si>
  <si>
    <t>BEZPEČNOSTNÍ TLAČÍTKO RTT42/FK</t>
  </si>
  <si>
    <t>1222522656</t>
  </si>
  <si>
    <t>0004</t>
  </si>
  <si>
    <t>VENTILÁTOR TCBB/4-560 L</t>
  </si>
  <si>
    <t>177186848</t>
  </si>
  <si>
    <t>22</t>
  </si>
  <si>
    <t>0005</t>
  </si>
  <si>
    <t>samotížné žaluzie kruhové DN 650 do chodby</t>
  </si>
  <si>
    <t>2064813166</t>
  </si>
  <si>
    <t>23</t>
  </si>
  <si>
    <t>0006</t>
  </si>
  <si>
    <t>ŽALUZIOVÉ KLAPKY RKTM 1000x400- 55 TPM012/00</t>
  </si>
  <si>
    <t>707911785</t>
  </si>
  <si>
    <t>24</t>
  </si>
  <si>
    <t>0006a</t>
  </si>
  <si>
    <t>odstranění stávajících klapek vč. odvozu a ekologické likvidace</t>
  </si>
  <si>
    <t>-101773721</t>
  </si>
  <si>
    <t>25</t>
  </si>
  <si>
    <t>2001</t>
  </si>
  <si>
    <t>LIŠTY, SPOJOVACÍ MATERIÁL, ÚCHYTY (nehořlavé</t>
  </si>
  <si>
    <t>-1117691394</t>
  </si>
  <si>
    <t>26</t>
  </si>
  <si>
    <t>3001</t>
  </si>
  <si>
    <t xml:space="preserve">REVIZE ŠACHTY PRO PŘÍSUN ČERSTVÉHO VZDUCHU , vyčištění </t>
  </si>
  <si>
    <t>1189335752</t>
  </si>
  <si>
    <t>27</t>
  </si>
  <si>
    <t>5001</t>
  </si>
  <si>
    <t>POŽÁRNÍ UCPÁVKY</t>
  </si>
  <si>
    <t>-655864563</t>
  </si>
  <si>
    <t>28</t>
  </si>
  <si>
    <t>7051</t>
  </si>
  <si>
    <t>prohlášení o provozuschopnosti (revize zařízení)</t>
  </si>
  <si>
    <t>-6409915</t>
  </si>
  <si>
    <t>29</t>
  </si>
  <si>
    <t>9001</t>
  </si>
  <si>
    <t>demontáže VZT vč. odvozu a likvidace</t>
  </si>
  <si>
    <t>1326762129</t>
  </si>
  <si>
    <t>30</t>
  </si>
  <si>
    <t>R001</t>
  </si>
  <si>
    <t xml:space="preserve">bezpečnostní síťování kruhové DN 650 </t>
  </si>
  <si>
    <t>1281147555</t>
  </si>
  <si>
    <t>31</t>
  </si>
  <si>
    <t>R002</t>
  </si>
  <si>
    <t>ROZVADĚČ RŘJ (silové ovládání a řízení rozběhy ventilátoru a USB záložního zdroje)</t>
  </si>
  <si>
    <t>-98343740</t>
  </si>
  <si>
    <t>32</t>
  </si>
  <si>
    <t>R003</t>
  </si>
  <si>
    <t>žaluzie pro přisávání vzduchu cca 990/700mm</t>
  </si>
  <si>
    <t>406224107</t>
  </si>
  <si>
    <t>33</t>
  </si>
  <si>
    <t>Pol1</t>
  </si>
  <si>
    <t>Jistič 1Bx25A</t>
  </si>
  <si>
    <t>ks</t>
  </si>
  <si>
    <t>-625180236</t>
  </si>
  <si>
    <t>34</t>
  </si>
  <si>
    <t>Pol2</t>
  </si>
  <si>
    <t>1-CHKE-V 3x6</t>
  </si>
  <si>
    <t>1785081223</t>
  </si>
  <si>
    <t>35</t>
  </si>
  <si>
    <t>Pol3</t>
  </si>
  <si>
    <t>1-CHKE-V 3x2,5</t>
  </si>
  <si>
    <t>1138469133</t>
  </si>
  <si>
    <t>36</t>
  </si>
  <si>
    <t>-1637818170</t>
  </si>
  <si>
    <t>37</t>
  </si>
  <si>
    <t>Pol4</t>
  </si>
  <si>
    <t>JE-H(st)H 4x2x0,8</t>
  </si>
  <si>
    <t>1899373964</t>
  </si>
  <si>
    <t>38</t>
  </si>
  <si>
    <t>Pol5</t>
  </si>
  <si>
    <t>JE-H(st)H 2x2x0,8</t>
  </si>
  <si>
    <t>-1018479216</t>
  </si>
  <si>
    <t>39</t>
  </si>
  <si>
    <t>131261380</t>
  </si>
  <si>
    <t>40</t>
  </si>
  <si>
    <t>00011</t>
  </si>
  <si>
    <t>Krabice GW 44003/ IP44 (pro záložní zdroj)</t>
  </si>
  <si>
    <t>1810973952</t>
  </si>
  <si>
    <t>41</t>
  </si>
  <si>
    <t>00012</t>
  </si>
  <si>
    <t>Vodič H07RN-F 5x4 (pro záložní zdroj)</t>
  </si>
  <si>
    <t>1697659676</t>
  </si>
  <si>
    <t>42</t>
  </si>
  <si>
    <t>00013</t>
  </si>
  <si>
    <t>Zásuvka 230V/ IP44 (pro záložní zdroj</t>
  </si>
  <si>
    <t>-1752649918</t>
  </si>
  <si>
    <t>43</t>
  </si>
  <si>
    <t>Pol6</t>
  </si>
  <si>
    <t>Trubka 16 (napojení klapek, propojení)</t>
  </si>
  <si>
    <t>-1777858375</t>
  </si>
  <si>
    <t>44</t>
  </si>
  <si>
    <t>Pol11a</t>
  </si>
  <si>
    <t>příchytky FB</t>
  </si>
  <si>
    <t>637882612</t>
  </si>
  <si>
    <t>45</t>
  </si>
  <si>
    <t>Pol12</t>
  </si>
  <si>
    <t>Jednotka UPS (záložní zdroj)</t>
  </si>
  <si>
    <t>-1017151160</t>
  </si>
  <si>
    <t>46</t>
  </si>
  <si>
    <t>001</t>
  </si>
  <si>
    <t>GSM modul</t>
  </si>
  <si>
    <t>-1575726799</t>
  </si>
  <si>
    <t>47</t>
  </si>
  <si>
    <t>1007</t>
  </si>
  <si>
    <t>REVIZE ELEKTRO - nový systém</t>
  </si>
  <si>
    <t>235857524</t>
  </si>
  <si>
    <t>48</t>
  </si>
  <si>
    <t>Pol14</t>
  </si>
  <si>
    <t>Drobný a nespecifikovaný materiál</t>
  </si>
  <si>
    <t>1373595436</t>
  </si>
  <si>
    <t>49</t>
  </si>
  <si>
    <t>1006</t>
  </si>
  <si>
    <t>REVIZE ELEKTRO (plomby)</t>
  </si>
  <si>
    <t>1452562289</t>
  </si>
  <si>
    <t>50</t>
  </si>
  <si>
    <t>8001</t>
  </si>
  <si>
    <t>demontáže elektrinstalace vč. odvozu a likvidace</t>
  </si>
  <si>
    <t>64</t>
  </si>
  <si>
    <t>-646973590</t>
  </si>
  <si>
    <t>VP - Vícepráce</t>
  </si>
  <si>
    <t>PN</t>
  </si>
  <si>
    <t>101 - VON</t>
  </si>
  <si>
    <t>Ostatní - Ostatní</t>
  </si>
  <si>
    <t xml:space="preserve">    200 - Ostatní náklady</t>
  </si>
  <si>
    <t>0101</t>
  </si>
  <si>
    <t>1024</t>
  </si>
  <si>
    <t>-1074890055</t>
  </si>
  <si>
    <t>0102</t>
  </si>
  <si>
    <t>územní vlivy</t>
  </si>
  <si>
    <t>1685145850</t>
  </si>
  <si>
    <t>0103</t>
  </si>
  <si>
    <t>provozní vlivy</t>
  </si>
  <si>
    <t>1547829894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</si>
</sst>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i/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6" fillId="0" borderId="12" xfId="0" applyNumberFormat="1" applyFont="1" applyBorder="1" applyAlignment="1" applyProtection="1"/>
    <xf numFmtId="166" fontId="36" fillId="0" borderId="13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/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left"/>
    </xf>
    <xf numFmtId="0" fontId="10" fillId="0" borderId="5" xfId="0" applyFont="1" applyBorder="1" applyAlignment="1" applyProtection="1"/>
    <xf numFmtId="0" fontId="10" fillId="0" borderId="14" xfId="0" applyFont="1" applyBorder="1" applyAlignment="1" applyProtection="1"/>
    <xf numFmtId="166" fontId="10" fillId="0" borderId="0" xfId="0" applyNumberFormat="1" applyFont="1" applyBorder="1" applyAlignment="1" applyProtection="1"/>
    <xf numFmtId="166" fontId="10" fillId="0" borderId="15" xfId="0" applyNumberFormat="1" applyFont="1" applyBorder="1" applyAlignme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6" fillId="6" borderId="0" xfId="0" applyNumberFormat="1" applyFont="1" applyFill="1" applyBorder="1" applyAlignment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2" fillId="0" borderId="0" xfId="0" applyNumberFormat="1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4" fontId="26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10" fillId="0" borderId="23" xfId="0" applyNumberFormat="1" applyFont="1" applyBorder="1" applyAlignment="1" applyProtection="1"/>
    <xf numFmtId="4" fontId="10" fillId="0" borderId="23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</xf>
    <xf numFmtId="4" fontId="5" fillId="0" borderId="23" xfId="0" applyNumberFormat="1" applyFont="1" applyBorder="1" applyAlignment="1" applyProtection="1"/>
    <xf numFmtId="4" fontId="5" fillId="0" borderId="23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5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4" fontId="34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42" t="s">
        <v>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R2" s="209" t="s">
        <v>8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3" ht="36.950000000000003" customHeight="1">
      <c r="B4" s="24"/>
      <c r="C4" s="224" t="s">
        <v>12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5"/>
      <c r="AS4" s="26" t="s">
        <v>13</v>
      </c>
      <c r="BE4" s="27" t="s">
        <v>14</v>
      </c>
      <c r="BS4" s="20" t="s">
        <v>15</v>
      </c>
    </row>
    <row r="5" spans="1:73" ht="14.45" customHeight="1">
      <c r="B5" s="24"/>
      <c r="C5" s="28"/>
      <c r="D5" s="29" t="s">
        <v>16</v>
      </c>
      <c r="E5" s="28"/>
      <c r="F5" s="28"/>
      <c r="G5" s="28"/>
      <c r="H5" s="28"/>
      <c r="I5" s="28"/>
      <c r="J5" s="28"/>
      <c r="K5" s="246" t="s">
        <v>17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8"/>
      <c r="AQ5" s="25"/>
      <c r="BE5" s="244" t="s">
        <v>18</v>
      </c>
      <c r="BS5" s="20" t="s">
        <v>9</v>
      </c>
    </row>
    <row r="6" spans="1:73" ht="36.950000000000003" customHeight="1">
      <c r="B6" s="24"/>
      <c r="C6" s="28"/>
      <c r="D6" s="31" t="s">
        <v>19</v>
      </c>
      <c r="E6" s="28"/>
      <c r="F6" s="28"/>
      <c r="G6" s="28"/>
      <c r="H6" s="28"/>
      <c r="I6" s="28"/>
      <c r="J6" s="28"/>
      <c r="K6" s="248" t="s">
        <v>20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8"/>
      <c r="AQ6" s="25"/>
      <c r="BE6" s="245"/>
      <c r="BS6" s="20" t="s">
        <v>21</v>
      </c>
    </row>
    <row r="7" spans="1:73" ht="14.45" customHeight="1">
      <c r="B7" s="24"/>
      <c r="C7" s="28"/>
      <c r="D7" s="32" t="s">
        <v>22</v>
      </c>
      <c r="E7" s="28"/>
      <c r="F7" s="28"/>
      <c r="G7" s="28"/>
      <c r="H7" s="28"/>
      <c r="I7" s="28"/>
      <c r="J7" s="28"/>
      <c r="K7" s="30" t="s">
        <v>23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24</v>
      </c>
      <c r="AL7" s="28"/>
      <c r="AM7" s="28"/>
      <c r="AN7" s="30" t="s">
        <v>23</v>
      </c>
      <c r="AO7" s="28"/>
      <c r="AP7" s="28"/>
      <c r="AQ7" s="25"/>
      <c r="BE7" s="245"/>
      <c r="BS7" s="20" t="s">
        <v>25</v>
      </c>
    </row>
    <row r="8" spans="1:73" ht="14.45" customHeight="1">
      <c r="B8" s="24"/>
      <c r="C8" s="28"/>
      <c r="D8" s="32" t="s">
        <v>26</v>
      </c>
      <c r="E8" s="28"/>
      <c r="F8" s="28"/>
      <c r="G8" s="28"/>
      <c r="H8" s="28"/>
      <c r="I8" s="28"/>
      <c r="J8" s="28"/>
      <c r="K8" s="30" t="s">
        <v>27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28</v>
      </c>
      <c r="AL8" s="28"/>
      <c r="AM8" s="28"/>
      <c r="AN8" s="33" t="s">
        <v>29</v>
      </c>
      <c r="AO8" s="28"/>
      <c r="AP8" s="28"/>
      <c r="AQ8" s="25"/>
      <c r="BE8" s="245"/>
      <c r="BS8" s="20" t="s">
        <v>30</v>
      </c>
    </row>
    <row r="9" spans="1:73" ht="14.45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45"/>
      <c r="BS9" s="20" t="s">
        <v>31</v>
      </c>
    </row>
    <row r="10" spans="1:73" ht="14.45" customHeight="1">
      <c r="B10" s="24"/>
      <c r="C10" s="28"/>
      <c r="D10" s="32" t="s">
        <v>32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33</v>
      </c>
      <c r="AL10" s="28"/>
      <c r="AM10" s="28"/>
      <c r="AN10" s="30" t="s">
        <v>23</v>
      </c>
      <c r="AO10" s="28"/>
      <c r="AP10" s="28"/>
      <c r="AQ10" s="25"/>
      <c r="BE10" s="245"/>
      <c r="BS10" s="20" t="s">
        <v>21</v>
      </c>
    </row>
    <row r="11" spans="1:73" ht="18.399999999999999" customHeight="1">
      <c r="B11" s="24"/>
      <c r="C11" s="28"/>
      <c r="D11" s="28"/>
      <c r="E11" s="30" t="s">
        <v>27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34</v>
      </c>
      <c r="AL11" s="28"/>
      <c r="AM11" s="28"/>
      <c r="AN11" s="30" t="s">
        <v>23</v>
      </c>
      <c r="AO11" s="28"/>
      <c r="AP11" s="28"/>
      <c r="AQ11" s="25"/>
      <c r="BE11" s="245"/>
      <c r="BS11" s="20" t="s">
        <v>21</v>
      </c>
    </row>
    <row r="12" spans="1:73" ht="6.95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45"/>
      <c r="BS12" s="20" t="s">
        <v>21</v>
      </c>
    </row>
    <row r="13" spans="1:73" ht="14.45" customHeight="1">
      <c r="B13" s="24"/>
      <c r="C13" s="28"/>
      <c r="D13" s="32" t="s">
        <v>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33</v>
      </c>
      <c r="AL13" s="28"/>
      <c r="AM13" s="28"/>
      <c r="AN13" s="34" t="s">
        <v>36</v>
      </c>
      <c r="AO13" s="28"/>
      <c r="AP13" s="28"/>
      <c r="AQ13" s="25"/>
      <c r="BE13" s="245"/>
      <c r="BS13" s="20" t="s">
        <v>21</v>
      </c>
    </row>
    <row r="14" spans="1:73" ht="15">
      <c r="B14" s="24"/>
      <c r="C14" s="28"/>
      <c r="D14" s="28"/>
      <c r="E14" s="249" t="s">
        <v>36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32" t="s">
        <v>34</v>
      </c>
      <c r="AL14" s="28"/>
      <c r="AM14" s="28"/>
      <c r="AN14" s="34" t="s">
        <v>36</v>
      </c>
      <c r="AO14" s="28"/>
      <c r="AP14" s="28"/>
      <c r="AQ14" s="25"/>
      <c r="BE14" s="245"/>
      <c r="BS14" s="20" t="s">
        <v>21</v>
      </c>
    </row>
    <row r="15" spans="1:73" ht="6.95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45"/>
      <c r="BS15" s="20" t="s">
        <v>6</v>
      </c>
    </row>
    <row r="16" spans="1:73" ht="14.45" customHeight="1">
      <c r="B16" s="24"/>
      <c r="C16" s="28"/>
      <c r="D16" s="32" t="s">
        <v>37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33</v>
      </c>
      <c r="AL16" s="28"/>
      <c r="AM16" s="28"/>
      <c r="AN16" s="30" t="s">
        <v>23</v>
      </c>
      <c r="AO16" s="28"/>
      <c r="AP16" s="28"/>
      <c r="AQ16" s="25"/>
      <c r="BE16" s="245"/>
      <c r="BS16" s="20" t="s">
        <v>6</v>
      </c>
    </row>
    <row r="17" spans="2:71" ht="18.399999999999999" customHeight="1">
      <c r="B17" s="24"/>
      <c r="C17" s="28"/>
      <c r="D17" s="28"/>
      <c r="E17" s="30" t="s">
        <v>27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34</v>
      </c>
      <c r="AL17" s="28"/>
      <c r="AM17" s="28"/>
      <c r="AN17" s="30" t="s">
        <v>23</v>
      </c>
      <c r="AO17" s="28"/>
      <c r="AP17" s="28"/>
      <c r="AQ17" s="25"/>
      <c r="BE17" s="245"/>
      <c r="BS17" s="20" t="s">
        <v>38</v>
      </c>
    </row>
    <row r="18" spans="2:71" ht="6.95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45"/>
      <c r="BS18" s="20" t="s">
        <v>9</v>
      </c>
    </row>
    <row r="19" spans="2:71" ht="14.45" customHeight="1">
      <c r="B19" s="24"/>
      <c r="C19" s="28"/>
      <c r="D19" s="32" t="s">
        <v>39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33</v>
      </c>
      <c r="AL19" s="28"/>
      <c r="AM19" s="28"/>
      <c r="AN19" s="30" t="s">
        <v>23</v>
      </c>
      <c r="AO19" s="28"/>
      <c r="AP19" s="28"/>
      <c r="AQ19" s="25"/>
      <c r="BE19" s="245"/>
      <c r="BS19" s="20" t="s">
        <v>9</v>
      </c>
    </row>
    <row r="20" spans="2:71" ht="18.399999999999999" customHeight="1">
      <c r="B20" s="24"/>
      <c r="C20" s="28"/>
      <c r="D20" s="28"/>
      <c r="E20" s="30" t="s">
        <v>27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34</v>
      </c>
      <c r="AL20" s="28"/>
      <c r="AM20" s="28"/>
      <c r="AN20" s="30" t="s">
        <v>23</v>
      </c>
      <c r="AO20" s="28"/>
      <c r="AP20" s="28"/>
      <c r="AQ20" s="25"/>
      <c r="BE20" s="245"/>
    </row>
    <row r="21" spans="2:71" ht="6.95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45"/>
    </row>
    <row r="22" spans="2:71" ht="15">
      <c r="B22" s="24"/>
      <c r="C22" s="28"/>
      <c r="D22" s="32" t="s">
        <v>40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45"/>
    </row>
    <row r="23" spans="2:71" ht="22.5" customHeight="1">
      <c r="B23" s="24"/>
      <c r="C23" s="28"/>
      <c r="D23" s="28"/>
      <c r="E23" s="251" t="s">
        <v>23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8"/>
      <c r="AP23" s="28"/>
      <c r="AQ23" s="25"/>
      <c r="BE23" s="245"/>
    </row>
    <row r="24" spans="2:71" ht="6.9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45"/>
    </row>
    <row r="25" spans="2:71" ht="6.95" customHeight="1">
      <c r="B25" s="24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5"/>
      <c r="BE25" s="245"/>
    </row>
    <row r="26" spans="2:71" ht="14.45" customHeight="1">
      <c r="B26" s="24"/>
      <c r="C26" s="28"/>
      <c r="D26" s="36" t="s">
        <v>41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52">
        <f>ROUND(AG87,2)</f>
        <v>0</v>
      </c>
      <c r="AL26" s="247"/>
      <c r="AM26" s="247"/>
      <c r="AN26" s="247"/>
      <c r="AO26" s="247"/>
      <c r="AP26" s="28"/>
      <c r="AQ26" s="25"/>
      <c r="BE26" s="245"/>
    </row>
    <row r="27" spans="2:71" ht="14.45" customHeight="1">
      <c r="B27" s="24"/>
      <c r="C27" s="28"/>
      <c r="D27" s="36" t="s">
        <v>42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52">
        <f>ROUND(AG91,2)</f>
        <v>0</v>
      </c>
      <c r="AL27" s="252"/>
      <c r="AM27" s="252"/>
      <c r="AN27" s="252"/>
      <c r="AO27" s="252"/>
      <c r="AP27" s="28"/>
      <c r="AQ27" s="25"/>
      <c r="BE27" s="245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45"/>
    </row>
    <row r="29" spans="2:71" s="1" customFormat="1" ht="25.9" customHeight="1">
      <c r="B29" s="37"/>
      <c r="C29" s="38"/>
      <c r="D29" s="40" t="s">
        <v>43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53">
        <f>ROUND(AK26+AK27,2)</f>
        <v>0</v>
      </c>
      <c r="AL29" s="254"/>
      <c r="AM29" s="254"/>
      <c r="AN29" s="254"/>
      <c r="AO29" s="254"/>
      <c r="AP29" s="38"/>
      <c r="AQ29" s="39"/>
      <c r="BE29" s="245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45"/>
    </row>
    <row r="31" spans="2:71" s="2" customFormat="1" ht="14.45" customHeight="1">
      <c r="B31" s="42"/>
      <c r="C31" s="43"/>
      <c r="D31" s="44" t="s">
        <v>44</v>
      </c>
      <c r="E31" s="43"/>
      <c r="F31" s="44" t="s">
        <v>45</v>
      </c>
      <c r="G31" s="43"/>
      <c r="H31" s="43"/>
      <c r="I31" s="43"/>
      <c r="J31" s="43"/>
      <c r="K31" s="43"/>
      <c r="L31" s="235">
        <v>0.21</v>
      </c>
      <c r="M31" s="236"/>
      <c r="N31" s="236"/>
      <c r="O31" s="236"/>
      <c r="P31" s="43"/>
      <c r="Q31" s="43"/>
      <c r="R31" s="43"/>
      <c r="S31" s="43"/>
      <c r="T31" s="46" t="s">
        <v>46</v>
      </c>
      <c r="U31" s="43"/>
      <c r="V31" s="43"/>
      <c r="W31" s="237">
        <f>ROUND(AZ87+SUM(CD92:CD96),2)</f>
        <v>0</v>
      </c>
      <c r="X31" s="236"/>
      <c r="Y31" s="236"/>
      <c r="Z31" s="236"/>
      <c r="AA31" s="236"/>
      <c r="AB31" s="236"/>
      <c r="AC31" s="236"/>
      <c r="AD31" s="236"/>
      <c r="AE31" s="236"/>
      <c r="AF31" s="43"/>
      <c r="AG31" s="43"/>
      <c r="AH31" s="43"/>
      <c r="AI31" s="43"/>
      <c r="AJ31" s="43"/>
      <c r="AK31" s="237">
        <f>ROUND(AV87+SUM(BY92:BY96),2)</f>
        <v>0</v>
      </c>
      <c r="AL31" s="236"/>
      <c r="AM31" s="236"/>
      <c r="AN31" s="236"/>
      <c r="AO31" s="236"/>
      <c r="AP31" s="43"/>
      <c r="AQ31" s="47"/>
      <c r="BE31" s="245"/>
    </row>
    <row r="32" spans="2:71" s="2" customFormat="1" ht="14.45" customHeight="1">
      <c r="B32" s="42"/>
      <c r="C32" s="43"/>
      <c r="D32" s="43"/>
      <c r="E32" s="43"/>
      <c r="F32" s="44" t="s">
        <v>47</v>
      </c>
      <c r="G32" s="43"/>
      <c r="H32" s="43"/>
      <c r="I32" s="43"/>
      <c r="J32" s="43"/>
      <c r="K32" s="43"/>
      <c r="L32" s="235">
        <v>0.15</v>
      </c>
      <c r="M32" s="236"/>
      <c r="N32" s="236"/>
      <c r="O32" s="236"/>
      <c r="P32" s="43"/>
      <c r="Q32" s="43"/>
      <c r="R32" s="43"/>
      <c r="S32" s="43"/>
      <c r="T32" s="46" t="s">
        <v>46</v>
      </c>
      <c r="U32" s="43"/>
      <c r="V32" s="43"/>
      <c r="W32" s="237">
        <f>ROUND(BA87+SUM(CE92:CE96),2)</f>
        <v>0</v>
      </c>
      <c r="X32" s="236"/>
      <c r="Y32" s="236"/>
      <c r="Z32" s="236"/>
      <c r="AA32" s="236"/>
      <c r="AB32" s="236"/>
      <c r="AC32" s="236"/>
      <c r="AD32" s="236"/>
      <c r="AE32" s="236"/>
      <c r="AF32" s="43"/>
      <c r="AG32" s="43"/>
      <c r="AH32" s="43"/>
      <c r="AI32" s="43"/>
      <c r="AJ32" s="43"/>
      <c r="AK32" s="237">
        <f>ROUND(AW87+SUM(BZ92:BZ96),2)</f>
        <v>0</v>
      </c>
      <c r="AL32" s="236"/>
      <c r="AM32" s="236"/>
      <c r="AN32" s="236"/>
      <c r="AO32" s="236"/>
      <c r="AP32" s="43"/>
      <c r="AQ32" s="47"/>
      <c r="BE32" s="245"/>
    </row>
    <row r="33" spans="2:57" s="2" customFormat="1" ht="14.45" hidden="1" customHeight="1">
      <c r="B33" s="42"/>
      <c r="C33" s="43"/>
      <c r="D33" s="43"/>
      <c r="E33" s="43"/>
      <c r="F33" s="44" t="s">
        <v>48</v>
      </c>
      <c r="G33" s="43"/>
      <c r="H33" s="43"/>
      <c r="I33" s="43"/>
      <c r="J33" s="43"/>
      <c r="K33" s="43"/>
      <c r="L33" s="235">
        <v>0.21</v>
      </c>
      <c r="M33" s="236"/>
      <c r="N33" s="236"/>
      <c r="O33" s="236"/>
      <c r="P33" s="43"/>
      <c r="Q33" s="43"/>
      <c r="R33" s="43"/>
      <c r="S33" s="43"/>
      <c r="T33" s="46" t="s">
        <v>46</v>
      </c>
      <c r="U33" s="43"/>
      <c r="V33" s="43"/>
      <c r="W33" s="237">
        <f>ROUND(BB87+SUM(CF92:CF96),2)</f>
        <v>0</v>
      </c>
      <c r="X33" s="236"/>
      <c r="Y33" s="236"/>
      <c r="Z33" s="236"/>
      <c r="AA33" s="236"/>
      <c r="AB33" s="236"/>
      <c r="AC33" s="236"/>
      <c r="AD33" s="236"/>
      <c r="AE33" s="236"/>
      <c r="AF33" s="43"/>
      <c r="AG33" s="43"/>
      <c r="AH33" s="43"/>
      <c r="AI33" s="43"/>
      <c r="AJ33" s="43"/>
      <c r="AK33" s="237">
        <v>0</v>
      </c>
      <c r="AL33" s="236"/>
      <c r="AM33" s="236"/>
      <c r="AN33" s="236"/>
      <c r="AO33" s="236"/>
      <c r="AP33" s="43"/>
      <c r="AQ33" s="47"/>
      <c r="BE33" s="245"/>
    </row>
    <row r="34" spans="2:57" s="2" customFormat="1" ht="14.45" hidden="1" customHeight="1">
      <c r="B34" s="42"/>
      <c r="C34" s="43"/>
      <c r="D34" s="43"/>
      <c r="E34" s="43"/>
      <c r="F34" s="44" t="s">
        <v>49</v>
      </c>
      <c r="G34" s="43"/>
      <c r="H34" s="43"/>
      <c r="I34" s="43"/>
      <c r="J34" s="43"/>
      <c r="K34" s="43"/>
      <c r="L34" s="235">
        <v>0.15</v>
      </c>
      <c r="M34" s="236"/>
      <c r="N34" s="236"/>
      <c r="O34" s="236"/>
      <c r="P34" s="43"/>
      <c r="Q34" s="43"/>
      <c r="R34" s="43"/>
      <c r="S34" s="43"/>
      <c r="T34" s="46" t="s">
        <v>46</v>
      </c>
      <c r="U34" s="43"/>
      <c r="V34" s="43"/>
      <c r="W34" s="237">
        <f>ROUND(BC87+SUM(CG92:CG96),2)</f>
        <v>0</v>
      </c>
      <c r="X34" s="236"/>
      <c r="Y34" s="236"/>
      <c r="Z34" s="236"/>
      <c r="AA34" s="236"/>
      <c r="AB34" s="236"/>
      <c r="AC34" s="236"/>
      <c r="AD34" s="236"/>
      <c r="AE34" s="236"/>
      <c r="AF34" s="43"/>
      <c r="AG34" s="43"/>
      <c r="AH34" s="43"/>
      <c r="AI34" s="43"/>
      <c r="AJ34" s="43"/>
      <c r="AK34" s="237">
        <v>0</v>
      </c>
      <c r="AL34" s="236"/>
      <c r="AM34" s="236"/>
      <c r="AN34" s="236"/>
      <c r="AO34" s="236"/>
      <c r="AP34" s="43"/>
      <c r="AQ34" s="47"/>
      <c r="BE34" s="245"/>
    </row>
    <row r="35" spans="2:57" s="2" customFormat="1" ht="14.45" hidden="1" customHeight="1">
      <c r="B35" s="42"/>
      <c r="C35" s="43"/>
      <c r="D35" s="43"/>
      <c r="E35" s="43"/>
      <c r="F35" s="44" t="s">
        <v>50</v>
      </c>
      <c r="G35" s="43"/>
      <c r="H35" s="43"/>
      <c r="I35" s="43"/>
      <c r="J35" s="43"/>
      <c r="K35" s="43"/>
      <c r="L35" s="235">
        <v>0</v>
      </c>
      <c r="M35" s="236"/>
      <c r="N35" s="236"/>
      <c r="O35" s="236"/>
      <c r="P35" s="43"/>
      <c r="Q35" s="43"/>
      <c r="R35" s="43"/>
      <c r="S35" s="43"/>
      <c r="T35" s="46" t="s">
        <v>46</v>
      </c>
      <c r="U35" s="43"/>
      <c r="V35" s="43"/>
      <c r="W35" s="237">
        <f>ROUND(BD87+SUM(CH92:CH96),2)</f>
        <v>0</v>
      </c>
      <c r="X35" s="236"/>
      <c r="Y35" s="236"/>
      <c r="Z35" s="236"/>
      <c r="AA35" s="236"/>
      <c r="AB35" s="236"/>
      <c r="AC35" s="236"/>
      <c r="AD35" s="236"/>
      <c r="AE35" s="236"/>
      <c r="AF35" s="43"/>
      <c r="AG35" s="43"/>
      <c r="AH35" s="43"/>
      <c r="AI35" s="43"/>
      <c r="AJ35" s="43"/>
      <c r="AK35" s="237">
        <v>0</v>
      </c>
      <c r="AL35" s="236"/>
      <c r="AM35" s="236"/>
      <c r="AN35" s="236"/>
      <c r="AO35" s="236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51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52</v>
      </c>
      <c r="U37" s="50"/>
      <c r="V37" s="50"/>
      <c r="W37" s="50"/>
      <c r="X37" s="238" t="s">
        <v>53</v>
      </c>
      <c r="Y37" s="239"/>
      <c r="Z37" s="239"/>
      <c r="AA37" s="239"/>
      <c r="AB37" s="239"/>
      <c r="AC37" s="50"/>
      <c r="AD37" s="50"/>
      <c r="AE37" s="50"/>
      <c r="AF37" s="50"/>
      <c r="AG37" s="50"/>
      <c r="AH37" s="50"/>
      <c r="AI37" s="50"/>
      <c r="AJ37" s="50"/>
      <c r="AK37" s="240">
        <f>SUM(AK29:AK35)</f>
        <v>0</v>
      </c>
      <c r="AL37" s="239"/>
      <c r="AM37" s="239"/>
      <c r="AN37" s="239"/>
      <c r="AO37" s="241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 ht="15">
      <c r="B49" s="37"/>
      <c r="C49" s="38"/>
      <c r="D49" s="52" t="s">
        <v>54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55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4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5"/>
    </row>
    <row r="51" spans="2:43">
      <c r="B51" s="24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5"/>
    </row>
    <row r="52" spans="2:43">
      <c r="B52" s="24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5"/>
    </row>
    <row r="53" spans="2:43">
      <c r="B53" s="24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5"/>
    </row>
    <row r="54" spans="2:43">
      <c r="B54" s="24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5"/>
    </row>
    <row r="55" spans="2:43">
      <c r="B55" s="24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5"/>
    </row>
    <row r="56" spans="2:43">
      <c r="B56" s="24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5"/>
    </row>
    <row r="57" spans="2:43">
      <c r="B57" s="24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5"/>
    </row>
    <row r="58" spans="2:43" s="1" customFormat="1" ht="15">
      <c r="B58" s="37"/>
      <c r="C58" s="38"/>
      <c r="D58" s="57" t="s">
        <v>56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57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56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57</v>
      </c>
      <c r="AN58" s="58"/>
      <c r="AO58" s="60"/>
      <c r="AP58" s="38"/>
      <c r="AQ58" s="39"/>
    </row>
    <row r="59" spans="2:43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 ht="15">
      <c r="B60" s="37"/>
      <c r="C60" s="38"/>
      <c r="D60" s="52" t="s">
        <v>58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59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4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5"/>
    </row>
    <row r="62" spans="2:43">
      <c r="B62" s="24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5"/>
    </row>
    <row r="63" spans="2:43">
      <c r="B63" s="24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5"/>
    </row>
    <row r="64" spans="2:43">
      <c r="B64" s="24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5"/>
    </row>
    <row r="65" spans="2:43">
      <c r="B65" s="24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5"/>
    </row>
    <row r="66" spans="2:43">
      <c r="B66" s="24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5"/>
    </row>
    <row r="67" spans="2:43">
      <c r="B67" s="24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5"/>
    </row>
    <row r="68" spans="2:43">
      <c r="B68" s="24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5"/>
    </row>
    <row r="69" spans="2:43" s="1" customFormat="1" ht="15">
      <c r="B69" s="37"/>
      <c r="C69" s="38"/>
      <c r="D69" s="57" t="s">
        <v>56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57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56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57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24" t="s">
        <v>60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39"/>
    </row>
    <row r="77" spans="2:43" s="3" customFormat="1" ht="14.45" customHeight="1">
      <c r="B77" s="67"/>
      <c r="C77" s="32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04a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26" t="str">
        <f>K6</f>
        <v>Bytový dům Mezilesí 2059 - 2060</v>
      </c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26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28</v>
      </c>
      <c r="AJ80" s="38"/>
      <c r="AK80" s="38"/>
      <c r="AL80" s="38"/>
      <c r="AM80" s="75" t="str">
        <f>IF(AN8= "","",AN8)</f>
        <v>15.7.2016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32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37</v>
      </c>
      <c r="AJ82" s="38"/>
      <c r="AK82" s="38"/>
      <c r="AL82" s="38"/>
      <c r="AM82" s="228" t="str">
        <f>IF(E17="","",E17)</f>
        <v xml:space="preserve"> </v>
      </c>
      <c r="AN82" s="228"/>
      <c r="AO82" s="228"/>
      <c r="AP82" s="228"/>
      <c r="AQ82" s="39"/>
      <c r="AS82" s="229" t="s">
        <v>61</v>
      </c>
      <c r="AT82" s="230"/>
      <c r="AU82" s="76"/>
      <c r="AV82" s="76"/>
      <c r="AW82" s="76"/>
      <c r="AX82" s="76"/>
      <c r="AY82" s="76"/>
      <c r="AZ82" s="76"/>
      <c r="BA82" s="76"/>
      <c r="BB82" s="76"/>
      <c r="BC82" s="76"/>
      <c r="BD82" s="77"/>
    </row>
    <row r="83" spans="1:89" s="1" customFormat="1" ht="15">
      <c r="B83" s="37"/>
      <c r="C83" s="32" t="s">
        <v>35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39</v>
      </c>
      <c r="AJ83" s="38"/>
      <c r="AK83" s="38"/>
      <c r="AL83" s="38"/>
      <c r="AM83" s="228" t="str">
        <f>IF(E20="","",E20)</f>
        <v xml:space="preserve"> </v>
      </c>
      <c r="AN83" s="228"/>
      <c r="AO83" s="228"/>
      <c r="AP83" s="228"/>
      <c r="AQ83" s="39"/>
      <c r="AS83" s="231"/>
      <c r="AT83" s="232"/>
      <c r="AU83" s="78"/>
      <c r="AV83" s="78"/>
      <c r="AW83" s="78"/>
      <c r="AX83" s="78"/>
      <c r="AY83" s="78"/>
      <c r="AZ83" s="78"/>
      <c r="BA83" s="78"/>
      <c r="BB83" s="78"/>
      <c r="BC83" s="78"/>
      <c r="BD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3"/>
      <c r="AT84" s="234"/>
      <c r="AU84" s="38"/>
      <c r="AV84" s="38"/>
      <c r="AW84" s="38"/>
      <c r="AX84" s="38"/>
      <c r="AY84" s="38"/>
      <c r="AZ84" s="38"/>
      <c r="BA84" s="38"/>
      <c r="BB84" s="38"/>
      <c r="BC84" s="38"/>
      <c r="BD84" s="80"/>
    </row>
    <row r="85" spans="1:89" s="1" customFormat="1" ht="29.25" customHeight="1">
      <c r="B85" s="37"/>
      <c r="C85" s="220" t="s">
        <v>62</v>
      </c>
      <c r="D85" s="221"/>
      <c r="E85" s="221"/>
      <c r="F85" s="221"/>
      <c r="G85" s="221"/>
      <c r="H85" s="81"/>
      <c r="I85" s="222" t="s">
        <v>63</v>
      </c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2" t="s">
        <v>64</v>
      </c>
      <c r="AH85" s="221"/>
      <c r="AI85" s="221"/>
      <c r="AJ85" s="221"/>
      <c r="AK85" s="221"/>
      <c r="AL85" s="221"/>
      <c r="AM85" s="221"/>
      <c r="AN85" s="222" t="s">
        <v>65</v>
      </c>
      <c r="AO85" s="221"/>
      <c r="AP85" s="223"/>
      <c r="AQ85" s="39"/>
      <c r="AS85" s="82" t="s">
        <v>66</v>
      </c>
      <c r="AT85" s="83" t="s">
        <v>67</v>
      </c>
      <c r="AU85" s="83" t="s">
        <v>68</v>
      </c>
      <c r="AV85" s="83" t="s">
        <v>69</v>
      </c>
      <c r="AW85" s="83" t="s">
        <v>70</v>
      </c>
      <c r="AX85" s="83" t="s">
        <v>71</v>
      </c>
      <c r="AY85" s="83" t="s">
        <v>72</v>
      </c>
      <c r="AZ85" s="83" t="s">
        <v>73</v>
      </c>
      <c r="BA85" s="83" t="s">
        <v>74</v>
      </c>
      <c r="BB85" s="83" t="s">
        <v>75</v>
      </c>
      <c r="BC85" s="83" t="s">
        <v>76</v>
      </c>
      <c r="BD85" s="84" t="s">
        <v>77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6" t="s">
        <v>78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15">
        <f>ROUND(SUM(AG88:AG89),2)</f>
        <v>0</v>
      </c>
      <c r="AH87" s="215"/>
      <c r="AI87" s="215"/>
      <c r="AJ87" s="215"/>
      <c r="AK87" s="215"/>
      <c r="AL87" s="215"/>
      <c r="AM87" s="215"/>
      <c r="AN87" s="216">
        <f>SUM(AG87,AT87)</f>
        <v>0</v>
      </c>
      <c r="AO87" s="216"/>
      <c r="AP87" s="216"/>
      <c r="AQ87" s="73"/>
      <c r="AS87" s="88">
        <f>ROUND(SUM(AS88:AS89),2)</f>
        <v>0</v>
      </c>
      <c r="AT87" s="89">
        <f>ROUND(SUM(AV87:AW87),2)</f>
        <v>0</v>
      </c>
      <c r="AU87" s="90">
        <f>ROUND(SUM(AU88:AU89),5)</f>
        <v>0</v>
      </c>
      <c r="AV87" s="89">
        <f>ROUND(AZ87*L31,2)</f>
        <v>0</v>
      </c>
      <c r="AW87" s="89">
        <f>ROUND(BA87*L32,2)</f>
        <v>0</v>
      </c>
      <c r="AX87" s="89">
        <f>ROUND(BB87*L31,2)</f>
        <v>0</v>
      </c>
      <c r="AY87" s="89">
        <f>ROUND(BC87*L32,2)</f>
        <v>0</v>
      </c>
      <c r="AZ87" s="89">
        <f>ROUND(SUM(AZ88:AZ89),2)</f>
        <v>0</v>
      </c>
      <c r="BA87" s="89">
        <f>ROUND(SUM(BA88:BA89),2)</f>
        <v>0</v>
      </c>
      <c r="BB87" s="89">
        <f>ROUND(SUM(BB88:BB89),2)</f>
        <v>0</v>
      </c>
      <c r="BC87" s="89">
        <f>ROUND(SUM(BC88:BC89),2)</f>
        <v>0</v>
      </c>
      <c r="BD87" s="91">
        <f>ROUND(SUM(BD88:BD89),2)</f>
        <v>0</v>
      </c>
      <c r="BS87" s="92" t="s">
        <v>79</v>
      </c>
      <c r="BT87" s="92" t="s">
        <v>80</v>
      </c>
      <c r="BU87" s="93" t="s">
        <v>81</v>
      </c>
      <c r="BV87" s="92" t="s">
        <v>82</v>
      </c>
      <c r="BW87" s="92" t="s">
        <v>83</v>
      </c>
      <c r="BX87" s="92" t="s">
        <v>84</v>
      </c>
    </row>
    <row r="88" spans="1:89" s="5" customFormat="1" ht="37.5" customHeight="1">
      <c r="A88" s="94" t="s">
        <v>85</v>
      </c>
      <c r="B88" s="95"/>
      <c r="C88" s="96"/>
      <c r="D88" s="219" t="s">
        <v>86</v>
      </c>
      <c r="E88" s="219"/>
      <c r="F88" s="219"/>
      <c r="G88" s="219"/>
      <c r="H88" s="219"/>
      <c r="I88" s="97"/>
      <c r="J88" s="219" t="s">
        <v>87</v>
      </c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7">
        <f>'01 - SO 01 Odvětrání - au...'!M30</f>
        <v>0</v>
      </c>
      <c r="AH88" s="218"/>
      <c r="AI88" s="218"/>
      <c r="AJ88" s="218"/>
      <c r="AK88" s="218"/>
      <c r="AL88" s="218"/>
      <c r="AM88" s="218"/>
      <c r="AN88" s="217">
        <f>SUM(AG88,AT88)</f>
        <v>0</v>
      </c>
      <c r="AO88" s="218"/>
      <c r="AP88" s="218"/>
      <c r="AQ88" s="98"/>
      <c r="AS88" s="99">
        <f>'01 - SO 01 Odvětrání - au...'!M28</f>
        <v>0</v>
      </c>
      <c r="AT88" s="100">
        <f>ROUND(SUM(AV88:AW88),2)</f>
        <v>0</v>
      </c>
      <c r="AU88" s="101">
        <f>'01 - SO 01 Odvětrání - au...'!W138</f>
        <v>0</v>
      </c>
      <c r="AV88" s="100">
        <f>'01 - SO 01 Odvětrání - au...'!M32</f>
        <v>0</v>
      </c>
      <c r="AW88" s="100">
        <f>'01 - SO 01 Odvětrání - au...'!M33</f>
        <v>0</v>
      </c>
      <c r="AX88" s="100">
        <f>'01 - SO 01 Odvětrání - au...'!M34</f>
        <v>0</v>
      </c>
      <c r="AY88" s="100">
        <f>'01 - SO 01 Odvětrání - au...'!M35</f>
        <v>0</v>
      </c>
      <c r="AZ88" s="100">
        <f>'01 - SO 01 Odvětrání - au...'!H32</f>
        <v>0</v>
      </c>
      <c r="BA88" s="100">
        <f>'01 - SO 01 Odvětrání - au...'!H33</f>
        <v>0</v>
      </c>
      <c r="BB88" s="100">
        <f>'01 - SO 01 Odvětrání - au...'!H34</f>
        <v>0</v>
      </c>
      <c r="BC88" s="100">
        <f>'01 - SO 01 Odvětrání - au...'!H35</f>
        <v>0</v>
      </c>
      <c r="BD88" s="102">
        <f>'01 - SO 01 Odvětrání - au...'!H36</f>
        <v>0</v>
      </c>
      <c r="BT88" s="103" t="s">
        <v>25</v>
      </c>
      <c r="BV88" s="103" t="s">
        <v>82</v>
      </c>
      <c r="BW88" s="103" t="s">
        <v>88</v>
      </c>
      <c r="BX88" s="103" t="s">
        <v>83</v>
      </c>
    </row>
    <row r="89" spans="1:89" s="5" customFormat="1" ht="22.5" customHeight="1">
      <c r="A89" s="94" t="s">
        <v>85</v>
      </c>
      <c r="B89" s="95"/>
      <c r="C89" s="96"/>
      <c r="D89" s="219" t="s">
        <v>89</v>
      </c>
      <c r="E89" s="219"/>
      <c r="F89" s="219"/>
      <c r="G89" s="219"/>
      <c r="H89" s="219"/>
      <c r="I89" s="97"/>
      <c r="J89" s="219" t="s">
        <v>90</v>
      </c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7">
        <f>'101 - VON'!M30</f>
        <v>0</v>
      </c>
      <c r="AH89" s="218"/>
      <c r="AI89" s="218"/>
      <c r="AJ89" s="218"/>
      <c r="AK89" s="218"/>
      <c r="AL89" s="218"/>
      <c r="AM89" s="218"/>
      <c r="AN89" s="217">
        <f>SUM(AG89,AT89)</f>
        <v>0</v>
      </c>
      <c r="AO89" s="218"/>
      <c r="AP89" s="218"/>
      <c r="AQ89" s="98"/>
      <c r="AS89" s="104">
        <f>'101 - VON'!M28</f>
        <v>0</v>
      </c>
      <c r="AT89" s="105">
        <f>ROUND(SUM(AV89:AW89),2)</f>
        <v>0</v>
      </c>
      <c r="AU89" s="106">
        <f>'101 - VON'!W118</f>
        <v>0</v>
      </c>
      <c r="AV89" s="105">
        <f>'101 - VON'!M32</f>
        <v>0</v>
      </c>
      <c r="AW89" s="105">
        <f>'101 - VON'!M33</f>
        <v>0</v>
      </c>
      <c r="AX89" s="105">
        <f>'101 - VON'!M34</f>
        <v>0</v>
      </c>
      <c r="AY89" s="105">
        <f>'101 - VON'!M35</f>
        <v>0</v>
      </c>
      <c r="AZ89" s="105">
        <f>'101 - VON'!H32</f>
        <v>0</v>
      </c>
      <c r="BA89" s="105">
        <f>'101 - VON'!H33</f>
        <v>0</v>
      </c>
      <c r="BB89" s="105">
        <f>'101 - VON'!H34</f>
        <v>0</v>
      </c>
      <c r="BC89" s="105">
        <f>'101 - VON'!H35</f>
        <v>0</v>
      </c>
      <c r="BD89" s="107">
        <f>'101 - VON'!H36</f>
        <v>0</v>
      </c>
      <c r="BT89" s="103" t="s">
        <v>25</v>
      </c>
      <c r="BV89" s="103" t="s">
        <v>82</v>
      </c>
      <c r="BW89" s="103" t="s">
        <v>91</v>
      </c>
      <c r="BX89" s="103" t="s">
        <v>83</v>
      </c>
    </row>
    <row r="90" spans="1:89">
      <c r="B90" s="24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5"/>
    </row>
    <row r="91" spans="1:89" s="1" customFormat="1" ht="30" customHeight="1">
      <c r="B91" s="37"/>
      <c r="C91" s="86" t="s">
        <v>92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16">
        <f>ROUND(SUM(AG92:AG95),2)</f>
        <v>0</v>
      </c>
      <c r="AH91" s="216"/>
      <c r="AI91" s="216"/>
      <c r="AJ91" s="216"/>
      <c r="AK91" s="216"/>
      <c r="AL91" s="216"/>
      <c r="AM91" s="216"/>
      <c r="AN91" s="216">
        <f>ROUND(SUM(AN92:AN95),2)</f>
        <v>0</v>
      </c>
      <c r="AO91" s="216"/>
      <c r="AP91" s="216"/>
      <c r="AQ91" s="39"/>
      <c r="AS91" s="82" t="s">
        <v>93</v>
      </c>
      <c r="AT91" s="83" t="s">
        <v>94</v>
      </c>
      <c r="AU91" s="83" t="s">
        <v>44</v>
      </c>
      <c r="AV91" s="84" t="s">
        <v>67</v>
      </c>
    </row>
    <row r="92" spans="1:89" s="1" customFormat="1" ht="19.899999999999999" customHeight="1">
      <c r="B92" s="37"/>
      <c r="C92" s="38"/>
      <c r="D92" s="108" t="s">
        <v>95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213">
        <f>ROUND(AG87*AS92,2)</f>
        <v>0</v>
      </c>
      <c r="AH92" s="214"/>
      <c r="AI92" s="214"/>
      <c r="AJ92" s="214"/>
      <c r="AK92" s="214"/>
      <c r="AL92" s="214"/>
      <c r="AM92" s="214"/>
      <c r="AN92" s="214">
        <f>ROUND(AG92+AV92,2)</f>
        <v>0</v>
      </c>
      <c r="AO92" s="214"/>
      <c r="AP92" s="214"/>
      <c r="AQ92" s="39"/>
      <c r="AS92" s="109">
        <v>0</v>
      </c>
      <c r="AT92" s="110" t="s">
        <v>96</v>
      </c>
      <c r="AU92" s="110" t="s">
        <v>45</v>
      </c>
      <c r="AV92" s="111">
        <f>ROUND(IF(AU92="základní",AG92*L31,IF(AU92="snížená",AG92*L32,0)),2)</f>
        <v>0</v>
      </c>
      <c r="BV92" s="20" t="s">
        <v>97</v>
      </c>
      <c r="BY92" s="112">
        <f>IF(AU92="základní",AV92,0)</f>
        <v>0</v>
      </c>
      <c r="BZ92" s="112">
        <f>IF(AU92="snížená",AV92,0)</f>
        <v>0</v>
      </c>
      <c r="CA92" s="112">
        <v>0</v>
      </c>
      <c r="CB92" s="112">
        <v>0</v>
      </c>
      <c r="CC92" s="112">
        <v>0</v>
      </c>
      <c r="CD92" s="112">
        <f>IF(AU92="základní",AG92,0)</f>
        <v>0</v>
      </c>
      <c r="CE92" s="112">
        <f>IF(AU92="snížená",AG92,0)</f>
        <v>0</v>
      </c>
      <c r="CF92" s="112">
        <f>IF(AU92="zákl. přenesená",AG92,0)</f>
        <v>0</v>
      </c>
      <c r="CG92" s="112">
        <f>IF(AU92="sníž. přenesená",AG92,0)</f>
        <v>0</v>
      </c>
      <c r="CH92" s="112">
        <f>IF(AU92="nulová",AG92,0)</f>
        <v>0</v>
      </c>
      <c r="CI92" s="20">
        <f>IF(AU92="základní",1,IF(AU92="snížená",2,IF(AU92="zákl. přenesená",4,IF(AU92="sníž. přenesená",5,3))))</f>
        <v>1</v>
      </c>
      <c r="CJ92" s="20">
        <f>IF(AT92="stavební čast",1,IF(8892="investiční čast",2,3))</f>
        <v>1</v>
      </c>
      <c r="CK92" s="20" t="str">
        <f>IF(D92="Vyplň vlastní","","x")</f>
        <v>x</v>
      </c>
    </row>
    <row r="93" spans="1:89" s="1" customFormat="1" ht="19.899999999999999" customHeight="1">
      <c r="B93" s="37"/>
      <c r="C93" s="38"/>
      <c r="D93" s="211" t="s">
        <v>98</v>
      </c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38"/>
      <c r="AD93" s="38"/>
      <c r="AE93" s="38"/>
      <c r="AF93" s="38"/>
      <c r="AG93" s="213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39"/>
      <c r="AS93" s="113">
        <v>0</v>
      </c>
      <c r="AT93" s="114" t="s">
        <v>96</v>
      </c>
      <c r="AU93" s="114" t="s">
        <v>45</v>
      </c>
      <c r="AV93" s="115">
        <f>ROUND(IF(AU93="nulová",0,IF(OR(AU93="základní",AU93="zákl. přenesená"),AG93*L31,AG93*L32)),2)</f>
        <v>0</v>
      </c>
      <c r="BV93" s="20" t="s">
        <v>99</v>
      </c>
      <c r="BY93" s="112">
        <f>IF(AU93="základní",AV93,0)</f>
        <v>0</v>
      </c>
      <c r="BZ93" s="112">
        <f>IF(AU93="snížená",AV93,0)</f>
        <v>0</v>
      </c>
      <c r="CA93" s="112">
        <f>IF(AU93="zákl. přenesená",AV93,0)</f>
        <v>0</v>
      </c>
      <c r="CB93" s="112">
        <f>IF(AU93="sníž. přenesená",AV93,0)</f>
        <v>0</v>
      </c>
      <c r="CC93" s="112">
        <f>IF(AU93="nulová",AV93,0)</f>
        <v>0</v>
      </c>
      <c r="CD93" s="112">
        <f>IF(AU93="základní",AG93,0)</f>
        <v>0</v>
      </c>
      <c r="CE93" s="112">
        <f>IF(AU93="snížená",AG93,0)</f>
        <v>0</v>
      </c>
      <c r="CF93" s="112">
        <f>IF(AU93="zákl. přenesená",AG93,0)</f>
        <v>0</v>
      </c>
      <c r="CG93" s="112">
        <f>IF(AU93="sníž. přenesená",AG93,0)</f>
        <v>0</v>
      </c>
      <c r="CH93" s="112">
        <f>IF(AU93="nulová",AG93,0)</f>
        <v>0</v>
      </c>
      <c r="CI93" s="20">
        <f>IF(AU93="základní",1,IF(AU93="snížená",2,IF(AU93="zákl. přenesená",4,IF(AU93="sníž. přenesená",5,3))))</f>
        <v>1</v>
      </c>
      <c r="CJ93" s="20">
        <f>IF(AT93="stavební čast",1,IF(8893="investiční čast",2,3))</f>
        <v>1</v>
      </c>
      <c r="CK93" s="20" t="str">
        <f>IF(D93="Vyplň vlastní","","x")</f>
        <v/>
      </c>
    </row>
    <row r="94" spans="1:89" s="1" customFormat="1" ht="19.899999999999999" customHeight="1">
      <c r="B94" s="37"/>
      <c r="C94" s="38"/>
      <c r="D94" s="211" t="s">
        <v>98</v>
      </c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38"/>
      <c r="AD94" s="38"/>
      <c r="AE94" s="38"/>
      <c r="AF94" s="38"/>
      <c r="AG94" s="213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39"/>
      <c r="AS94" s="113">
        <v>0</v>
      </c>
      <c r="AT94" s="114" t="s">
        <v>96</v>
      </c>
      <c r="AU94" s="114" t="s">
        <v>45</v>
      </c>
      <c r="AV94" s="115">
        <f>ROUND(IF(AU94="nulová",0,IF(OR(AU94="základní",AU94="zákl. přenesená"),AG94*L31,AG94*L32)),2)</f>
        <v>0</v>
      </c>
      <c r="BV94" s="20" t="s">
        <v>99</v>
      </c>
      <c r="BY94" s="112">
        <f>IF(AU94="základní",AV94,0)</f>
        <v>0</v>
      </c>
      <c r="BZ94" s="112">
        <f>IF(AU94="snížená",AV94,0)</f>
        <v>0</v>
      </c>
      <c r="CA94" s="112">
        <f>IF(AU94="zákl. přenesená",AV94,0)</f>
        <v>0</v>
      </c>
      <c r="CB94" s="112">
        <f>IF(AU94="sníž. přenesená",AV94,0)</f>
        <v>0</v>
      </c>
      <c r="CC94" s="112">
        <f>IF(AU94="nulová",AV94,0)</f>
        <v>0</v>
      </c>
      <c r="CD94" s="112">
        <f>IF(AU94="základní",AG94,0)</f>
        <v>0</v>
      </c>
      <c r="CE94" s="112">
        <f>IF(AU94="snížená",AG94,0)</f>
        <v>0</v>
      </c>
      <c r="CF94" s="112">
        <f>IF(AU94="zákl. přenesená",AG94,0)</f>
        <v>0</v>
      </c>
      <c r="CG94" s="112">
        <f>IF(AU94="sníž. přenesená",AG94,0)</f>
        <v>0</v>
      </c>
      <c r="CH94" s="112">
        <f>IF(AU94="nulová",AG94,0)</f>
        <v>0</v>
      </c>
      <c r="CI94" s="20">
        <f>IF(AU94="základní",1,IF(AU94="snížená",2,IF(AU94="zákl. přenesená",4,IF(AU94="sníž. přenesená",5,3))))</f>
        <v>1</v>
      </c>
      <c r="CJ94" s="20">
        <f>IF(AT94="stavební čast",1,IF(8894="investiční čast",2,3))</f>
        <v>1</v>
      </c>
      <c r="CK94" s="20" t="str">
        <f>IF(D94="Vyplň vlastní","","x")</f>
        <v/>
      </c>
    </row>
    <row r="95" spans="1:89" s="1" customFormat="1" ht="19.899999999999999" customHeight="1">
      <c r="B95" s="37"/>
      <c r="C95" s="38"/>
      <c r="D95" s="211" t="s">
        <v>98</v>
      </c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38"/>
      <c r="AD95" s="38"/>
      <c r="AE95" s="38"/>
      <c r="AF95" s="38"/>
      <c r="AG95" s="213">
        <f>AG87*AS95</f>
        <v>0</v>
      </c>
      <c r="AH95" s="214"/>
      <c r="AI95" s="214"/>
      <c r="AJ95" s="214"/>
      <c r="AK95" s="214"/>
      <c r="AL95" s="214"/>
      <c r="AM95" s="214"/>
      <c r="AN95" s="214">
        <f>AG95+AV95</f>
        <v>0</v>
      </c>
      <c r="AO95" s="214"/>
      <c r="AP95" s="214"/>
      <c r="AQ95" s="39"/>
      <c r="AS95" s="116">
        <v>0</v>
      </c>
      <c r="AT95" s="117" t="s">
        <v>96</v>
      </c>
      <c r="AU95" s="117" t="s">
        <v>45</v>
      </c>
      <c r="AV95" s="118">
        <f>ROUND(IF(AU95="nulová",0,IF(OR(AU95="základní",AU95="zákl. přenesená"),AG95*L31,AG95*L32)),2)</f>
        <v>0</v>
      </c>
      <c r="BV95" s="20" t="s">
        <v>99</v>
      </c>
      <c r="BY95" s="112">
        <f>IF(AU95="základní",AV95,0)</f>
        <v>0</v>
      </c>
      <c r="BZ95" s="112">
        <f>IF(AU95="snížená",AV95,0)</f>
        <v>0</v>
      </c>
      <c r="CA95" s="112">
        <f>IF(AU95="zákl. přenesená",AV95,0)</f>
        <v>0</v>
      </c>
      <c r="CB95" s="112">
        <f>IF(AU95="sníž. přenesená",AV95,0)</f>
        <v>0</v>
      </c>
      <c r="CC95" s="112">
        <f>IF(AU95="nulová",AV95,0)</f>
        <v>0</v>
      </c>
      <c r="CD95" s="112">
        <f>IF(AU95="základní",AG95,0)</f>
        <v>0</v>
      </c>
      <c r="CE95" s="112">
        <f>IF(AU95="snížená",AG95,0)</f>
        <v>0</v>
      </c>
      <c r="CF95" s="112">
        <f>IF(AU95="zákl. přenesená",AG95,0)</f>
        <v>0</v>
      </c>
      <c r="CG95" s="112">
        <f>IF(AU95="sníž. přenesená",AG95,0)</f>
        <v>0</v>
      </c>
      <c r="CH95" s="112">
        <f>IF(AU95="nulová",AG95,0)</f>
        <v>0</v>
      </c>
      <c r="CI95" s="20">
        <f>IF(AU95="základní",1,IF(AU95="snížená",2,IF(AU95="zákl. přenesená",4,IF(AU95="sníž. přenesená",5,3))))</f>
        <v>1</v>
      </c>
      <c r="CJ95" s="20">
        <f>IF(AT95="stavební čast",1,IF(8895="investiční čast",2,3))</f>
        <v>1</v>
      </c>
      <c r="CK95" s="20" t="str">
        <f>IF(D95="Vyplň vlastní","","x")</f>
        <v/>
      </c>
    </row>
    <row r="96" spans="1:89" s="1" customFormat="1" ht="10.9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9"/>
    </row>
    <row r="97" spans="2:43" s="1" customFormat="1" ht="30" customHeight="1">
      <c r="B97" s="37"/>
      <c r="C97" s="119" t="s">
        <v>100</v>
      </c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208">
        <f>ROUND(AG87+AG91,2)</f>
        <v>0</v>
      </c>
      <c r="AH97" s="208"/>
      <c r="AI97" s="208"/>
      <c r="AJ97" s="208"/>
      <c r="AK97" s="208"/>
      <c r="AL97" s="208"/>
      <c r="AM97" s="208"/>
      <c r="AN97" s="208">
        <f>AN87+AN91</f>
        <v>0</v>
      </c>
      <c r="AO97" s="208"/>
      <c r="AP97" s="208"/>
      <c r="AQ97" s="39"/>
    </row>
    <row r="98" spans="2:43" s="1" customFormat="1" ht="6.95" customHeight="1"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3"/>
    </row>
  </sheetData>
  <sheetProtection algorithmName="SHA-512" hashValue="LHuncCcU/MBd7lFXZ9a8PStLzHAgEkMzhih69kbKIXro+UPfYUZbZYgnM79rjC2B0GBgt9pSU8Wa8nVvDOZuHw==" saltValue="dI/gO7/Kpnoz7kjrCxRJxw==" spinCount="100000" sheet="1" objects="1" scenarios="1" formatCells="0" formatColumns="0" formatRows="0" sort="0" autoFilter="0"/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01 - SO 01 Odvětrání - au...'!C2" display="/"/>
    <hyperlink ref="A89" location="'101 - VON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3"/>
  <sheetViews>
    <sheetView showGridLines="0" workbookViewId="0">
      <pane ySplit="1" topLeftCell="A148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101</v>
      </c>
      <c r="G1" s="16"/>
      <c r="H1" s="255" t="s">
        <v>102</v>
      </c>
      <c r="I1" s="255"/>
      <c r="J1" s="255"/>
      <c r="K1" s="255"/>
      <c r="L1" s="16" t="s">
        <v>103</v>
      </c>
      <c r="M1" s="14"/>
      <c r="N1" s="14"/>
      <c r="O1" s="15" t="s">
        <v>104</v>
      </c>
      <c r="P1" s="14"/>
      <c r="Q1" s="14"/>
      <c r="R1" s="14"/>
      <c r="S1" s="16" t="s">
        <v>105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42" t="s">
        <v>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0" t="s">
        <v>88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25</v>
      </c>
    </row>
    <row r="4" spans="1:66" ht="36.950000000000003" customHeight="1">
      <c r="B4" s="24"/>
      <c r="C4" s="224" t="s">
        <v>106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5"/>
      <c r="T4" s="26" t="s">
        <v>13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19</v>
      </c>
      <c r="E6" s="28"/>
      <c r="F6" s="280" t="str">
        <f>'Rekapitulace stavby'!K6</f>
        <v>Bytový dům Mezilesí 2059 - 2060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"/>
      <c r="R6" s="25"/>
    </row>
    <row r="7" spans="1:66" s="1" customFormat="1" ht="32.85" customHeight="1">
      <c r="B7" s="37"/>
      <c r="C7" s="38"/>
      <c r="D7" s="31" t="s">
        <v>107</v>
      </c>
      <c r="E7" s="38"/>
      <c r="F7" s="248" t="s">
        <v>108</v>
      </c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38"/>
      <c r="R7" s="39"/>
    </row>
    <row r="8" spans="1:66" s="1" customFormat="1" ht="14.45" customHeight="1">
      <c r="B8" s="37"/>
      <c r="C8" s="38"/>
      <c r="D8" s="32" t="s">
        <v>22</v>
      </c>
      <c r="E8" s="38"/>
      <c r="F8" s="30" t="s">
        <v>23</v>
      </c>
      <c r="G8" s="38"/>
      <c r="H8" s="38"/>
      <c r="I8" s="38"/>
      <c r="J8" s="38"/>
      <c r="K8" s="38"/>
      <c r="L8" s="38"/>
      <c r="M8" s="32" t="s">
        <v>24</v>
      </c>
      <c r="N8" s="38"/>
      <c r="O8" s="30" t="s">
        <v>23</v>
      </c>
      <c r="P8" s="38"/>
      <c r="Q8" s="38"/>
      <c r="R8" s="39"/>
    </row>
    <row r="9" spans="1:66" s="1" customFormat="1" ht="14.45" customHeight="1">
      <c r="B9" s="37"/>
      <c r="C9" s="38"/>
      <c r="D9" s="32" t="s">
        <v>26</v>
      </c>
      <c r="E9" s="38"/>
      <c r="F9" s="30" t="s">
        <v>27</v>
      </c>
      <c r="G9" s="38"/>
      <c r="H9" s="38"/>
      <c r="I9" s="38"/>
      <c r="J9" s="38"/>
      <c r="K9" s="38"/>
      <c r="L9" s="38"/>
      <c r="M9" s="32" t="s">
        <v>28</v>
      </c>
      <c r="N9" s="38"/>
      <c r="O9" s="297" t="str">
        <f>'Rekapitulace stavby'!AN8</f>
        <v>15.7.2016</v>
      </c>
      <c r="P9" s="283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32</v>
      </c>
      <c r="E11" s="38"/>
      <c r="F11" s="38"/>
      <c r="G11" s="38"/>
      <c r="H11" s="38"/>
      <c r="I11" s="38"/>
      <c r="J11" s="38"/>
      <c r="K11" s="38"/>
      <c r="L11" s="38"/>
      <c r="M11" s="32" t="s">
        <v>33</v>
      </c>
      <c r="N11" s="38"/>
      <c r="O11" s="246" t="str">
        <f>IF('Rekapitulace stavby'!AN10="","",'Rekapitulace stavby'!AN10)</f>
        <v/>
      </c>
      <c r="P11" s="246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IF('Rekapitulace stavby'!E11="","",'Rekapitulace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34</v>
      </c>
      <c r="N12" s="38"/>
      <c r="O12" s="246" t="str">
        <f>IF('Rekapitulace stavby'!AN11="","",'Rekapitulace stavby'!AN11)</f>
        <v/>
      </c>
      <c r="P12" s="24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35</v>
      </c>
      <c r="E14" s="38"/>
      <c r="F14" s="38"/>
      <c r="G14" s="38"/>
      <c r="H14" s="38"/>
      <c r="I14" s="38"/>
      <c r="J14" s="38"/>
      <c r="K14" s="38"/>
      <c r="L14" s="38"/>
      <c r="M14" s="32" t="s">
        <v>33</v>
      </c>
      <c r="N14" s="38"/>
      <c r="O14" s="298" t="str">
        <f>IF('Rekapitulace stavby'!AN13="","",'Rekapitulace stavby'!AN13)</f>
        <v>Vyplň údaj</v>
      </c>
      <c r="P14" s="246"/>
      <c r="Q14" s="38"/>
      <c r="R14" s="39"/>
    </row>
    <row r="15" spans="1:66" s="1" customFormat="1" ht="18" customHeight="1">
      <c r="B15" s="37"/>
      <c r="C15" s="38"/>
      <c r="D15" s="38"/>
      <c r="E15" s="298" t="str">
        <f>IF('Rekapitulace stavby'!E14="","",'Rekapitulace stavby'!E14)</f>
        <v>Vyplň údaj</v>
      </c>
      <c r="F15" s="299"/>
      <c r="G15" s="299"/>
      <c r="H15" s="299"/>
      <c r="I15" s="299"/>
      <c r="J15" s="299"/>
      <c r="K15" s="299"/>
      <c r="L15" s="299"/>
      <c r="M15" s="32" t="s">
        <v>34</v>
      </c>
      <c r="N15" s="38"/>
      <c r="O15" s="298" t="str">
        <f>IF('Rekapitulace stavby'!AN14="","",'Rekapitulace stavby'!AN14)</f>
        <v>Vyplň údaj</v>
      </c>
      <c r="P15" s="24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37</v>
      </c>
      <c r="E17" s="38"/>
      <c r="F17" s="38"/>
      <c r="G17" s="38"/>
      <c r="H17" s="38"/>
      <c r="I17" s="38"/>
      <c r="J17" s="38"/>
      <c r="K17" s="38"/>
      <c r="L17" s="38"/>
      <c r="M17" s="32" t="s">
        <v>33</v>
      </c>
      <c r="N17" s="38"/>
      <c r="O17" s="246" t="str">
        <f>IF('Rekapitulace stavby'!AN16="","",'Rekapitulace stavby'!AN16)</f>
        <v/>
      </c>
      <c r="P17" s="24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IF('Rekapitulace stavby'!E17="","",'Rekapitulace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34</v>
      </c>
      <c r="N18" s="38"/>
      <c r="O18" s="246" t="str">
        <f>IF('Rekapitulace stavby'!AN17="","",'Rekapitulace stavby'!AN17)</f>
        <v/>
      </c>
      <c r="P18" s="24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39</v>
      </c>
      <c r="E20" s="38"/>
      <c r="F20" s="38"/>
      <c r="G20" s="38"/>
      <c r="H20" s="38"/>
      <c r="I20" s="38"/>
      <c r="J20" s="38"/>
      <c r="K20" s="38"/>
      <c r="L20" s="38"/>
      <c r="M20" s="32" t="s">
        <v>33</v>
      </c>
      <c r="N20" s="38"/>
      <c r="O20" s="246" t="str">
        <f>IF('Rekapitulace stavby'!AN19="","",'Rekapitulace stavby'!AN19)</f>
        <v/>
      </c>
      <c r="P20" s="246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IF('Rekapitulace stavby'!E20="","",'Rekapitulace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34</v>
      </c>
      <c r="N21" s="38"/>
      <c r="O21" s="246" t="str">
        <f>IF('Rekapitulace stavby'!AN20="","",'Rekapitulace stavby'!AN20)</f>
        <v/>
      </c>
      <c r="P21" s="24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2.5" customHeight="1">
      <c r="B24" s="37"/>
      <c r="C24" s="38"/>
      <c r="D24" s="38"/>
      <c r="E24" s="251" t="s">
        <v>23</v>
      </c>
      <c r="F24" s="251"/>
      <c r="G24" s="251"/>
      <c r="H24" s="251"/>
      <c r="I24" s="251"/>
      <c r="J24" s="251"/>
      <c r="K24" s="251"/>
      <c r="L24" s="251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2" t="s">
        <v>109</v>
      </c>
      <c r="E27" s="38"/>
      <c r="F27" s="38"/>
      <c r="G27" s="38"/>
      <c r="H27" s="38"/>
      <c r="I27" s="38"/>
      <c r="J27" s="38"/>
      <c r="K27" s="38"/>
      <c r="L27" s="38"/>
      <c r="M27" s="252">
        <f>N88</f>
        <v>0</v>
      </c>
      <c r="N27" s="252"/>
      <c r="O27" s="252"/>
      <c r="P27" s="252"/>
      <c r="Q27" s="38"/>
      <c r="R27" s="39"/>
    </row>
    <row r="28" spans="2:18" s="1" customFormat="1" ht="14.45" customHeight="1">
      <c r="B28" s="37"/>
      <c r="C28" s="38"/>
      <c r="D28" s="36" t="s">
        <v>95</v>
      </c>
      <c r="E28" s="38"/>
      <c r="F28" s="38"/>
      <c r="G28" s="38"/>
      <c r="H28" s="38"/>
      <c r="I28" s="38"/>
      <c r="J28" s="38"/>
      <c r="K28" s="38"/>
      <c r="L28" s="38"/>
      <c r="M28" s="252">
        <f>N113</f>
        <v>0</v>
      </c>
      <c r="N28" s="252"/>
      <c r="O28" s="252"/>
      <c r="P28" s="252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3" t="s">
        <v>43</v>
      </c>
      <c r="E30" s="38"/>
      <c r="F30" s="38"/>
      <c r="G30" s="38"/>
      <c r="H30" s="38"/>
      <c r="I30" s="38"/>
      <c r="J30" s="38"/>
      <c r="K30" s="38"/>
      <c r="L30" s="38"/>
      <c r="M30" s="296">
        <f>ROUND(M27+M28,2)</f>
        <v>0</v>
      </c>
      <c r="N30" s="282"/>
      <c r="O30" s="282"/>
      <c r="P30" s="282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44</v>
      </c>
      <c r="E32" s="44" t="s">
        <v>45</v>
      </c>
      <c r="F32" s="45">
        <v>0.21</v>
      </c>
      <c r="G32" s="124" t="s">
        <v>46</v>
      </c>
      <c r="H32" s="293">
        <f>ROUND((((SUM(BE113:BE120)+SUM(BE138:BE226))+SUM(BE228:BE232))),2)</f>
        <v>0</v>
      </c>
      <c r="I32" s="282"/>
      <c r="J32" s="282"/>
      <c r="K32" s="38"/>
      <c r="L32" s="38"/>
      <c r="M32" s="293">
        <f>ROUND(((ROUND((SUM(BE113:BE120)+SUM(BE138:BE226)), 2)*F32)+SUM(BE228:BE232)*F32),2)</f>
        <v>0</v>
      </c>
      <c r="N32" s="282"/>
      <c r="O32" s="282"/>
      <c r="P32" s="282"/>
      <c r="Q32" s="38"/>
      <c r="R32" s="39"/>
    </row>
    <row r="33" spans="2:18" s="1" customFormat="1" ht="14.45" customHeight="1">
      <c r="B33" s="37"/>
      <c r="C33" s="38"/>
      <c r="D33" s="38"/>
      <c r="E33" s="44" t="s">
        <v>47</v>
      </c>
      <c r="F33" s="45">
        <v>0.15</v>
      </c>
      <c r="G33" s="124" t="s">
        <v>46</v>
      </c>
      <c r="H33" s="293">
        <f>ROUND((((SUM(BF113:BF120)+SUM(BF138:BF226))+SUM(BF228:BF232))),2)</f>
        <v>0</v>
      </c>
      <c r="I33" s="282"/>
      <c r="J33" s="282"/>
      <c r="K33" s="38"/>
      <c r="L33" s="38"/>
      <c r="M33" s="293">
        <f>ROUND(((ROUND((SUM(BF113:BF120)+SUM(BF138:BF226)), 2)*F33)+SUM(BF228:BF232)*F33),2)</f>
        <v>0</v>
      </c>
      <c r="N33" s="282"/>
      <c r="O33" s="282"/>
      <c r="P33" s="282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48</v>
      </c>
      <c r="F34" s="45">
        <v>0.21</v>
      </c>
      <c r="G34" s="124" t="s">
        <v>46</v>
      </c>
      <c r="H34" s="293">
        <f>ROUND((((SUM(BG113:BG120)+SUM(BG138:BG226))+SUM(BG228:BG232))),2)</f>
        <v>0</v>
      </c>
      <c r="I34" s="282"/>
      <c r="J34" s="282"/>
      <c r="K34" s="38"/>
      <c r="L34" s="38"/>
      <c r="M34" s="293">
        <v>0</v>
      </c>
      <c r="N34" s="282"/>
      <c r="O34" s="282"/>
      <c r="P34" s="282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49</v>
      </c>
      <c r="F35" s="45">
        <v>0.15</v>
      </c>
      <c r="G35" s="124" t="s">
        <v>46</v>
      </c>
      <c r="H35" s="293">
        <f>ROUND((((SUM(BH113:BH120)+SUM(BH138:BH226))+SUM(BH228:BH232))),2)</f>
        <v>0</v>
      </c>
      <c r="I35" s="282"/>
      <c r="J35" s="282"/>
      <c r="K35" s="38"/>
      <c r="L35" s="38"/>
      <c r="M35" s="293">
        <v>0</v>
      </c>
      <c r="N35" s="282"/>
      <c r="O35" s="282"/>
      <c r="P35" s="282"/>
      <c r="Q35" s="38"/>
      <c r="R35" s="39"/>
    </row>
    <row r="36" spans="2:18" s="1" customFormat="1" ht="14.45" hidden="1" customHeight="1">
      <c r="B36" s="37"/>
      <c r="C36" s="38"/>
      <c r="D36" s="38"/>
      <c r="E36" s="44" t="s">
        <v>50</v>
      </c>
      <c r="F36" s="45">
        <v>0</v>
      </c>
      <c r="G36" s="124" t="s">
        <v>46</v>
      </c>
      <c r="H36" s="293">
        <f>ROUND((((SUM(BI113:BI120)+SUM(BI138:BI226))+SUM(BI228:BI232))),2)</f>
        <v>0</v>
      </c>
      <c r="I36" s="282"/>
      <c r="J36" s="282"/>
      <c r="K36" s="38"/>
      <c r="L36" s="38"/>
      <c r="M36" s="293">
        <v>0</v>
      </c>
      <c r="N36" s="282"/>
      <c r="O36" s="282"/>
      <c r="P36" s="282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5" t="s">
        <v>51</v>
      </c>
      <c r="E38" s="81"/>
      <c r="F38" s="81"/>
      <c r="G38" s="126" t="s">
        <v>52</v>
      </c>
      <c r="H38" s="127" t="s">
        <v>53</v>
      </c>
      <c r="I38" s="81"/>
      <c r="J38" s="81"/>
      <c r="K38" s="81"/>
      <c r="L38" s="294">
        <f>SUM(M30:M36)</f>
        <v>0</v>
      </c>
      <c r="M38" s="294"/>
      <c r="N38" s="294"/>
      <c r="O38" s="294"/>
      <c r="P38" s="295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54</v>
      </c>
      <c r="E50" s="53"/>
      <c r="F50" s="53"/>
      <c r="G50" s="53"/>
      <c r="H50" s="54"/>
      <c r="I50" s="38"/>
      <c r="J50" s="52" t="s">
        <v>55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56</v>
      </c>
      <c r="E59" s="58"/>
      <c r="F59" s="58"/>
      <c r="G59" s="59" t="s">
        <v>57</v>
      </c>
      <c r="H59" s="60"/>
      <c r="I59" s="38"/>
      <c r="J59" s="57" t="s">
        <v>56</v>
      </c>
      <c r="K59" s="58"/>
      <c r="L59" s="58"/>
      <c r="M59" s="58"/>
      <c r="N59" s="59" t="s">
        <v>57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58</v>
      </c>
      <c r="E61" s="53"/>
      <c r="F61" s="53"/>
      <c r="G61" s="53"/>
      <c r="H61" s="54"/>
      <c r="I61" s="38"/>
      <c r="J61" s="52" t="s">
        <v>59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21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21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21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21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21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21" s="1" customFormat="1" ht="15">
      <c r="B70" s="37"/>
      <c r="C70" s="38"/>
      <c r="D70" s="57" t="s">
        <v>56</v>
      </c>
      <c r="E70" s="58"/>
      <c r="F70" s="58"/>
      <c r="G70" s="59" t="s">
        <v>57</v>
      </c>
      <c r="H70" s="60"/>
      <c r="I70" s="38"/>
      <c r="J70" s="57" t="s">
        <v>56</v>
      </c>
      <c r="K70" s="58"/>
      <c r="L70" s="58"/>
      <c r="M70" s="58"/>
      <c r="N70" s="59" t="s">
        <v>57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7"/>
      <c r="C76" s="224" t="s">
        <v>110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39"/>
      <c r="T76" s="131"/>
      <c r="U76" s="131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1"/>
      <c r="U77" s="131"/>
    </row>
    <row r="78" spans="2:21" s="1" customFormat="1" ht="30" customHeight="1">
      <c r="B78" s="37"/>
      <c r="C78" s="32" t="s">
        <v>19</v>
      </c>
      <c r="D78" s="38"/>
      <c r="E78" s="38"/>
      <c r="F78" s="280" t="str">
        <f>F6</f>
        <v>Bytový dům Mezilesí 2059 - 2060</v>
      </c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38"/>
      <c r="R78" s="39"/>
      <c r="T78" s="131"/>
      <c r="U78" s="131"/>
    </row>
    <row r="79" spans="2:21" s="1" customFormat="1" ht="36.950000000000003" customHeight="1">
      <c r="B79" s="37"/>
      <c r="C79" s="71" t="s">
        <v>107</v>
      </c>
      <c r="D79" s="38"/>
      <c r="E79" s="38"/>
      <c r="F79" s="226" t="str">
        <f>F7</f>
        <v>01 - SO 01 Odvětrání - automatitace, elektroinstalace</v>
      </c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38"/>
      <c r="R79" s="39"/>
      <c r="T79" s="131"/>
      <c r="U79" s="131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1"/>
      <c r="U80" s="131"/>
    </row>
    <row r="81" spans="2:47" s="1" customFormat="1" ht="18" customHeight="1">
      <c r="B81" s="37"/>
      <c r="C81" s="32" t="s">
        <v>26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28</v>
      </c>
      <c r="L81" s="38"/>
      <c r="M81" s="283" t="str">
        <f>IF(O9="","",O9)</f>
        <v>15.7.2016</v>
      </c>
      <c r="N81" s="283"/>
      <c r="O81" s="283"/>
      <c r="P81" s="283"/>
      <c r="Q81" s="38"/>
      <c r="R81" s="39"/>
      <c r="T81" s="131"/>
      <c r="U81" s="131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1"/>
      <c r="U82" s="131"/>
    </row>
    <row r="83" spans="2:47" s="1" customFormat="1" ht="15">
      <c r="B83" s="37"/>
      <c r="C83" s="32" t="s">
        <v>32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37</v>
      </c>
      <c r="L83" s="38"/>
      <c r="M83" s="246" t="str">
        <f>E18</f>
        <v xml:space="preserve"> </v>
      </c>
      <c r="N83" s="246"/>
      <c r="O83" s="246"/>
      <c r="P83" s="246"/>
      <c r="Q83" s="246"/>
      <c r="R83" s="39"/>
      <c r="T83" s="131"/>
      <c r="U83" s="131"/>
    </row>
    <row r="84" spans="2:47" s="1" customFormat="1" ht="14.45" customHeight="1">
      <c r="B84" s="37"/>
      <c r="C84" s="32" t="s">
        <v>35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39</v>
      </c>
      <c r="L84" s="38"/>
      <c r="M84" s="246" t="str">
        <f>E21</f>
        <v xml:space="preserve"> </v>
      </c>
      <c r="N84" s="246"/>
      <c r="O84" s="246"/>
      <c r="P84" s="246"/>
      <c r="Q84" s="246"/>
      <c r="R84" s="39"/>
      <c r="T84" s="131"/>
      <c r="U84" s="131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1"/>
      <c r="U85" s="131"/>
    </row>
    <row r="86" spans="2:47" s="1" customFormat="1" ht="29.25" customHeight="1">
      <c r="B86" s="37"/>
      <c r="C86" s="291" t="s">
        <v>111</v>
      </c>
      <c r="D86" s="292"/>
      <c r="E86" s="292"/>
      <c r="F86" s="292"/>
      <c r="G86" s="292"/>
      <c r="H86" s="120"/>
      <c r="I86" s="120"/>
      <c r="J86" s="120"/>
      <c r="K86" s="120"/>
      <c r="L86" s="120"/>
      <c r="M86" s="120"/>
      <c r="N86" s="291" t="s">
        <v>112</v>
      </c>
      <c r="O86" s="292"/>
      <c r="P86" s="292"/>
      <c r="Q86" s="292"/>
      <c r="R86" s="39"/>
      <c r="T86" s="131"/>
      <c r="U86" s="131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1"/>
      <c r="U87" s="131"/>
    </row>
    <row r="88" spans="2:47" s="1" customFormat="1" ht="29.25" customHeight="1">
      <c r="B88" s="37"/>
      <c r="C88" s="132" t="s">
        <v>113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16">
        <f>N138</f>
        <v>0</v>
      </c>
      <c r="O88" s="289"/>
      <c r="P88" s="289"/>
      <c r="Q88" s="289"/>
      <c r="R88" s="39"/>
      <c r="T88" s="131"/>
      <c r="U88" s="131"/>
      <c r="AU88" s="20" t="s">
        <v>114</v>
      </c>
    </row>
    <row r="89" spans="2:47" s="6" customFormat="1" ht="24.95" customHeight="1">
      <c r="B89" s="133"/>
      <c r="C89" s="134"/>
      <c r="D89" s="135" t="s">
        <v>115</v>
      </c>
      <c r="E89" s="134"/>
      <c r="F89" s="134"/>
      <c r="G89" s="134"/>
      <c r="H89" s="134"/>
      <c r="I89" s="134"/>
      <c r="J89" s="134"/>
      <c r="K89" s="134"/>
      <c r="L89" s="134"/>
      <c r="M89" s="134"/>
      <c r="N89" s="262">
        <f>N139</f>
        <v>0</v>
      </c>
      <c r="O89" s="288"/>
      <c r="P89" s="288"/>
      <c r="Q89" s="288"/>
      <c r="R89" s="136"/>
      <c r="T89" s="137"/>
      <c r="U89" s="137"/>
    </row>
    <row r="90" spans="2:47" s="7" customFormat="1" ht="19.899999999999999" customHeight="1">
      <c r="B90" s="138"/>
      <c r="C90" s="139"/>
      <c r="D90" s="108" t="s">
        <v>116</v>
      </c>
      <c r="E90" s="139"/>
      <c r="F90" s="139"/>
      <c r="G90" s="139"/>
      <c r="H90" s="139"/>
      <c r="I90" s="139"/>
      <c r="J90" s="139"/>
      <c r="K90" s="139"/>
      <c r="L90" s="139"/>
      <c r="M90" s="139"/>
      <c r="N90" s="214">
        <f>N140</f>
        <v>0</v>
      </c>
      <c r="O90" s="287"/>
      <c r="P90" s="287"/>
      <c r="Q90" s="287"/>
      <c r="R90" s="140"/>
      <c r="T90" s="141"/>
      <c r="U90" s="141"/>
    </row>
    <row r="91" spans="2:47" s="7" customFormat="1" ht="19.899999999999999" customHeight="1">
      <c r="B91" s="138"/>
      <c r="C91" s="139"/>
      <c r="D91" s="108" t="s">
        <v>117</v>
      </c>
      <c r="E91" s="139"/>
      <c r="F91" s="139"/>
      <c r="G91" s="139"/>
      <c r="H91" s="139"/>
      <c r="I91" s="139"/>
      <c r="J91" s="139"/>
      <c r="K91" s="139"/>
      <c r="L91" s="139"/>
      <c r="M91" s="139"/>
      <c r="N91" s="214">
        <f>N151</f>
        <v>0</v>
      </c>
      <c r="O91" s="287"/>
      <c r="P91" s="287"/>
      <c r="Q91" s="287"/>
      <c r="R91" s="140"/>
      <c r="T91" s="141"/>
      <c r="U91" s="141"/>
    </row>
    <row r="92" spans="2:47" s="7" customFormat="1" ht="19.899999999999999" customHeight="1">
      <c r="B92" s="138"/>
      <c r="C92" s="139"/>
      <c r="D92" s="108" t="s">
        <v>118</v>
      </c>
      <c r="E92" s="139"/>
      <c r="F92" s="139"/>
      <c r="G92" s="139"/>
      <c r="H92" s="139"/>
      <c r="I92" s="139"/>
      <c r="J92" s="139"/>
      <c r="K92" s="139"/>
      <c r="L92" s="139"/>
      <c r="M92" s="139"/>
      <c r="N92" s="214">
        <f>N165</f>
        <v>0</v>
      </c>
      <c r="O92" s="287"/>
      <c r="P92" s="287"/>
      <c r="Q92" s="287"/>
      <c r="R92" s="140"/>
      <c r="T92" s="141"/>
      <c r="U92" s="141"/>
    </row>
    <row r="93" spans="2:47" s="7" customFormat="1" ht="19.899999999999999" customHeight="1">
      <c r="B93" s="138"/>
      <c r="C93" s="139"/>
      <c r="D93" s="108" t="s">
        <v>119</v>
      </c>
      <c r="E93" s="139"/>
      <c r="F93" s="139"/>
      <c r="G93" s="139"/>
      <c r="H93" s="139"/>
      <c r="I93" s="139"/>
      <c r="J93" s="139"/>
      <c r="K93" s="139"/>
      <c r="L93" s="139"/>
      <c r="M93" s="139"/>
      <c r="N93" s="214">
        <f>N170</f>
        <v>0</v>
      </c>
      <c r="O93" s="287"/>
      <c r="P93" s="287"/>
      <c r="Q93" s="287"/>
      <c r="R93" s="140"/>
      <c r="T93" s="141"/>
      <c r="U93" s="141"/>
    </row>
    <row r="94" spans="2:47" s="6" customFormat="1" ht="24.95" customHeight="1">
      <c r="B94" s="133"/>
      <c r="C94" s="134"/>
      <c r="D94" s="135" t="s">
        <v>120</v>
      </c>
      <c r="E94" s="134"/>
      <c r="F94" s="134"/>
      <c r="G94" s="134"/>
      <c r="H94" s="134"/>
      <c r="I94" s="134"/>
      <c r="J94" s="134"/>
      <c r="K94" s="134"/>
      <c r="L94" s="134"/>
      <c r="M94" s="134"/>
      <c r="N94" s="262">
        <f>N172</f>
        <v>0</v>
      </c>
      <c r="O94" s="288"/>
      <c r="P94" s="288"/>
      <c r="Q94" s="288"/>
      <c r="R94" s="136"/>
      <c r="T94" s="137"/>
      <c r="U94" s="137"/>
    </row>
    <row r="95" spans="2:47" s="7" customFormat="1" ht="19.899999999999999" customHeight="1">
      <c r="B95" s="138"/>
      <c r="C95" s="139"/>
      <c r="D95" s="108" t="s">
        <v>121</v>
      </c>
      <c r="E95" s="139"/>
      <c r="F95" s="139"/>
      <c r="G95" s="139"/>
      <c r="H95" s="139"/>
      <c r="I95" s="139"/>
      <c r="J95" s="139"/>
      <c r="K95" s="139"/>
      <c r="L95" s="139"/>
      <c r="M95" s="139"/>
      <c r="N95" s="214">
        <f>N173</f>
        <v>0</v>
      </c>
      <c r="O95" s="287"/>
      <c r="P95" s="287"/>
      <c r="Q95" s="287"/>
      <c r="R95" s="140"/>
      <c r="T95" s="141"/>
      <c r="U95" s="141"/>
    </row>
    <row r="96" spans="2:47" s="7" customFormat="1" ht="19.899999999999999" customHeight="1">
      <c r="B96" s="138"/>
      <c r="C96" s="139"/>
      <c r="D96" s="108" t="s">
        <v>122</v>
      </c>
      <c r="E96" s="139"/>
      <c r="F96" s="139"/>
      <c r="G96" s="139"/>
      <c r="H96" s="139"/>
      <c r="I96" s="139"/>
      <c r="J96" s="139"/>
      <c r="K96" s="139"/>
      <c r="L96" s="139"/>
      <c r="M96" s="139"/>
      <c r="N96" s="214">
        <f>N179</f>
        <v>0</v>
      </c>
      <c r="O96" s="287"/>
      <c r="P96" s="287"/>
      <c r="Q96" s="287"/>
      <c r="R96" s="140"/>
      <c r="T96" s="141"/>
      <c r="U96" s="141"/>
    </row>
    <row r="97" spans="2:21" s="6" customFormat="1" ht="24.95" customHeight="1">
      <c r="B97" s="133"/>
      <c r="C97" s="134"/>
      <c r="D97" s="135" t="s">
        <v>123</v>
      </c>
      <c r="E97" s="134"/>
      <c r="F97" s="134"/>
      <c r="G97" s="134"/>
      <c r="H97" s="134"/>
      <c r="I97" s="134"/>
      <c r="J97" s="134"/>
      <c r="K97" s="134"/>
      <c r="L97" s="134"/>
      <c r="M97" s="134"/>
      <c r="N97" s="262">
        <f>N195</f>
        <v>0</v>
      </c>
      <c r="O97" s="288"/>
      <c r="P97" s="288"/>
      <c r="Q97" s="288"/>
      <c r="R97" s="136"/>
      <c r="T97" s="137"/>
      <c r="U97" s="137"/>
    </row>
    <row r="98" spans="2:21" s="7" customFormat="1" ht="19.899999999999999" customHeight="1">
      <c r="B98" s="138"/>
      <c r="C98" s="139"/>
      <c r="D98" s="108" t="s">
        <v>124</v>
      </c>
      <c r="E98" s="139"/>
      <c r="F98" s="139"/>
      <c r="G98" s="139"/>
      <c r="H98" s="139"/>
      <c r="I98" s="139"/>
      <c r="J98" s="139"/>
      <c r="K98" s="139"/>
      <c r="L98" s="139"/>
      <c r="M98" s="139"/>
      <c r="N98" s="214">
        <f>N196</f>
        <v>0</v>
      </c>
      <c r="O98" s="287"/>
      <c r="P98" s="287"/>
      <c r="Q98" s="287"/>
      <c r="R98" s="140"/>
      <c r="T98" s="141"/>
      <c r="U98" s="141"/>
    </row>
    <row r="99" spans="2:21" s="7" customFormat="1" ht="14.85" customHeight="1">
      <c r="B99" s="138"/>
      <c r="C99" s="139"/>
      <c r="D99" s="108" t="s">
        <v>125</v>
      </c>
      <c r="E99" s="139"/>
      <c r="F99" s="139"/>
      <c r="G99" s="139"/>
      <c r="H99" s="139"/>
      <c r="I99" s="139"/>
      <c r="J99" s="139"/>
      <c r="K99" s="139"/>
      <c r="L99" s="139"/>
      <c r="M99" s="139"/>
      <c r="N99" s="214">
        <f>N197</f>
        <v>0</v>
      </c>
      <c r="O99" s="287"/>
      <c r="P99" s="287"/>
      <c r="Q99" s="287"/>
      <c r="R99" s="140"/>
      <c r="T99" s="141"/>
      <c r="U99" s="141"/>
    </row>
    <row r="100" spans="2:21" s="7" customFormat="1" ht="14.85" customHeight="1">
      <c r="B100" s="138"/>
      <c r="C100" s="139"/>
      <c r="D100" s="108" t="s">
        <v>126</v>
      </c>
      <c r="E100" s="139"/>
      <c r="F100" s="139"/>
      <c r="G100" s="139"/>
      <c r="H100" s="139"/>
      <c r="I100" s="139"/>
      <c r="J100" s="139"/>
      <c r="K100" s="139"/>
      <c r="L100" s="139"/>
      <c r="M100" s="139"/>
      <c r="N100" s="214">
        <f>N199</f>
        <v>0</v>
      </c>
      <c r="O100" s="287"/>
      <c r="P100" s="287"/>
      <c r="Q100" s="287"/>
      <c r="R100" s="140"/>
      <c r="T100" s="141"/>
      <c r="U100" s="141"/>
    </row>
    <row r="101" spans="2:21" s="7" customFormat="1" ht="14.85" customHeight="1">
      <c r="B101" s="138"/>
      <c r="C101" s="139"/>
      <c r="D101" s="108" t="s">
        <v>127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214">
        <f>N201</f>
        <v>0</v>
      </c>
      <c r="O101" s="287"/>
      <c r="P101" s="287"/>
      <c r="Q101" s="287"/>
      <c r="R101" s="140"/>
      <c r="T101" s="141"/>
      <c r="U101" s="141"/>
    </row>
    <row r="102" spans="2:21" s="7" customFormat="1" ht="14.85" customHeight="1">
      <c r="B102" s="138"/>
      <c r="C102" s="139"/>
      <c r="D102" s="108" t="s">
        <v>128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214">
        <f>N203</f>
        <v>0</v>
      </c>
      <c r="O102" s="287"/>
      <c r="P102" s="287"/>
      <c r="Q102" s="287"/>
      <c r="R102" s="140"/>
      <c r="T102" s="141"/>
      <c r="U102" s="141"/>
    </row>
    <row r="103" spans="2:21" s="7" customFormat="1" ht="14.85" customHeight="1">
      <c r="B103" s="138"/>
      <c r="C103" s="139"/>
      <c r="D103" s="108" t="s">
        <v>129</v>
      </c>
      <c r="E103" s="139"/>
      <c r="F103" s="139"/>
      <c r="G103" s="139"/>
      <c r="H103" s="139"/>
      <c r="I103" s="139"/>
      <c r="J103" s="139"/>
      <c r="K103" s="139"/>
      <c r="L103" s="139"/>
      <c r="M103" s="139"/>
      <c r="N103" s="214">
        <f>N205</f>
        <v>0</v>
      </c>
      <c r="O103" s="287"/>
      <c r="P103" s="287"/>
      <c r="Q103" s="287"/>
      <c r="R103" s="140"/>
      <c r="T103" s="141"/>
      <c r="U103" s="141"/>
    </row>
    <row r="104" spans="2:21" s="7" customFormat="1" ht="14.85" customHeight="1">
      <c r="B104" s="138"/>
      <c r="C104" s="139"/>
      <c r="D104" s="108" t="s">
        <v>130</v>
      </c>
      <c r="E104" s="139"/>
      <c r="F104" s="139"/>
      <c r="G104" s="139"/>
      <c r="H104" s="139"/>
      <c r="I104" s="139"/>
      <c r="J104" s="139"/>
      <c r="K104" s="139"/>
      <c r="L104" s="139"/>
      <c r="M104" s="139"/>
      <c r="N104" s="214">
        <f>N207</f>
        <v>0</v>
      </c>
      <c r="O104" s="287"/>
      <c r="P104" s="287"/>
      <c r="Q104" s="287"/>
      <c r="R104" s="140"/>
      <c r="T104" s="141"/>
      <c r="U104" s="141"/>
    </row>
    <row r="105" spans="2:21" s="7" customFormat="1" ht="14.85" customHeight="1">
      <c r="B105" s="138"/>
      <c r="C105" s="139"/>
      <c r="D105" s="108" t="s">
        <v>131</v>
      </c>
      <c r="E105" s="139"/>
      <c r="F105" s="139"/>
      <c r="G105" s="139"/>
      <c r="H105" s="139"/>
      <c r="I105" s="139"/>
      <c r="J105" s="139"/>
      <c r="K105" s="139"/>
      <c r="L105" s="139"/>
      <c r="M105" s="139"/>
      <c r="N105" s="214">
        <f>N209</f>
        <v>0</v>
      </c>
      <c r="O105" s="287"/>
      <c r="P105" s="287"/>
      <c r="Q105" s="287"/>
      <c r="R105" s="140"/>
      <c r="T105" s="141"/>
      <c r="U105" s="141"/>
    </row>
    <row r="106" spans="2:21" s="7" customFormat="1" ht="14.85" customHeight="1">
      <c r="B106" s="138"/>
      <c r="C106" s="139"/>
      <c r="D106" s="108" t="s">
        <v>132</v>
      </c>
      <c r="E106" s="139"/>
      <c r="F106" s="139"/>
      <c r="G106" s="139"/>
      <c r="H106" s="139"/>
      <c r="I106" s="139"/>
      <c r="J106" s="139"/>
      <c r="K106" s="139"/>
      <c r="L106" s="139"/>
      <c r="M106" s="139"/>
      <c r="N106" s="214">
        <f>N211</f>
        <v>0</v>
      </c>
      <c r="O106" s="287"/>
      <c r="P106" s="287"/>
      <c r="Q106" s="287"/>
      <c r="R106" s="140"/>
      <c r="T106" s="141"/>
      <c r="U106" s="141"/>
    </row>
    <row r="107" spans="2:21" s="7" customFormat="1" ht="14.85" customHeight="1">
      <c r="B107" s="138"/>
      <c r="C107" s="139"/>
      <c r="D107" s="108" t="s">
        <v>133</v>
      </c>
      <c r="E107" s="139"/>
      <c r="F107" s="139"/>
      <c r="G107" s="139"/>
      <c r="H107" s="139"/>
      <c r="I107" s="139"/>
      <c r="J107" s="139"/>
      <c r="K107" s="139"/>
      <c r="L107" s="139"/>
      <c r="M107" s="139"/>
      <c r="N107" s="214">
        <f>N217</f>
        <v>0</v>
      </c>
      <c r="O107" s="287"/>
      <c r="P107" s="287"/>
      <c r="Q107" s="287"/>
      <c r="R107" s="140"/>
      <c r="T107" s="141"/>
      <c r="U107" s="141"/>
    </row>
    <row r="108" spans="2:21" s="7" customFormat="1" ht="21.75" customHeight="1">
      <c r="B108" s="138"/>
      <c r="C108" s="139"/>
      <c r="D108" s="108" t="s">
        <v>134</v>
      </c>
      <c r="E108" s="139"/>
      <c r="F108" s="139"/>
      <c r="G108" s="139"/>
      <c r="H108" s="139"/>
      <c r="I108" s="139"/>
      <c r="J108" s="139"/>
      <c r="K108" s="139"/>
      <c r="L108" s="139"/>
      <c r="M108" s="139"/>
      <c r="N108" s="214">
        <f>N219</f>
        <v>0</v>
      </c>
      <c r="O108" s="287"/>
      <c r="P108" s="287"/>
      <c r="Q108" s="287"/>
      <c r="R108" s="140"/>
      <c r="T108" s="141"/>
      <c r="U108" s="141"/>
    </row>
    <row r="109" spans="2:21" s="7" customFormat="1" ht="19.899999999999999" customHeight="1">
      <c r="B109" s="138"/>
      <c r="C109" s="139"/>
      <c r="D109" s="108" t="s">
        <v>135</v>
      </c>
      <c r="E109" s="139"/>
      <c r="F109" s="139"/>
      <c r="G109" s="139"/>
      <c r="H109" s="139"/>
      <c r="I109" s="139"/>
      <c r="J109" s="139"/>
      <c r="K109" s="139"/>
      <c r="L109" s="139"/>
      <c r="M109" s="139"/>
      <c r="N109" s="214">
        <f>N221</f>
        <v>0</v>
      </c>
      <c r="O109" s="287"/>
      <c r="P109" s="287"/>
      <c r="Q109" s="287"/>
      <c r="R109" s="140"/>
      <c r="T109" s="141"/>
      <c r="U109" s="141"/>
    </row>
    <row r="110" spans="2:21" s="7" customFormat="1" ht="19.899999999999999" customHeight="1">
      <c r="B110" s="138"/>
      <c r="C110" s="139"/>
      <c r="D110" s="108" t="s">
        <v>136</v>
      </c>
      <c r="E110" s="139"/>
      <c r="F110" s="139"/>
      <c r="G110" s="139"/>
      <c r="H110" s="139"/>
      <c r="I110" s="139"/>
      <c r="J110" s="139"/>
      <c r="K110" s="139"/>
      <c r="L110" s="139"/>
      <c r="M110" s="139"/>
      <c r="N110" s="214">
        <f>N225</f>
        <v>0</v>
      </c>
      <c r="O110" s="287"/>
      <c r="P110" s="287"/>
      <c r="Q110" s="287"/>
      <c r="R110" s="140"/>
      <c r="T110" s="141"/>
      <c r="U110" s="141"/>
    </row>
    <row r="111" spans="2:21" s="6" customFormat="1" ht="21.75" customHeight="1">
      <c r="B111" s="133"/>
      <c r="C111" s="134"/>
      <c r="D111" s="135" t="s">
        <v>137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261">
        <f>N227</f>
        <v>0</v>
      </c>
      <c r="O111" s="288"/>
      <c r="P111" s="288"/>
      <c r="Q111" s="288"/>
      <c r="R111" s="136"/>
      <c r="T111" s="137"/>
      <c r="U111" s="137"/>
    </row>
    <row r="112" spans="2:21" s="1" customFormat="1" ht="21.7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9"/>
      <c r="T112" s="131"/>
      <c r="U112" s="131"/>
    </row>
    <row r="113" spans="2:65" s="1" customFormat="1" ht="29.25" customHeight="1">
      <c r="B113" s="37"/>
      <c r="C113" s="132" t="s">
        <v>138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289">
        <f>ROUND(N114+N115+N116+N117+N118+N119,2)</f>
        <v>0</v>
      </c>
      <c r="O113" s="290"/>
      <c r="P113" s="290"/>
      <c r="Q113" s="290"/>
      <c r="R113" s="39"/>
      <c r="T113" s="142"/>
      <c r="U113" s="143" t="s">
        <v>44</v>
      </c>
    </row>
    <row r="114" spans="2:65" s="1" customFormat="1" ht="18" customHeight="1">
      <c r="B114" s="37"/>
      <c r="C114" s="38"/>
      <c r="D114" s="211" t="s">
        <v>139</v>
      </c>
      <c r="E114" s="212"/>
      <c r="F114" s="212"/>
      <c r="G114" s="212"/>
      <c r="H114" s="212"/>
      <c r="I114" s="38"/>
      <c r="J114" s="38"/>
      <c r="K114" s="38"/>
      <c r="L114" s="38"/>
      <c r="M114" s="38"/>
      <c r="N114" s="213">
        <f>ROUND(N88*T114,2)</f>
        <v>0</v>
      </c>
      <c r="O114" s="214"/>
      <c r="P114" s="214"/>
      <c r="Q114" s="214"/>
      <c r="R114" s="39"/>
      <c r="S114" s="144"/>
      <c r="T114" s="145"/>
      <c r="U114" s="146" t="s">
        <v>47</v>
      </c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8" t="s">
        <v>140</v>
      </c>
      <c r="AZ114" s="147"/>
      <c r="BA114" s="147"/>
      <c r="BB114" s="147"/>
      <c r="BC114" s="147"/>
      <c r="BD114" s="147"/>
      <c r="BE114" s="149">
        <f t="shared" ref="BE114:BE119" si="0">IF(U114="základní",N114,0)</f>
        <v>0</v>
      </c>
      <c r="BF114" s="149">
        <f t="shared" ref="BF114:BF119" si="1">IF(U114="snížená",N114,0)</f>
        <v>0</v>
      </c>
      <c r="BG114" s="149">
        <f t="shared" ref="BG114:BG119" si="2">IF(U114="zákl. přenesená",N114,0)</f>
        <v>0</v>
      </c>
      <c r="BH114" s="149">
        <f t="shared" ref="BH114:BH119" si="3">IF(U114="sníž. přenesená",N114,0)</f>
        <v>0</v>
      </c>
      <c r="BI114" s="149">
        <f t="shared" ref="BI114:BI119" si="4">IF(U114="nulová",N114,0)</f>
        <v>0</v>
      </c>
      <c r="BJ114" s="148" t="s">
        <v>141</v>
      </c>
      <c r="BK114" s="147"/>
      <c r="BL114" s="147"/>
      <c r="BM114" s="147"/>
    </row>
    <row r="115" spans="2:65" s="1" customFormat="1" ht="18" customHeight="1">
      <c r="B115" s="37"/>
      <c r="C115" s="38"/>
      <c r="D115" s="211" t="s">
        <v>142</v>
      </c>
      <c r="E115" s="212"/>
      <c r="F115" s="212"/>
      <c r="G115" s="212"/>
      <c r="H115" s="212"/>
      <c r="I115" s="38"/>
      <c r="J115" s="38"/>
      <c r="K115" s="38"/>
      <c r="L115" s="38"/>
      <c r="M115" s="38"/>
      <c r="N115" s="213">
        <f>ROUND(N88*T115,2)</f>
        <v>0</v>
      </c>
      <c r="O115" s="214"/>
      <c r="P115" s="214"/>
      <c r="Q115" s="214"/>
      <c r="R115" s="39"/>
      <c r="S115" s="144"/>
      <c r="T115" s="145"/>
      <c r="U115" s="146" t="s">
        <v>47</v>
      </c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8" t="s">
        <v>140</v>
      </c>
      <c r="AZ115" s="147"/>
      <c r="BA115" s="147"/>
      <c r="BB115" s="147"/>
      <c r="BC115" s="147"/>
      <c r="BD115" s="147"/>
      <c r="BE115" s="149">
        <f t="shared" si="0"/>
        <v>0</v>
      </c>
      <c r="BF115" s="149">
        <f t="shared" si="1"/>
        <v>0</v>
      </c>
      <c r="BG115" s="149">
        <f t="shared" si="2"/>
        <v>0</v>
      </c>
      <c r="BH115" s="149">
        <f t="shared" si="3"/>
        <v>0</v>
      </c>
      <c r="BI115" s="149">
        <f t="shared" si="4"/>
        <v>0</v>
      </c>
      <c r="BJ115" s="148" t="s">
        <v>141</v>
      </c>
      <c r="BK115" s="147"/>
      <c r="BL115" s="147"/>
      <c r="BM115" s="147"/>
    </row>
    <row r="116" spans="2:65" s="1" customFormat="1" ht="18" customHeight="1">
      <c r="B116" s="37"/>
      <c r="C116" s="38"/>
      <c r="D116" s="211" t="s">
        <v>143</v>
      </c>
      <c r="E116" s="212"/>
      <c r="F116" s="212"/>
      <c r="G116" s="212"/>
      <c r="H116" s="212"/>
      <c r="I116" s="38"/>
      <c r="J116" s="38"/>
      <c r="K116" s="38"/>
      <c r="L116" s="38"/>
      <c r="M116" s="38"/>
      <c r="N116" s="213">
        <f>ROUND(N88*T116,2)</f>
        <v>0</v>
      </c>
      <c r="O116" s="214"/>
      <c r="P116" s="214"/>
      <c r="Q116" s="214"/>
      <c r="R116" s="39"/>
      <c r="S116" s="144"/>
      <c r="T116" s="145"/>
      <c r="U116" s="146" t="s">
        <v>47</v>
      </c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8" t="s">
        <v>140</v>
      </c>
      <c r="AZ116" s="147"/>
      <c r="BA116" s="147"/>
      <c r="BB116" s="147"/>
      <c r="BC116" s="147"/>
      <c r="BD116" s="147"/>
      <c r="BE116" s="149">
        <f t="shared" si="0"/>
        <v>0</v>
      </c>
      <c r="BF116" s="149">
        <f t="shared" si="1"/>
        <v>0</v>
      </c>
      <c r="BG116" s="149">
        <f t="shared" si="2"/>
        <v>0</v>
      </c>
      <c r="BH116" s="149">
        <f t="shared" si="3"/>
        <v>0</v>
      </c>
      <c r="BI116" s="149">
        <f t="shared" si="4"/>
        <v>0</v>
      </c>
      <c r="BJ116" s="148" t="s">
        <v>141</v>
      </c>
      <c r="BK116" s="147"/>
      <c r="BL116" s="147"/>
      <c r="BM116" s="147"/>
    </row>
    <row r="117" spans="2:65" s="1" customFormat="1" ht="18" customHeight="1">
      <c r="B117" s="37"/>
      <c r="C117" s="38"/>
      <c r="D117" s="211" t="s">
        <v>144</v>
      </c>
      <c r="E117" s="212"/>
      <c r="F117" s="212"/>
      <c r="G117" s="212"/>
      <c r="H117" s="212"/>
      <c r="I117" s="38"/>
      <c r="J117" s="38"/>
      <c r="K117" s="38"/>
      <c r="L117" s="38"/>
      <c r="M117" s="38"/>
      <c r="N117" s="213">
        <f>ROUND(N88*T117,2)</f>
        <v>0</v>
      </c>
      <c r="O117" s="214"/>
      <c r="P117" s="214"/>
      <c r="Q117" s="214"/>
      <c r="R117" s="39"/>
      <c r="S117" s="144"/>
      <c r="T117" s="145"/>
      <c r="U117" s="146" t="s">
        <v>47</v>
      </c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8" t="s">
        <v>140</v>
      </c>
      <c r="AZ117" s="147"/>
      <c r="BA117" s="147"/>
      <c r="BB117" s="147"/>
      <c r="BC117" s="147"/>
      <c r="BD117" s="147"/>
      <c r="BE117" s="149">
        <f t="shared" si="0"/>
        <v>0</v>
      </c>
      <c r="BF117" s="149">
        <f t="shared" si="1"/>
        <v>0</v>
      </c>
      <c r="BG117" s="149">
        <f t="shared" si="2"/>
        <v>0</v>
      </c>
      <c r="BH117" s="149">
        <f t="shared" si="3"/>
        <v>0</v>
      </c>
      <c r="BI117" s="149">
        <f t="shared" si="4"/>
        <v>0</v>
      </c>
      <c r="BJ117" s="148" t="s">
        <v>141</v>
      </c>
      <c r="BK117" s="147"/>
      <c r="BL117" s="147"/>
      <c r="BM117" s="147"/>
    </row>
    <row r="118" spans="2:65" s="1" customFormat="1" ht="18" customHeight="1">
      <c r="B118" s="37"/>
      <c r="C118" s="38"/>
      <c r="D118" s="211" t="s">
        <v>145</v>
      </c>
      <c r="E118" s="212"/>
      <c r="F118" s="212"/>
      <c r="G118" s="212"/>
      <c r="H118" s="212"/>
      <c r="I118" s="38"/>
      <c r="J118" s="38"/>
      <c r="K118" s="38"/>
      <c r="L118" s="38"/>
      <c r="M118" s="38"/>
      <c r="N118" s="213">
        <f>ROUND(N88*T118,2)</f>
        <v>0</v>
      </c>
      <c r="O118" s="214"/>
      <c r="P118" s="214"/>
      <c r="Q118" s="214"/>
      <c r="R118" s="39"/>
      <c r="S118" s="144"/>
      <c r="T118" s="145"/>
      <c r="U118" s="146" t="s">
        <v>47</v>
      </c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8" t="s">
        <v>140</v>
      </c>
      <c r="AZ118" s="147"/>
      <c r="BA118" s="147"/>
      <c r="BB118" s="147"/>
      <c r="BC118" s="147"/>
      <c r="BD118" s="147"/>
      <c r="BE118" s="149">
        <f t="shared" si="0"/>
        <v>0</v>
      </c>
      <c r="BF118" s="149">
        <f t="shared" si="1"/>
        <v>0</v>
      </c>
      <c r="BG118" s="149">
        <f t="shared" si="2"/>
        <v>0</v>
      </c>
      <c r="BH118" s="149">
        <f t="shared" si="3"/>
        <v>0</v>
      </c>
      <c r="BI118" s="149">
        <f t="shared" si="4"/>
        <v>0</v>
      </c>
      <c r="BJ118" s="148" t="s">
        <v>141</v>
      </c>
      <c r="BK118" s="147"/>
      <c r="BL118" s="147"/>
      <c r="BM118" s="147"/>
    </row>
    <row r="119" spans="2:65" s="1" customFormat="1" ht="18" customHeight="1">
      <c r="B119" s="37"/>
      <c r="C119" s="38"/>
      <c r="D119" s="108" t="s">
        <v>146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213">
        <f>ROUND(N88*T119,2)</f>
        <v>0</v>
      </c>
      <c r="O119" s="214"/>
      <c r="P119" s="214"/>
      <c r="Q119" s="214"/>
      <c r="R119" s="39"/>
      <c r="S119" s="144"/>
      <c r="T119" s="150"/>
      <c r="U119" s="151" t="s">
        <v>47</v>
      </c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8" t="s">
        <v>147</v>
      </c>
      <c r="AZ119" s="147"/>
      <c r="BA119" s="147"/>
      <c r="BB119" s="147"/>
      <c r="BC119" s="147"/>
      <c r="BD119" s="147"/>
      <c r="BE119" s="149">
        <f t="shared" si="0"/>
        <v>0</v>
      </c>
      <c r="BF119" s="149">
        <f t="shared" si="1"/>
        <v>0</v>
      </c>
      <c r="BG119" s="149">
        <f t="shared" si="2"/>
        <v>0</v>
      </c>
      <c r="BH119" s="149">
        <f t="shared" si="3"/>
        <v>0</v>
      </c>
      <c r="BI119" s="149">
        <f t="shared" si="4"/>
        <v>0</v>
      </c>
      <c r="BJ119" s="148" t="s">
        <v>141</v>
      </c>
      <c r="BK119" s="147"/>
      <c r="BL119" s="147"/>
      <c r="BM119" s="147"/>
    </row>
    <row r="120" spans="2:65" s="1" customForma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  <c r="T120" s="131"/>
      <c r="U120" s="131"/>
    </row>
    <row r="121" spans="2:65" s="1" customFormat="1" ht="29.25" customHeight="1">
      <c r="B121" s="37"/>
      <c r="C121" s="119" t="s">
        <v>100</v>
      </c>
      <c r="D121" s="120"/>
      <c r="E121" s="120"/>
      <c r="F121" s="120"/>
      <c r="G121" s="120"/>
      <c r="H121" s="120"/>
      <c r="I121" s="120"/>
      <c r="J121" s="120"/>
      <c r="K121" s="120"/>
      <c r="L121" s="208">
        <f>ROUND(SUM(N88+N113),2)</f>
        <v>0</v>
      </c>
      <c r="M121" s="208"/>
      <c r="N121" s="208"/>
      <c r="O121" s="208"/>
      <c r="P121" s="208"/>
      <c r="Q121" s="208"/>
      <c r="R121" s="39"/>
      <c r="T121" s="131"/>
      <c r="U121" s="131"/>
    </row>
    <row r="122" spans="2:65" s="1" customFormat="1" ht="6.95" customHeight="1">
      <c r="B122" s="61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3"/>
      <c r="T122" s="131"/>
      <c r="U122" s="131"/>
    </row>
    <row r="126" spans="2:65" s="1" customFormat="1" ht="6.95" customHeight="1">
      <c r="B126" s="64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6"/>
    </row>
    <row r="127" spans="2:65" s="1" customFormat="1" ht="36.950000000000003" customHeight="1">
      <c r="B127" s="37"/>
      <c r="C127" s="224" t="s">
        <v>148</v>
      </c>
      <c r="D127" s="282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39"/>
    </row>
    <row r="128" spans="2:65" s="1" customFormat="1" ht="6.95" customHeigh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9"/>
    </row>
    <row r="129" spans="2:65" s="1" customFormat="1" ht="30" customHeight="1">
      <c r="B129" s="37"/>
      <c r="C129" s="32" t="s">
        <v>19</v>
      </c>
      <c r="D129" s="38"/>
      <c r="E129" s="38"/>
      <c r="F129" s="280" t="str">
        <f>F6</f>
        <v>Bytový dům Mezilesí 2059 - 2060</v>
      </c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38"/>
      <c r="R129" s="39"/>
    </row>
    <row r="130" spans="2:65" s="1" customFormat="1" ht="36.950000000000003" customHeight="1">
      <c r="B130" s="37"/>
      <c r="C130" s="71" t="s">
        <v>107</v>
      </c>
      <c r="D130" s="38"/>
      <c r="E130" s="38"/>
      <c r="F130" s="226" t="str">
        <f>F7</f>
        <v>01 - SO 01 Odvětrání - automatitace, elektroinstalace</v>
      </c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38"/>
      <c r="R130" s="39"/>
    </row>
    <row r="131" spans="2:65" s="1" customFormat="1" ht="6.95" customHeigh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9"/>
    </row>
    <row r="132" spans="2:65" s="1" customFormat="1" ht="18" customHeight="1">
      <c r="B132" s="37"/>
      <c r="C132" s="32" t="s">
        <v>26</v>
      </c>
      <c r="D132" s="38"/>
      <c r="E132" s="38"/>
      <c r="F132" s="30" t="str">
        <f>F9</f>
        <v xml:space="preserve"> </v>
      </c>
      <c r="G132" s="38"/>
      <c r="H132" s="38"/>
      <c r="I132" s="38"/>
      <c r="J132" s="38"/>
      <c r="K132" s="32" t="s">
        <v>28</v>
      </c>
      <c r="L132" s="38"/>
      <c r="M132" s="283" t="str">
        <f>IF(O9="","",O9)</f>
        <v>15.7.2016</v>
      </c>
      <c r="N132" s="283"/>
      <c r="O132" s="283"/>
      <c r="P132" s="283"/>
      <c r="Q132" s="38"/>
      <c r="R132" s="39"/>
    </row>
    <row r="133" spans="2:65" s="1" customFormat="1" ht="6.95" customHeight="1">
      <c r="B133" s="37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9"/>
    </row>
    <row r="134" spans="2:65" s="1" customFormat="1" ht="15">
      <c r="B134" s="37"/>
      <c r="C134" s="32" t="s">
        <v>32</v>
      </c>
      <c r="D134" s="38"/>
      <c r="E134" s="38"/>
      <c r="F134" s="30" t="str">
        <f>E12</f>
        <v xml:space="preserve"> </v>
      </c>
      <c r="G134" s="38"/>
      <c r="H134" s="38"/>
      <c r="I134" s="38"/>
      <c r="J134" s="38"/>
      <c r="K134" s="32" t="s">
        <v>37</v>
      </c>
      <c r="L134" s="38"/>
      <c r="M134" s="246" t="str">
        <f>E18</f>
        <v xml:space="preserve"> </v>
      </c>
      <c r="N134" s="246"/>
      <c r="O134" s="246"/>
      <c r="P134" s="246"/>
      <c r="Q134" s="246"/>
      <c r="R134" s="39"/>
    </row>
    <row r="135" spans="2:65" s="1" customFormat="1" ht="14.45" customHeight="1">
      <c r="B135" s="37"/>
      <c r="C135" s="32" t="s">
        <v>35</v>
      </c>
      <c r="D135" s="38"/>
      <c r="E135" s="38"/>
      <c r="F135" s="30" t="str">
        <f>IF(E15="","",E15)</f>
        <v>Vyplň údaj</v>
      </c>
      <c r="G135" s="38"/>
      <c r="H135" s="38"/>
      <c r="I135" s="38"/>
      <c r="J135" s="38"/>
      <c r="K135" s="32" t="s">
        <v>39</v>
      </c>
      <c r="L135" s="38"/>
      <c r="M135" s="246" t="str">
        <f>E21</f>
        <v xml:space="preserve"> </v>
      </c>
      <c r="N135" s="246"/>
      <c r="O135" s="246"/>
      <c r="P135" s="246"/>
      <c r="Q135" s="246"/>
      <c r="R135" s="39"/>
    </row>
    <row r="136" spans="2:65" s="1" customFormat="1" ht="10.35" customHeight="1"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9"/>
    </row>
    <row r="137" spans="2:65" s="8" customFormat="1" ht="29.25" customHeight="1">
      <c r="B137" s="152"/>
      <c r="C137" s="153" t="s">
        <v>149</v>
      </c>
      <c r="D137" s="154" t="s">
        <v>150</v>
      </c>
      <c r="E137" s="154" t="s">
        <v>62</v>
      </c>
      <c r="F137" s="284" t="s">
        <v>151</v>
      </c>
      <c r="G137" s="284"/>
      <c r="H137" s="284"/>
      <c r="I137" s="284"/>
      <c r="J137" s="154" t="s">
        <v>152</v>
      </c>
      <c r="K137" s="154" t="s">
        <v>153</v>
      </c>
      <c r="L137" s="285" t="s">
        <v>154</v>
      </c>
      <c r="M137" s="285"/>
      <c r="N137" s="284" t="s">
        <v>112</v>
      </c>
      <c r="O137" s="284"/>
      <c r="P137" s="284"/>
      <c r="Q137" s="286"/>
      <c r="R137" s="155"/>
      <c r="T137" s="82" t="s">
        <v>155</v>
      </c>
      <c r="U137" s="83" t="s">
        <v>44</v>
      </c>
      <c r="V137" s="83" t="s">
        <v>156</v>
      </c>
      <c r="W137" s="83" t="s">
        <v>157</v>
      </c>
      <c r="X137" s="83" t="s">
        <v>158</v>
      </c>
      <c r="Y137" s="83" t="s">
        <v>159</v>
      </c>
      <c r="Z137" s="83" t="s">
        <v>160</v>
      </c>
      <c r="AA137" s="84" t="s">
        <v>161</v>
      </c>
    </row>
    <row r="138" spans="2:65" s="1" customFormat="1" ht="29.25" customHeight="1">
      <c r="B138" s="37"/>
      <c r="C138" s="86" t="s">
        <v>109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259">
        <f>BK138</f>
        <v>0</v>
      </c>
      <c r="O138" s="260"/>
      <c r="P138" s="260"/>
      <c r="Q138" s="260"/>
      <c r="R138" s="39"/>
      <c r="T138" s="85"/>
      <c r="U138" s="53"/>
      <c r="V138" s="53"/>
      <c r="W138" s="156">
        <f>W139+W172+W195+W227</f>
        <v>0</v>
      </c>
      <c r="X138" s="53"/>
      <c r="Y138" s="156">
        <f>Y139+Y172+Y195+Y227</f>
        <v>1.4066000000000001</v>
      </c>
      <c r="Z138" s="53"/>
      <c r="AA138" s="157">
        <f>AA139+AA172+AA195+AA227</f>
        <v>0.39800000000000002</v>
      </c>
      <c r="AT138" s="20" t="s">
        <v>79</v>
      </c>
      <c r="AU138" s="20" t="s">
        <v>114</v>
      </c>
      <c r="BK138" s="158">
        <f>BK139+BK172+BK195+BK227</f>
        <v>0</v>
      </c>
    </row>
    <row r="139" spans="2:65" s="9" customFormat="1" ht="37.35" customHeight="1">
      <c r="B139" s="159"/>
      <c r="C139" s="160"/>
      <c r="D139" s="161" t="s">
        <v>115</v>
      </c>
      <c r="E139" s="161"/>
      <c r="F139" s="161"/>
      <c r="G139" s="161"/>
      <c r="H139" s="161"/>
      <c r="I139" s="161"/>
      <c r="J139" s="161"/>
      <c r="K139" s="161"/>
      <c r="L139" s="161"/>
      <c r="M139" s="161"/>
      <c r="N139" s="261">
        <f>BK139</f>
        <v>0</v>
      </c>
      <c r="O139" s="262"/>
      <c r="P139" s="262"/>
      <c r="Q139" s="262"/>
      <c r="R139" s="162"/>
      <c r="T139" s="163"/>
      <c r="U139" s="160"/>
      <c r="V139" s="160"/>
      <c r="W139" s="164">
        <f>W140+W151+W165+W170</f>
        <v>0</v>
      </c>
      <c r="X139" s="160"/>
      <c r="Y139" s="164">
        <f>Y140+Y151+Y165+Y170</f>
        <v>1.3854</v>
      </c>
      <c r="Z139" s="160"/>
      <c r="AA139" s="165">
        <f>AA140+AA151+AA165+AA170</f>
        <v>0.39800000000000002</v>
      </c>
      <c r="AR139" s="166" t="s">
        <v>25</v>
      </c>
      <c r="AT139" s="167" t="s">
        <v>79</v>
      </c>
      <c r="AU139" s="167" t="s">
        <v>80</v>
      </c>
      <c r="AY139" s="166" t="s">
        <v>162</v>
      </c>
      <c r="BK139" s="168">
        <f>BK140+BK151+BK165+BK170</f>
        <v>0</v>
      </c>
    </row>
    <row r="140" spans="2:65" s="9" customFormat="1" ht="19.899999999999999" customHeight="1">
      <c r="B140" s="159"/>
      <c r="C140" s="160"/>
      <c r="D140" s="169" t="s">
        <v>116</v>
      </c>
      <c r="E140" s="169"/>
      <c r="F140" s="169"/>
      <c r="G140" s="169"/>
      <c r="H140" s="169"/>
      <c r="I140" s="169"/>
      <c r="J140" s="169"/>
      <c r="K140" s="169"/>
      <c r="L140" s="169"/>
      <c r="M140" s="169"/>
      <c r="N140" s="263">
        <f>BK140</f>
        <v>0</v>
      </c>
      <c r="O140" s="264"/>
      <c r="P140" s="264"/>
      <c r="Q140" s="264"/>
      <c r="R140" s="162"/>
      <c r="T140" s="163"/>
      <c r="U140" s="160"/>
      <c r="V140" s="160"/>
      <c r="W140" s="164">
        <f>SUM(W141:W150)</f>
        <v>0</v>
      </c>
      <c r="X140" s="160"/>
      <c r="Y140" s="164">
        <f>SUM(Y141:Y150)</f>
        <v>1.3584000000000001</v>
      </c>
      <c r="Z140" s="160"/>
      <c r="AA140" s="165">
        <f>SUM(AA141:AA150)</f>
        <v>0</v>
      </c>
      <c r="AR140" s="166" t="s">
        <v>25</v>
      </c>
      <c r="AT140" s="167" t="s">
        <v>79</v>
      </c>
      <c r="AU140" s="167" t="s">
        <v>25</v>
      </c>
      <c r="AY140" s="166" t="s">
        <v>162</v>
      </c>
      <c r="BK140" s="168">
        <f>SUM(BK141:BK150)</f>
        <v>0</v>
      </c>
    </row>
    <row r="141" spans="2:65" s="1" customFormat="1" ht="31.5" customHeight="1">
      <c r="B141" s="37"/>
      <c r="C141" s="170" t="s">
        <v>25</v>
      </c>
      <c r="D141" s="170" t="s">
        <v>163</v>
      </c>
      <c r="E141" s="171" t="s">
        <v>164</v>
      </c>
      <c r="F141" s="272" t="s">
        <v>165</v>
      </c>
      <c r="G141" s="272"/>
      <c r="H141" s="272"/>
      <c r="I141" s="272"/>
      <c r="J141" s="172" t="s">
        <v>166</v>
      </c>
      <c r="K141" s="173">
        <v>80</v>
      </c>
      <c r="L141" s="257">
        <v>0</v>
      </c>
      <c r="M141" s="273"/>
      <c r="N141" s="258">
        <f>ROUND(L141*K141,2)</f>
        <v>0</v>
      </c>
      <c r="O141" s="258"/>
      <c r="P141" s="258"/>
      <c r="Q141" s="258"/>
      <c r="R141" s="39"/>
      <c r="T141" s="174" t="s">
        <v>23</v>
      </c>
      <c r="U141" s="46" t="s">
        <v>47</v>
      </c>
      <c r="V141" s="38"/>
      <c r="W141" s="175">
        <f>V141*K141</f>
        <v>0</v>
      </c>
      <c r="X141" s="175">
        <v>1.0200000000000001E-2</v>
      </c>
      <c r="Y141" s="175">
        <f>X141*K141</f>
        <v>0.81600000000000006</v>
      </c>
      <c r="Z141" s="175">
        <v>0</v>
      </c>
      <c r="AA141" s="176">
        <f>Z141*K141</f>
        <v>0</v>
      </c>
      <c r="AR141" s="20" t="s">
        <v>167</v>
      </c>
      <c r="AT141" s="20" t="s">
        <v>163</v>
      </c>
      <c r="AU141" s="20" t="s">
        <v>141</v>
      </c>
      <c r="AY141" s="20" t="s">
        <v>162</v>
      </c>
      <c r="BE141" s="112">
        <f>IF(U141="základní",N141,0)</f>
        <v>0</v>
      </c>
      <c r="BF141" s="112">
        <f>IF(U141="snížená",N141,0)</f>
        <v>0</v>
      </c>
      <c r="BG141" s="112">
        <f>IF(U141="zákl. přenesená",N141,0)</f>
        <v>0</v>
      </c>
      <c r="BH141" s="112">
        <f>IF(U141="sníž. přenesená",N141,0)</f>
        <v>0</v>
      </c>
      <c r="BI141" s="112">
        <f>IF(U141="nulová",N141,0)</f>
        <v>0</v>
      </c>
      <c r="BJ141" s="20" t="s">
        <v>141</v>
      </c>
      <c r="BK141" s="112">
        <f>ROUND(L141*K141,2)</f>
        <v>0</v>
      </c>
      <c r="BL141" s="20" t="s">
        <v>167</v>
      </c>
      <c r="BM141" s="20" t="s">
        <v>168</v>
      </c>
    </row>
    <row r="142" spans="2:65" s="10" customFormat="1" ht="22.5" customHeight="1">
      <c r="B142" s="177"/>
      <c r="C142" s="178"/>
      <c r="D142" s="178"/>
      <c r="E142" s="179" t="s">
        <v>23</v>
      </c>
      <c r="F142" s="276" t="s">
        <v>169</v>
      </c>
      <c r="G142" s="277"/>
      <c r="H142" s="277"/>
      <c r="I142" s="277"/>
      <c r="J142" s="178"/>
      <c r="K142" s="180">
        <v>80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170</v>
      </c>
      <c r="AU142" s="184" t="s">
        <v>141</v>
      </c>
      <c r="AV142" s="10" t="s">
        <v>141</v>
      </c>
      <c r="AW142" s="10" t="s">
        <v>38</v>
      </c>
      <c r="AX142" s="10" t="s">
        <v>80</v>
      </c>
      <c r="AY142" s="184" t="s">
        <v>162</v>
      </c>
    </row>
    <row r="143" spans="2:65" s="11" customFormat="1" ht="22.5" customHeight="1">
      <c r="B143" s="185"/>
      <c r="C143" s="186"/>
      <c r="D143" s="186"/>
      <c r="E143" s="187" t="s">
        <v>23</v>
      </c>
      <c r="F143" s="278" t="s">
        <v>171</v>
      </c>
      <c r="G143" s="279"/>
      <c r="H143" s="279"/>
      <c r="I143" s="279"/>
      <c r="J143" s="186"/>
      <c r="K143" s="188">
        <v>80</v>
      </c>
      <c r="L143" s="186"/>
      <c r="M143" s="186"/>
      <c r="N143" s="186"/>
      <c r="O143" s="186"/>
      <c r="P143" s="186"/>
      <c r="Q143" s="186"/>
      <c r="R143" s="189"/>
      <c r="T143" s="190"/>
      <c r="U143" s="186"/>
      <c r="V143" s="186"/>
      <c r="W143" s="186"/>
      <c r="X143" s="186"/>
      <c r="Y143" s="186"/>
      <c r="Z143" s="186"/>
      <c r="AA143" s="191"/>
      <c r="AT143" s="192" t="s">
        <v>170</v>
      </c>
      <c r="AU143" s="192" t="s">
        <v>141</v>
      </c>
      <c r="AV143" s="11" t="s">
        <v>167</v>
      </c>
      <c r="AW143" s="11" t="s">
        <v>38</v>
      </c>
      <c r="AX143" s="11" t="s">
        <v>25</v>
      </c>
      <c r="AY143" s="192" t="s">
        <v>162</v>
      </c>
    </row>
    <row r="144" spans="2:65" s="1" customFormat="1" ht="31.5" customHeight="1">
      <c r="B144" s="37"/>
      <c r="C144" s="170" t="s">
        <v>141</v>
      </c>
      <c r="D144" s="170" t="s">
        <v>163</v>
      </c>
      <c r="E144" s="171" t="s">
        <v>172</v>
      </c>
      <c r="F144" s="272" t="s">
        <v>173</v>
      </c>
      <c r="G144" s="272"/>
      <c r="H144" s="272"/>
      <c r="I144" s="272"/>
      <c r="J144" s="172" t="s">
        <v>166</v>
      </c>
      <c r="K144" s="173">
        <v>12</v>
      </c>
      <c r="L144" s="257">
        <v>0</v>
      </c>
      <c r="M144" s="273"/>
      <c r="N144" s="258">
        <f>ROUND(L144*K144,2)</f>
        <v>0</v>
      </c>
      <c r="O144" s="258"/>
      <c r="P144" s="258"/>
      <c r="Q144" s="258"/>
      <c r="R144" s="39"/>
      <c r="T144" s="174" t="s">
        <v>23</v>
      </c>
      <c r="U144" s="46" t="s">
        <v>47</v>
      </c>
      <c r="V144" s="38"/>
      <c r="W144" s="175">
        <f>V144*K144</f>
        <v>0</v>
      </c>
      <c r="X144" s="175">
        <v>4.1500000000000002E-2</v>
      </c>
      <c r="Y144" s="175">
        <f>X144*K144</f>
        <v>0.498</v>
      </c>
      <c r="Z144" s="175">
        <v>0</v>
      </c>
      <c r="AA144" s="176">
        <f>Z144*K144</f>
        <v>0</v>
      </c>
      <c r="AR144" s="20" t="s">
        <v>167</v>
      </c>
      <c r="AT144" s="20" t="s">
        <v>163</v>
      </c>
      <c r="AU144" s="20" t="s">
        <v>141</v>
      </c>
      <c r="AY144" s="20" t="s">
        <v>162</v>
      </c>
      <c r="BE144" s="112">
        <f>IF(U144="základní",N144,0)</f>
        <v>0</v>
      </c>
      <c r="BF144" s="112">
        <f>IF(U144="snížená",N144,0)</f>
        <v>0</v>
      </c>
      <c r="BG144" s="112">
        <f>IF(U144="zákl. přenesená",N144,0)</f>
        <v>0</v>
      </c>
      <c r="BH144" s="112">
        <f>IF(U144="sníž. přenesená",N144,0)</f>
        <v>0</v>
      </c>
      <c r="BI144" s="112">
        <f>IF(U144="nulová",N144,0)</f>
        <v>0</v>
      </c>
      <c r="BJ144" s="20" t="s">
        <v>141</v>
      </c>
      <c r="BK144" s="112">
        <f>ROUND(L144*K144,2)</f>
        <v>0</v>
      </c>
      <c r="BL144" s="20" t="s">
        <v>167</v>
      </c>
      <c r="BM144" s="20" t="s">
        <v>174</v>
      </c>
    </row>
    <row r="145" spans="2:65" s="10" customFormat="1" ht="22.5" customHeight="1">
      <c r="B145" s="177"/>
      <c r="C145" s="178"/>
      <c r="D145" s="178"/>
      <c r="E145" s="179" t="s">
        <v>23</v>
      </c>
      <c r="F145" s="276" t="s">
        <v>175</v>
      </c>
      <c r="G145" s="277"/>
      <c r="H145" s="277"/>
      <c r="I145" s="277"/>
      <c r="J145" s="178"/>
      <c r="K145" s="180">
        <v>12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170</v>
      </c>
      <c r="AU145" s="184" t="s">
        <v>141</v>
      </c>
      <c r="AV145" s="10" t="s">
        <v>141</v>
      </c>
      <c r="AW145" s="10" t="s">
        <v>38</v>
      </c>
      <c r="AX145" s="10" t="s">
        <v>80</v>
      </c>
      <c r="AY145" s="184" t="s">
        <v>162</v>
      </c>
    </row>
    <row r="146" spans="2:65" s="11" customFormat="1" ht="22.5" customHeight="1">
      <c r="B146" s="185"/>
      <c r="C146" s="186"/>
      <c r="D146" s="186"/>
      <c r="E146" s="187" t="s">
        <v>23</v>
      </c>
      <c r="F146" s="278" t="s">
        <v>171</v>
      </c>
      <c r="G146" s="279"/>
      <c r="H146" s="279"/>
      <c r="I146" s="279"/>
      <c r="J146" s="186"/>
      <c r="K146" s="188">
        <v>12</v>
      </c>
      <c r="L146" s="186"/>
      <c r="M146" s="186"/>
      <c r="N146" s="186"/>
      <c r="O146" s="186"/>
      <c r="P146" s="186"/>
      <c r="Q146" s="186"/>
      <c r="R146" s="189"/>
      <c r="T146" s="190"/>
      <c r="U146" s="186"/>
      <c r="V146" s="186"/>
      <c r="W146" s="186"/>
      <c r="X146" s="186"/>
      <c r="Y146" s="186"/>
      <c r="Z146" s="186"/>
      <c r="AA146" s="191"/>
      <c r="AT146" s="192" t="s">
        <v>170</v>
      </c>
      <c r="AU146" s="192" t="s">
        <v>141</v>
      </c>
      <c r="AV146" s="11" t="s">
        <v>167</v>
      </c>
      <c r="AW146" s="11" t="s">
        <v>38</v>
      </c>
      <c r="AX146" s="11" t="s">
        <v>25</v>
      </c>
      <c r="AY146" s="192" t="s">
        <v>162</v>
      </c>
    </row>
    <row r="147" spans="2:65" s="1" customFormat="1" ht="31.5" customHeight="1">
      <c r="B147" s="37"/>
      <c r="C147" s="170" t="s">
        <v>176</v>
      </c>
      <c r="D147" s="170" t="s">
        <v>163</v>
      </c>
      <c r="E147" s="171" t="s">
        <v>177</v>
      </c>
      <c r="F147" s="272" t="s">
        <v>178</v>
      </c>
      <c r="G147" s="272"/>
      <c r="H147" s="272"/>
      <c r="I147" s="272"/>
      <c r="J147" s="172" t="s">
        <v>179</v>
      </c>
      <c r="K147" s="173">
        <v>13.6</v>
      </c>
      <c r="L147" s="257">
        <v>0</v>
      </c>
      <c r="M147" s="273"/>
      <c r="N147" s="258">
        <f>ROUND(L147*K147,2)</f>
        <v>0</v>
      </c>
      <c r="O147" s="258"/>
      <c r="P147" s="258"/>
      <c r="Q147" s="258"/>
      <c r="R147" s="39"/>
      <c r="T147" s="174" t="s">
        <v>23</v>
      </c>
      <c r="U147" s="46" t="s">
        <v>47</v>
      </c>
      <c r="V147" s="38"/>
      <c r="W147" s="175">
        <f>V147*K147</f>
        <v>0</v>
      </c>
      <c r="X147" s="175">
        <v>1.5E-3</v>
      </c>
      <c r="Y147" s="175">
        <f>X147*K147</f>
        <v>2.0400000000000001E-2</v>
      </c>
      <c r="Z147" s="175">
        <v>0</v>
      </c>
      <c r="AA147" s="176">
        <f>Z147*K147</f>
        <v>0</v>
      </c>
      <c r="AR147" s="20" t="s">
        <v>167</v>
      </c>
      <c r="AT147" s="20" t="s">
        <v>163</v>
      </c>
      <c r="AU147" s="20" t="s">
        <v>141</v>
      </c>
      <c r="AY147" s="20" t="s">
        <v>162</v>
      </c>
      <c r="BE147" s="112">
        <f>IF(U147="základní",N147,0)</f>
        <v>0</v>
      </c>
      <c r="BF147" s="112">
        <f>IF(U147="snížená",N147,0)</f>
        <v>0</v>
      </c>
      <c r="BG147" s="112">
        <f>IF(U147="zákl. přenesená",N147,0)</f>
        <v>0</v>
      </c>
      <c r="BH147" s="112">
        <f>IF(U147="sníž. přenesená",N147,0)</f>
        <v>0</v>
      </c>
      <c r="BI147" s="112">
        <f>IF(U147="nulová",N147,0)</f>
        <v>0</v>
      </c>
      <c r="BJ147" s="20" t="s">
        <v>141</v>
      </c>
      <c r="BK147" s="112">
        <f>ROUND(L147*K147,2)</f>
        <v>0</v>
      </c>
      <c r="BL147" s="20" t="s">
        <v>167</v>
      </c>
      <c r="BM147" s="20" t="s">
        <v>180</v>
      </c>
    </row>
    <row r="148" spans="2:65" s="10" customFormat="1" ht="22.5" customHeight="1">
      <c r="B148" s="177"/>
      <c r="C148" s="178"/>
      <c r="D148" s="178"/>
      <c r="E148" s="179" t="s">
        <v>23</v>
      </c>
      <c r="F148" s="276" t="s">
        <v>181</v>
      </c>
      <c r="G148" s="277"/>
      <c r="H148" s="277"/>
      <c r="I148" s="277"/>
      <c r="J148" s="178"/>
      <c r="K148" s="180">
        <v>13.6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170</v>
      </c>
      <c r="AU148" s="184" t="s">
        <v>141</v>
      </c>
      <c r="AV148" s="10" t="s">
        <v>141</v>
      </c>
      <c r="AW148" s="10" t="s">
        <v>38</v>
      </c>
      <c r="AX148" s="10" t="s">
        <v>80</v>
      </c>
      <c r="AY148" s="184" t="s">
        <v>162</v>
      </c>
    </row>
    <row r="149" spans="2:65" s="11" customFormat="1" ht="22.5" customHeight="1">
      <c r="B149" s="185"/>
      <c r="C149" s="186"/>
      <c r="D149" s="186"/>
      <c r="E149" s="187" t="s">
        <v>23</v>
      </c>
      <c r="F149" s="278" t="s">
        <v>171</v>
      </c>
      <c r="G149" s="279"/>
      <c r="H149" s="279"/>
      <c r="I149" s="279"/>
      <c r="J149" s="186"/>
      <c r="K149" s="188">
        <v>13.6</v>
      </c>
      <c r="L149" s="186"/>
      <c r="M149" s="186"/>
      <c r="N149" s="186"/>
      <c r="O149" s="186"/>
      <c r="P149" s="186"/>
      <c r="Q149" s="186"/>
      <c r="R149" s="189"/>
      <c r="T149" s="190"/>
      <c r="U149" s="186"/>
      <c r="V149" s="186"/>
      <c r="W149" s="186"/>
      <c r="X149" s="186"/>
      <c r="Y149" s="186"/>
      <c r="Z149" s="186"/>
      <c r="AA149" s="191"/>
      <c r="AT149" s="192" t="s">
        <v>170</v>
      </c>
      <c r="AU149" s="192" t="s">
        <v>141</v>
      </c>
      <c r="AV149" s="11" t="s">
        <v>167</v>
      </c>
      <c r="AW149" s="11" t="s">
        <v>38</v>
      </c>
      <c r="AX149" s="11" t="s">
        <v>25</v>
      </c>
      <c r="AY149" s="192" t="s">
        <v>162</v>
      </c>
    </row>
    <row r="150" spans="2:65" s="1" customFormat="1" ht="22.5" customHeight="1">
      <c r="B150" s="37"/>
      <c r="C150" s="170" t="s">
        <v>167</v>
      </c>
      <c r="D150" s="170" t="s">
        <v>163</v>
      </c>
      <c r="E150" s="171" t="s">
        <v>182</v>
      </c>
      <c r="F150" s="272" t="s">
        <v>183</v>
      </c>
      <c r="G150" s="272"/>
      <c r="H150" s="272"/>
      <c r="I150" s="272"/>
      <c r="J150" s="172" t="s">
        <v>166</v>
      </c>
      <c r="K150" s="173">
        <v>16</v>
      </c>
      <c r="L150" s="257">
        <v>0</v>
      </c>
      <c r="M150" s="273"/>
      <c r="N150" s="258">
        <f>ROUND(L150*K150,2)</f>
        <v>0</v>
      </c>
      <c r="O150" s="258"/>
      <c r="P150" s="258"/>
      <c r="Q150" s="258"/>
      <c r="R150" s="39"/>
      <c r="T150" s="174" t="s">
        <v>23</v>
      </c>
      <c r="U150" s="46" t="s">
        <v>47</v>
      </c>
      <c r="V150" s="38"/>
      <c r="W150" s="175">
        <f>V150*K150</f>
        <v>0</v>
      </c>
      <c r="X150" s="175">
        <v>1.5E-3</v>
      </c>
      <c r="Y150" s="175">
        <f>X150*K150</f>
        <v>2.4E-2</v>
      </c>
      <c r="Z150" s="175">
        <v>0</v>
      </c>
      <c r="AA150" s="176">
        <f>Z150*K150</f>
        <v>0</v>
      </c>
      <c r="AR150" s="20" t="s">
        <v>167</v>
      </c>
      <c r="AT150" s="20" t="s">
        <v>163</v>
      </c>
      <c r="AU150" s="20" t="s">
        <v>141</v>
      </c>
      <c r="AY150" s="20" t="s">
        <v>162</v>
      </c>
      <c r="BE150" s="112">
        <f>IF(U150="základní",N150,0)</f>
        <v>0</v>
      </c>
      <c r="BF150" s="112">
        <f>IF(U150="snížená",N150,0)</f>
        <v>0</v>
      </c>
      <c r="BG150" s="112">
        <f>IF(U150="zákl. přenesená",N150,0)</f>
        <v>0</v>
      </c>
      <c r="BH150" s="112">
        <f>IF(U150="sníž. přenesená",N150,0)</f>
        <v>0</v>
      </c>
      <c r="BI150" s="112">
        <f>IF(U150="nulová",N150,0)</f>
        <v>0</v>
      </c>
      <c r="BJ150" s="20" t="s">
        <v>141</v>
      </c>
      <c r="BK150" s="112">
        <f>ROUND(L150*K150,2)</f>
        <v>0</v>
      </c>
      <c r="BL150" s="20" t="s">
        <v>167</v>
      </c>
      <c r="BM150" s="20" t="s">
        <v>184</v>
      </c>
    </row>
    <row r="151" spans="2:65" s="9" customFormat="1" ht="29.85" customHeight="1">
      <c r="B151" s="159"/>
      <c r="C151" s="160"/>
      <c r="D151" s="169" t="s">
        <v>117</v>
      </c>
      <c r="E151" s="169"/>
      <c r="F151" s="169"/>
      <c r="G151" s="169"/>
      <c r="H151" s="169"/>
      <c r="I151" s="169"/>
      <c r="J151" s="169"/>
      <c r="K151" s="169"/>
      <c r="L151" s="169"/>
      <c r="M151" s="169"/>
      <c r="N151" s="265">
        <f>BK151</f>
        <v>0</v>
      </c>
      <c r="O151" s="266"/>
      <c r="P151" s="266"/>
      <c r="Q151" s="266"/>
      <c r="R151" s="162"/>
      <c r="T151" s="163"/>
      <c r="U151" s="160"/>
      <c r="V151" s="160"/>
      <c r="W151" s="164">
        <f>SUM(W152:W164)</f>
        <v>0</v>
      </c>
      <c r="X151" s="160"/>
      <c r="Y151" s="164">
        <f>SUM(Y152:Y164)</f>
        <v>2.7000000000000003E-2</v>
      </c>
      <c r="Z151" s="160"/>
      <c r="AA151" s="165">
        <f>SUM(AA152:AA164)</f>
        <v>0.39800000000000002</v>
      </c>
      <c r="AR151" s="166" t="s">
        <v>25</v>
      </c>
      <c r="AT151" s="167" t="s">
        <v>79</v>
      </c>
      <c r="AU151" s="167" t="s">
        <v>25</v>
      </c>
      <c r="AY151" s="166" t="s">
        <v>162</v>
      </c>
      <c r="BK151" s="168">
        <f>SUM(BK152:BK164)</f>
        <v>0</v>
      </c>
    </row>
    <row r="152" spans="2:65" s="1" customFormat="1" ht="44.25" customHeight="1">
      <c r="B152" s="37"/>
      <c r="C152" s="170" t="s">
        <v>185</v>
      </c>
      <c r="D152" s="170" t="s">
        <v>163</v>
      </c>
      <c r="E152" s="171" t="s">
        <v>186</v>
      </c>
      <c r="F152" s="272" t="s">
        <v>187</v>
      </c>
      <c r="G152" s="272"/>
      <c r="H152" s="272"/>
      <c r="I152" s="272"/>
      <c r="J152" s="172" t="s">
        <v>188</v>
      </c>
      <c r="K152" s="173">
        <v>100</v>
      </c>
      <c r="L152" s="257">
        <v>0</v>
      </c>
      <c r="M152" s="273"/>
      <c r="N152" s="258">
        <f>ROUND(L152*K152,2)</f>
        <v>0</v>
      </c>
      <c r="O152" s="258"/>
      <c r="P152" s="258"/>
      <c r="Q152" s="258"/>
      <c r="R152" s="39"/>
      <c r="T152" s="174" t="s">
        <v>23</v>
      </c>
      <c r="U152" s="46" t="s">
        <v>47</v>
      </c>
      <c r="V152" s="38"/>
      <c r="W152" s="175">
        <f>V152*K152</f>
        <v>0</v>
      </c>
      <c r="X152" s="175">
        <v>2.1000000000000001E-4</v>
      </c>
      <c r="Y152" s="175">
        <f>X152*K152</f>
        <v>2.1000000000000001E-2</v>
      </c>
      <c r="Z152" s="175">
        <v>0</v>
      </c>
      <c r="AA152" s="176">
        <f>Z152*K152</f>
        <v>0</v>
      </c>
      <c r="AR152" s="20" t="s">
        <v>167</v>
      </c>
      <c r="AT152" s="20" t="s">
        <v>163</v>
      </c>
      <c r="AU152" s="20" t="s">
        <v>141</v>
      </c>
      <c r="AY152" s="20" t="s">
        <v>162</v>
      </c>
      <c r="BE152" s="112">
        <f>IF(U152="základní",N152,0)</f>
        <v>0</v>
      </c>
      <c r="BF152" s="112">
        <f>IF(U152="snížená",N152,0)</f>
        <v>0</v>
      </c>
      <c r="BG152" s="112">
        <f>IF(U152="zákl. přenesená",N152,0)</f>
        <v>0</v>
      </c>
      <c r="BH152" s="112">
        <f>IF(U152="sníž. přenesená",N152,0)</f>
        <v>0</v>
      </c>
      <c r="BI152" s="112">
        <f>IF(U152="nulová",N152,0)</f>
        <v>0</v>
      </c>
      <c r="BJ152" s="20" t="s">
        <v>141</v>
      </c>
      <c r="BK152" s="112">
        <f>ROUND(L152*K152,2)</f>
        <v>0</v>
      </c>
      <c r="BL152" s="20" t="s">
        <v>167</v>
      </c>
      <c r="BM152" s="20" t="s">
        <v>189</v>
      </c>
    </row>
    <row r="153" spans="2:65" s="10" customFormat="1" ht="22.5" customHeight="1">
      <c r="B153" s="177"/>
      <c r="C153" s="178"/>
      <c r="D153" s="178"/>
      <c r="E153" s="179" t="s">
        <v>23</v>
      </c>
      <c r="F153" s="276" t="s">
        <v>190</v>
      </c>
      <c r="G153" s="277"/>
      <c r="H153" s="277"/>
      <c r="I153" s="277"/>
      <c r="J153" s="178"/>
      <c r="K153" s="180">
        <v>100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170</v>
      </c>
      <c r="AU153" s="184" t="s">
        <v>141</v>
      </c>
      <c r="AV153" s="10" t="s">
        <v>141</v>
      </c>
      <c r="AW153" s="10" t="s">
        <v>38</v>
      </c>
      <c r="AX153" s="10" t="s">
        <v>80</v>
      </c>
      <c r="AY153" s="184" t="s">
        <v>162</v>
      </c>
    </row>
    <row r="154" spans="2:65" s="11" customFormat="1" ht="22.5" customHeight="1">
      <c r="B154" s="185"/>
      <c r="C154" s="186"/>
      <c r="D154" s="186"/>
      <c r="E154" s="187" t="s">
        <v>23</v>
      </c>
      <c r="F154" s="278" t="s">
        <v>171</v>
      </c>
      <c r="G154" s="279"/>
      <c r="H154" s="279"/>
      <c r="I154" s="279"/>
      <c r="J154" s="186"/>
      <c r="K154" s="188">
        <v>100</v>
      </c>
      <c r="L154" s="186"/>
      <c r="M154" s="186"/>
      <c r="N154" s="186"/>
      <c r="O154" s="186"/>
      <c r="P154" s="186"/>
      <c r="Q154" s="186"/>
      <c r="R154" s="189"/>
      <c r="T154" s="190"/>
      <c r="U154" s="186"/>
      <c r="V154" s="186"/>
      <c r="W154" s="186"/>
      <c r="X154" s="186"/>
      <c r="Y154" s="186"/>
      <c r="Z154" s="186"/>
      <c r="AA154" s="191"/>
      <c r="AT154" s="192" t="s">
        <v>170</v>
      </c>
      <c r="AU154" s="192" t="s">
        <v>141</v>
      </c>
      <c r="AV154" s="11" t="s">
        <v>167</v>
      </c>
      <c r="AW154" s="11" t="s">
        <v>38</v>
      </c>
      <c r="AX154" s="11" t="s">
        <v>25</v>
      </c>
      <c r="AY154" s="192" t="s">
        <v>162</v>
      </c>
    </row>
    <row r="155" spans="2:65" s="1" customFormat="1" ht="31.5" customHeight="1">
      <c r="B155" s="37"/>
      <c r="C155" s="170" t="s">
        <v>191</v>
      </c>
      <c r="D155" s="170" t="s">
        <v>163</v>
      </c>
      <c r="E155" s="171" t="s">
        <v>192</v>
      </c>
      <c r="F155" s="272" t="s">
        <v>193</v>
      </c>
      <c r="G155" s="272"/>
      <c r="H155" s="272"/>
      <c r="I155" s="272"/>
      <c r="J155" s="172" t="s">
        <v>188</v>
      </c>
      <c r="K155" s="173">
        <v>150</v>
      </c>
      <c r="L155" s="257">
        <v>0</v>
      </c>
      <c r="M155" s="273"/>
      <c r="N155" s="258">
        <f>ROUND(L155*K155,2)</f>
        <v>0</v>
      </c>
      <c r="O155" s="258"/>
      <c r="P155" s="258"/>
      <c r="Q155" s="258"/>
      <c r="R155" s="39"/>
      <c r="T155" s="174" t="s">
        <v>23</v>
      </c>
      <c r="U155" s="46" t="s">
        <v>47</v>
      </c>
      <c r="V155" s="38"/>
      <c r="W155" s="175">
        <f>V155*K155</f>
        <v>0</v>
      </c>
      <c r="X155" s="175">
        <v>4.0000000000000003E-5</v>
      </c>
      <c r="Y155" s="175">
        <f>X155*K155</f>
        <v>6.0000000000000001E-3</v>
      </c>
      <c r="Z155" s="175">
        <v>0</v>
      </c>
      <c r="AA155" s="176">
        <f>Z155*K155</f>
        <v>0</v>
      </c>
      <c r="AR155" s="20" t="s">
        <v>167</v>
      </c>
      <c r="AT155" s="20" t="s">
        <v>163</v>
      </c>
      <c r="AU155" s="20" t="s">
        <v>141</v>
      </c>
      <c r="AY155" s="20" t="s">
        <v>162</v>
      </c>
      <c r="BE155" s="112">
        <f>IF(U155="základní",N155,0)</f>
        <v>0</v>
      </c>
      <c r="BF155" s="112">
        <f>IF(U155="snížená",N155,0)</f>
        <v>0</v>
      </c>
      <c r="BG155" s="112">
        <f>IF(U155="zákl. přenesená",N155,0)</f>
        <v>0</v>
      </c>
      <c r="BH155" s="112">
        <f>IF(U155="sníž. přenesená",N155,0)</f>
        <v>0</v>
      </c>
      <c r="BI155" s="112">
        <f>IF(U155="nulová",N155,0)</f>
        <v>0</v>
      </c>
      <c r="BJ155" s="20" t="s">
        <v>141</v>
      </c>
      <c r="BK155" s="112">
        <f>ROUND(L155*K155,2)</f>
        <v>0</v>
      </c>
      <c r="BL155" s="20" t="s">
        <v>167</v>
      </c>
      <c r="BM155" s="20" t="s">
        <v>194</v>
      </c>
    </row>
    <row r="156" spans="2:65" s="10" customFormat="1" ht="22.5" customHeight="1">
      <c r="B156" s="177"/>
      <c r="C156" s="178"/>
      <c r="D156" s="178"/>
      <c r="E156" s="179" t="s">
        <v>23</v>
      </c>
      <c r="F156" s="276" t="s">
        <v>195</v>
      </c>
      <c r="G156" s="277"/>
      <c r="H156" s="277"/>
      <c r="I156" s="277"/>
      <c r="J156" s="178"/>
      <c r="K156" s="180">
        <v>150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170</v>
      </c>
      <c r="AU156" s="184" t="s">
        <v>141</v>
      </c>
      <c r="AV156" s="10" t="s">
        <v>141</v>
      </c>
      <c r="AW156" s="10" t="s">
        <v>38</v>
      </c>
      <c r="AX156" s="10" t="s">
        <v>80</v>
      </c>
      <c r="AY156" s="184" t="s">
        <v>162</v>
      </c>
    </row>
    <row r="157" spans="2:65" s="11" customFormat="1" ht="22.5" customHeight="1">
      <c r="B157" s="185"/>
      <c r="C157" s="186"/>
      <c r="D157" s="186"/>
      <c r="E157" s="187" t="s">
        <v>23</v>
      </c>
      <c r="F157" s="278" t="s">
        <v>171</v>
      </c>
      <c r="G157" s="279"/>
      <c r="H157" s="279"/>
      <c r="I157" s="279"/>
      <c r="J157" s="186"/>
      <c r="K157" s="188">
        <v>150</v>
      </c>
      <c r="L157" s="186"/>
      <c r="M157" s="186"/>
      <c r="N157" s="186"/>
      <c r="O157" s="186"/>
      <c r="P157" s="186"/>
      <c r="Q157" s="186"/>
      <c r="R157" s="189"/>
      <c r="T157" s="190"/>
      <c r="U157" s="186"/>
      <c r="V157" s="186"/>
      <c r="W157" s="186"/>
      <c r="X157" s="186"/>
      <c r="Y157" s="186"/>
      <c r="Z157" s="186"/>
      <c r="AA157" s="191"/>
      <c r="AT157" s="192" t="s">
        <v>170</v>
      </c>
      <c r="AU157" s="192" t="s">
        <v>141</v>
      </c>
      <c r="AV157" s="11" t="s">
        <v>167</v>
      </c>
      <c r="AW157" s="11" t="s">
        <v>38</v>
      </c>
      <c r="AX157" s="11" t="s">
        <v>25</v>
      </c>
      <c r="AY157" s="192" t="s">
        <v>162</v>
      </c>
    </row>
    <row r="158" spans="2:65" s="1" customFormat="1" ht="22.5" customHeight="1">
      <c r="B158" s="37"/>
      <c r="C158" s="170" t="s">
        <v>196</v>
      </c>
      <c r="D158" s="170" t="s">
        <v>163</v>
      </c>
      <c r="E158" s="171" t="s">
        <v>197</v>
      </c>
      <c r="F158" s="272" t="s">
        <v>198</v>
      </c>
      <c r="G158" s="272"/>
      <c r="H158" s="272"/>
      <c r="I158" s="272"/>
      <c r="J158" s="172" t="s">
        <v>188</v>
      </c>
      <c r="K158" s="173">
        <v>2.8</v>
      </c>
      <c r="L158" s="257">
        <v>0</v>
      </c>
      <c r="M158" s="273"/>
      <c r="N158" s="258">
        <f>ROUND(L158*K158,2)</f>
        <v>0</v>
      </c>
      <c r="O158" s="258"/>
      <c r="P158" s="258"/>
      <c r="Q158" s="258"/>
      <c r="R158" s="39"/>
      <c r="T158" s="174" t="s">
        <v>23</v>
      </c>
      <c r="U158" s="46" t="s">
        <v>47</v>
      </c>
      <c r="V158" s="38"/>
      <c r="W158" s="175">
        <f>V158*K158</f>
        <v>0</v>
      </c>
      <c r="X158" s="175">
        <v>0</v>
      </c>
      <c r="Y158" s="175">
        <f>X158*K158</f>
        <v>0</v>
      </c>
      <c r="Z158" s="175">
        <v>3.5000000000000003E-2</v>
      </c>
      <c r="AA158" s="176">
        <f>Z158*K158</f>
        <v>9.8000000000000004E-2</v>
      </c>
      <c r="AR158" s="20" t="s">
        <v>167</v>
      </c>
      <c r="AT158" s="20" t="s">
        <v>163</v>
      </c>
      <c r="AU158" s="20" t="s">
        <v>141</v>
      </c>
      <c r="AY158" s="20" t="s">
        <v>162</v>
      </c>
      <c r="BE158" s="112">
        <f>IF(U158="základní",N158,0)</f>
        <v>0</v>
      </c>
      <c r="BF158" s="112">
        <f>IF(U158="snížená",N158,0)</f>
        <v>0</v>
      </c>
      <c r="BG158" s="112">
        <f>IF(U158="zákl. přenesená",N158,0)</f>
        <v>0</v>
      </c>
      <c r="BH158" s="112">
        <f>IF(U158="sníž. přenesená",N158,0)</f>
        <v>0</v>
      </c>
      <c r="BI158" s="112">
        <f>IF(U158="nulová",N158,0)</f>
        <v>0</v>
      </c>
      <c r="BJ158" s="20" t="s">
        <v>141</v>
      </c>
      <c r="BK158" s="112">
        <f>ROUND(L158*K158,2)</f>
        <v>0</v>
      </c>
      <c r="BL158" s="20" t="s">
        <v>167</v>
      </c>
      <c r="BM158" s="20" t="s">
        <v>199</v>
      </c>
    </row>
    <row r="159" spans="2:65" s="10" customFormat="1" ht="22.5" customHeight="1">
      <c r="B159" s="177"/>
      <c r="C159" s="178"/>
      <c r="D159" s="178"/>
      <c r="E159" s="179" t="s">
        <v>23</v>
      </c>
      <c r="F159" s="276" t="s">
        <v>200</v>
      </c>
      <c r="G159" s="277"/>
      <c r="H159" s="277"/>
      <c r="I159" s="277"/>
      <c r="J159" s="178"/>
      <c r="K159" s="180">
        <v>2.8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170</v>
      </c>
      <c r="AU159" s="184" t="s">
        <v>141</v>
      </c>
      <c r="AV159" s="10" t="s">
        <v>141</v>
      </c>
      <c r="AW159" s="10" t="s">
        <v>38</v>
      </c>
      <c r="AX159" s="10" t="s">
        <v>80</v>
      </c>
      <c r="AY159" s="184" t="s">
        <v>162</v>
      </c>
    </row>
    <row r="160" spans="2:65" s="11" customFormat="1" ht="22.5" customHeight="1">
      <c r="B160" s="185"/>
      <c r="C160" s="186"/>
      <c r="D160" s="186"/>
      <c r="E160" s="187" t="s">
        <v>23</v>
      </c>
      <c r="F160" s="278" t="s">
        <v>171</v>
      </c>
      <c r="G160" s="279"/>
      <c r="H160" s="279"/>
      <c r="I160" s="279"/>
      <c r="J160" s="186"/>
      <c r="K160" s="188">
        <v>2.8</v>
      </c>
      <c r="L160" s="186"/>
      <c r="M160" s="186"/>
      <c r="N160" s="186"/>
      <c r="O160" s="186"/>
      <c r="P160" s="186"/>
      <c r="Q160" s="186"/>
      <c r="R160" s="189"/>
      <c r="T160" s="190"/>
      <c r="U160" s="186"/>
      <c r="V160" s="186"/>
      <c r="W160" s="186"/>
      <c r="X160" s="186"/>
      <c r="Y160" s="186"/>
      <c r="Z160" s="186"/>
      <c r="AA160" s="191"/>
      <c r="AT160" s="192" t="s">
        <v>170</v>
      </c>
      <c r="AU160" s="192" t="s">
        <v>141</v>
      </c>
      <c r="AV160" s="11" t="s">
        <v>167</v>
      </c>
      <c r="AW160" s="11" t="s">
        <v>38</v>
      </c>
      <c r="AX160" s="11" t="s">
        <v>25</v>
      </c>
      <c r="AY160" s="192" t="s">
        <v>162</v>
      </c>
    </row>
    <row r="161" spans="2:65" s="1" customFormat="1" ht="31.5" customHeight="1">
      <c r="B161" s="37"/>
      <c r="C161" s="170" t="s">
        <v>201</v>
      </c>
      <c r="D161" s="170" t="s">
        <v>163</v>
      </c>
      <c r="E161" s="171" t="s">
        <v>202</v>
      </c>
      <c r="F161" s="272" t="s">
        <v>203</v>
      </c>
      <c r="G161" s="272"/>
      <c r="H161" s="272"/>
      <c r="I161" s="272"/>
      <c r="J161" s="172" t="s">
        <v>166</v>
      </c>
      <c r="K161" s="173">
        <v>4</v>
      </c>
      <c r="L161" s="257">
        <v>0</v>
      </c>
      <c r="M161" s="273"/>
      <c r="N161" s="258">
        <f>ROUND(L161*K161,2)</f>
        <v>0</v>
      </c>
      <c r="O161" s="258"/>
      <c r="P161" s="258"/>
      <c r="Q161" s="258"/>
      <c r="R161" s="39"/>
      <c r="T161" s="174" t="s">
        <v>23</v>
      </c>
      <c r="U161" s="46" t="s">
        <v>47</v>
      </c>
      <c r="V161" s="38"/>
      <c r="W161" s="175">
        <f>V161*K161</f>
        <v>0</v>
      </c>
      <c r="X161" s="175">
        <v>0</v>
      </c>
      <c r="Y161" s="175">
        <f>X161*K161</f>
        <v>0</v>
      </c>
      <c r="Z161" s="175">
        <v>0.05</v>
      </c>
      <c r="AA161" s="176">
        <f>Z161*K161</f>
        <v>0.2</v>
      </c>
      <c r="AR161" s="20" t="s">
        <v>167</v>
      </c>
      <c r="AT161" s="20" t="s">
        <v>163</v>
      </c>
      <c r="AU161" s="20" t="s">
        <v>141</v>
      </c>
      <c r="AY161" s="20" t="s">
        <v>162</v>
      </c>
      <c r="BE161" s="112">
        <f>IF(U161="základní",N161,0)</f>
        <v>0</v>
      </c>
      <c r="BF161" s="112">
        <f>IF(U161="snížená",N161,0)</f>
        <v>0</v>
      </c>
      <c r="BG161" s="112">
        <f>IF(U161="zákl. přenesená",N161,0)</f>
        <v>0</v>
      </c>
      <c r="BH161" s="112">
        <f>IF(U161="sníž. přenesená",N161,0)</f>
        <v>0</v>
      </c>
      <c r="BI161" s="112">
        <f>IF(U161="nulová",N161,0)</f>
        <v>0</v>
      </c>
      <c r="BJ161" s="20" t="s">
        <v>141</v>
      </c>
      <c r="BK161" s="112">
        <f>ROUND(L161*K161,2)</f>
        <v>0</v>
      </c>
      <c r="BL161" s="20" t="s">
        <v>167</v>
      </c>
      <c r="BM161" s="20" t="s">
        <v>204</v>
      </c>
    </row>
    <row r="162" spans="2:65" s="10" customFormat="1" ht="22.5" customHeight="1">
      <c r="B162" s="177"/>
      <c r="C162" s="178"/>
      <c r="D162" s="178"/>
      <c r="E162" s="179" t="s">
        <v>23</v>
      </c>
      <c r="F162" s="276" t="s">
        <v>205</v>
      </c>
      <c r="G162" s="277"/>
      <c r="H162" s="277"/>
      <c r="I162" s="277"/>
      <c r="J162" s="178"/>
      <c r="K162" s="180">
        <v>4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170</v>
      </c>
      <c r="AU162" s="184" t="s">
        <v>141</v>
      </c>
      <c r="AV162" s="10" t="s">
        <v>141</v>
      </c>
      <c r="AW162" s="10" t="s">
        <v>38</v>
      </c>
      <c r="AX162" s="10" t="s">
        <v>80</v>
      </c>
      <c r="AY162" s="184" t="s">
        <v>162</v>
      </c>
    </row>
    <row r="163" spans="2:65" s="11" customFormat="1" ht="22.5" customHeight="1">
      <c r="B163" s="185"/>
      <c r="C163" s="186"/>
      <c r="D163" s="186"/>
      <c r="E163" s="187" t="s">
        <v>23</v>
      </c>
      <c r="F163" s="278" t="s">
        <v>171</v>
      </c>
      <c r="G163" s="279"/>
      <c r="H163" s="279"/>
      <c r="I163" s="279"/>
      <c r="J163" s="186"/>
      <c r="K163" s="188">
        <v>4</v>
      </c>
      <c r="L163" s="186"/>
      <c r="M163" s="186"/>
      <c r="N163" s="186"/>
      <c r="O163" s="186"/>
      <c r="P163" s="186"/>
      <c r="Q163" s="186"/>
      <c r="R163" s="189"/>
      <c r="T163" s="190"/>
      <c r="U163" s="186"/>
      <c r="V163" s="186"/>
      <c r="W163" s="186"/>
      <c r="X163" s="186"/>
      <c r="Y163" s="186"/>
      <c r="Z163" s="186"/>
      <c r="AA163" s="191"/>
      <c r="AT163" s="192" t="s">
        <v>170</v>
      </c>
      <c r="AU163" s="192" t="s">
        <v>141</v>
      </c>
      <c r="AV163" s="11" t="s">
        <v>167</v>
      </c>
      <c r="AW163" s="11" t="s">
        <v>38</v>
      </c>
      <c r="AX163" s="11" t="s">
        <v>25</v>
      </c>
      <c r="AY163" s="192" t="s">
        <v>162</v>
      </c>
    </row>
    <row r="164" spans="2:65" s="1" customFormat="1" ht="22.5" customHeight="1">
      <c r="B164" s="37"/>
      <c r="C164" s="170" t="s">
        <v>206</v>
      </c>
      <c r="D164" s="170" t="s">
        <v>163</v>
      </c>
      <c r="E164" s="171" t="s">
        <v>207</v>
      </c>
      <c r="F164" s="272" t="s">
        <v>208</v>
      </c>
      <c r="G164" s="272"/>
      <c r="H164" s="272"/>
      <c r="I164" s="272"/>
      <c r="J164" s="172" t="s">
        <v>209</v>
      </c>
      <c r="K164" s="173">
        <v>1</v>
      </c>
      <c r="L164" s="257">
        <v>0</v>
      </c>
      <c r="M164" s="273"/>
      <c r="N164" s="258">
        <f>ROUND(L164*K164,2)</f>
        <v>0</v>
      </c>
      <c r="O164" s="258"/>
      <c r="P164" s="258"/>
      <c r="Q164" s="258"/>
      <c r="R164" s="39"/>
      <c r="T164" s="174" t="s">
        <v>23</v>
      </c>
      <c r="U164" s="46" t="s">
        <v>47</v>
      </c>
      <c r="V164" s="38"/>
      <c r="W164" s="175">
        <f>V164*K164</f>
        <v>0</v>
      </c>
      <c r="X164" s="175">
        <v>0</v>
      </c>
      <c r="Y164" s="175">
        <f>X164*K164</f>
        <v>0</v>
      </c>
      <c r="Z164" s="175">
        <v>0.1</v>
      </c>
      <c r="AA164" s="176">
        <f>Z164*K164</f>
        <v>0.1</v>
      </c>
      <c r="AR164" s="20" t="s">
        <v>167</v>
      </c>
      <c r="AT164" s="20" t="s">
        <v>163</v>
      </c>
      <c r="AU164" s="20" t="s">
        <v>141</v>
      </c>
      <c r="AY164" s="20" t="s">
        <v>162</v>
      </c>
      <c r="BE164" s="112">
        <f>IF(U164="základní",N164,0)</f>
        <v>0</v>
      </c>
      <c r="BF164" s="112">
        <f>IF(U164="snížená",N164,0)</f>
        <v>0</v>
      </c>
      <c r="BG164" s="112">
        <f>IF(U164="zákl. přenesená",N164,0)</f>
        <v>0</v>
      </c>
      <c r="BH164" s="112">
        <f>IF(U164="sníž. přenesená",N164,0)</f>
        <v>0</v>
      </c>
      <c r="BI164" s="112">
        <f>IF(U164="nulová",N164,0)</f>
        <v>0</v>
      </c>
      <c r="BJ164" s="20" t="s">
        <v>141</v>
      </c>
      <c r="BK164" s="112">
        <f>ROUND(L164*K164,2)</f>
        <v>0</v>
      </c>
      <c r="BL164" s="20" t="s">
        <v>167</v>
      </c>
      <c r="BM164" s="20" t="s">
        <v>210</v>
      </c>
    </row>
    <row r="165" spans="2:65" s="9" customFormat="1" ht="29.85" customHeight="1">
      <c r="B165" s="159"/>
      <c r="C165" s="160"/>
      <c r="D165" s="169" t="s">
        <v>118</v>
      </c>
      <c r="E165" s="169"/>
      <c r="F165" s="169"/>
      <c r="G165" s="169"/>
      <c r="H165" s="169"/>
      <c r="I165" s="169"/>
      <c r="J165" s="169"/>
      <c r="K165" s="169"/>
      <c r="L165" s="169"/>
      <c r="M165" s="169"/>
      <c r="N165" s="265">
        <f>BK165</f>
        <v>0</v>
      </c>
      <c r="O165" s="266"/>
      <c r="P165" s="266"/>
      <c r="Q165" s="266"/>
      <c r="R165" s="162"/>
      <c r="T165" s="163"/>
      <c r="U165" s="160"/>
      <c r="V165" s="160"/>
      <c r="W165" s="164">
        <f>SUM(W166:W169)</f>
        <v>0</v>
      </c>
      <c r="X165" s="160"/>
      <c r="Y165" s="164">
        <f>SUM(Y166:Y169)</f>
        <v>0</v>
      </c>
      <c r="Z165" s="160"/>
      <c r="AA165" s="165">
        <f>SUM(AA166:AA169)</f>
        <v>0</v>
      </c>
      <c r="AR165" s="166" t="s">
        <v>25</v>
      </c>
      <c r="AT165" s="167" t="s">
        <v>79</v>
      </c>
      <c r="AU165" s="167" t="s">
        <v>25</v>
      </c>
      <c r="AY165" s="166" t="s">
        <v>162</v>
      </c>
      <c r="BK165" s="168">
        <f>SUM(BK166:BK169)</f>
        <v>0</v>
      </c>
    </row>
    <row r="166" spans="2:65" s="1" customFormat="1" ht="31.5" customHeight="1">
      <c r="B166" s="37"/>
      <c r="C166" s="170" t="s">
        <v>30</v>
      </c>
      <c r="D166" s="170" t="s">
        <v>163</v>
      </c>
      <c r="E166" s="171" t="s">
        <v>211</v>
      </c>
      <c r="F166" s="272" t="s">
        <v>212</v>
      </c>
      <c r="G166" s="272"/>
      <c r="H166" s="272"/>
      <c r="I166" s="272"/>
      <c r="J166" s="172" t="s">
        <v>213</v>
      </c>
      <c r="K166" s="173">
        <v>0.39800000000000002</v>
      </c>
      <c r="L166" s="257">
        <v>0</v>
      </c>
      <c r="M166" s="273"/>
      <c r="N166" s="258">
        <f>ROUND(L166*K166,2)</f>
        <v>0</v>
      </c>
      <c r="O166" s="258"/>
      <c r="P166" s="258"/>
      <c r="Q166" s="258"/>
      <c r="R166" s="39"/>
      <c r="T166" s="174" t="s">
        <v>23</v>
      </c>
      <c r="U166" s="46" t="s">
        <v>47</v>
      </c>
      <c r="V166" s="38"/>
      <c r="W166" s="175">
        <f>V166*K166</f>
        <v>0</v>
      </c>
      <c r="X166" s="175">
        <v>0</v>
      </c>
      <c r="Y166" s="175">
        <f>X166*K166</f>
        <v>0</v>
      </c>
      <c r="Z166" s="175">
        <v>0</v>
      </c>
      <c r="AA166" s="176">
        <f>Z166*K166</f>
        <v>0</v>
      </c>
      <c r="AR166" s="20" t="s">
        <v>167</v>
      </c>
      <c r="AT166" s="20" t="s">
        <v>163</v>
      </c>
      <c r="AU166" s="20" t="s">
        <v>141</v>
      </c>
      <c r="AY166" s="20" t="s">
        <v>162</v>
      </c>
      <c r="BE166" s="112">
        <f>IF(U166="základní",N166,0)</f>
        <v>0</v>
      </c>
      <c r="BF166" s="112">
        <f>IF(U166="snížená",N166,0)</f>
        <v>0</v>
      </c>
      <c r="BG166" s="112">
        <f>IF(U166="zákl. přenesená",N166,0)</f>
        <v>0</v>
      </c>
      <c r="BH166" s="112">
        <f>IF(U166="sníž. přenesená",N166,0)</f>
        <v>0</v>
      </c>
      <c r="BI166" s="112">
        <f>IF(U166="nulová",N166,0)</f>
        <v>0</v>
      </c>
      <c r="BJ166" s="20" t="s">
        <v>141</v>
      </c>
      <c r="BK166" s="112">
        <f>ROUND(L166*K166,2)</f>
        <v>0</v>
      </c>
      <c r="BL166" s="20" t="s">
        <v>167</v>
      </c>
      <c r="BM166" s="20" t="s">
        <v>214</v>
      </c>
    </row>
    <row r="167" spans="2:65" s="1" customFormat="1" ht="31.5" customHeight="1">
      <c r="B167" s="37"/>
      <c r="C167" s="170" t="s">
        <v>215</v>
      </c>
      <c r="D167" s="170" t="s">
        <v>163</v>
      </c>
      <c r="E167" s="171" t="s">
        <v>216</v>
      </c>
      <c r="F167" s="272" t="s">
        <v>217</v>
      </c>
      <c r="G167" s="272"/>
      <c r="H167" s="272"/>
      <c r="I167" s="272"/>
      <c r="J167" s="172" t="s">
        <v>213</v>
      </c>
      <c r="K167" s="173">
        <v>0.39800000000000002</v>
      </c>
      <c r="L167" s="257">
        <v>0</v>
      </c>
      <c r="M167" s="273"/>
      <c r="N167" s="258">
        <f>ROUND(L167*K167,2)</f>
        <v>0</v>
      </c>
      <c r="O167" s="258"/>
      <c r="P167" s="258"/>
      <c r="Q167" s="258"/>
      <c r="R167" s="39"/>
      <c r="T167" s="174" t="s">
        <v>23</v>
      </c>
      <c r="U167" s="46" t="s">
        <v>47</v>
      </c>
      <c r="V167" s="38"/>
      <c r="W167" s="175">
        <f>V167*K167</f>
        <v>0</v>
      </c>
      <c r="X167" s="175">
        <v>0</v>
      </c>
      <c r="Y167" s="175">
        <f>X167*K167</f>
        <v>0</v>
      </c>
      <c r="Z167" s="175">
        <v>0</v>
      </c>
      <c r="AA167" s="176">
        <f>Z167*K167</f>
        <v>0</v>
      </c>
      <c r="AR167" s="20" t="s">
        <v>167</v>
      </c>
      <c r="AT167" s="20" t="s">
        <v>163</v>
      </c>
      <c r="AU167" s="20" t="s">
        <v>141</v>
      </c>
      <c r="AY167" s="20" t="s">
        <v>162</v>
      </c>
      <c r="BE167" s="112">
        <f>IF(U167="základní",N167,0)</f>
        <v>0</v>
      </c>
      <c r="BF167" s="112">
        <f>IF(U167="snížená",N167,0)</f>
        <v>0</v>
      </c>
      <c r="BG167" s="112">
        <f>IF(U167="zákl. přenesená",N167,0)</f>
        <v>0</v>
      </c>
      <c r="BH167" s="112">
        <f>IF(U167="sníž. přenesená",N167,0)</f>
        <v>0</v>
      </c>
      <c r="BI167" s="112">
        <f>IF(U167="nulová",N167,0)</f>
        <v>0</v>
      </c>
      <c r="BJ167" s="20" t="s">
        <v>141</v>
      </c>
      <c r="BK167" s="112">
        <f>ROUND(L167*K167,2)</f>
        <v>0</v>
      </c>
      <c r="BL167" s="20" t="s">
        <v>167</v>
      </c>
      <c r="BM167" s="20" t="s">
        <v>218</v>
      </c>
    </row>
    <row r="168" spans="2:65" s="1" customFormat="1" ht="31.5" customHeight="1">
      <c r="B168" s="37"/>
      <c r="C168" s="170" t="s">
        <v>219</v>
      </c>
      <c r="D168" s="170" t="s">
        <v>163</v>
      </c>
      <c r="E168" s="171" t="s">
        <v>220</v>
      </c>
      <c r="F168" s="272" t="s">
        <v>221</v>
      </c>
      <c r="G168" s="272"/>
      <c r="H168" s="272"/>
      <c r="I168" s="272"/>
      <c r="J168" s="172" t="s">
        <v>213</v>
      </c>
      <c r="K168" s="173">
        <v>3.5819999999999999</v>
      </c>
      <c r="L168" s="257">
        <v>0</v>
      </c>
      <c r="M168" s="273"/>
      <c r="N168" s="258">
        <f>ROUND(L168*K168,2)</f>
        <v>0</v>
      </c>
      <c r="O168" s="258"/>
      <c r="P168" s="258"/>
      <c r="Q168" s="258"/>
      <c r="R168" s="39"/>
      <c r="T168" s="174" t="s">
        <v>23</v>
      </c>
      <c r="U168" s="46" t="s">
        <v>47</v>
      </c>
      <c r="V168" s="38"/>
      <c r="W168" s="175">
        <f>V168*K168</f>
        <v>0</v>
      </c>
      <c r="X168" s="175">
        <v>0</v>
      </c>
      <c r="Y168" s="175">
        <f>X168*K168</f>
        <v>0</v>
      </c>
      <c r="Z168" s="175">
        <v>0</v>
      </c>
      <c r="AA168" s="176">
        <f>Z168*K168</f>
        <v>0</v>
      </c>
      <c r="AR168" s="20" t="s">
        <v>167</v>
      </c>
      <c r="AT168" s="20" t="s">
        <v>163</v>
      </c>
      <c r="AU168" s="20" t="s">
        <v>141</v>
      </c>
      <c r="AY168" s="20" t="s">
        <v>162</v>
      </c>
      <c r="BE168" s="112">
        <f>IF(U168="základní",N168,0)</f>
        <v>0</v>
      </c>
      <c r="BF168" s="112">
        <f>IF(U168="snížená",N168,0)</f>
        <v>0</v>
      </c>
      <c r="BG168" s="112">
        <f>IF(U168="zákl. přenesená",N168,0)</f>
        <v>0</v>
      </c>
      <c r="BH168" s="112">
        <f>IF(U168="sníž. přenesená",N168,0)</f>
        <v>0</v>
      </c>
      <c r="BI168" s="112">
        <f>IF(U168="nulová",N168,0)</f>
        <v>0</v>
      </c>
      <c r="BJ168" s="20" t="s">
        <v>141</v>
      </c>
      <c r="BK168" s="112">
        <f>ROUND(L168*K168,2)</f>
        <v>0</v>
      </c>
      <c r="BL168" s="20" t="s">
        <v>167</v>
      </c>
      <c r="BM168" s="20" t="s">
        <v>222</v>
      </c>
    </row>
    <row r="169" spans="2:65" s="1" customFormat="1" ht="44.25" customHeight="1">
      <c r="B169" s="37"/>
      <c r="C169" s="170" t="s">
        <v>223</v>
      </c>
      <c r="D169" s="170" t="s">
        <v>163</v>
      </c>
      <c r="E169" s="171" t="s">
        <v>224</v>
      </c>
      <c r="F169" s="272" t="s">
        <v>225</v>
      </c>
      <c r="G169" s="272"/>
      <c r="H169" s="272"/>
      <c r="I169" s="272"/>
      <c r="J169" s="172" t="s">
        <v>213</v>
      </c>
      <c r="K169" s="173">
        <v>0.39800000000000002</v>
      </c>
      <c r="L169" s="257">
        <v>0</v>
      </c>
      <c r="M169" s="273"/>
      <c r="N169" s="258">
        <f>ROUND(L169*K169,2)</f>
        <v>0</v>
      </c>
      <c r="O169" s="258"/>
      <c r="P169" s="258"/>
      <c r="Q169" s="258"/>
      <c r="R169" s="39"/>
      <c r="T169" s="174" t="s">
        <v>23</v>
      </c>
      <c r="U169" s="46" t="s">
        <v>47</v>
      </c>
      <c r="V169" s="38"/>
      <c r="W169" s="175">
        <f>V169*K169</f>
        <v>0</v>
      </c>
      <c r="X169" s="175">
        <v>0</v>
      </c>
      <c r="Y169" s="175">
        <f>X169*K169</f>
        <v>0</v>
      </c>
      <c r="Z169" s="175">
        <v>0</v>
      </c>
      <c r="AA169" s="176">
        <f>Z169*K169</f>
        <v>0</v>
      </c>
      <c r="AR169" s="20" t="s">
        <v>167</v>
      </c>
      <c r="AT169" s="20" t="s">
        <v>163</v>
      </c>
      <c r="AU169" s="20" t="s">
        <v>141</v>
      </c>
      <c r="AY169" s="20" t="s">
        <v>162</v>
      </c>
      <c r="BE169" s="112">
        <f>IF(U169="základní",N169,0)</f>
        <v>0</v>
      </c>
      <c r="BF169" s="112">
        <f>IF(U169="snížená",N169,0)</f>
        <v>0</v>
      </c>
      <c r="BG169" s="112">
        <f>IF(U169="zákl. přenesená",N169,0)</f>
        <v>0</v>
      </c>
      <c r="BH169" s="112">
        <f>IF(U169="sníž. přenesená",N169,0)</f>
        <v>0</v>
      </c>
      <c r="BI169" s="112">
        <f>IF(U169="nulová",N169,0)</f>
        <v>0</v>
      </c>
      <c r="BJ169" s="20" t="s">
        <v>141</v>
      </c>
      <c r="BK169" s="112">
        <f>ROUND(L169*K169,2)</f>
        <v>0</v>
      </c>
      <c r="BL169" s="20" t="s">
        <v>167</v>
      </c>
      <c r="BM169" s="20" t="s">
        <v>226</v>
      </c>
    </row>
    <row r="170" spans="2:65" s="9" customFormat="1" ht="29.85" customHeight="1">
      <c r="B170" s="159"/>
      <c r="C170" s="160"/>
      <c r="D170" s="169" t="s">
        <v>119</v>
      </c>
      <c r="E170" s="169"/>
      <c r="F170" s="169"/>
      <c r="G170" s="169"/>
      <c r="H170" s="169"/>
      <c r="I170" s="169"/>
      <c r="J170" s="169"/>
      <c r="K170" s="169"/>
      <c r="L170" s="169"/>
      <c r="M170" s="169"/>
      <c r="N170" s="265">
        <f>BK170</f>
        <v>0</v>
      </c>
      <c r="O170" s="266"/>
      <c r="P170" s="266"/>
      <c r="Q170" s="266"/>
      <c r="R170" s="162"/>
      <c r="T170" s="163"/>
      <c r="U170" s="160"/>
      <c r="V170" s="160"/>
      <c r="W170" s="164">
        <f>W171</f>
        <v>0</v>
      </c>
      <c r="X170" s="160"/>
      <c r="Y170" s="164">
        <f>Y171</f>
        <v>0</v>
      </c>
      <c r="Z170" s="160"/>
      <c r="AA170" s="165">
        <f>AA171</f>
        <v>0</v>
      </c>
      <c r="AR170" s="166" t="s">
        <v>25</v>
      </c>
      <c r="AT170" s="167" t="s">
        <v>79</v>
      </c>
      <c r="AU170" s="167" t="s">
        <v>25</v>
      </c>
      <c r="AY170" s="166" t="s">
        <v>162</v>
      </c>
      <c r="BK170" s="168">
        <f>BK171</f>
        <v>0</v>
      </c>
    </row>
    <row r="171" spans="2:65" s="1" customFormat="1" ht="22.5" customHeight="1">
      <c r="B171" s="37"/>
      <c r="C171" s="170" t="s">
        <v>227</v>
      </c>
      <c r="D171" s="170" t="s">
        <v>163</v>
      </c>
      <c r="E171" s="171" t="s">
        <v>228</v>
      </c>
      <c r="F171" s="272" t="s">
        <v>229</v>
      </c>
      <c r="G171" s="272"/>
      <c r="H171" s="272"/>
      <c r="I171" s="272"/>
      <c r="J171" s="172" t="s">
        <v>213</v>
      </c>
      <c r="K171" s="173">
        <v>1.385</v>
      </c>
      <c r="L171" s="257">
        <v>0</v>
      </c>
      <c r="M171" s="273"/>
      <c r="N171" s="258">
        <f>ROUND(L171*K171,2)</f>
        <v>0</v>
      </c>
      <c r="O171" s="258"/>
      <c r="P171" s="258"/>
      <c r="Q171" s="258"/>
      <c r="R171" s="39"/>
      <c r="T171" s="174" t="s">
        <v>23</v>
      </c>
      <c r="U171" s="46" t="s">
        <v>47</v>
      </c>
      <c r="V171" s="38"/>
      <c r="W171" s="175">
        <f>V171*K171</f>
        <v>0</v>
      </c>
      <c r="X171" s="175">
        <v>0</v>
      </c>
      <c r="Y171" s="175">
        <f>X171*K171</f>
        <v>0</v>
      </c>
      <c r="Z171" s="175">
        <v>0</v>
      </c>
      <c r="AA171" s="176">
        <f>Z171*K171</f>
        <v>0</v>
      </c>
      <c r="AR171" s="20" t="s">
        <v>167</v>
      </c>
      <c r="AT171" s="20" t="s">
        <v>163</v>
      </c>
      <c r="AU171" s="20" t="s">
        <v>141</v>
      </c>
      <c r="AY171" s="20" t="s">
        <v>162</v>
      </c>
      <c r="BE171" s="112">
        <f>IF(U171="základní",N171,0)</f>
        <v>0</v>
      </c>
      <c r="BF171" s="112">
        <f>IF(U171="snížená",N171,0)</f>
        <v>0</v>
      </c>
      <c r="BG171" s="112">
        <f>IF(U171="zákl. přenesená",N171,0)</f>
        <v>0</v>
      </c>
      <c r="BH171" s="112">
        <f>IF(U171="sníž. přenesená",N171,0)</f>
        <v>0</v>
      </c>
      <c r="BI171" s="112">
        <f>IF(U171="nulová",N171,0)</f>
        <v>0</v>
      </c>
      <c r="BJ171" s="20" t="s">
        <v>141</v>
      </c>
      <c r="BK171" s="112">
        <f>ROUND(L171*K171,2)</f>
        <v>0</v>
      </c>
      <c r="BL171" s="20" t="s">
        <v>167</v>
      </c>
      <c r="BM171" s="20" t="s">
        <v>230</v>
      </c>
    </row>
    <row r="172" spans="2:65" s="9" customFormat="1" ht="37.35" customHeight="1">
      <c r="B172" s="159"/>
      <c r="C172" s="160"/>
      <c r="D172" s="161" t="s">
        <v>120</v>
      </c>
      <c r="E172" s="161"/>
      <c r="F172" s="161"/>
      <c r="G172" s="161"/>
      <c r="H172" s="161"/>
      <c r="I172" s="161"/>
      <c r="J172" s="161"/>
      <c r="K172" s="161"/>
      <c r="L172" s="161"/>
      <c r="M172" s="161"/>
      <c r="N172" s="267">
        <f>BK172</f>
        <v>0</v>
      </c>
      <c r="O172" s="268"/>
      <c r="P172" s="268"/>
      <c r="Q172" s="268"/>
      <c r="R172" s="162"/>
      <c r="T172" s="163"/>
      <c r="U172" s="160"/>
      <c r="V172" s="160"/>
      <c r="W172" s="164">
        <f>W173+W179</f>
        <v>0</v>
      </c>
      <c r="X172" s="160"/>
      <c r="Y172" s="164">
        <f>Y173+Y179</f>
        <v>2.12E-2</v>
      </c>
      <c r="Z172" s="160"/>
      <c r="AA172" s="165">
        <f>AA173+AA179</f>
        <v>0</v>
      </c>
      <c r="AR172" s="166" t="s">
        <v>141</v>
      </c>
      <c r="AT172" s="167" t="s">
        <v>79</v>
      </c>
      <c r="AU172" s="167" t="s">
        <v>80</v>
      </c>
      <c r="AY172" s="166" t="s">
        <v>162</v>
      </c>
      <c r="BK172" s="168">
        <f>BK173+BK179</f>
        <v>0</v>
      </c>
    </row>
    <row r="173" spans="2:65" s="9" customFormat="1" ht="19.899999999999999" customHeight="1">
      <c r="B173" s="159"/>
      <c r="C173" s="160"/>
      <c r="D173" s="169" t="s">
        <v>121</v>
      </c>
      <c r="E173" s="169"/>
      <c r="F173" s="169"/>
      <c r="G173" s="169"/>
      <c r="H173" s="169"/>
      <c r="I173" s="169"/>
      <c r="J173" s="169"/>
      <c r="K173" s="169"/>
      <c r="L173" s="169"/>
      <c r="M173" s="169"/>
      <c r="N173" s="263">
        <f>BK173</f>
        <v>0</v>
      </c>
      <c r="O173" s="264"/>
      <c r="P173" s="264"/>
      <c r="Q173" s="264"/>
      <c r="R173" s="162"/>
      <c r="T173" s="163"/>
      <c r="U173" s="160"/>
      <c r="V173" s="160"/>
      <c r="W173" s="164">
        <f>SUM(W174:W178)</f>
        <v>0</v>
      </c>
      <c r="X173" s="160"/>
      <c r="Y173" s="164">
        <f>SUM(Y174:Y178)</f>
        <v>2.12E-2</v>
      </c>
      <c r="Z173" s="160"/>
      <c r="AA173" s="165">
        <f>SUM(AA174:AA178)</f>
        <v>0</v>
      </c>
      <c r="AR173" s="166" t="s">
        <v>141</v>
      </c>
      <c r="AT173" s="167" t="s">
        <v>79</v>
      </c>
      <c r="AU173" s="167" t="s">
        <v>25</v>
      </c>
      <c r="AY173" s="166" t="s">
        <v>162</v>
      </c>
      <c r="BK173" s="168">
        <f>SUM(BK174:BK178)</f>
        <v>0</v>
      </c>
    </row>
    <row r="174" spans="2:65" s="1" customFormat="1" ht="22.5" customHeight="1">
      <c r="B174" s="37"/>
      <c r="C174" s="170" t="s">
        <v>11</v>
      </c>
      <c r="D174" s="170" t="s">
        <v>163</v>
      </c>
      <c r="E174" s="171" t="s">
        <v>231</v>
      </c>
      <c r="F174" s="272" t="s">
        <v>232</v>
      </c>
      <c r="G174" s="272"/>
      <c r="H174" s="272"/>
      <c r="I174" s="272"/>
      <c r="J174" s="172" t="s">
        <v>188</v>
      </c>
      <c r="K174" s="173">
        <v>40</v>
      </c>
      <c r="L174" s="257">
        <v>0</v>
      </c>
      <c r="M174" s="273"/>
      <c r="N174" s="258">
        <f>ROUND(L174*K174,2)</f>
        <v>0</v>
      </c>
      <c r="O174" s="258"/>
      <c r="P174" s="258"/>
      <c r="Q174" s="258"/>
      <c r="R174" s="39"/>
      <c r="T174" s="174" t="s">
        <v>23</v>
      </c>
      <c r="U174" s="46" t="s">
        <v>47</v>
      </c>
      <c r="V174" s="38"/>
      <c r="W174" s="175">
        <f>V174*K174</f>
        <v>0</v>
      </c>
      <c r="X174" s="175">
        <v>2.0000000000000001E-4</v>
      </c>
      <c r="Y174" s="175">
        <f>X174*K174</f>
        <v>8.0000000000000002E-3</v>
      </c>
      <c r="Z174" s="175">
        <v>0</v>
      </c>
      <c r="AA174" s="176">
        <f>Z174*K174</f>
        <v>0</v>
      </c>
      <c r="AR174" s="20" t="s">
        <v>233</v>
      </c>
      <c r="AT174" s="20" t="s">
        <v>163</v>
      </c>
      <c r="AU174" s="20" t="s">
        <v>141</v>
      </c>
      <c r="AY174" s="20" t="s">
        <v>162</v>
      </c>
      <c r="BE174" s="112">
        <f>IF(U174="základní",N174,0)</f>
        <v>0</v>
      </c>
      <c r="BF174" s="112">
        <f>IF(U174="snížená",N174,0)</f>
        <v>0</v>
      </c>
      <c r="BG174" s="112">
        <f>IF(U174="zákl. přenesená",N174,0)</f>
        <v>0</v>
      </c>
      <c r="BH174" s="112">
        <f>IF(U174="sníž. přenesená",N174,0)</f>
        <v>0</v>
      </c>
      <c r="BI174" s="112">
        <f>IF(U174="nulová",N174,0)</f>
        <v>0</v>
      </c>
      <c r="BJ174" s="20" t="s">
        <v>141</v>
      </c>
      <c r="BK174" s="112">
        <f>ROUND(L174*K174,2)</f>
        <v>0</v>
      </c>
      <c r="BL174" s="20" t="s">
        <v>233</v>
      </c>
      <c r="BM174" s="20" t="s">
        <v>234</v>
      </c>
    </row>
    <row r="175" spans="2:65" s="1" customFormat="1" ht="31.5" customHeight="1">
      <c r="B175" s="37"/>
      <c r="C175" s="170" t="s">
        <v>233</v>
      </c>
      <c r="D175" s="170" t="s">
        <v>163</v>
      </c>
      <c r="E175" s="171" t="s">
        <v>235</v>
      </c>
      <c r="F175" s="272" t="s">
        <v>236</v>
      </c>
      <c r="G175" s="272"/>
      <c r="H175" s="272"/>
      <c r="I175" s="272"/>
      <c r="J175" s="172" t="s">
        <v>188</v>
      </c>
      <c r="K175" s="173">
        <v>40</v>
      </c>
      <c r="L175" s="257">
        <v>0</v>
      </c>
      <c r="M175" s="273"/>
      <c r="N175" s="258">
        <f>ROUND(L175*K175,2)</f>
        <v>0</v>
      </c>
      <c r="O175" s="258"/>
      <c r="P175" s="258"/>
      <c r="Q175" s="258"/>
      <c r="R175" s="39"/>
      <c r="T175" s="174" t="s">
        <v>23</v>
      </c>
      <c r="U175" s="46" t="s">
        <v>47</v>
      </c>
      <c r="V175" s="38"/>
      <c r="W175" s="175">
        <f>V175*K175</f>
        <v>0</v>
      </c>
      <c r="X175" s="175">
        <v>2.0000000000000001E-4</v>
      </c>
      <c r="Y175" s="175">
        <f>X175*K175</f>
        <v>8.0000000000000002E-3</v>
      </c>
      <c r="Z175" s="175">
        <v>0</v>
      </c>
      <c r="AA175" s="176">
        <f>Z175*K175</f>
        <v>0</v>
      </c>
      <c r="AR175" s="20" t="s">
        <v>233</v>
      </c>
      <c r="AT175" s="20" t="s">
        <v>163</v>
      </c>
      <c r="AU175" s="20" t="s">
        <v>141</v>
      </c>
      <c r="AY175" s="20" t="s">
        <v>162</v>
      </c>
      <c r="BE175" s="112">
        <f>IF(U175="základní",N175,0)</f>
        <v>0</v>
      </c>
      <c r="BF175" s="112">
        <f>IF(U175="snížená",N175,0)</f>
        <v>0</v>
      </c>
      <c r="BG175" s="112">
        <f>IF(U175="zákl. přenesená",N175,0)</f>
        <v>0</v>
      </c>
      <c r="BH175" s="112">
        <f>IF(U175="sníž. přenesená",N175,0)</f>
        <v>0</v>
      </c>
      <c r="BI175" s="112">
        <f>IF(U175="nulová",N175,0)</f>
        <v>0</v>
      </c>
      <c r="BJ175" s="20" t="s">
        <v>141</v>
      </c>
      <c r="BK175" s="112">
        <f>ROUND(L175*K175,2)</f>
        <v>0</v>
      </c>
      <c r="BL175" s="20" t="s">
        <v>233</v>
      </c>
      <c r="BM175" s="20" t="s">
        <v>237</v>
      </c>
    </row>
    <row r="176" spans="2:65" s="1" customFormat="1" ht="22.5" customHeight="1">
      <c r="B176" s="37"/>
      <c r="C176" s="170" t="s">
        <v>238</v>
      </c>
      <c r="D176" s="170" t="s">
        <v>163</v>
      </c>
      <c r="E176" s="171" t="s">
        <v>239</v>
      </c>
      <c r="F176" s="272" t="s">
        <v>240</v>
      </c>
      <c r="G176" s="272"/>
      <c r="H176" s="272"/>
      <c r="I176" s="272"/>
      <c r="J176" s="172" t="s">
        <v>188</v>
      </c>
      <c r="K176" s="173">
        <v>40</v>
      </c>
      <c r="L176" s="257">
        <v>0</v>
      </c>
      <c r="M176" s="273"/>
      <c r="N176" s="258">
        <f>ROUND(L176*K176,2)</f>
        <v>0</v>
      </c>
      <c r="O176" s="258"/>
      <c r="P176" s="258"/>
      <c r="Q176" s="258"/>
      <c r="R176" s="39"/>
      <c r="T176" s="174" t="s">
        <v>23</v>
      </c>
      <c r="U176" s="46" t="s">
        <v>47</v>
      </c>
      <c r="V176" s="38"/>
      <c r="W176" s="175">
        <f>V176*K176</f>
        <v>0</v>
      </c>
      <c r="X176" s="175">
        <v>1.2999999999999999E-4</v>
      </c>
      <c r="Y176" s="175">
        <f>X176*K176</f>
        <v>5.1999999999999998E-3</v>
      </c>
      <c r="Z176" s="175">
        <v>0</v>
      </c>
      <c r="AA176" s="176">
        <f>Z176*K176</f>
        <v>0</v>
      </c>
      <c r="AR176" s="20" t="s">
        <v>233</v>
      </c>
      <c r="AT176" s="20" t="s">
        <v>163</v>
      </c>
      <c r="AU176" s="20" t="s">
        <v>141</v>
      </c>
      <c r="AY176" s="20" t="s">
        <v>162</v>
      </c>
      <c r="BE176" s="112">
        <f>IF(U176="základní",N176,0)</f>
        <v>0</v>
      </c>
      <c r="BF176" s="112">
        <f>IF(U176="snížená",N176,0)</f>
        <v>0</v>
      </c>
      <c r="BG176" s="112">
        <f>IF(U176="zákl. přenesená",N176,0)</f>
        <v>0</v>
      </c>
      <c r="BH176" s="112">
        <f>IF(U176="sníž. přenesená",N176,0)</f>
        <v>0</v>
      </c>
      <c r="BI176" s="112">
        <f>IF(U176="nulová",N176,0)</f>
        <v>0</v>
      </c>
      <c r="BJ176" s="20" t="s">
        <v>141</v>
      </c>
      <c r="BK176" s="112">
        <f>ROUND(L176*K176,2)</f>
        <v>0</v>
      </c>
      <c r="BL176" s="20" t="s">
        <v>233</v>
      </c>
      <c r="BM176" s="20" t="s">
        <v>241</v>
      </c>
    </row>
    <row r="177" spans="2:65" s="10" customFormat="1" ht="22.5" customHeight="1">
      <c r="B177" s="177"/>
      <c r="C177" s="178"/>
      <c r="D177" s="178"/>
      <c r="E177" s="179" t="s">
        <v>23</v>
      </c>
      <c r="F177" s="276" t="s">
        <v>242</v>
      </c>
      <c r="G177" s="277"/>
      <c r="H177" s="277"/>
      <c r="I177" s="277"/>
      <c r="J177" s="178"/>
      <c r="K177" s="180">
        <v>40</v>
      </c>
      <c r="L177" s="178"/>
      <c r="M177" s="178"/>
      <c r="N177" s="178"/>
      <c r="O177" s="178"/>
      <c r="P177" s="178"/>
      <c r="Q177" s="178"/>
      <c r="R177" s="181"/>
      <c r="T177" s="182"/>
      <c r="U177" s="178"/>
      <c r="V177" s="178"/>
      <c r="W177" s="178"/>
      <c r="X177" s="178"/>
      <c r="Y177" s="178"/>
      <c r="Z177" s="178"/>
      <c r="AA177" s="183"/>
      <c r="AT177" s="184" t="s">
        <v>170</v>
      </c>
      <c r="AU177" s="184" t="s">
        <v>141</v>
      </c>
      <c r="AV177" s="10" t="s">
        <v>141</v>
      </c>
      <c r="AW177" s="10" t="s">
        <v>38</v>
      </c>
      <c r="AX177" s="10" t="s">
        <v>80</v>
      </c>
      <c r="AY177" s="184" t="s">
        <v>162</v>
      </c>
    </row>
    <row r="178" spans="2:65" s="11" customFormat="1" ht="22.5" customHeight="1">
      <c r="B178" s="185"/>
      <c r="C178" s="186"/>
      <c r="D178" s="186"/>
      <c r="E178" s="187" t="s">
        <v>23</v>
      </c>
      <c r="F178" s="278" t="s">
        <v>171</v>
      </c>
      <c r="G178" s="279"/>
      <c r="H178" s="279"/>
      <c r="I178" s="279"/>
      <c r="J178" s="186"/>
      <c r="K178" s="188">
        <v>40</v>
      </c>
      <c r="L178" s="186"/>
      <c r="M178" s="186"/>
      <c r="N178" s="186"/>
      <c r="O178" s="186"/>
      <c r="P178" s="186"/>
      <c r="Q178" s="186"/>
      <c r="R178" s="189"/>
      <c r="T178" s="190"/>
      <c r="U178" s="186"/>
      <c r="V178" s="186"/>
      <c r="W178" s="186"/>
      <c r="X178" s="186"/>
      <c r="Y178" s="186"/>
      <c r="Z178" s="186"/>
      <c r="AA178" s="191"/>
      <c r="AT178" s="192" t="s">
        <v>170</v>
      </c>
      <c r="AU178" s="192" t="s">
        <v>141</v>
      </c>
      <c r="AV178" s="11" t="s">
        <v>167</v>
      </c>
      <c r="AW178" s="11" t="s">
        <v>38</v>
      </c>
      <c r="AX178" s="11" t="s">
        <v>25</v>
      </c>
      <c r="AY178" s="192" t="s">
        <v>162</v>
      </c>
    </row>
    <row r="179" spans="2:65" s="9" customFormat="1" ht="29.85" customHeight="1">
      <c r="B179" s="159"/>
      <c r="C179" s="160"/>
      <c r="D179" s="169" t="s">
        <v>122</v>
      </c>
      <c r="E179" s="169"/>
      <c r="F179" s="169"/>
      <c r="G179" s="169"/>
      <c r="H179" s="169"/>
      <c r="I179" s="169"/>
      <c r="J179" s="169"/>
      <c r="K179" s="169"/>
      <c r="L179" s="169"/>
      <c r="M179" s="169"/>
      <c r="N179" s="263">
        <f>BK179</f>
        <v>0</v>
      </c>
      <c r="O179" s="264"/>
      <c r="P179" s="264"/>
      <c r="Q179" s="264"/>
      <c r="R179" s="162"/>
      <c r="T179" s="163"/>
      <c r="U179" s="160"/>
      <c r="V179" s="160"/>
      <c r="W179" s="164">
        <f>SUM(W180:W194)</f>
        <v>0</v>
      </c>
      <c r="X179" s="160"/>
      <c r="Y179" s="164">
        <f>SUM(Y180:Y194)</f>
        <v>0</v>
      </c>
      <c r="Z179" s="160"/>
      <c r="AA179" s="165">
        <f>SUM(AA180:AA194)</f>
        <v>0</v>
      </c>
      <c r="AR179" s="166" t="s">
        <v>141</v>
      </c>
      <c r="AT179" s="167" t="s">
        <v>79</v>
      </c>
      <c r="AU179" s="167" t="s">
        <v>25</v>
      </c>
      <c r="AY179" s="166" t="s">
        <v>162</v>
      </c>
      <c r="BK179" s="168">
        <f>SUM(BK180:BK194)</f>
        <v>0</v>
      </c>
    </row>
    <row r="180" spans="2:65" s="1" customFormat="1" ht="22.5" customHeight="1">
      <c r="B180" s="37"/>
      <c r="C180" s="170" t="s">
        <v>243</v>
      </c>
      <c r="D180" s="170" t="s">
        <v>163</v>
      </c>
      <c r="E180" s="171" t="s">
        <v>244</v>
      </c>
      <c r="F180" s="272" t="s">
        <v>245</v>
      </c>
      <c r="G180" s="272"/>
      <c r="H180" s="272"/>
      <c r="I180" s="272"/>
      <c r="J180" s="172" t="s">
        <v>209</v>
      </c>
      <c r="K180" s="173">
        <v>2</v>
      </c>
      <c r="L180" s="257">
        <v>0</v>
      </c>
      <c r="M180" s="273"/>
      <c r="N180" s="258">
        <f t="shared" ref="N180:N194" si="5">ROUND(L180*K180,2)</f>
        <v>0</v>
      </c>
      <c r="O180" s="258"/>
      <c r="P180" s="258"/>
      <c r="Q180" s="258"/>
      <c r="R180" s="39"/>
      <c r="T180" s="174" t="s">
        <v>23</v>
      </c>
      <c r="U180" s="46" t="s">
        <v>47</v>
      </c>
      <c r="V180" s="38"/>
      <c r="W180" s="175">
        <f t="shared" ref="W180:W194" si="6">V180*K180</f>
        <v>0</v>
      </c>
      <c r="X180" s="175">
        <v>0</v>
      </c>
      <c r="Y180" s="175">
        <f t="shared" ref="Y180:Y194" si="7">X180*K180</f>
        <v>0</v>
      </c>
      <c r="Z180" s="175">
        <v>0</v>
      </c>
      <c r="AA180" s="176">
        <f t="shared" ref="AA180:AA194" si="8">Z180*K180</f>
        <v>0</v>
      </c>
      <c r="AR180" s="20" t="s">
        <v>233</v>
      </c>
      <c r="AT180" s="20" t="s">
        <v>163</v>
      </c>
      <c r="AU180" s="20" t="s">
        <v>141</v>
      </c>
      <c r="AY180" s="20" t="s">
        <v>162</v>
      </c>
      <c r="BE180" s="112">
        <f t="shared" ref="BE180:BE194" si="9">IF(U180="základní",N180,0)</f>
        <v>0</v>
      </c>
      <c r="BF180" s="112">
        <f t="shared" ref="BF180:BF194" si="10">IF(U180="snížená",N180,0)</f>
        <v>0</v>
      </c>
      <c r="BG180" s="112">
        <f t="shared" ref="BG180:BG194" si="11">IF(U180="zákl. přenesená",N180,0)</f>
        <v>0</v>
      </c>
      <c r="BH180" s="112">
        <f t="shared" ref="BH180:BH194" si="12">IF(U180="sníž. přenesená",N180,0)</f>
        <v>0</v>
      </c>
      <c r="BI180" s="112">
        <f t="shared" ref="BI180:BI194" si="13">IF(U180="nulová",N180,0)</f>
        <v>0</v>
      </c>
      <c r="BJ180" s="20" t="s">
        <v>141</v>
      </c>
      <c r="BK180" s="112">
        <f t="shared" ref="BK180:BK194" si="14">ROUND(L180*K180,2)</f>
        <v>0</v>
      </c>
      <c r="BL180" s="20" t="s">
        <v>233</v>
      </c>
      <c r="BM180" s="20" t="s">
        <v>246</v>
      </c>
    </row>
    <row r="181" spans="2:65" s="1" customFormat="1" ht="22.5" customHeight="1">
      <c r="B181" s="37"/>
      <c r="C181" s="170" t="s">
        <v>247</v>
      </c>
      <c r="D181" s="170" t="s">
        <v>163</v>
      </c>
      <c r="E181" s="171" t="s">
        <v>248</v>
      </c>
      <c r="F181" s="272" t="s">
        <v>249</v>
      </c>
      <c r="G181" s="272"/>
      <c r="H181" s="272"/>
      <c r="I181" s="272"/>
      <c r="J181" s="172" t="s">
        <v>209</v>
      </c>
      <c r="K181" s="173">
        <v>59</v>
      </c>
      <c r="L181" s="257">
        <v>0</v>
      </c>
      <c r="M181" s="273"/>
      <c r="N181" s="258">
        <f t="shared" si="5"/>
        <v>0</v>
      </c>
      <c r="O181" s="258"/>
      <c r="P181" s="258"/>
      <c r="Q181" s="258"/>
      <c r="R181" s="39"/>
      <c r="T181" s="174" t="s">
        <v>23</v>
      </c>
      <c r="U181" s="46" t="s">
        <v>47</v>
      </c>
      <c r="V181" s="38"/>
      <c r="W181" s="175">
        <f t="shared" si="6"/>
        <v>0</v>
      </c>
      <c r="X181" s="175">
        <v>0</v>
      </c>
      <c r="Y181" s="175">
        <f t="shared" si="7"/>
        <v>0</v>
      </c>
      <c r="Z181" s="175">
        <v>0</v>
      </c>
      <c r="AA181" s="176">
        <f t="shared" si="8"/>
        <v>0</v>
      </c>
      <c r="AR181" s="20" t="s">
        <v>233</v>
      </c>
      <c r="AT181" s="20" t="s">
        <v>163</v>
      </c>
      <c r="AU181" s="20" t="s">
        <v>141</v>
      </c>
      <c r="AY181" s="20" t="s">
        <v>162</v>
      </c>
      <c r="BE181" s="112">
        <f t="shared" si="9"/>
        <v>0</v>
      </c>
      <c r="BF181" s="112">
        <f t="shared" si="10"/>
        <v>0</v>
      </c>
      <c r="BG181" s="112">
        <f t="shared" si="11"/>
        <v>0</v>
      </c>
      <c r="BH181" s="112">
        <f t="shared" si="12"/>
        <v>0</v>
      </c>
      <c r="BI181" s="112">
        <f t="shared" si="13"/>
        <v>0</v>
      </c>
      <c r="BJ181" s="20" t="s">
        <v>141</v>
      </c>
      <c r="BK181" s="112">
        <f t="shared" si="14"/>
        <v>0</v>
      </c>
      <c r="BL181" s="20" t="s">
        <v>233</v>
      </c>
      <c r="BM181" s="20" t="s">
        <v>250</v>
      </c>
    </row>
    <row r="182" spans="2:65" s="1" customFormat="1" ht="22.5" customHeight="1">
      <c r="B182" s="37"/>
      <c r="C182" s="170" t="s">
        <v>251</v>
      </c>
      <c r="D182" s="170" t="s">
        <v>163</v>
      </c>
      <c r="E182" s="171" t="s">
        <v>252</v>
      </c>
      <c r="F182" s="272" t="s">
        <v>253</v>
      </c>
      <c r="G182" s="272"/>
      <c r="H182" s="272"/>
      <c r="I182" s="272"/>
      <c r="J182" s="172" t="s">
        <v>209</v>
      </c>
      <c r="K182" s="173">
        <v>2</v>
      </c>
      <c r="L182" s="257">
        <v>0</v>
      </c>
      <c r="M182" s="273"/>
      <c r="N182" s="258">
        <f t="shared" si="5"/>
        <v>0</v>
      </c>
      <c r="O182" s="258"/>
      <c r="P182" s="258"/>
      <c r="Q182" s="258"/>
      <c r="R182" s="39"/>
      <c r="T182" s="174" t="s">
        <v>23</v>
      </c>
      <c r="U182" s="46" t="s">
        <v>47</v>
      </c>
      <c r="V182" s="38"/>
      <c r="W182" s="175">
        <f t="shared" si="6"/>
        <v>0</v>
      </c>
      <c r="X182" s="175">
        <v>0</v>
      </c>
      <c r="Y182" s="175">
        <f t="shared" si="7"/>
        <v>0</v>
      </c>
      <c r="Z182" s="175">
        <v>0</v>
      </c>
      <c r="AA182" s="176">
        <f t="shared" si="8"/>
        <v>0</v>
      </c>
      <c r="AR182" s="20" t="s">
        <v>233</v>
      </c>
      <c r="AT182" s="20" t="s">
        <v>163</v>
      </c>
      <c r="AU182" s="20" t="s">
        <v>141</v>
      </c>
      <c r="AY182" s="20" t="s">
        <v>162</v>
      </c>
      <c r="BE182" s="112">
        <f t="shared" si="9"/>
        <v>0</v>
      </c>
      <c r="BF182" s="112">
        <f t="shared" si="10"/>
        <v>0</v>
      </c>
      <c r="BG182" s="112">
        <f t="shared" si="11"/>
        <v>0</v>
      </c>
      <c r="BH182" s="112">
        <f t="shared" si="12"/>
        <v>0</v>
      </c>
      <c r="BI182" s="112">
        <f t="shared" si="13"/>
        <v>0</v>
      </c>
      <c r="BJ182" s="20" t="s">
        <v>141</v>
      </c>
      <c r="BK182" s="112">
        <f t="shared" si="14"/>
        <v>0</v>
      </c>
      <c r="BL182" s="20" t="s">
        <v>233</v>
      </c>
      <c r="BM182" s="20" t="s">
        <v>254</v>
      </c>
    </row>
    <row r="183" spans="2:65" s="1" customFormat="1" ht="22.5" customHeight="1">
      <c r="B183" s="37"/>
      <c r="C183" s="170" t="s">
        <v>10</v>
      </c>
      <c r="D183" s="170" t="s">
        <v>163</v>
      </c>
      <c r="E183" s="171" t="s">
        <v>255</v>
      </c>
      <c r="F183" s="272" t="s">
        <v>256</v>
      </c>
      <c r="G183" s="272"/>
      <c r="H183" s="272"/>
      <c r="I183" s="272"/>
      <c r="J183" s="172" t="s">
        <v>166</v>
      </c>
      <c r="K183" s="173">
        <v>4</v>
      </c>
      <c r="L183" s="257">
        <v>0</v>
      </c>
      <c r="M183" s="273"/>
      <c r="N183" s="258">
        <f t="shared" si="5"/>
        <v>0</v>
      </c>
      <c r="O183" s="258"/>
      <c r="P183" s="258"/>
      <c r="Q183" s="258"/>
      <c r="R183" s="39"/>
      <c r="T183" s="174" t="s">
        <v>23</v>
      </c>
      <c r="U183" s="46" t="s">
        <v>47</v>
      </c>
      <c r="V183" s="38"/>
      <c r="W183" s="175">
        <f t="shared" si="6"/>
        <v>0</v>
      </c>
      <c r="X183" s="175">
        <v>0</v>
      </c>
      <c r="Y183" s="175">
        <f t="shared" si="7"/>
        <v>0</v>
      </c>
      <c r="Z183" s="175">
        <v>0</v>
      </c>
      <c r="AA183" s="176">
        <f t="shared" si="8"/>
        <v>0</v>
      </c>
      <c r="AR183" s="20" t="s">
        <v>233</v>
      </c>
      <c r="AT183" s="20" t="s">
        <v>163</v>
      </c>
      <c r="AU183" s="20" t="s">
        <v>141</v>
      </c>
      <c r="AY183" s="20" t="s">
        <v>162</v>
      </c>
      <c r="BE183" s="112">
        <f t="shared" si="9"/>
        <v>0</v>
      </c>
      <c r="BF183" s="112">
        <f t="shared" si="10"/>
        <v>0</v>
      </c>
      <c r="BG183" s="112">
        <f t="shared" si="11"/>
        <v>0</v>
      </c>
      <c r="BH183" s="112">
        <f t="shared" si="12"/>
        <v>0</v>
      </c>
      <c r="BI183" s="112">
        <f t="shared" si="13"/>
        <v>0</v>
      </c>
      <c r="BJ183" s="20" t="s">
        <v>141</v>
      </c>
      <c r="BK183" s="112">
        <f t="shared" si="14"/>
        <v>0</v>
      </c>
      <c r="BL183" s="20" t="s">
        <v>233</v>
      </c>
      <c r="BM183" s="20" t="s">
        <v>257</v>
      </c>
    </row>
    <row r="184" spans="2:65" s="1" customFormat="1" ht="22.5" customHeight="1">
      <c r="B184" s="37"/>
      <c r="C184" s="170" t="s">
        <v>258</v>
      </c>
      <c r="D184" s="170" t="s">
        <v>163</v>
      </c>
      <c r="E184" s="171" t="s">
        <v>259</v>
      </c>
      <c r="F184" s="272" t="s">
        <v>260</v>
      </c>
      <c r="G184" s="272"/>
      <c r="H184" s="272"/>
      <c r="I184" s="272"/>
      <c r="J184" s="172" t="s">
        <v>166</v>
      </c>
      <c r="K184" s="173">
        <v>4</v>
      </c>
      <c r="L184" s="257">
        <v>0</v>
      </c>
      <c r="M184" s="273"/>
      <c r="N184" s="258">
        <f t="shared" si="5"/>
        <v>0</v>
      </c>
      <c r="O184" s="258"/>
      <c r="P184" s="258"/>
      <c r="Q184" s="258"/>
      <c r="R184" s="39"/>
      <c r="T184" s="174" t="s">
        <v>23</v>
      </c>
      <c r="U184" s="46" t="s">
        <v>47</v>
      </c>
      <c r="V184" s="38"/>
      <c r="W184" s="175">
        <f t="shared" si="6"/>
        <v>0</v>
      </c>
      <c r="X184" s="175">
        <v>0</v>
      </c>
      <c r="Y184" s="175">
        <f t="shared" si="7"/>
        <v>0</v>
      </c>
      <c r="Z184" s="175">
        <v>0</v>
      </c>
      <c r="AA184" s="176">
        <f t="shared" si="8"/>
        <v>0</v>
      </c>
      <c r="AR184" s="20" t="s">
        <v>233</v>
      </c>
      <c r="AT184" s="20" t="s">
        <v>163</v>
      </c>
      <c r="AU184" s="20" t="s">
        <v>141</v>
      </c>
      <c r="AY184" s="20" t="s">
        <v>162</v>
      </c>
      <c r="BE184" s="112">
        <f t="shared" si="9"/>
        <v>0</v>
      </c>
      <c r="BF184" s="112">
        <f t="shared" si="10"/>
        <v>0</v>
      </c>
      <c r="BG184" s="112">
        <f t="shared" si="11"/>
        <v>0</v>
      </c>
      <c r="BH184" s="112">
        <f t="shared" si="12"/>
        <v>0</v>
      </c>
      <c r="BI184" s="112">
        <f t="shared" si="13"/>
        <v>0</v>
      </c>
      <c r="BJ184" s="20" t="s">
        <v>141</v>
      </c>
      <c r="BK184" s="112">
        <f t="shared" si="14"/>
        <v>0</v>
      </c>
      <c r="BL184" s="20" t="s">
        <v>233</v>
      </c>
      <c r="BM184" s="20" t="s">
        <v>261</v>
      </c>
    </row>
    <row r="185" spans="2:65" s="1" customFormat="1" ht="31.5" customHeight="1">
      <c r="B185" s="37"/>
      <c r="C185" s="170" t="s">
        <v>262</v>
      </c>
      <c r="D185" s="170" t="s">
        <v>163</v>
      </c>
      <c r="E185" s="171" t="s">
        <v>263</v>
      </c>
      <c r="F185" s="272" t="s">
        <v>264</v>
      </c>
      <c r="G185" s="272"/>
      <c r="H185" s="272"/>
      <c r="I185" s="272"/>
      <c r="J185" s="172" t="s">
        <v>166</v>
      </c>
      <c r="K185" s="173">
        <v>6</v>
      </c>
      <c r="L185" s="257">
        <v>0</v>
      </c>
      <c r="M185" s="273"/>
      <c r="N185" s="258">
        <f t="shared" si="5"/>
        <v>0</v>
      </c>
      <c r="O185" s="258"/>
      <c r="P185" s="258"/>
      <c r="Q185" s="258"/>
      <c r="R185" s="39"/>
      <c r="T185" s="174" t="s">
        <v>23</v>
      </c>
      <c r="U185" s="46" t="s">
        <v>47</v>
      </c>
      <c r="V185" s="38"/>
      <c r="W185" s="175">
        <f t="shared" si="6"/>
        <v>0</v>
      </c>
      <c r="X185" s="175">
        <v>0</v>
      </c>
      <c r="Y185" s="175">
        <f t="shared" si="7"/>
        <v>0</v>
      </c>
      <c r="Z185" s="175">
        <v>0</v>
      </c>
      <c r="AA185" s="176">
        <f t="shared" si="8"/>
        <v>0</v>
      </c>
      <c r="AR185" s="20" t="s">
        <v>233</v>
      </c>
      <c r="AT185" s="20" t="s">
        <v>163</v>
      </c>
      <c r="AU185" s="20" t="s">
        <v>141</v>
      </c>
      <c r="AY185" s="20" t="s">
        <v>162</v>
      </c>
      <c r="BE185" s="112">
        <f t="shared" si="9"/>
        <v>0</v>
      </c>
      <c r="BF185" s="112">
        <f t="shared" si="10"/>
        <v>0</v>
      </c>
      <c r="BG185" s="112">
        <f t="shared" si="11"/>
        <v>0</v>
      </c>
      <c r="BH185" s="112">
        <f t="shared" si="12"/>
        <v>0</v>
      </c>
      <c r="BI185" s="112">
        <f t="shared" si="13"/>
        <v>0</v>
      </c>
      <c r="BJ185" s="20" t="s">
        <v>141</v>
      </c>
      <c r="BK185" s="112">
        <f t="shared" si="14"/>
        <v>0</v>
      </c>
      <c r="BL185" s="20" t="s">
        <v>233</v>
      </c>
      <c r="BM185" s="20" t="s">
        <v>265</v>
      </c>
    </row>
    <row r="186" spans="2:65" s="1" customFormat="1" ht="31.5" customHeight="1">
      <c r="B186" s="37"/>
      <c r="C186" s="170" t="s">
        <v>266</v>
      </c>
      <c r="D186" s="170" t="s">
        <v>163</v>
      </c>
      <c r="E186" s="171" t="s">
        <v>267</v>
      </c>
      <c r="F186" s="272" t="s">
        <v>268</v>
      </c>
      <c r="G186" s="272"/>
      <c r="H186" s="272"/>
      <c r="I186" s="272"/>
      <c r="J186" s="172" t="s">
        <v>166</v>
      </c>
      <c r="K186" s="173">
        <v>6</v>
      </c>
      <c r="L186" s="257">
        <v>0</v>
      </c>
      <c r="M186" s="273"/>
      <c r="N186" s="258">
        <f t="shared" si="5"/>
        <v>0</v>
      </c>
      <c r="O186" s="258"/>
      <c r="P186" s="258"/>
      <c r="Q186" s="258"/>
      <c r="R186" s="39"/>
      <c r="T186" s="174" t="s">
        <v>23</v>
      </c>
      <c r="U186" s="46" t="s">
        <v>47</v>
      </c>
      <c r="V186" s="38"/>
      <c r="W186" s="175">
        <f t="shared" si="6"/>
        <v>0</v>
      </c>
      <c r="X186" s="175">
        <v>0</v>
      </c>
      <c r="Y186" s="175">
        <f t="shared" si="7"/>
        <v>0</v>
      </c>
      <c r="Z186" s="175">
        <v>0</v>
      </c>
      <c r="AA186" s="176">
        <f t="shared" si="8"/>
        <v>0</v>
      </c>
      <c r="AR186" s="20" t="s">
        <v>233</v>
      </c>
      <c r="AT186" s="20" t="s">
        <v>163</v>
      </c>
      <c r="AU186" s="20" t="s">
        <v>141</v>
      </c>
      <c r="AY186" s="20" t="s">
        <v>162</v>
      </c>
      <c r="BE186" s="112">
        <f t="shared" si="9"/>
        <v>0</v>
      </c>
      <c r="BF186" s="112">
        <f t="shared" si="10"/>
        <v>0</v>
      </c>
      <c r="BG186" s="112">
        <f t="shared" si="11"/>
        <v>0</v>
      </c>
      <c r="BH186" s="112">
        <f t="shared" si="12"/>
        <v>0</v>
      </c>
      <c r="BI186" s="112">
        <f t="shared" si="13"/>
        <v>0</v>
      </c>
      <c r="BJ186" s="20" t="s">
        <v>141</v>
      </c>
      <c r="BK186" s="112">
        <f t="shared" si="14"/>
        <v>0</v>
      </c>
      <c r="BL186" s="20" t="s">
        <v>233</v>
      </c>
      <c r="BM186" s="20" t="s">
        <v>269</v>
      </c>
    </row>
    <row r="187" spans="2:65" s="1" customFormat="1" ht="31.5" customHeight="1">
      <c r="B187" s="37"/>
      <c r="C187" s="170" t="s">
        <v>270</v>
      </c>
      <c r="D187" s="170" t="s">
        <v>163</v>
      </c>
      <c r="E187" s="171" t="s">
        <v>271</v>
      </c>
      <c r="F187" s="272" t="s">
        <v>272</v>
      </c>
      <c r="G187" s="272"/>
      <c r="H187" s="272"/>
      <c r="I187" s="272"/>
      <c r="J187" s="172" t="s">
        <v>209</v>
      </c>
      <c r="K187" s="173">
        <v>1</v>
      </c>
      <c r="L187" s="257">
        <v>0</v>
      </c>
      <c r="M187" s="273"/>
      <c r="N187" s="258">
        <f t="shared" si="5"/>
        <v>0</v>
      </c>
      <c r="O187" s="258"/>
      <c r="P187" s="258"/>
      <c r="Q187" s="258"/>
      <c r="R187" s="39"/>
      <c r="T187" s="174" t="s">
        <v>23</v>
      </c>
      <c r="U187" s="46" t="s">
        <v>47</v>
      </c>
      <c r="V187" s="38"/>
      <c r="W187" s="175">
        <f t="shared" si="6"/>
        <v>0</v>
      </c>
      <c r="X187" s="175">
        <v>0</v>
      </c>
      <c r="Y187" s="175">
        <f t="shared" si="7"/>
        <v>0</v>
      </c>
      <c r="Z187" s="175">
        <v>0</v>
      </c>
      <c r="AA187" s="176">
        <f t="shared" si="8"/>
        <v>0</v>
      </c>
      <c r="AR187" s="20" t="s">
        <v>233</v>
      </c>
      <c r="AT187" s="20" t="s">
        <v>163</v>
      </c>
      <c r="AU187" s="20" t="s">
        <v>141</v>
      </c>
      <c r="AY187" s="20" t="s">
        <v>162</v>
      </c>
      <c r="BE187" s="112">
        <f t="shared" si="9"/>
        <v>0</v>
      </c>
      <c r="BF187" s="112">
        <f t="shared" si="10"/>
        <v>0</v>
      </c>
      <c r="BG187" s="112">
        <f t="shared" si="11"/>
        <v>0</v>
      </c>
      <c r="BH187" s="112">
        <f t="shared" si="12"/>
        <v>0</v>
      </c>
      <c r="BI187" s="112">
        <f t="shared" si="13"/>
        <v>0</v>
      </c>
      <c r="BJ187" s="20" t="s">
        <v>141</v>
      </c>
      <c r="BK187" s="112">
        <f t="shared" si="14"/>
        <v>0</v>
      </c>
      <c r="BL187" s="20" t="s">
        <v>233</v>
      </c>
      <c r="BM187" s="20" t="s">
        <v>273</v>
      </c>
    </row>
    <row r="188" spans="2:65" s="1" customFormat="1" ht="31.5" customHeight="1">
      <c r="B188" s="37"/>
      <c r="C188" s="170" t="s">
        <v>274</v>
      </c>
      <c r="D188" s="170" t="s">
        <v>163</v>
      </c>
      <c r="E188" s="171" t="s">
        <v>275</v>
      </c>
      <c r="F188" s="272" t="s">
        <v>276</v>
      </c>
      <c r="G188" s="272"/>
      <c r="H188" s="272"/>
      <c r="I188" s="272"/>
      <c r="J188" s="172" t="s">
        <v>209</v>
      </c>
      <c r="K188" s="173">
        <v>1</v>
      </c>
      <c r="L188" s="257">
        <v>0</v>
      </c>
      <c r="M188" s="273"/>
      <c r="N188" s="258">
        <f t="shared" si="5"/>
        <v>0</v>
      </c>
      <c r="O188" s="258"/>
      <c r="P188" s="258"/>
      <c r="Q188" s="258"/>
      <c r="R188" s="39"/>
      <c r="T188" s="174" t="s">
        <v>23</v>
      </c>
      <c r="U188" s="46" t="s">
        <v>47</v>
      </c>
      <c r="V188" s="38"/>
      <c r="W188" s="175">
        <f t="shared" si="6"/>
        <v>0</v>
      </c>
      <c r="X188" s="175">
        <v>0</v>
      </c>
      <c r="Y188" s="175">
        <f t="shared" si="7"/>
        <v>0</v>
      </c>
      <c r="Z188" s="175">
        <v>0</v>
      </c>
      <c r="AA188" s="176">
        <f t="shared" si="8"/>
        <v>0</v>
      </c>
      <c r="AR188" s="20" t="s">
        <v>233</v>
      </c>
      <c r="AT188" s="20" t="s">
        <v>163</v>
      </c>
      <c r="AU188" s="20" t="s">
        <v>141</v>
      </c>
      <c r="AY188" s="20" t="s">
        <v>162</v>
      </c>
      <c r="BE188" s="112">
        <f t="shared" si="9"/>
        <v>0</v>
      </c>
      <c r="BF188" s="112">
        <f t="shared" si="10"/>
        <v>0</v>
      </c>
      <c r="BG188" s="112">
        <f t="shared" si="11"/>
        <v>0</v>
      </c>
      <c r="BH188" s="112">
        <f t="shared" si="12"/>
        <v>0</v>
      </c>
      <c r="BI188" s="112">
        <f t="shared" si="13"/>
        <v>0</v>
      </c>
      <c r="BJ188" s="20" t="s">
        <v>141</v>
      </c>
      <c r="BK188" s="112">
        <f t="shared" si="14"/>
        <v>0</v>
      </c>
      <c r="BL188" s="20" t="s">
        <v>233</v>
      </c>
      <c r="BM188" s="20" t="s">
        <v>277</v>
      </c>
    </row>
    <row r="189" spans="2:65" s="1" customFormat="1" ht="22.5" customHeight="1">
      <c r="B189" s="37"/>
      <c r="C189" s="170" t="s">
        <v>278</v>
      </c>
      <c r="D189" s="170" t="s">
        <v>163</v>
      </c>
      <c r="E189" s="171" t="s">
        <v>279</v>
      </c>
      <c r="F189" s="272" t="s">
        <v>280</v>
      </c>
      <c r="G189" s="272"/>
      <c r="H189" s="272"/>
      <c r="I189" s="272"/>
      <c r="J189" s="172" t="s">
        <v>209</v>
      </c>
      <c r="K189" s="173">
        <v>8</v>
      </c>
      <c r="L189" s="257">
        <v>0</v>
      </c>
      <c r="M189" s="273"/>
      <c r="N189" s="258">
        <f t="shared" si="5"/>
        <v>0</v>
      </c>
      <c r="O189" s="258"/>
      <c r="P189" s="258"/>
      <c r="Q189" s="258"/>
      <c r="R189" s="39"/>
      <c r="T189" s="174" t="s">
        <v>23</v>
      </c>
      <c r="U189" s="46" t="s">
        <v>47</v>
      </c>
      <c r="V189" s="38"/>
      <c r="W189" s="175">
        <f t="shared" si="6"/>
        <v>0</v>
      </c>
      <c r="X189" s="175">
        <v>0</v>
      </c>
      <c r="Y189" s="175">
        <f t="shared" si="7"/>
        <v>0</v>
      </c>
      <c r="Z189" s="175">
        <v>0</v>
      </c>
      <c r="AA189" s="176">
        <f t="shared" si="8"/>
        <v>0</v>
      </c>
      <c r="AR189" s="20" t="s">
        <v>233</v>
      </c>
      <c r="AT189" s="20" t="s">
        <v>163</v>
      </c>
      <c r="AU189" s="20" t="s">
        <v>141</v>
      </c>
      <c r="AY189" s="20" t="s">
        <v>162</v>
      </c>
      <c r="BE189" s="112">
        <f t="shared" si="9"/>
        <v>0</v>
      </c>
      <c r="BF189" s="112">
        <f t="shared" si="10"/>
        <v>0</v>
      </c>
      <c r="BG189" s="112">
        <f t="shared" si="11"/>
        <v>0</v>
      </c>
      <c r="BH189" s="112">
        <f t="shared" si="12"/>
        <v>0</v>
      </c>
      <c r="BI189" s="112">
        <f t="shared" si="13"/>
        <v>0</v>
      </c>
      <c r="BJ189" s="20" t="s">
        <v>141</v>
      </c>
      <c r="BK189" s="112">
        <f t="shared" si="14"/>
        <v>0</v>
      </c>
      <c r="BL189" s="20" t="s">
        <v>233</v>
      </c>
      <c r="BM189" s="20" t="s">
        <v>281</v>
      </c>
    </row>
    <row r="190" spans="2:65" s="1" customFormat="1" ht="22.5" customHeight="1">
      <c r="B190" s="37"/>
      <c r="C190" s="170" t="s">
        <v>282</v>
      </c>
      <c r="D190" s="170" t="s">
        <v>163</v>
      </c>
      <c r="E190" s="171" t="s">
        <v>283</v>
      </c>
      <c r="F190" s="272" t="s">
        <v>284</v>
      </c>
      <c r="G190" s="272"/>
      <c r="H190" s="272"/>
      <c r="I190" s="272"/>
      <c r="J190" s="172" t="s">
        <v>209</v>
      </c>
      <c r="K190" s="173">
        <v>1</v>
      </c>
      <c r="L190" s="257">
        <v>0</v>
      </c>
      <c r="M190" s="273"/>
      <c r="N190" s="258">
        <f t="shared" si="5"/>
        <v>0</v>
      </c>
      <c r="O190" s="258"/>
      <c r="P190" s="258"/>
      <c r="Q190" s="258"/>
      <c r="R190" s="39"/>
      <c r="T190" s="174" t="s">
        <v>23</v>
      </c>
      <c r="U190" s="46" t="s">
        <v>47</v>
      </c>
      <c r="V190" s="38"/>
      <c r="W190" s="175">
        <f t="shared" si="6"/>
        <v>0</v>
      </c>
      <c r="X190" s="175">
        <v>0</v>
      </c>
      <c r="Y190" s="175">
        <f t="shared" si="7"/>
        <v>0</v>
      </c>
      <c r="Z190" s="175">
        <v>0</v>
      </c>
      <c r="AA190" s="176">
        <f t="shared" si="8"/>
        <v>0</v>
      </c>
      <c r="AR190" s="20" t="s">
        <v>233</v>
      </c>
      <c r="AT190" s="20" t="s">
        <v>163</v>
      </c>
      <c r="AU190" s="20" t="s">
        <v>141</v>
      </c>
      <c r="AY190" s="20" t="s">
        <v>162</v>
      </c>
      <c r="BE190" s="112">
        <f t="shared" si="9"/>
        <v>0</v>
      </c>
      <c r="BF190" s="112">
        <f t="shared" si="10"/>
        <v>0</v>
      </c>
      <c r="BG190" s="112">
        <f t="shared" si="11"/>
        <v>0</v>
      </c>
      <c r="BH190" s="112">
        <f t="shared" si="12"/>
        <v>0</v>
      </c>
      <c r="BI190" s="112">
        <f t="shared" si="13"/>
        <v>0</v>
      </c>
      <c r="BJ190" s="20" t="s">
        <v>141</v>
      </c>
      <c r="BK190" s="112">
        <f t="shared" si="14"/>
        <v>0</v>
      </c>
      <c r="BL190" s="20" t="s">
        <v>233</v>
      </c>
      <c r="BM190" s="20" t="s">
        <v>285</v>
      </c>
    </row>
    <row r="191" spans="2:65" s="1" customFormat="1" ht="22.5" customHeight="1">
      <c r="B191" s="37"/>
      <c r="C191" s="170" t="s">
        <v>286</v>
      </c>
      <c r="D191" s="170" t="s">
        <v>163</v>
      </c>
      <c r="E191" s="171" t="s">
        <v>287</v>
      </c>
      <c r="F191" s="272" t="s">
        <v>288</v>
      </c>
      <c r="G191" s="272"/>
      <c r="H191" s="272"/>
      <c r="I191" s="272"/>
      <c r="J191" s="172" t="s">
        <v>209</v>
      </c>
      <c r="K191" s="173">
        <v>1</v>
      </c>
      <c r="L191" s="257">
        <v>0</v>
      </c>
      <c r="M191" s="273"/>
      <c r="N191" s="258">
        <f t="shared" si="5"/>
        <v>0</v>
      </c>
      <c r="O191" s="258"/>
      <c r="P191" s="258"/>
      <c r="Q191" s="258"/>
      <c r="R191" s="39"/>
      <c r="T191" s="174" t="s">
        <v>23</v>
      </c>
      <c r="U191" s="46" t="s">
        <v>47</v>
      </c>
      <c r="V191" s="38"/>
      <c r="W191" s="175">
        <f t="shared" si="6"/>
        <v>0</v>
      </c>
      <c r="X191" s="175">
        <v>0</v>
      </c>
      <c r="Y191" s="175">
        <f t="shared" si="7"/>
        <v>0</v>
      </c>
      <c r="Z191" s="175">
        <v>0</v>
      </c>
      <c r="AA191" s="176">
        <f t="shared" si="8"/>
        <v>0</v>
      </c>
      <c r="AR191" s="20" t="s">
        <v>233</v>
      </c>
      <c r="AT191" s="20" t="s">
        <v>163</v>
      </c>
      <c r="AU191" s="20" t="s">
        <v>141</v>
      </c>
      <c r="AY191" s="20" t="s">
        <v>162</v>
      </c>
      <c r="BE191" s="112">
        <f t="shared" si="9"/>
        <v>0</v>
      </c>
      <c r="BF191" s="112">
        <f t="shared" si="10"/>
        <v>0</v>
      </c>
      <c r="BG191" s="112">
        <f t="shared" si="11"/>
        <v>0</v>
      </c>
      <c r="BH191" s="112">
        <f t="shared" si="12"/>
        <v>0</v>
      </c>
      <c r="BI191" s="112">
        <f t="shared" si="13"/>
        <v>0</v>
      </c>
      <c r="BJ191" s="20" t="s">
        <v>141</v>
      </c>
      <c r="BK191" s="112">
        <f t="shared" si="14"/>
        <v>0</v>
      </c>
      <c r="BL191" s="20" t="s">
        <v>233</v>
      </c>
      <c r="BM191" s="20" t="s">
        <v>289</v>
      </c>
    </row>
    <row r="192" spans="2:65" s="1" customFormat="1" ht="22.5" customHeight="1">
      <c r="B192" s="37"/>
      <c r="C192" s="170" t="s">
        <v>290</v>
      </c>
      <c r="D192" s="170" t="s">
        <v>163</v>
      </c>
      <c r="E192" s="171" t="s">
        <v>291</v>
      </c>
      <c r="F192" s="272" t="s">
        <v>292</v>
      </c>
      <c r="G192" s="272"/>
      <c r="H192" s="272"/>
      <c r="I192" s="272"/>
      <c r="J192" s="172" t="s">
        <v>166</v>
      </c>
      <c r="K192" s="173">
        <v>8</v>
      </c>
      <c r="L192" s="257">
        <v>0</v>
      </c>
      <c r="M192" s="273"/>
      <c r="N192" s="258">
        <f t="shared" si="5"/>
        <v>0</v>
      </c>
      <c r="O192" s="258"/>
      <c r="P192" s="258"/>
      <c r="Q192" s="258"/>
      <c r="R192" s="39"/>
      <c r="T192" s="174" t="s">
        <v>23</v>
      </c>
      <c r="U192" s="46" t="s">
        <v>47</v>
      </c>
      <c r="V192" s="38"/>
      <c r="W192" s="175">
        <f t="shared" si="6"/>
        <v>0</v>
      </c>
      <c r="X192" s="175">
        <v>0</v>
      </c>
      <c r="Y192" s="175">
        <f t="shared" si="7"/>
        <v>0</v>
      </c>
      <c r="Z192" s="175">
        <v>0</v>
      </c>
      <c r="AA192" s="176">
        <f t="shared" si="8"/>
        <v>0</v>
      </c>
      <c r="AR192" s="20" t="s">
        <v>233</v>
      </c>
      <c r="AT192" s="20" t="s">
        <v>163</v>
      </c>
      <c r="AU192" s="20" t="s">
        <v>141</v>
      </c>
      <c r="AY192" s="20" t="s">
        <v>162</v>
      </c>
      <c r="BE192" s="112">
        <f t="shared" si="9"/>
        <v>0</v>
      </c>
      <c r="BF192" s="112">
        <f t="shared" si="10"/>
        <v>0</v>
      </c>
      <c r="BG192" s="112">
        <f t="shared" si="11"/>
        <v>0</v>
      </c>
      <c r="BH192" s="112">
        <f t="shared" si="12"/>
        <v>0</v>
      </c>
      <c r="BI192" s="112">
        <f t="shared" si="13"/>
        <v>0</v>
      </c>
      <c r="BJ192" s="20" t="s">
        <v>141</v>
      </c>
      <c r="BK192" s="112">
        <f t="shared" si="14"/>
        <v>0</v>
      </c>
      <c r="BL192" s="20" t="s">
        <v>233</v>
      </c>
      <c r="BM192" s="20" t="s">
        <v>293</v>
      </c>
    </row>
    <row r="193" spans="2:65" s="1" customFormat="1" ht="31.5" customHeight="1">
      <c r="B193" s="37"/>
      <c r="C193" s="170" t="s">
        <v>294</v>
      </c>
      <c r="D193" s="170" t="s">
        <v>163</v>
      </c>
      <c r="E193" s="171" t="s">
        <v>295</v>
      </c>
      <c r="F193" s="272" t="s">
        <v>296</v>
      </c>
      <c r="G193" s="272"/>
      <c r="H193" s="272"/>
      <c r="I193" s="272"/>
      <c r="J193" s="172" t="s">
        <v>166</v>
      </c>
      <c r="K193" s="173">
        <v>2</v>
      </c>
      <c r="L193" s="257">
        <v>0</v>
      </c>
      <c r="M193" s="273"/>
      <c r="N193" s="258">
        <f t="shared" si="5"/>
        <v>0</v>
      </c>
      <c r="O193" s="258"/>
      <c r="P193" s="258"/>
      <c r="Q193" s="258"/>
      <c r="R193" s="39"/>
      <c r="T193" s="174" t="s">
        <v>23</v>
      </c>
      <c r="U193" s="46" t="s">
        <v>47</v>
      </c>
      <c r="V193" s="38"/>
      <c r="W193" s="175">
        <f t="shared" si="6"/>
        <v>0</v>
      </c>
      <c r="X193" s="175">
        <v>0</v>
      </c>
      <c r="Y193" s="175">
        <f t="shared" si="7"/>
        <v>0</v>
      </c>
      <c r="Z193" s="175">
        <v>0</v>
      </c>
      <c r="AA193" s="176">
        <f t="shared" si="8"/>
        <v>0</v>
      </c>
      <c r="AR193" s="20" t="s">
        <v>233</v>
      </c>
      <c r="AT193" s="20" t="s">
        <v>163</v>
      </c>
      <c r="AU193" s="20" t="s">
        <v>141</v>
      </c>
      <c r="AY193" s="20" t="s">
        <v>162</v>
      </c>
      <c r="BE193" s="112">
        <f t="shared" si="9"/>
        <v>0</v>
      </c>
      <c r="BF193" s="112">
        <f t="shared" si="10"/>
        <v>0</v>
      </c>
      <c r="BG193" s="112">
        <f t="shared" si="11"/>
        <v>0</v>
      </c>
      <c r="BH193" s="112">
        <f t="shared" si="12"/>
        <v>0</v>
      </c>
      <c r="BI193" s="112">
        <f t="shared" si="13"/>
        <v>0</v>
      </c>
      <c r="BJ193" s="20" t="s">
        <v>141</v>
      </c>
      <c r="BK193" s="112">
        <f t="shared" si="14"/>
        <v>0</v>
      </c>
      <c r="BL193" s="20" t="s">
        <v>233</v>
      </c>
      <c r="BM193" s="20" t="s">
        <v>297</v>
      </c>
    </row>
    <row r="194" spans="2:65" s="1" customFormat="1" ht="22.5" customHeight="1">
      <c r="B194" s="37"/>
      <c r="C194" s="170" t="s">
        <v>298</v>
      </c>
      <c r="D194" s="170" t="s">
        <v>163</v>
      </c>
      <c r="E194" s="171" t="s">
        <v>299</v>
      </c>
      <c r="F194" s="272" t="s">
        <v>300</v>
      </c>
      <c r="G194" s="272"/>
      <c r="H194" s="272"/>
      <c r="I194" s="272"/>
      <c r="J194" s="172" t="s">
        <v>166</v>
      </c>
      <c r="K194" s="173">
        <v>4</v>
      </c>
      <c r="L194" s="257">
        <v>0</v>
      </c>
      <c r="M194" s="273"/>
      <c r="N194" s="258">
        <f t="shared" si="5"/>
        <v>0</v>
      </c>
      <c r="O194" s="258"/>
      <c r="P194" s="258"/>
      <c r="Q194" s="258"/>
      <c r="R194" s="39"/>
      <c r="T194" s="174" t="s">
        <v>23</v>
      </c>
      <c r="U194" s="46" t="s">
        <v>47</v>
      </c>
      <c r="V194" s="38"/>
      <c r="W194" s="175">
        <f t="shared" si="6"/>
        <v>0</v>
      </c>
      <c r="X194" s="175">
        <v>0</v>
      </c>
      <c r="Y194" s="175">
        <f t="shared" si="7"/>
        <v>0</v>
      </c>
      <c r="Z194" s="175">
        <v>0</v>
      </c>
      <c r="AA194" s="176">
        <f t="shared" si="8"/>
        <v>0</v>
      </c>
      <c r="AR194" s="20" t="s">
        <v>233</v>
      </c>
      <c r="AT194" s="20" t="s">
        <v>163</v>
      </c>
      <c r="AU194" s="20" t="s">
        <v>141</v>
      </c>
      <c r="AY194" s="20" t="s">
        <v>162</v>
      </c>
      <c r="BE194" s="112">
        <f t="shared" si="9"/>
        <v>0</v>
      </c>
      <c r="BF194" s="112">
        <f t="shared" si="10"/>
        <v>0</v>
      </c>
      <c r="BG194" s="112">
        <f t="shared" si="11"/>
        <v>0</v>
      </c>
      <c r="BH194" s="112">
        <f t="shared" si="12"/>
        <v>0</v>
      </c>
      <c r="BI194" s="112">
        <f t="shared" si="13"/>
        <v>0</v>
      </c>
      <c r="BJ194" s="20" t="s">
        <v>141</v>
      </c>
      <c r="BK194" s="112">
        <f t="shared" si="14"/>
        <v>0</v>
      </c>
      <c r="BL194" s="20" t="s">
        <v>233</v>
      </c>
      <c r="BM194" s="20" t="s">
        <v>301</v>
      </c>
    </row>
    <row r="195" spans="2:65" s="9" customFormat="1" ht="37.35" customHeight="1">
      <c r="B195" s="159"/>
      <c r="C195" s="160"/>
      <c r="D195" s="161" t="s">
        <v>123</v>
      </c>
      <c r="E195" s="161"/>
      <c r="F195" s="161"/>
      <c r="G195" s="161"/>
      <c r="H195" s="161"/>
      <c r="I195" s="161"/>
      <c r="J195" s="161"/>
      <c r="K195" s="161"/>
      <c r="L195" s="161"/>
      <c r="M195" s="161"/>
      <c r="N195" s="267">
        <f>BK195</f>
        <v>0</v>
      </c>
      <c r="O195" s="268"/>
      <c r="P195" s="268"/>
      <c r="Q195" s="268"/>
      <c r="R195" s="162"/>
      <c r="T195" s="163"/>
      <c r="U195" s="160"/>
      <c r="V195" s="160"/>
      <c r="W195" s="164">
        <f>W196+W221+W225</f>
        <v>0</v>
      </c>
      <c r="X195" s="160"/>
      <c r="Y195" s="164">
        <f>Y196+Y221+Y225</f>
        <v>0</v>
      </c>
      <c r="Z195" s="160"/>
      <c r="AA195" s="165">
        <f>AA196+AA221+AA225</f>
        <v>0</v>
      </c>
      <c r="AR195" s="166" t="s">
        <v>176</v>
      </c>
      <c r="AT195" s="167" t="s">
        <v>79</v>
      </c>
      <c r="AU195" s="167" t="s">
        <v>80</v>
      </c>
      <c r="AY195" s="166" t="s">
        <v>162</v>
      </c>
      <c r="BK195" s="168">
        <f>BK196+BK221+BK225</f>
        <v>0</v>
      </c>
    </row>
    <row r="196" spans="2:65" s="9" customFormat="1" ht="19.899999999999999" customHeight="1">
      <c r="B196" s="159"/>
      <c r="C196" s="160"/>
      <c r="D196" s="169" t="s">
        <v>124</v>
      </c>
      <c r="E196" s="169"/>
      <c r="F196" s="169"/>
      <c r="G196" s="169"/>
      <c r="H196" s="169"/>
      <c r="I196" s="169"/>
      <c r="J196" s="169"/>
      <c r="K196" s="169"/>
      <c r="L196" s="169"/>
      <c r="M196" s="169"/>
      <c r="N196" s="269">
        <f>BK196</f>
        <v>0</v>
      </c>
      <c r="O196" s="214"/>
      <c r="P196" s="214"/>
      <c r="Q196" s="214"/>
      <c r="R196" s="162"/>
      <c r="T196" s="163"/>
      <c r="U196" s="160"/>
      <c r="V196" s="160"/>
      <c r="W196" s="164">
        <f>W197+W199+W201+W203+W205+W207+W209+W211+W217</f>
        <v>0</v>
      </c>
      <c r="X196" s="160"/>
      <c r="Y196" s="164">
        <f>Y197+Y199+Y201+Y203+Y205+Y207+Y209+Y211+Y217</f>
        <v>0</v>
      </c>
      <c r="Z196" s="160"/>
      <c r="AA196" s="165">
        <f>AA197+AA199+AA201+AA203+AA205+AA207+AA209+AA211+AA217</f>
        <v>0</v>
      </c>
      <c r="AR196" s="166" t="s">
        <v>176</v>
      </c>
      <c r="AT196" s="167" t="s">
        <v>79</v>
      </c>
      <c r="AU196" s="167" t="s">
        <v>25</v>
      </c>
      <c r="AY196" s="166" t="s">
        <v>162</v>
      </c>
      <c r="BK196" s="168">
        <f>BK197+BK199+BK201+BK203+BK205+BK207+BK209+BK211+BK217</f>
        <v>0</v>
      </c>
    </row>
    <row r="197" spans="2:65" s="9" customFormat="1" ht="14.85" customHeight="1">
      <c r="B197" s="159"/>
      <c r="C197" s="160"/>
      <c r="D197" s="169" t="s">
        <v>125</v>
      </c>
      <c r="E197" s="169"/>
      <c r="F197" s="169"/>
      <c r="G197" s="169"/>
      <c r="H197" s="169"/>
      <c r="I197" s="169"/>
      <c r="J197" s="169"/>
      <c r="K197" s="169"/>
      <c r="L197" s="169"/>
      <c r="M197" s="169"/>
      <c r="N197" s="263">
        <f>BK197</f>
        <v>0</v>
      </c>
      <c r="O197" s="264"/>
      <c r="P197" s="264"/>
      <c r="Q197" s="264"/>
      <c r="R197" s="162"/>
      <c r="T197" s="163"/>
      <c r="U197" s="160"/>
      <c r="V197" s="160"/>
      <c r="W197" s="164">
        <f>W198</f>
        <v>0</v>
      </c>
      <c r="X197" s="160"/>
      <c r="Y197" s="164">
        <f>Y198</f>
        <v>0</v>
      </c>
      <c r="Z197" s="160"/>
      <c r="AA197" s="165">
        <f>AA198</f>
        <v>0</v>
      </c>
      <c r="AR197" s="166" t="s">
        <v>25</v>
      </c>
      <c r="AT197" s="167" t="s">
        <v>79</v>
      </c>
      <c r="AU197" s="167" t="s">
        <v>141</v>
      </c>
      <c r="AY197" s="166" t="s">
        <v>162</v>
      </c>
      <c r="BK197" s="168">
        <f>BK198</f>
        <v>0</v>
      </c>
    </row>
    <row r="198" spans="2:65" s="1" customFormat="1" ht="22.5" customHeight="1">
      <c r="B198" s="37"/>
      <c r="C198" s="170" t="s">
        <v>302</v>
      </c>
      <c r="D198" s="170" t="s">
        <v>163</v>
      </c>
      <c r="E198" s="171" t="s">
        <v>303</v>
      </c>
      <c r="F198" s="272" t="s">
        <v>304</v>
      </c>
      <c r="G198" s="272"/>
      <c r="H198" s="272"/>
      <c r="I198" s="272"/>
      <c r="J198" s="172" t="s">
        <v>305</v>
      </c>
      <c r="K198" s="173">
        <v>2</v>
      </c>
      <c r="L198" s="257">
        <v>0</v>
      </c>
      <c r="M198" s="273"/>
      <c r="N198" s="258">
        <f>ROUND(L198*K198,2)</f>
        <v>0</v>
      </c>
      <c r="O198" s="258"/>
      <c r="P198" s="258"/>
      <c r="Q198" s="258"/>
      <c r="R198" s="39"/>
      <c r="T198" s="174" t="s">
        <v>23</v>
      </c>
      <c r="U198" s="46" t="s">
        <v>47</v>
      </c>
      <c r="V198" s="38"/>
      <c r="W198" s="175">
        <f>V198*K198</f>
        <v>0</v>
      </c>
      <c r="X198" s="175">
        <v>0</v>
      </c>
      <c r="Y198" s="175">
        <f>X198*K198</f>
        <v>0</v>
      </c>
      <c r="Z198" s="175">
        <v>0</v>
      </c>
      <c r="AA198" s="176">
        <f>Z198*K198</f>
        <v>0</v>
      </c>
      <c r="AR198" s="20" t="s">
        <v>167</v>
      </c>
      <c r="AT198" s="20" t="s">
        <v>163</v>
      </c>
      <c r="AU198" s="20" t="s">
        <v>176</v>
      </c>
      <c r="AY198" s="20" t="s">
        <v>162</v>
      </c>
      <c r="BE198" s="112">
        <f>IF(U198="základní",N198,0)</f>
        <v>0</v>
      </c>
      <c r="BF198" s="112">
        <f>IF(U198="snížená",N198,0)</f>
        <v>0</v>
      </c>
      <c r="BG198" s="112">
        <f>IF(U198="zákl. přenesená",N198,0)</f>
        <v>0</v>
      </c>
      <c r="BH198" s="112">
        <f>IF(U198="sníž. přenesená",N198,0)</f>
        <v>0</v>
      </c>
      <c r="BI198" s="112">
        <f>IF(U198="nulová",N198,0)</f>
        <v>0</v>
      </c>
      <c r="BJ198" s="20" t="s">
        <v>141</v>
      </c>
      <c r="BK198" s="112">
        <f>ROUND(L198*K198,2)</f>
        <v>0</v>
      </c>
      <c r="BL198" s="20" t="s">
        <v>167</v>
      </c>
      <c r="BM198" s="20" t="s">
        <v>306</v>
      </c>
    </row>
    <row r="199" spans="2:65" s="9" customFormat="1" ht="22.35" customHeight="1">
      <c r="B199" s="159"/>
      <c r="C199" s="160"/>
      <c r="D199" s="169" t="s">
        <v>126</v>
      </c>
      <c r="E199" s="169"/>
      <c r="F199" s="169"/>
      <c r="G199" s="169"/>
      <c r="H199" s="169"/>
      <c r="I199" s="169"/>
      <c r="J199" s="169"/>
      <c r="K199" s="169"/>
      <c r="L199" s="169"/>
      <c r="M199" s="169"/>
      <c r="N199" s="265">
        <f>BK199</f>
        <v>0</v>
      </c>
      <c r="O199" s="266"/>
      <c r="P199" s="266"/>
      <c r="Q199" s="266"/>
      <c r="R199" s="162"/>
      <c r="T199" s="163"/>
      <c r="U199" s="160"/>
      <c r="V199" s="160"/>
      <c r="W199" s="164">
        <f>W200</f>
        <v>0</v>
      </c>
      <c r="X199" s="160"/>
      <c r="Y199" s="164">
        <f>Y200</f>
        <v>0</v>
      </c>
      <c r="Z199" s="160"/>
      <c r="AA199" s="165">
        <f>AA200</f>
        <v>0</v>
      </c>
      <c r="AR199" s="166" t="s">
        <v>25</v>
      </c>
      <c r="AT199" s="167" t="s">
        <v>79</v>
      </c>
      <c r="AU199" s="167" t="s">
        <v>141</v>
      </c>
      <c r="AY199" s="166" t="s">
        <v>162</v>
      </c>
      <c r="BK199" s="168">
        <f>BK200</f>
        <v>0</v>
      </c>
    </row>
    <row r="200" spans="2:65" s="1" customFormat="1" ht="22.5" customHeight="1">
      <c r="B200" s="37"/>
      <c r="C200" s="170" t="s">
        <v>307</v>
      </c>
      <c r="D200" s="170" t="s">
        <v>163</v>
      </c>
      <c r="E200" s="171" t="s">
        <v>308</v>
      </c>
      <c r="F200" s="272" t="s">
        <v>309</v>
      </c>
      <c r="G200" s="272"/>
      <c r="H200" s="272"/>
      <c r="I200" s="272"/>
      <c r="J200" s="172" t="s">
        <v>179</v>
      </c>
      <c r="K200" s="173">
        <v>40</v>
      </c>
      <c r="L200" s="257">
        <v>0</v>
      </c>
      <c r="M200" s="273"/>
      <c r="N200" s="258">
        <f>ROUND(L200*K200,2)</f>
        <v>0</v>
      </c>
      <c r="O200" s="258"/>
      <c r="P200" s="258"/>
      <c r="Q200" s="258"/>
      <c r="R200" s="39"/>
      <c r="T200" s="174" t="s">
        <v>23</v>
      </c>
      <c r="U200" s="46" t="s">
        <v>47</v>
      </c>
      <c r="V200" s="38"/>
      <c r="W200" s="175">
        <f>V200*K200</f>
        <v>0</v>
      </c>
      <c r="X200" s="175">
        <v>0</v>
      </c>
      <c r="Y200" s="175">
        <f>X200*K200</f>
        <v>0</v>
      </c>
      <c r="Z200" s="175">
        <v>0</v>
      </c>
      <c r="AA200" s="176">
        <f>Z200*K200</f>
        <v>0</v>
      </c>
      <c r="AR200" s="20" t="s">
        <v>167</v>
      </c>
      <c r="AT200" s="20" t="s">
        <v>163</v>
      </c>
      <c r="AU200" s="20" t="s">
        <v>176</v>
      </c>
      <c r="AY200" s="20" t="s">
        <v>162</v>
      </c>
      <c r="BE200" s="112">
        <f>IF(U200="základní",N200,0)</f>
        <v>0</v>
      </c>
      <c r="BF200" s="112">
        <f>IF(U200="snížená",N200,0)</f>
        <v>0</v>
      </c>
      <c r="BG200" s="112">
        <f>IF(U200="zákl. přenesená",N200,0)</f>
        <v>0</v>
      </c>
      <c r="BH200" s="112">
        <f>IF(U200="sníž. přenesená",N200,0)</f>
        <v>0</v>
      </c>
      <c r="BI200" s="112">
        <f>IF(U200="nulová",N200,0)</f>
        <v>0</v>
      </c>
      <c r="BJ200" s="20" t="s">
        <v>141</v>
      </c>
      <c r="BK200" s="112">
        <f>ROUND(L200*K200,2)</f>
        <v>0</v>
      </c>
      <c r="BL200" s="20" t="s">
        <v>167</v>
      </c>
      <c r="BM200" s="20" t="s">
        <v>310</v>
      </c>
    </row>
    <row r="201" spans="2:65" s="9" customFormat="1" ht="22.35" customHeight="1">
      <c r="B201" s="159"/>
      <c r="C201" s="160"/>
      <c r="D201" s="169" t="s">
        <v>127</v>
      </c>
      <c r="E201" s="169"/>
      <c r="F201" s="169"/>
      <c r="G201" s="169"/>
      <c r="H201" s="169"/>
      <c r="I201" s="169"/>
      <c r="J201" s="169"/>
      <c r="K201" s="169"/>
      <c r="L201" s="169"/>
      <c r="M201" s="169"/>
      <c r="N201" s="265">
        <f>BK201</f>
        <v>0</v>
      </c>
      <c r="O201" s="266"/>
      <c r="P201" s="266"/>
      <c r="Q201" s="266"/>
      <c r="R201" s="162"/>
      <c r="T201" s="163"/>
      <c r="U201" s="160"/>
      <c r="V201" s="160"/>
      <c r="W201" s="164">
        <f>W202</f>
        <v>0</v>
      </c>
      <c r="X201" s="160"/>
      <c r="Y201" s="164">
        <f>Y202</f>
        <v>0</v>
      </c>
      <c r="Z201" s="160"/>
      <c r="AA201" s="165">
        <f>AA202</f>
        <v>0</v>
      </c>
      <c r="AR201" s="166" t="s">
        <v>25</v>
      </c>
      <c r="AT201" s="167" t="s">
        <v>79</v>
      </c>
      <c r="AU201" s="167" t="s">
        <v>141</v>
      </c>
      <c r="AY201" s="166" t="s">
        <v>162</v>
      </c>
      <c r="BK201" s="168">
        <f>BK202</f>
        <v>0</v>
      </c>
    </row>
    <row r="202" spans="2:65" s="1" customFormat="1" ht="22.5" customHeight="1">
      <c r="B202" s="37"/>
      <c r="C202" s="170" t="s">
        <v>311</v>
      </c>
      <c r="D202" s="170" t="s">
        <v>163</v>
      </c>
      <c r="E202" s="171" t="s">
        <v>312</v>
      </c>
      <c r="F202" s="272" t="s">
        <v>313</v>
      </c>
      <c r="G202" s="272"/>
      <c r="H202" s="272"/>
      <c r="I202" s="272"/>
      <c r="J202" s="172" t="s">
        <v>179</v>
      </c>
      <c r="K202" s="173">
        <v>40</v>
      </c>
      <c r="L202" s="257">
        <v>0</v>
      </c>
      <c r="M202" s="273"/>
      <c r="N202" s="258">
        <f>ROUND(L202*K202,2)</f>
        <v>0</v>
      </c>
      <c r="O202" s="258"/>
      <c r="P202" s="258"/>
      <c r="Q202" s="258"/>
      <c r="R202" s="39"/>
      <c r="T202" s="174" t="s">
        <v>23</v>
      </c>
      <c r="U202" s="46" t="s">
        <v>47</v>
      </c>
      <c r="V202" s="38"/>
      <c r="W202" s="175">
        <f>V202*K202</f>
        <v>0</v>
      </c>
      <c r="X202" s="175">
        <v>0</v>
      </c>
      <c r="Y202" s="175">
        <f>X202*K202</f>
        <v>0</v>
      </c>
      <c r="Z202" s="175">
        <v>0</v>
      </c>
      <c r="AA202" s="176">
        <f>Z202*K202</f>
        <v>0</v>
      </c>
      <c r="AR202" s="20" t="s">
        <v>167</v>
      </c>
      <c r="AT202" s="20" t="s">
        <v>163</v>
      </c>
      <c r="AU202" s="20" t="s">
        <v>176</v>
      </c>
      <c r="AY202" s="20" t="s">
        <v>162</v>
      </c>
      <c r="BE202" s="112">
        <f>IF(U202="základní",N202,0)</f>
        <v>0</v>
      </c>
      <c r="BF202" s="112">
        <f>IF(U202="snížená",N202,0)</f>
        <v>0</v>
      </c>
      <c r="BG202" s="112">
        <f>IF(U202="zákl. přenesená",N202,0)</f>
        <v>0</v>
      </c>
      <c r="BH202" s="112">
        <f>IF(U202="sníž. přenesená",N202,0)</f>
        <v>0</v>
      </c>
      <c r="BI202" s="112">
        <f>IF(U202="nulová",N202,0)</f>
        <v>0</v>
      </c>
      <c r="BJ202" s="20" t="s">
        <v>141</v>
      </c>
      <c r="BK202" s="112">
        <f>ROUND(L202*K202,2)</f>
        <v>0</v>
      </c>
      <c r="BL202" s="20" t="s">
        <v>167</v>
      </c>
      <c r="BM202" s="20" t="s">
        <v>314</v>
      </c>
    </row>
    <row r="203" spans="2:65" s="9" customFormat="1" ht="22.35" customHeight="1">
      <c r="B203" s="159"/>
      <c r="C203" s="160"/>
      <c r="D203" s="169" t="s">
        <v>128</v>
      </c>
      <c r="E203" s="169"/>
      <c r="F203" s="169"/>
      <c r="G203" s="169"/>
      <c r="H203" s="169"/>
      <c r="I203" s="169"/>
      <c r="J203" s="169"/>
      <c r="K203" s="169"/>
      <c r="L203" s="169"/>
      <c r="M203" s="169"/>
      <c r="N203" s="265">
        <f>BK203</f>
        <v>0</v>
      </c>
      <c r="O203" s="266"/>
      <c r="P203" s="266"/>
      <c r="Q203" s="266"/>
      <c r="R203" s="162"/>
      <c r="T203" s="163"/>
      <c r="U203" s="160"/>
      <c r="V203" s="160"/>
      <c r="W203" s="164">
        <f>W204</f>
        <v>0</v>
      </c>
      <c r="X203" s="160"/>
      <c r="Y203" s="164">
        <f>Y204</f>
        <v>0</v>
      </c>
      <c r="Z203" s="160"/>
      <c r="AA203" s="165">
        <f>AA204</f>
        <v>0</v>
      </c>
      <c r="AR203" s="166" t="s">
        <v>25</v>
      </c>
      <c r="AT203" s="167" t="s">
        <v>79</v>
      </c>
      <c r="AU203" s="167" t="s">
        <v>141</v>
      </c>
      <c r="AY203" s="166" t="s">
        <v>162</v>
      </c>
      <c r="BK203" s="168">
        <f>BK204</f>
        <v>0</v>
      </c>
    </row>
    <row r="204" spans="2:65" s="1" customFormat="1" ht="22.5" customHeight="1">
      <c r="B204" s="37"/>
      <c r="C204" s="170" t="s">
        <v>315</v>
      </c>
      <c r="D204" s="170" t="s">
        <v>163</v>
      </c>
      <c r="E204" s="171" t="s">
        <v>312</v>
      </c>
      <c r="F204" s="272" t="s">
        <v>313</v>
      </c>
      <c r="G204" s="272"/>
      <c r="H204" s="272"/>
      <c r="I204" s="272"/>
      <c r="J204" s="172" t="s">
        <v>179</v>
      </c>
      <c r="K204" s="173">
        <v>120</v>
      </c>
      <c r="L204" s="257">
        <v>0</v>
      </c>
      <c r="M204" s="273"/>
      <c r="N204" s="258">
        <f>ROUND(L204*K204,2)</f>
        <v>0</v>
      </c>
      <c r="O204" s="258"/>
      <c r="P204" s="258"/>
      <c r="Q204" s="258"/>
      <c r="R204" s="39"/>
      <c r="T204" s="174" t="s">
        <v>23</v>
      </c>
      <c r="U204" s="46" t="s">
        <v>47</v>
      </c>
      <c r="V204" s="38"/>
      <c r="W204" s="175">
        <f>V204*K204</f>
        <v>0</v>
      </c>
      <c r="X204" s="175">
        <v>0</v>
      </c>
      <c r="Y204" s="175">
        <f>X204*K204</f>
        <v>0</v>
      </c>
      <c r="Z204" s="175">
        <v>0</v>
      </c>
      <c r="AA204" s="176">
        <f>Z204*K204</f>
        <v>0</v>
      </c>
      <c r="AR204" s="20" t="s">
        <v>167</v>
      </c>
      <c r="AT204" s="20" t="s">
        <v>163</v>
      </c>
      <c r="AU204" s="20" t="s">
        <v>176</v>
      </c>
      <c r="AY204" s="20" t="s">
        <v>162</v>
      </c>
      <c r="BE204" s="112">
        <f>IF(U204="základní",N204,0)</f>
        <v>0</v>
      </c>
      <c r="BF204" s="112">
        <f>IF(U204="snížená",N204,0)</f>
        <v>0</v>
      </c>
      <c r="BG204" s="112">
        <f>IF(U204="zákl. přenesená",N204,0)</f>
        <v>0</v>
      </c>
      <c r="BH204" s="112">
        <f>IF(U204="sníž. přenesená",N204,0)</f>
        <v>0</v>
      </c>
      <c r="BI204" s="112">
        <f>IF(U204="nulová",N204,0)</f>
        <v>0</v>
      </c>
      <c r="BJ204" s="20" t="s">
        <v>141</v>
      </c>
      <c r="BK204" s="112">
        <f>ROUND(L204*K204,2)</f>
        <v>0</v>
      </c>
      <c r="BL204" s="20" t="s">
        <v>167</v>
      </c>
      <c r="BM204" s="20" t="s">
        <v>316</v>
      </c>
    </row>
    <row r="205" spans="2:65" s="9" customFormat="1" ht="22.35" customHeight="1">
      <c r="B205" s="159"/>
      <c r="C205" s="160"/>
      <c r="D205" s="169" t="s">
        <v>129</v>
      </c>
      <c r="E205" s="169"/>
      <c r="F205" s="169"/>
      <c r="G205" s="169"/>
      <c r="H205" s="169"/>
      <c r="I205" s="169"/>
      <c r="J205" s="169"/>
      <c r="K205" s="169"/>
      <c r="L205" s="169"/>
      <c r="M205" s="169"/>
      <c r="N205" s="265">
        <f>BK205</f>
        <v>0</v>
      </c>
      <c r="O205" s="266"/>
      <c r="P205" s="266"/>
      <c r="Q205" s="266"/>
      <c r="R205" s="162"/>
      <c r="T205" s="163"/>
      <c r="U205" s="160"/>
      <c r="V205" s="160"/>
      <c r="W205" s="164">
        <f>W206</f>
        <v>0</v>
      </c>
      <c r="X205" s="160"/>
      <c r="Y205" s="164">
        <f>Y206</f>
        <v>0</v>
      </c>
      <c r="Z205" s="160"/>
      <c r="AA205" s="165">
        <f>AA206</f>
        <v>0</v>
      </c>
      <c r="AR205" s="166" t="s">
        <v>25</v>
      </c>
      <c r="AT205" s="167" t="s">
        <v>79</v>
      </c>
      <c r="AU205" s="167" t="s">
        <v>141</v>
      </c>
      <c r="AY205" s="166" t="s">
        <v>162</v>
      </c>
      <c r="BK205" s="168">
        <f>BK206</f>
        <v>0</v>
      </c>
    </row>
    <row r="206" spans="2:65" s="1" customFormat="1" ht="22.5" customHeight="1">
      <c r="B206" s="37"/>
      <c r="C206" s="170" t="s">
        <v>317</v>
      </c>
      <c r="D206" s="170" t="s">
        <v>163</v>
      </c>
      <c r="E206" s="171" t="s">
        <v>318</v>
      </c>
      <c r="F206" s="272" t="s">
        <v>319</v>
      </c>
      <c r="G206" s="272"/>
      <c r="H206" s="272"/>
      <c r="I206" s="272"/>
      <c r="J206" s="172" t="s">
        <v>179</v>
      </c>
      <c r="K206" s="173">
        <v>40</v>
      </c>
      <c r="L206" s="257">
        <v>0</v>
      </c>
      <c r="M206" s="273"/>
      <c r="N206" s="258">
        <f>ROUND(L206*K206,2)</f>
        <v>0</v>
      </c>
      <c r="O206" s="258"/>
      <c r="P206" s="258"/>
      <c r="Q206" s="258"/>
      <c r="R206" s="39"/>
      <c r="T206" s="174" t="s">
        <v>23</v>
      </c>
      <c r="U206" s="46" t="s">
        <v>47</v>
      </c>
      <c r="V206" s="38"/>
      <c r="W206" s="175">
        <f>V206*K206</f>
        <v>0</v>
      </c>
      <c r="X206" s="175">
        <v>0</v>
      </c>
      <c r="Y206" s="175">
        <f>X206*K206</f>
        <v>0</v>
      </c>
      <c r="Z206" s="175">
        <v>0</v>
      </c>
      <c r="AA206" s="176">
        <f>Z206*K206</f>
        <v>0</v>
      </c>
      <c r="AR206" s="20" t="s">
        <v>167</v>
      </c>
      <c r="AT206" s="20" t="s">
        <v>163</v>
      </c>
      <c r="AU206" s="20" t="s">
        <v>176</v>
      </c>
      <c r="AY206" s="20" t="s">
        <v>162</v>
      </c>
      <c r="BE206" s="112">
        <f>IF(U206="základní",N206,0)</f>
        <v>0</v>
      </c>
      <c r="BF206" s="112">
        <f>IF(U206="snížená",N206,0)</f>
        <v>0</v>
      </c>
      <c r="BG206" s="112">
        <f>IF(U206="zákl. přenesená",N206,0)</f>
        <v>0</v>
      </c>
      <c r="BH206" s="112">
        <f>IF(U206="sníž. přenesená",N206,0)</f>
        <v>0</v>
      </c>
      <c r="BI206" s="112">
        <f>IF(U206="nulová",N206,0)</f>
        <v>0</v>
      </c>
      <c r="BJ206" s="20" t="s">
        <v>141</v>
      </c>
      <c r="BK206" s="112">
        <f>ROUND(L206*K206,2)</f>
        <v>0</v>
      </c>
      <c r="BL206" s="20" t="s">
        <v>167</v>
      </c>
      <c r="BM206" s="20" t="s">
        <v>320</v>
      </c>
    </row>
    <row r="207" spans="2:65" s="9" customFormat="1" ht="22.35" customHeight="1">
      <c r="B207" s="159"/>
      <c r="C207" s="160"/>
      <c r="D207" s="169" t="s">
        <v>130</v>
      </c>
      <c r="E207" s="169"/>
      <c r="F207" s="169"/>
      <c r="G207" s="169"/>
      <c r="H207" s="169"/>
      <c r="I207" s="169"/>
      <c r="J207" s="169"/>
      <c r="K207" s="169"/>
      <c r="L207" s="169"/>
      <c r="M207" s="169"/>
      <c r="N207" s="265">
        <f>BK207</f>
        <v>0</v>
      </c>
      <c r="O207" s="266"/>
      <c r="P207" s="266"/>
      <c r="Q207" s="266"/>
      <c r="R207" s="162"/>
      <c r="T207" s="163"/>
      <c r="U207" s="160"/>
      <c r="V207" s="160"/>
      <c r="W207" s="164">
        <f>W208</f>
        <v>0</v>
      </c>
      <c r="X207" s="160"/>
      <c r="Y207" s="164">
        <f>Y208</f>
        <v>0</v>
      </c>
      <c r="Z207" s="160"/>
      <c r="AA207" s="165">
        <f>AA208</f>
        <v>0</v>
      </c>
      <c r="AR207" s="166" t="s">
        <v>25</v>
      </c>
      <c r="AT207" s="167" t="s">
        <v>79</v>
      </c>
      <c r="AU207" s="167" t="s">
        <v>141</v>
      </c>
      <c r="AY207" s="166" t="s">
        <v>162</v>
      </c>
      <c r="BK207" s="168">
        <f>BK208</f>
        <v>0</v>
      </c>
    </row>
    <row r="208" spans="2:65" s="1" customFormat="1" ht="22.5" customHeight="1">
      <c r="B208" s="37"/>
      <c r="C208" s="170" t="s">
        <v>321</v>
      </c>
      <c r="D208" s="170" t="s">
        <v>163</v>
      </c>
      <c r="E208" s="171" t="s">
        <v>322</v>
      </c>
      <c r="F208" s="272" t="s">
        <v>323</v>
      </c>
      <c r="G208" s="272"/>
      <c r="H208" s="272"/>
      <c r="I208" s="272"/>
      <c r="J208" s="172" t="s">
        <v>179</v>
      </c>
      <c r="K208" s="173">
        <v>640</v>
      </c>
      <c r="L208" s="257">
        <v>0</v>
      </c>
      <c r="M208" s="273"/>
      <c r="N208" s="258">
        <f>ROUND(L208*K208,2)</f>
        <v>0</v>
      </c>
      <c r="O208" s="258"/>
      <c r="P208" s="258"/>
      <c r="Q208" s="258"/>
      <c r="R208" s="39"/>
      <c r="T208" s="174" t="s">
        <v>23</v>
      </c>
      <c r="U208" s="46" t="s">
        <v>47</v>
      </c>
      <c r="V208" s="38"/>
      <c r="W208" s="175">
        <f>V208*K208</f>
        <v>0</v>
      </c>
      <c r="X208" s="175">
        <v>0</v>
      </c>
      <c r="Y208" s="175">
        <f>X208*K208</f>
        <v>0</v>
      </c>
      <c r="Z208" s="175">
        <v>0</v>
      </c>
      <c r="AA208" s="176">
        <f>Z208*K208</f>
        <v>0</v>
      </c>
      <c r="AR208" s="20" t="s">
        <v>167</v>
      </c>
      <c r="AT208" s="20" t="s">
        <v>163</v>
      </c>
      <c r="AU208" s="20" t="s">
        <v>176</v>
      </c>
      <c r="AY208" s="20" t="s">
        <v>162</v>
      </c>
      <c r="BE208" s="112">
        <f>IF(U208="základní",N208,0)</f>
        <v>0</v>
      </c>
      <c r="BF208" s="112">
        <f>IF(U208="snížená",N208,0)</f>
        <v>0</v>
      </c>
      <c r="BG208" s="112">
        <f>IF(U208="zákl. přenesená",N208,0)</f>
        <v>0</v>
      </c>
      <c r="BH208" s="112">
        <f>IF(U208="sníž. přenesená",N208,0)</f>
        <v>0</v>
      </c>
      <c r="BI208" s="112">
        <f>IF(U208="nulová",N208,0)</f>
        <v>0</v>
      </c>
      <c r="BJ208" s="20" t="s">
        <v>141</v>
      </c>
      <c r="BK208" s="112">
        <f>ROUND(L208*K208,2)</f>
        <v>0</v>
      </c>
      <c r="BL208" s="20" t="s">
        <v>167</v>
      </c>
      <c r="BM208" s="20" t="s">
        <v>324</v>
      </c>
    </row>
    <row r="209" spans="2:65" s="9" customFormat="1" ht="22.35" customHeight="1">
      <c r="B209" s="159"/>
      <c r="C209" s="160"/>
      <c r="D209" s="169" t="s">
        <v>131</v>
      </c>
      <c r="E209" s="169"/>
      <c r="F209" s="169"/>
      <c r="G209" s="169"/>
      <c r="H209" s="169"/>
      <c r="I209" s="169"/>
      <c r="J209" s="169"/>
      <c r="K209" s="169"/>
      <c r="L209" s="169"/>
      <c r="M209" s="169"/>
      <c r="N209" s="265">
        <f>BK209</f>
        <v>0</v>
      </c>
      <c r="O209" s="266"/>
      <c r="P209" s="266"/>
      <c r="Q209" s="266"/>
      <c r="R209" s="162"/>
      <c r="T209" s="163"/>
      <c r="U209" s="160"/>
      <c r="V209" s="160"/>
      <c r="W209" s="164">
        <f>W210</f>
        <v>0</v>
      </c>
      <c r="X209" s="160"/>
      <c r="Y209" s="164">
        <f>Y210</f>
        <v>0</v>
      </c>
      <c r="Z209" s="160"/>
      <c r="AA209" s="165">
        <f>AA210</f>
        <v>0</v>
      </c>
      <c r="AR209" s="166" t="s">
        <v>25</v>
      </c>
      <c r="AT209" s="167" t="s">
        <v>79</v>
      </c>
      <c r="AU209" s="167" t="s">
        <v>141</v>
      </c>
      <c r="AY209" s="166" t="s">
        <v>162</v>
      </c>
      <c r="BK209" s="168">
        <f>BK210</f>
        <v>0</v>
      </c>
    </row>
    <row r="210" spans="2:65" s="1" customFormat="1" ht="22.5" customHeight="1">
      <c r="B210" s="37"/>
      <c r="C210" s="170" t="s">
        <v>325</v>
      </c>
      <c r="D210" s="170" t="s">
        <v>163</v>
      </c>
      <c r="E210" s="171" t="s">
        <v>318</v>
      </c>
      <c r="F210" s="272" t="s">
        <v>319</v>
      </c>
      <c r="G210" s="272"/>
      <c r="H210" s="272"/>
      <c r="I210" s="272"/>
      <c r="J210" s="172" t="s">
        <v>179</v>
      </c>
      <c r="K210" s="173">
        <v>30</v>
      </c>
      <c r="L210" s="257">
        <v>0</v>
      </c>
      <c r="M210" s="273"/>
      <c r="N210" s="258">
        <f>ROUND(L210*K210,2)</f>
        <v>0</v>
      </c>
      <c r="O210" s="258"/>
      <c r="P210" s="258"/>
      <c r="Q210" s="258"/>
      <c r="R210" s="39"/>
      <c r="T210" s="174" t="s">
        <v>23</v>
      </c>
      <c r="U210" s="46" t="s">
        <v>47</v>
      </c>
      <c r="V210" s="38"/>
      <c r="W210" s="175">
        <f>V210*K210</f>
        <v>0</v>
      </c>
      <c r="X210" s="175">
        <v>0</v>
      </c>
      <c r="Y210" s="175">
        <f>X210*K210</f>
        <v>0</v>
      </c>
      <c r="Z210" s="175">
        <v>0</v>
      </c>
      <c r="AA210" s="176">
        <f>Z210*K210</f>
        <v>0</v>
      </c>
      <c r="AR210" s="20" t="s">
        <v>167</v>
      </c>
      <c r="AT210" s="20" t="s">
        <v>163</v>
      </c>
      <c r="AU210" s="20" t="s">
        <v>176</v>
      </c>
      <c r="AY210" s="20" t="s">
        <v>162</v>
      </c>
      <c r="BE210" s="112">
        <f>IF(U210="základní",N210,0)</f>
        <v>0</v>
      </c>
      <c r="BF210" s="112">
        <f>IF(U210="snížená",N210,0)</f>
        <v>0</v>
      </c>
      <c r="BG210" s="112">
        <f>IF(U210="zákl. přenesená",N210,0)</f>
        <v>0</v>
      </c>
      <c r="BH210" s="112">
        <f>IF(U210="sníž. přenesená",N210,0)</f>
        <v>0</v>
      </c>
      <c r="BI210" s="112">
        <f>IF(U210="nulová",N210,0)</f>
        <v>0</v>
      </c>
      <c r="BJ210" s="20" t="s">
        <v>141</v>
      </c>
      <c r="BK210" s="112">
        <f>ROUND(L210*K210,2)</f>
        <v>0</v>
      </c>
      <c r="BL210" s="20" t="s">
        <v>167</v>
      </c>
      <c r="BM210" s="20" t="s">
        <v>326</v>
      </c>
    </row>
    <row r="211" spans="2:65" s="9" customFormat="1" ht="22.35" customHeight="1">
      <c r="B211" s="159"/>
      <c r="C211" s="160"/>
      <c r="D211" s="169" t="s">
        <v>132</v>
      </c>
      <c r="E211" s="169"/>
      <c r="F211" s="169"/>
      <c r="G211" s="169"/>
      <c r="H211" s="169"/>
      <c r="I211" s="169"/>
      <c r="J211" s="169"/>
      <c r="K211" s="169"/>
      <c r="L211" s="169"/>
      <c r="M211" s="169"/>
      <c r="N211" s="265">
        <f>BK211</f>
        <v>0</v>
      </c>
      <c r="O211" s="266"/>
      <c r="P211" s="266"/>
      <c r="Q211" s="266"/>
      <c r="R211" s="162"/>
      <c r="T211" s="163"/>
      <c r="U211" s="160"/>
      <c r="V211" s="160"/>
      <c r="W211" s="164">
        <f>SUM(W212:W216)</f>
        <v>0</v>
      </c>
      <c r="X211" s="160"/>
      <c r="Y211" s="164">
        <f>SUM(Y212:Y216)</f>
        <v>0</v>
      </c>
      <c r="Z211" s="160"/>
      <c r="AA211" s="165">
        <f>SUM(AA212:AA216)</f>
        <v>0</v>
      </c>
      <c r="AR211" s="166" t="s">
        <v>25</v>
      </c>
      <c r="AT211" s="167" t="s">
        <v>79</v>
      </c>
      <c r="AU211" s="167" t="s">
        <v>141</v>
      </c>
      <c r="AY211" s="166" t="s">
        <v>162</v>
      </c>
      <c r="BK211" s="168">
        <f>SUM(BK212:BK216)</f>
        <v>0</v>
      </c>
    </row>
    <row r="212" spans="2:65" s="1" customFormat="1" ht="22.5" customHeight="1">
      <c r="B212" s="37"/>
      <c r="C212" s="170" t="s">
        <v>327</v>
      </c>
      <c r="D212" s="170" t="s">
        <v>163</v>
      </c>
      <c r="E212" s="171" t="s">
        <v>328</v>
      </c>
      <c r="F212" s="272" t="s">
        <v>329</v>
      </c>
      <c r="G212" s="272"/>
      <c r="H212" s="272"/>
      <c r="I212" s="272"/>
      <c r="J212" s="172" t="s">
        <v>305</v>
      </c>
      <c r="K212" s="173">
        <v>4</v>
      </c>
      <c r="L212" s="257">
        <v>0</v>
      </c>
      <c r="M212" s="273"/>
      <c r="N212" s="258">
        <f>ROUND(L212*K212,2)</f>
        <v>0</v>
      </c>
      <c r="O212" s="258"/>
      <c r="P212" s="258"/>
      <c r="Q212" s="258"/>
      <c r="R212" s="39"/>
      <c r="T212" s="174" t="s">
        <v>23</v>
      </c>
      <c r="U212" s="46" t="s">
        <v>47</v>
      </c>
      <c r="V212" s="38"/>
      <c r="W212" s="175">
        <f>V212*K212</f>
        <v>0</v>
      </c>
      <c r="X212" s="175">
        <v>0</v>
      </c>
      <c r="Y212" s="175">
        <f>X212*K212</f>
        <v>0</v>
      </c>
      <c r="Z212" s="175">
        <v>0</v>
      </c>
      <c r="AA212" s="176">
        <f>Z212*K212</f>
        <v>0</v>
      </c>
      <c r="AR212" s="20" t="s">
        <v>167</v>
      </c>
      <c r="AT212" s="20" t="s">
        <v>163</v>
      </c>
      <c r="AU212" s="20" t="s">
        <v>176</v>
      </c>
      <c r="AY212" s="20" t="s">
        <v>162</v>
      </c>
      <c r="BE212" s="112">
        <f>IF(U212="základní",N212,0)</f>
        <v>0</v>
      </c>
      <c r="BF212" s="112">
        <f>IF(U212="snížená",N212,0)</f>
        <v>0</v>
      </c>
      <c r="BG212" s="112">
        <f>IF(U212="zákl. přenesená",N212,0)</f>
        <v>0</v>
      </c>
      <c r="BH212" s="112">
        <f>IF(U212="sníž. přenesená",N212,0)</f>
        <v>0</v>
      </c>
      <c r="BI212" s="112">
        <f>IF(U212="nulová",N212,0)</f>
        <v>0</v>
      </c>
      <c r="BJ212" s="20" t="s">
        <v>141</v>
      </c>
      <c r="BK212" s="112">
        <f>ROUND(L212*K212,2)</f>
        <v>0</v>
      </c>
      <c r="BL212" s="20" t="s">
        <v>167</v>
      </c>
      <c r="BM212" s="20" t="s">
        <v>330</v>
      </c>
    </row>
    <row r="213" spans="2:65" s="1" customFormat="1" ht="22.5" customHeight="1">
      <c r="B213" s="37"/>
      <c r="C213" s="170" t="s">
        <v>331</v>
      </c>
      <c r="D213" s="170" t="s">
        <v>163</v>
      </c>
      <c r="E213" s="171" t="s">
        <v>332</v>
      </c>
      <c r="F213" s="272" t="s">
        <v>333</v>
      </c>
      <c r="G213" s="272"/>
      <c r="H213" s="272"/>
      <c r="I213" s="272"/>
      <c r="J213" s="172" t="s">
        <v>179</v>
      </c>
      <c r="K213" s="173">
        <v>12</v>
      </c>
      <c r="L213" s="257">
        <v>0</v>
      </c>
      <c r="M213" s="273"/>
      <c r="N213" s="258">
        <f>ROUND(L213*K213,2)</f>
        <v>0</v>
      </c>
      <c r="O213" s="258"/>
      <c r="P213" s="258"/>
      <c r="Q213" s="258"/>
      <c r="R213" s="39"/>
      <c r="T213" s="174" t="s">
        <v>23</v>
      </c>
      <c r="U213" s="46" t="s">
        <v>47</v>
      </c>
      <c r="V213" s="38"/>
      <c r="W213" s="175">
        <f>V213*K213</f>
        <v>0</v>
      </c>
      <c r="X213" s="175">
        <v>0</v>
      </c>
      <c r="Y213" s="175">
        <f>X213*K213</f>
        <v>0</v>
      </c>
      <c r="Z213" s="175">
        <v>0</v>
      </c>
      <c r="AA213" s="176">
        <f>Z213*K213</f>
        <v>0</v>
      </c>
      <c r="AR213" s="20" t="s">
        <v>167</v>
      </c>
      <c r="AT213" s="20" t="s">
        <v>163</v>
      </c>
      <c r="AU213" s="20" t="s">
        <v>176</v>
      </c>
      <c r="AY213" s="20" t="s">
        <v>162</v>
      </c>
      <c r="BE213" s="112">
        <f>IF(U213="základní",N213,0)</f>
        <v>0</v>
      </c>
      <c r="BF213" s="112">
        <f>IF(U213="snížená",N213,0)</f>
        <v>0</v>
      </c>
      <c r="BG213" s="112">
        <f>IF(U213="zákl. přenesená",N213,0)</f>
        <v>0</v>
      </c>
      <c r="BH213" s="112">
        <f>IF(U213="sníž. přenesená",N213,0)</f>
        <v>0</v>
      </c>
      <c r="BI213" s="112">
        <f>IF(U213="nulová",N213,0)</f>
        <v>0</v>
      </c>
      <c r="BJ213" s="20" t="s">
        <v>141</v>
      </c>
      <c r="BK213" s="112">
        <f>ROUND(L213*K213,2)</f>
        <v>0</v>
      </c>
      <c r="BL213" s="20" t="s">
        <v>167</v>
      </c>
      <c r="BM213" s="20" t="s">
        <v>334</v>
      </c>
    </row>
    <row r="214" spans="2:65" s="1" customFormat="1" ht="22.5" customHeight="1">
      <c r="B214" s="37"/>
      <c r="C214" s="170" t="s">
        <v>335</v>
      </c>
      <c r="D214" s="170" t="s">
        <v>163</v>
      </c>
      <c r="E214" s="171" t="s">
        <v>336</v>
      </c>
      <c r="F214" s="272" t="s">
        <v>337</v>
      </c>
      <c r="G214" s="272"/>
      <c r="H214" s="272"/>
      <c r="I214" s="272"/>
      <c r="J214" s="172" t="s">
        <v>166</v>
      </c>
      <c r="K214" s="173">
        <v>1</v>
      </c>
      <c r="L214" s="257">
        <v>0</v>
      </c>
      <c r="M214" s="273"/>
      <c r="N214" s="258">
        <f>ROUND(L214*K214,2)</f>
        <v>0</v>
      </c>
      <c r="O214" s="258"/>
      <c r="P214" s="258"/>
      <c r="Q214" s="258"/>
      <c r="R214" s="39"/>
      <c r="T214" s="174" t="s">
        <v>23</v>
      </c>
      <c r="U214" s="46" t="s">
        <v>47</v>
      </c>
      <c r="V214" s="38"/>
      <c r="W214" s="175">
        <f>V214*K214</f>
        <v>0</v>
      </c>
      <c r="X214" s="175">
        <v>0</v>
      </c>
      <c r="Y214" s="175">
        <f>X214*K214</f>
        <v>0</v>
      </c>
      <c r="Z214" s="175">
        <v>0</v>
      </c>
      <c r="AA214" s="176">
        <f>Z214*K214</f>
        <v>0</v>
      </c>
      <c r="AR214" s="20" t="s">
        <v>167</v>
      </c>
      <c r="AT214" s="20" t="s">
        <v>163</v>
      </c>
      <c r="AU214" s="20" t="s">
        <v>176</v>
      </c>
      <c r="AY214" s="20" t="s">
        <v>162</v>
      </c>
      <c r="BE214" s="112">
        <f>IF(U214="základní",N214,0)</f>
        <v>0</v>
      </c>
      <c r="BF214" s="112">
        <f>IF(U214="snížená",N214,0)</f>
        <v>0</v>
      </c>
      <c r="BG214" s="112">
        <f>IF(U214="zákl. přenesená",N214,0)</f>
        <v>0</v>
      </c>
      <c r="BH214" s="112">
        <f>IF(U214="sníž. přenesená",N214,0)</f>
        <v>0</v>
      </c>
      <c r="BI214" s="112">
        <f>IF(U214="nulová",N214,0)</f>
        <v>0</v>
      </c>
      <c r="BJ214" s="20" t="s">
        <v>141</v>
      </c>
      <c r="BK214" s="112">
        <f>ROUND(L214*K214,2)</f>
        <v>0</v>
      </c>
      <c r="BL214" s="20" t="s">
        <v>167</v>
      </c>
      <c r="BM214" s="20" t="s">
        <v>338</v>
      </c>
    </row>
    <row r="215" spans="2:65" s="1" customFormat="1" ht="22.5" customHeight="1">
      <c r="B215" s="37"/>
      <c r="C215" s="170" t="s">
        <v>339</v>
      </c>
      <c r="D215" s="170" t="s">
        <v>163</v>
      </c>
      <c r="E215" s="171" t="s">
        <v>340</v>
      </c>
      <c r="F215" s="272" t="s">
        <v>341</v>
      </c>
      <c r="G215" s="272"/>
      <c r="H215" s="272"/>
      <c r="I215" s="272"/>
      <c r="J215" s="172" t="s">
        <v>179</v>
      </c>
      <c r="K215" s="173">
        <v>260</v>
      </c>
      <c r="L215" s="257">
        <v>0</v>
      </c>
      <c r="M215" s="273"/>
      <c r="N215" s="258">
        <f>ROUND(L215*K215,2)</f>
        <v>0</v>
      </c>
      <c r="O215" s="258"/>
      <c r="P215" s="258"/>
      <c r="Q215" s="258"/>
      <c r="R215" s="39"/>
      <c r="T215" s="174" t="s">
        <v>23</v>
      </c>
      <c r="U215" s="46" t="s">
        <v>47</v>
      </c>
      <c r="V215" s="38"/>
      <c r="W215" s="175">
        <f>V215*K215</f>
        <v>0</v>
      </c>
      <c r="X215" s="175">
        <v>0</v>
      </c>
      <c r="Y215" s="175">
        <f>X215*K215</f>
        <v>0</v>
      </c>
      <c r="Z215" s="175">
        <v>0</v>
      </c>
      <c r="AA215" s="176">
        <f>Z215*K215</f>
        <v>0</v>
      </c>
      <c r="AR215" s="20" t="s">
        <v>167</v>
      </c>
      <c r="AT215" s="20" t="s">
        <v>163</v>
      </c>
      <c r="AU215" s="20" t="s">
        <v>176</v>
      </c>
      <c r="AY215" s="20" t="s">
        <v>162</v>
      </c>
      <c r="BE215" s="112">
        <f>IF(U215="základní",N215,0)</f>
        <v>0</v>
      </c>
      <c r="BF215" s="112">
        <f>IF(U215="snížená",N215,0)</f>
        <v>0</v>
      </c>
      <c r="BG215" s="112">
        <f>IF(U215="zákl. přenesená",N215,0)</f>
        <v>0</v>
      </c>
      <c r="BH215" s="112">
        <f>IF(U215="sníž. přenesená",N215,0)</f>
        <v>0</v>
      </c>
      <c r="BI215" s="112">
        <f>IF(U215="nulová",N215,0)</f>
        <v>0</v>
      </c>
      <c r="BJ215" s="20" t="s">
        <v>141</v>
      </c>
      <c r="BK215" s="112">
        <f>ROUND(L215*K215,2)</f>
        <v>0</v>
      </c>
      <c r="BL215" s="20" t="s">
        <v>167</v>
      </c>
      <c r="BM215" s="20" t="s">
        <v>342</v>
      </c>
    </row>
    <row r="216" spans="2:65" s="1" customFormat="1" ht="22.5" customHeight="1">
      <c r="B216" s="37"/>
      <c r="C216" s="170" t="s">
        <v>343</v>
      </c>
      <c r="D216" s="170" t="s">
        <v>163</v>
      </c>
      <c r="E216" s="171" t="s">
        <v>344</v>
      </c>
      <c r="F216" s="272" t="s">
        <v>345</v>
      </c>
      <c r="G216" s="272"/>
      <c r="H216" s="272"/>
      <c r="I216" s="272"/>
      <c r="J216" s="172" t="s">
        <v>305</v>
      </c>
      <c r="K216" s="173">
        <v>820</v>
      </c>
      <c r="L216" s="257">
        <v>0</v>
      </c>
      <c r="M216" s="273"/>
      <c r="N216" s="258">
        <f>ROUND(L216*K216,2)</f>
        <v>0</v>
      </c>
      <c r="O216" s="258"/>
      <c r="P216" s="258"/>
      <c r="Q216" s="258"/>
      <c r="R216" s="39"/>
      <c r="T216" s="174" t="s">
        <v>23</v>
      </c>
      <c r="U216" s="46" t="s">
        <v>47</v>
      </c>
      <c r="V216" s="38"/>
      <c r="W216" s="175">
        <f>V216*K216</f>
        <v>0</v>
      </c>
      <c r="X216" s="175">
        <v>0</v>
      </c>
      <c r="Y216" s="175">
        <f>X216*K216</f>
        <v>0</v>
      </c>
      <c r="Z216" s="175">
        <v>0</v>
      </c>
      <c r="AA216" s="176">
        <f>Z216*K216</f>
        <v>0</v>
      </c>
      <c r="AR216" s="20" t="s">
        <v>167</v>
      </c>
      <c r="AT216" s="20" t="s">
        <v>163</v>
      </c>
      <c r="AU216" s="20" t="s">
        <v>176</v>
      </c>
      <c r="AY216" s="20" t="s">
        <v>162</v>
      </c>
      <c r="BE216" s="112">
        <f>IF(U216="základní",N216,0)</f>
        <v>0</v>
      </c>
      <c r="BF216" s="112">
        <f>IF(U216="snížená",N216,0)</f>
        <v>0</v>
      </c>
      <c r="BG216" s="112">
        <f>IF(U216="zákl. přenesená",N216,0)</f>
        <v>0</v>
      </c>
      <c r="BH216" s="112">
        <f>IF(U216="sníž. přenesená",N216,0)</f>
        <v>0</v>
      </c>
      <c r="BI216" s="112">
        <f>IF(U216="nulová",N216,0)</f>
        <v>0</v>
      </c>
      <c r="BJ216" s="20" t="s">
        <v>141</v>
      </c>
      <c r="BK216" s="112">
        <f>ROUND(L216*K216,2)</f>
        <v>0</v>
      </c>
      <c r="BL216" s="20" t="s">
        <v>167</v>
      </c>
      <c r="BM216" s="20" t="s">
        <v>346</v>
      </c>
    </row>
    <row r="217" spans="2:65" s="9" customFormat="1" ht="22.35" customHeight="1">
      <c r="B217" s="159"/>
      <c r="C217" s="160"/>
      <c r="D217" s="169" t="s">
        <v>133</v>
      </c>
      <c r="E217" s="169"/>
      <c r="F217" s="169"/>
      <c r="G217" s="169"/>
      <c r="H217" s="169"/>
      <c r="I217" s="169"/>
      <c r="J217" s="169"/>
      <c r="K217" s="169"/>
      <c r="L217" s="169"/>
      <c r="M217" s="169"/>
      <c r="N217" s="265">
        <f>BK217</f>
        <v>0</v>
      </c>
      <c r="O217" s="266"/>
      <c r="P217" s="266"/>
      <c r="Q217" s="266"/>
      <c r="R217" s="162"/>
      <c r="T217" s="163"/>
      <c r="U217" s="160"/>
      <c r="V217" s="160"/>
      <c r="W217" s="164">
        <f>W218+W219</f>
        <v>0</v>
      </c>
      <c r="X217" s="160"/>
      <c r="Y217" s="164">
        <f>Y218+Y219</f>
        <v>0</v>
      </c>
      <c r="Z217" s="160"/>
      <c r="AA217" s="165">
        <f>AA218+AA219</f>
        <v>0</v>
      </c>
      <c r="AR217" s="166" t="s">
        <v>25</v>
      </c>
      <c r="AT217" s="167" t="s">
        <v>79</v>
      </c>
      <c r="AU217" s="167" t="s">
        <v>141</v>
      </c>
      <c r="AY217" s="166" t="s">
        <v>162</v>
      </c>
      <c r="BK217" s="168">
        <f>BK218+BK219</f>
        <v>0</v>
      </c>
    </row>
    <row r="218" spans="2:65" s="1" customFormat="1" ht="22.5" customHeight="1">
      <c r="B218" s="37"/>
      <c r="C218" s="170" t="s">
        <v>347</v>
      </c>
      <c r="D218" s="170" t="s">
        <v>163</v>
      </c>
      <c r="E218" s="171" t="s">
        <v>348</v>
      </c>
      <c r="F218" s="272" t="s">
        <v>349</v>
      </c>
      <c r="G218" s="272"/>
      <c r="H218" s="272"/>
      <c r="I218" s="272"/>
      <c r="J218" s="172" t="s">
        <v>305</v>
      </c>
      <c r="K218" s="173">
        <v>2</v>
      </c>
      <c r="L218" s="257">
        <v>0</v>
      </c>
      <c r="M218" s="273"/>
      <c r="N218" s="258">
        <f>ROUND(L218*K218,2)</f>
        <v>0</v>
      </c>
      <c r="O218" s="258"/>
      <c r="P218" s="258"/>
      <c r="Q218" s="258"/>
      <c r="R218" s="39"/>
      <c r="T218" s="174" t="s">
        <v>23</v>
      </c>
      <c r="U218" s="46" t="s">
        <v>47</v>
      </c>
      <c r="V218" s="38"/>
      <c r="W218" s="175">
        <f>V218*K218</f>
        <v>0</v>
      </c>
      <c r="X218" s="175">
        <v>0</v>
      </c>
      <c r="Y218" s="175">
        <f>X218*K218</f>
        <v>0</v>
      </c>
      <c r="Z218" s="175">
        <v>0</v>
      </c>
      <c r="AA218" s="176">
        <f>Z218*K218</f>
        <v>0</v>
      </c>
      <c r="AR218" s="20" t="s">
        <v>167</v>
      </c>
      <c r="AT218" s="20" t="s">
        <v>163</v>
      </c>
      <c r="AU218" s="20" t="s">
        <v>176</v>
      </c>
      <c r="AY218" s="20" t="s">
        <v>162</v>
      </c>
      <c r="BE218" s="112">
        <f>IF(U218="základní",N218,0)</f>
        <v>0</v>
      </c>
      <c r="BF218" s="112">
        <f>IF(U218="snížená",N218,0)</f>
        <v>0</v>
      </c>
      <c r="BG218" s="112">
        <f>IF(U218="zákl. přenesená",N218,0)</f>
        <v>0</v>
      </c>
      <c r="BH218" s="112">
        <f>IF(U218="sníž. přenesená",N218,0)</f>
        <v>0</v>
      </c>
      <c r="BI218" s="112">
        <f>IF(U218="nulová",N218,0)</f>
        <v>0</v>
      </c>
      <c r="BJ218" s="20" t="s">
        <v>141</v>
      </c>
      <c r="BK218" s="112">
        <f>ROUND(L218*K218,2)</f>
        <v>0</v>
      </c>
      <c r="BL218" s="20" t="s">
        <v>167</v>
      </c>
      <c r="BM218" s="20" t="s">
        <v>350</v>
      </c>
    </row>
    <row r="219" spans="2:65" s="12" customFormat="1" ht="21.6" customHeight="1">
      <c r="B219" s="193"/>
      <c r="C219" s="194"/>
      <c r="D219" s="195" t="s">
        <v>134</v>
      </c>
      <c r="E219" s="195"/>
      <c r="F219" s="195"/>
      <c r="G219" s="195"/>
      <c r="H219" s="195"/>
      <c r="I219" s="195"/>
      <c r="J219" s="195"/>
      <c r="K219" s="195"/>
      <c r="L219" s="195"/>
      <c r="M219" s="195"/>
      <c r="N219" s="270">
        <f>BK219</f>
        <v>0</v>
      </c>
      <c r="O219" s="271"/>
      <c r="P219" s="271"/>
      <c r="Q219" s="271"/>
      <c r="R219" s="196"/>
      <c r="T219" s="197"/>
      <c r="U219" s="194"/>
      <c r="V219" s="194"/>
      <c r="W219" s="198">
        <f>W220</f>
        <v>0</v>
      </c>
      <c r="X219" s="194"/>
      <c r="Y219" s="198">
        <f>Y220</f>
        <v>0</v>
      </c>
      <c r="Z219" s="194"/>
      <c r="AA219" s="199">
        <f>AA220</f>
        <v>0</v>
      </c>
      <c r="AR219" s="200" t="s">
        <v>25</v>
      </c>
      <c r="AT219" s="201" t="s">
        <v>79</v>
      </c>
      <c r="AU219" s="201" t="s">
        <v>176</v>
      </c>
      <c r="AY219" s="200" t="s">
        <v>162</v>
      </c>
      <c r="BK219" s="202">
        <f>BK220</f>
        <v>0</v>
      </c>
    </row>
    <row r="220" spans="2:65" s="1" customFormat="1" ht="22.5" customHeight="1">
      <c r="B220" s="37"/>
      <c r="C220" s="170" t="s">
        <v>351</v>
      </c>
      <c r="D220" s="170" t="s">
        <v>163</v>
      </c>
      <c r="E220" s="171" t="s">
        <v>352</v>
      </c>
      <c r="F220" s="272" t="s">
        <v>353</v>
      </c>
      <c r="G220" s="272"/>
      <c r="H220" s="272"/>
      <c r="I220" s="272"/>
      <c r="J220" s="172" t="s">
        <v>209</v>
      </c>
      <c r="K220" s="173">
        <v>1</v>
      </c>
      <c r="L220" s="257">
        <v>0</v>
      </c>
      <c r="M220" s="273"/>
      <c r="N220" s="258">
        <f>ROUND(L220*K220,2)</f>
        <v>0</v>
      </c>
      <c r="O220" s="258"/>
      <c r="P220" s="258"/>
      <c r="Q220" s="258"/>
      <c r="R220" s="39"/>
      <c r="T220" s="174" t="s">
        <v>23</v>
      </c>
      <c r="U220" s="46" t="s">
        <v>47</v>
      </c>
      <c r="V220" s="38"/>
      <c r="W220" s="175">
        <f>V220*K220</f>
        <v>0</v>
      </c>
      <c r="X220" s="175">
        <v>0</v>
      </c>
      <c r="Y220" s="175">
        <f>X220*K220</f>
        <v>0</v>
      </c>
      <c r="Z220" s="175">
        <v>0</v>
      </c>
      <c r="AA220" s="176">
        <f>Z220*K220</f>
        <v>0</v>
      </c>
      <c r="AR220" s="20" t="s">
        <v>167</v>
      </c>
      <c r="AT220" s="20" t="s">
        <v>163</v>
      </c>
      <c r="AU220" s="20" t="s">
        <v>167</v>
      </c>
      <c r="AY220" s="20" t="s">
        <v>162</v>
      </c>
      <c r="BE220" s="112">
        <f>IF(U220="základní",N220,0)</f>
        <v>0</v>
      </c>
      <c r="BF220" s="112">
        <f>IF(U220="snížená",N220,0)</f>
        <v>0</v>
      </c>
      <c r="BG220" s="112">
        <f>IF(U220="zákl. přenesená",N220,0)</f>
        <v>0</v>
      </c>
      <c r="BH220" s="112">
        <f>IF(U220="sníž. přenesená",N220,0)</f>
        <v>0</v>
      </c>
      <c r="BI220" s="112">
        <f>IF(U220="nulová",N220,0)</f>
        <v>0</v>
      </c>
      <c r="BJ220" s="20" t="s">
        <v>141</v>
      </c>
      <c r="BK220" s="112">
        <f>ROUND(L220*K220,2)</f>
        <v>0</v>
      </c>
      <c r="BL220" s="20" t="s">
        <v>167</v>
      </c>
      <c r="BM220" s="20" t="s">
        <v>354</v>
      </c>
    </row>
    <row r="221" spans="2:65" s="9" customFormat="1" ht="29.85" customHeight="1">
      <c r="B221" s="159"/>
      <c r="C221" s="160"/>
      <c r="D221" s="169" t="s">
        <v>135</v>
      </c>
      <c r="E221" s="169"/>
      <c r="F221" s="169"/>
      <c r="G221" s="169"/>
      <c r="H221" s="169"/>
      <c r="I221" s="169"/>
      <c r="J221" s="169"/>
      <c r="K221" s="169"/>
      <c r="L221" s="169"/>
      <c r="M221" s="169"/>
      <c r="N221" s="265">
        <f>BK221</f>
        <v>0</v>
      </c>
      <c r="O221" s="266"/>
      <c r="P221" s="266"/>
      <c r="Q221" s="266"/>
      <c r="R221" s="162"/>
      <c r="T221" s="163"/>
      <c r="U221" s="160"/>
      <c r="V221" s="160"/>
      <c r="W221" s="164">
        <f>SUM(W222:W224)</f>
        <v>0</v>
      </c>
      <c r="X221" s="160"/>
      <c r="Y221" s="164">
        <f>SUM(Y222:Y224)</f>
        <v>0</v>
      </c>
      <c r="Z221" s="160"/>
      <c r="AA221" s="165">
        <f>SUM(AA222:AA224)</f>
        <v>0</v>
      </c>
      <c r="AR221" s="166" t="s">
        <v>176</v>
      </c>
      <c r="AT221" s="167" t="s">
        <v>79</v>
      </c>
      <c r="AU221" s="167" t="s">
        <v>25</v>
      </c>
      <c r="AY221" s="166" t="s">
        <v>162</v>
      </c>
      <c r="BK221" s="168">
        <f>SUM(BK222:BK224)</f>
        <v>0</v>
      </c>
    </row>
    <row r="222" spans="2:65" s="1" customFormat="1" ht="22.5" customHeight="1">
      <c r="B222" s="37"/>
      <c r="C222" s="170" t="s">
        <v>355</v>
      </c>
      <c r="D222" s="170" t="s">
        <v>163</v>
      </c>
      <c r="E222" s="171" t="s">
        <v>356</v>
      </c>
      <c r="F222" s="272" t="s">
        <v>357</v>
      </c>
      <c r="G222" s="272"/>
      <c r="H222" s="272"/>
      <c r="I222" s="272"/>
      <c r="J222" s="172" t="s">
        <v>209</v>
      </c>
      <c r="K222" s="173">
        <v>1</v>
      </c>
      <c r="L222" s="257">
        <v>0</v>
      </c>
      <c r="M222" s="273"/>
      <c r="N222" s="258">
        <f>ROUND(L222*K222,2)</f>
        <v>0</v>
      </c>
      <c r="O222" s="258"/>
      <c r="P222" s="258"/>
      <c r="Q222" s="258"/>
      <c r="R222" s="39"/>
      <c r="T222" s="174" t="s">
        <v>23</v>
      </c>
      <c r="U222" s="46" t="s">
        <v>47</v>
      </c>
      <c r="V222" s="38"/>
      <c r="W222" s="175">
        <f>V222*K222</f>
        <v>0</v>
      </c>
      <c r="X222" s="175">
        <v>0</v>
      </c>
      <c r="Y222" s="175">
        <f>X222*K222</f>
        <v>0</v>
      </c>
      <c r="Z222" s="175">
        <v>0</v>
      </c>
      <c r="AA222" s="176">
        <f>Z222*K222</f>
        <v>0</v>
      </c>
      <c r="AR222" s="20" t="s">
        <v>233</v>
      </c>
      <c r="AT222" s="20" t="s">
        <v>163</v>
      </c>
      <c r="AU222" s="20" t="s">
        <v>141</v>
      </c>
      <c r="AY222" s="20" t="s">
        <v>162</v>
      </c>
      <c r="BE222" s="112">
        <f>IF(U222="základní",N222,0)</f>
        <v>0</v>
      </c>
      <c r="BF222" s="112">
        <f>IF(U222="snížená",N222,0)</f>
        <v>0</v>
      </c>
      <c r="BG222" s="112">
        <f>IF(U222="zákl. přenesená",N222,0)</f>
        <v>0</v>
      </c>
      <c r="BH222" s="112">
        <f>IF(U222="sníž. přenesená",N222,0)</f>
        <v>0</v>
      </c>
      <c r="BI222" s="112">
        <f>IF(U222="nulová",N222,0)</f>
        <v>0</v>
      </c>
      <c r="BJ222" s="20" t="s">
        <v>141</v>
      </c>
      <c r="BK222" s="112">
        <f>ROUND(L222*K222,2)</f>
        <v>0</v>
      </c>
      <c r="BL222" s="20" t="s">
        <v>233</v>
      </c>
      <c r="BM222" s="20" t="s">
        <v>358</v>
      </c>
    </row>
    <row r="223" spans="2:65" s="1" customFormat="1" ht="22.5" customHeight="1">
      <c r="B223" s="37"/>
      <c r="C223" s="170" t="s">
        <v>359</v>
      </c>
      <c r="D223" s="170" t="s">
        <v>163</v>
      </c>
      <c r="E223" s="171" t="s">
        <v>360</v>
      </c>
      <c r="F223" s="272" t="s">
        <v>361</v>
      </c>
      <c r="G223" s="272"/>
      <c r="H223" s="272"/>
      <c r="I223" s="272"/>
      <c r="J223" s="172" t="s">
        <v>209</v>
      </c>
      <c r="K223" s="173">
        <v>1</v>
      </c>
      <c r="L223" s="257">
        <v>0</v>
      </c>
      <c r="M223" s="273"/>
      <c r="N223" s="258">
        <f>ROUND(L223*K223,2)</f>
        <v>0</v>
      </c>
      <c r="O223" s="258"/>
      <c r="P223" s="258"/>
      <c r="Q223" s="258"/>
      <c r="R223" s="39"/>
      <c r="T223" s="174" t="s">
        <v>23</v>
      </c>
      <c r="U223" s="46" t="s">
        <v>47</v>
      </c>
      <c r="V223" s="38"/>
      <c r="W223" s="175">
        <f>V223*K223</f>
        <v>0</v>
      </c>
      <c r="X223" s="175">
        <v>0</v>
      </c>
      <c r="Y223" s="175">
        <f>X223*K223</f>
        <v>0</v>
      </c>
      <c r="Z223" s="175">
        <v>0</v>
      </c>
      <c r="AA223" s="176">
        <f>Z223*K223</f>
        <v>0</v>
      </c>
      <c r="AR223" s="20" t="s">
        <v>167</v>
      </c>
      <c r="AT223" s="20" t="s">
        <v>163</v>
      </c>
      <c r="AU223" s="20" t="s">
        <v>141</v>
      </c>
      <c r="AY223" s="20" t="s">
        <v>162</v>
      </c>
      <c r="BE223" s="112">
        <f>IF(U223="základní",N223,0)</f>
        <v>0</v>
      </c>
      <c r="BF223" s="112">
        <f>IF(U223="snížená",N223,0)</f>
        <v>0</v>
      </c>
      <c r="BG223" s="112">
        <f>IF(U223="zákl. přenesená",N223,0)</f>
        <v>0</v>
      </c>
      <c r="BH223" s="112">
        <f>IF(U223="sníž. přenesená",N223,0)</f>
        <v>0</v>
      </c>
      <c r="BI223" s="112">
        <f>IF(U223="nulová",N223,0)</f>
        <v>0</v>
      </c>
      <c r="BJ223" s="20" t="s">
        <v>141</v>
      </c>
      <c r="BK223" s="112">
        <f>ROUND(L223*K223,2)</f>
        <v>0</v>
      </c>
      <c r="BL223" s="20" t="s">
        <v>167</v>
      </c>
      <c r="BM223" s="20" t="s">
        <v>362</v>
      </c>
    </row>
    <row r="224" spans="2:65" s="1" customFormat="1" ht="22.5" customHeight="1">
      <c r="B224" s="37"/>
      <c r="C224" s="170" t="s">
        <v>363</v>
      </c>
      <c r="D224" s="170" t="s">
        <v>163</v>
      </c>
      <c r="E224" s="171" t="s">
        <v>364</v>
      </c>
      <c r="F224" s="272" t="s">
        <v>365</v>
      </c>
      <c r="G224" s="272"/>
      <c r="H224" s="272"/>
      <c r="I224" s="272"/>
      <c r="J224" s="172" t="s">
        <v>209</v>
      </c>
      <c r="K224" s="173">
        <v>28</v>
      </c>
      <c r="L224" s="257">
        <v>0</v>
      </c>
      <c r="M224" s="273"/>
      <c r="N224" s="258">
        <f>ROUND(L224*K224,2)</f>
        <v>0</v>
      </c>
      <c r="O224" s="258"/>
      <c r="P224" s="258"/>
      <c r="Q224" s="258"/>
      <c r="R224" s="39"/>
      <c r="T224" s="174" t="s">
        <v>23</v>
      </c>
      <c r="U224" s="46" t="s">
        <v>47</v>
      </c>
      <c r="V224" s="38"/>
      <c r="W224" s="175">
        <f>V224*K224</f>
        <v>0</v>
      </c>
      <c r="X224" s="175">
        <v>0</v>
      </c>
      <c r="Y224" s="175">
        <f>X224*K224</f>
        <v>0</v>
      </c>
      <c r="Z224" s="175">
        <v>0</v>
      </c>
      <c r="AA224" s="176">
        <f>Z224*K224</f>
        <v>0</v>
      </c>
      <c r="AR224" s="20" t="s">
        <v>233</v>
      </c>
      <c r="AT224" s="20" t="s">
        <v>163</v>
      </c>
      <c r="AU224" s="20" t="s">
        <v>141</v>
      </c>
      <c r="AY224" s="20" t="s">
        <v>162</v>
      </c>
      <c r="BE224" s="112">
        <f>IF(U224="základní",N224,0)</f>
        <v>0</v>
      </c>
      <c r="BF224" s="112">
        <f>IF(U224="snížená",N224,0)</f>
        <v>0</v>
      </c>
      <c r="BG224" s="112">
        <f>IF(U224="zákl. přenesená",N224,0)</f>
        <v>0</v>
      </c>
      <c r="BH224" s="112">
        <f>IF(U224="sníž. přenesená",N224,0)</f>
        <v>0</v>
      </c>
      <c r="BI224" s="112">
        <f>IF(U224="nulová",N224,0)</f>
        <v>0</v>
      </c>
      <c r="BJ224" s="20" t="s">
        <v>141</v>
      </c>
      <c r="BK224" s="112">
        <f>ROUND(L224*K224,2)</f>
        <v>0</v>
      </c>
      <c r="BL224" s="20" t="s">
        <v>233</v>
      </c>
      <c r="BM224" s="20" t="s">
        <v>366</v>
      </c>
    </row>
    <row r="225" spans="2:65" s="9" customFormat="1" ht="29.85" customHeight="1">
      <c r="B225" s="159"/>
      <c r="C225" s="160"/>
      <c r="D225" s="169" t="s">
        <v>136</v>
      </c>
      <c r="E225" s="169"/>
      <c r="F225" s="169"/>
      <c r="G225" s="169"/>
      <c r="H225" s="169"/>
      <c r="I225" s="169"/>
      <c r="J225" s="169"/>
      <c r="K225" s="169"/>
      <c r="L225" s="169"/>
      <c r="M225" s="169"/>
      <c r="N225" s="265">
        <f>BK225</f>
        <v>0</v>
      </c>
      <c r="O225" s="266"/>
      <c r="P225" s="266"/>
      <c r="Q225" s="266"/>
      <c r="R225" s="162"/>
      <c r="T225" s="163"/>
      <c r="U225" s="160"/>
      <c r="V225" s="160"/>
      <c r="W225" s="164">
        <f>W226</f>
        <v>0</v>
      </c>
      <c r="X225" s="160"/>
      <c r="Y225" s="164">
        <f>Y226</f>
        <v>0</v>
      </c>
      <c r="Z225" s="160"/>
      <c r="AA225" s="165">
        <f>AA226</f>
        <v>0</v>
      </c>
      <c r="AR225" s="166" t="s">
        <v>176</v>
      </c>
      <c r="AT225" s="167" t="s">
        <v>79</v>
      </c>
      <c r="AU225" s="167" t="s">
        <v>25</v>
      </c>
      <c r="AY225" s="166" t="s">
        <v>162</v>
      </c>
      <c r="BK225" s="168">
        <f>BK226</f>
        <v>0</v>
      </c>
    </row>
    <row r="226" spans="2:65" s="1" customFormat="1" ht="31.5" customHeight="1">
      <c r="B226" s="37"/>
      <c r="C226" s="170" t="s">
        <v>367</v>
      </c>
      <c r="D226" s="170" t="s">
        <v>163</v>
      </c>
      <c r="E226" s="171" t="s">
        <v>368</v>
      </c>
      <c r="F226" s="272" t="s">
        <v>369</v>
      </c>
      <c r="G226" s="272"/>
      <c r="H226" s="272"/>
      <c r="I226" s="272"/>
      <c r="J226" s="172" t="s">
        <v>209</v>
      </c>
      <c r="K226" s="173">
        <v>1</v>
      </c>
      <c r="L226" s="257">
        <v>0</v>
      </c>
      <c r="M226" s="273"/>
      <c r="N226" s="258">
        <f>ROUND(L226*K226,2)</f>
        <v>0</v>
      </c>
      <c r="O226" s="258"/>
      <c r="P226" s="258"/>
      <c r="Q226" s="258"/>
      <c r="R226" s="39"/>
      <c r="T226" s="174" t="s">
        <v>23</v>
      </c>
      <c r="U226" s="46" t="s">
        <v>47</v>
      </c>
      <c r="V226" s="38"/>
      <c r="W226" s="175">
        <f>V226*K226</f>
        <v>0</v>
      </c>
      <c r="X226" s="175">
        <v>0</v>
      </c>
      <c r="Y226" s="175">
        <f>X226*K226</f>
        <v>0</v>
      </c>
      <c r="Z226" s="175">
        <v>0</v>
      </c>
      <c r="AA226" s="176">
        <f>Z226*K226</f>
        <v>0</v>
      </c>
      <c r="AR226" s="20" t="s">
        <v>370</v>
      </c>
      <c r="AT226" s="20" t="s">
        <v>163</v>
      </c>
      <c r="AU226" s="20" t="s">
        <v>141</v>
      </c>
      <c r="AY226" s="20" t="s">
        <v>162</v>
      </c>
      <c r="BE226" s="112">
        <f>IF(U226="základní",N226,0)</f>
        <v>0</v>
      </c>
      <c r="BF226" s="112">
        <f>IF(U226="snížená",N226,0)</f>
        <v>0</v>
      </c>
      <c r="BG226" s="112">
        <f>IF(U226="zákl. přenesená",N226,0)</f>
        <v>0</v>
      </c>
      <c r="BH226" s="112">
        <f>IF(U226="sníž. přenesená",N226,0)</f>
        <v>0</v>
      </c>
      <c r="BI226" s="112">
        <f>IF(U226="nulová",N226,0)</f>
        <v>0</v>
      </c>
      <c r="BJ226" s="20" t="s">
        <v>141</v>
      </c>
      <c r="BK226" s="112">
        <f>ROUND(L226*K226,2)</f>
        <v>0</v>
      </c>
      <c r="BL226" s="20" t="s">
        <v>370</v>
      </c>
      <c r="BM226" s="20" t="s">
        <v>371</v>
      </c>
    </row>
    <row r="227" spans="2:65" s="1" customFormat="1" ht="49.9" customHeight="1">
      <c r="B227" s="37"/>
      <c r="C227" s="38"/>
      <c r="D227" s="161" t="s">
        <v>372</v>
      </c>
      <c r="E227" s="38"/>
      <c r="F227" s="38"/>
      <c r="G227" s="38"/>
      <c r="H227" s="38"/>
      <c r="I227" s="38"/>
      <c r="J227" s="38"/>
      <c r="K227" s="38"/>
      <c r="L227" s="38"/>
      <c r="M227" s="38"/>
      <c r="N227" s="274">
        <f t="shared" ref="N227:N232" si="15">BK227</f>
        <v>0</v>
      </c>
      <c r="O227" s="275"/>
      <c r="P227" s="275"/>
      <c r="Q227" s="275"/>
      <c r="R227" s="39"/>
      <c r="T227" s="145"/>
      <c r="U227" s="38"/>
      <c r="V227" s="38"/>
      <c r="W227" s="38"/>
      <c r="X227" s="38"/>
      <c r="Y227" s="38"/>
      <c r="Z227" s="38"/>
      <c r="AA227" s="80"/>
      <c r="AT227" s="20" t="s">
        <v>79</v>
      </c>
      <c r="AU227" s="20" t="s">
        <v>80</v>
      </c>
      <c r="AY227" s="20" t="s">
        <v>373</v>
      </c>
      <c r="BK227" s="112">
        <f>SUM(BK228:BK232)</f>
        <v>0</v>
      </c>
    </row>
    <row r="228" spans="2:65" s="1" customFormat="1" ht="22.35" customHeight="1">
      <c r="B228" s="37"/>
      <c r="C228" s="203" t="s">
        <v>23</v>
      </c>
      <c r="D228" s="203" t="s">
        <v>163</v>
      </c>
      <c r="E228" s="204" t="s">
        <v>23</v>
      </c>
      <c r="F228" s="256" t="s">
        <v>23</v>
      </c>
      <c r="G228" s="256"/>
      <c r="H228" s="256"/>
      <c r="I228" s="256"/>
      <c r="J228" s="205" t="s">
        <v>23</v>
      </c>
      <c r="K228" s="206"/>
      <c r="L228" s="257"/>
      <c r="M228" s="258"/>
      <c r="N228" s="258">
        <f t="shared" si="15"/>
        <v>0</v>
      </c>
      <c r="O228" s="258"/>
      <c r="P228" s="258"/>
      <c r="Q228" s="258"/>
      <c r="R228" s="39"/>
      <c r="T228" s="174" t="s">
        <v>23</v>
      </c>
      <c r="U228" s="207" t="s">
        <v>47</v>
      </c>
      <c r="V228" s="38"/>
      <c r="W228" s="38"/>
      <c r="X228" s="38"/>
      <c r="Y228" s="38"/>
      <c r="Z228" s="38"/>
      <c r="AA228" s="80"/>
      <c r="AT228" s="20" t="s">
        <v>373</v>
      </c>
      <c r="AU228" s="20" t="s">
        <v>25</v>
      </c>
      <c r="AY228" s="20" t="s">
        <v>373</v>
      </c>
      <c r="BE228" s="112">
        <f>IF(U228="základní",N228,0)</f>
        <v>0</v>
      </c>
      <c r="BF228" s="112">
        <f>IF(U228="snížená",N228,0)</f>
        <v>0</v>
      </c>
      <c r="BG228" s="112">
        <f>IF(U228="zákl. přenesená",N228,0)</f>
        <v>0</v>
      </c>
      <c r="BH228" s="112">
        <f>IF(U228="sníž. přenesená",N228,0)</f>
        <v>0</v>
      </c>
      <c r="BI228" s="112">
        <f>IF(U228="nulová",N228,0)</f>
        <v>0</v>
      </c>
      <c r="BJ228" s="20" t="s">
        <v>141</v>
      </c>
      <c r="BK228" s="112">
        <f>L228*K228</f>
        <v>0</v>
      </c>
    </row>
    <row r="229" spans="2:65" s="1" customFormat="1" ht="22.35" customHeight="1">
      <c r="B229" s="37"/>
      <c r="C229" s="203" t="s">
        <v>23</v>
      </c>
      <c r="D229" s="203" t="s">
        <v>163</v>
      </c>
      <c r="E229" s="204" t="s">
        <v>23</v>
      </c>
      <c r="F229" s="256" t="s">
        <v>23</v>
      </c>
      <c r="G229" s="256"/>
      <c r="H229" s="256"/>
      <c r="I229" s="256"/>
      <c r="J229" s="205" t="s">
        <v>23</v>
      </c>
      <c r="K229" s="206"/>
      <c r="L229" s="257"/>
      <c r="M229" s="258"/>
      <c r="N229" s="258">
        <f t="shared" si="15"/>
        <v>0</v>
      </c>
      <c r="O229" s="258"/>
      <c r="P229" s="258"/>
      <c r="Q229" s="258"/>
      <c r="R229" s="39"/>
      <c r="T229" s="174" t="s">
        <v>23</v>
      </c>
      <c r="U229" s="207" t="s">
        <v>47</v>
      </c>
      <c r="V229" s="38"/>
      <c r="W229" s="38"/>
      <c r="X229" s="38"/>
      <c r="Y229" s="38"/>
      <c r="Z229" s="38"/>
      <c r="AA229" s="80"/>
      <c r="AT229" s="20" t="s">
        <v>373</v>
      </c>
      <c r="AU229" s="20" t="s">
        <v>25</v>
      </c>
      <c r="AY229" s="20" t="s">
        <v>373</v>
      </c>
      <c r="BE229" s="112">
        <f>IF(U229="základní",N229,0)</f>
        <v>0</v>
      </c>
      <c r="BF229" s="112">
        <f>IF(U229="snížená",N229,0)</f>
        <v>0</v>
      </c>
      <c r="BG229" s="112">
        <f>IF(U229="zákl. přenesená",N229,0)</f>
        <v>0</v>
      </c>
      <c r="BH229" s="112">
        <f>IF(U229="sníž. přenesená",N229,0)</f>
        <v>0</v>
      </c>
      <c r="BI229" s="112">
        <f>IF(U229="nulová",N229,0)</f>
        <v>0</v>
      </c>
      <c r="BJ229" s="20" t="s">
        <v>141</v>
      </c>
      <c r="BK229" s="112">
        <f>L229*K229</f>
        <v>0</v>
      </c>
    </row>
    <row r="230" spans="2:65" s="1" customFormat="1" ht="22.35" customHeight="1">
      <c r="B230" s="37"/>
      <c r="C230" s="203" t="s">
        <v>23</v>
      </c>
      <c r="D230" s="203" t="s">
        <v>163</v>
      </c>
      <c r="E230" s="204" t="s">
        <v>23</v>
      </c>
      <c r="F230" s="256" t="s">
        <v>23</v>
      </c>
      <c r="G230" s="256"/>
      <c r="H230" s="256"/>
      <c r="I230" s="256"/>
      <c r="J230" s="205" t="s">
        <v>23</v>
      </c>
      <c r="K230" s="206"/>
      <c r="L230" s="257"/>
      <c r="M230" s="258"/>
      <c r="N230" s="258">
        <f t="shared" si="15"/>
        <v>0</v>
      </c>
      <c r="O230" s="258"/>
      <c r="P230" s="258"/>
      <c r="Q230" s="258"/>
      <c r="R230" s="39"/>
      <c r="T230" s="174" t="s">
        <v>23</v>
      </c>
      <c r="U230" s="207" t="s">
        <v>47</v>
      </c>
      <c r="V230" s="38"/>
      <c r="W230" s="38"/>
      <c r="X230" s="38"/>
      <c r="Y230" s="38"/>
      <c r="Z230" s="38"/>
      <c r="AA230" s="80"/>
      <c r="AT230" s="20" t="s">
        <v>373</v>
      </c>
      <c r="AU230" s="20" t="s">
        <v>25</v>
      </c>
      <c r="AY230" s="20" t="s">
        <v>373</v>
      </c>
      <c r="BE230" s="112">
        <f>IF(U230="základní",N230,0)</f>
        <v>0</v>
      </c>
      <c r="BF230" s="112">
        <f>IF(U230="snížená",N230,0)</f>
        <v>0</v>
      </c>
      <c r="BG230" s="112">
        <f>IF(U230="zákl. přenesená",N230,0)</f>
        <v>0</v>
      </c>
      <c r="BH230" s="112">
        <f>IF(U230="sníž. přenesená",N230,0)</f>
        <v>0</v>
      </c>
      <c r="BI230" s="112">
        <f>IF(U230="nulová",N230,0)</f>
        <v>0</v>
      </c>
      <c r="BJ230" s="20" t="s">
        <v>141</v>
      </c>
      <c r="BK230" s="112">
        <f>L230*K230</f>
        <v>0</v>
      </c>
    </row>
    <row r="231" spans="2:65" s="1" customFormat="1" ht="22.35" customHeight="1">
      <c r="B231" s="37"/>
      <c r="C231" s="203" t="s">
        <v>23</v>
      </c>
      <c r="D231" s="203" t="s">
        <v>163</v>
      </c>
      <c r="E231" s="204" t="s">
        <v>23</v>
      </c>
      <c r="F231" s="256" t="s">
        <v>23</v>
      </c>
      <c r="G231" s="256"/>
      <c r="H231" s="256"/>
      <c r="I231" s="256"/>
      <c r="J231" s="205" t="s">
        <v>23</v>
      </c>
      <c r="K231" s="206"/>
      <c r="L231" s="257"/>
      <c r="M231" s="258"/>
      <c r="N231" s="258">
        <f t="shared" si="15"/>
        <v>0</v>
      </c>
      <c r="O231" s="258"/>
      <c r="P231" s="258"/>
      <c r="Q231" s="258"/>
      <c r="R231" s="39"/>
      <c r="T231" s="174" t="s">
        <v>23</v>
      </c>
      <c r="U231" s="207" t="s">
        <v>47</v>
      </c>
      <c r="V231" s="38"/>
      <c r="W231" s="38"/>
      <c r="X231" s="38"/>
      <c r="Y231" s="38"/>
      <c r="Z231" s="38"/>
      <c r="AA231" s="80"/>
      <c r="AT231" s="20" t="s">
        <v>373</v>
      </c>
      <c r="AU231" s="20" t="s">
        <v>25</v>
      </c>
      <c r="AY231" s="20" t="s">
        <v>373</v>
      </c>
      <c r="BE231" s="112">
        <f>IF(U231="základní",N231,0)</f>
        <v>0</v>
      </c>
      <c r="BF231" s="112">
        <f>IF(U231="snížená",N231,0)</f>
        <v>0</v>
      </c>
      <c r="BG231" s="112">
        <f>IF(U231="zákl. přenesená",N231,0)</f>
        <v>0</v>
      </c>
      <c r="BH231" s="112">
        <f>IF(U231="sníž. přenesená",N231,0)</f>
        <v>0</v>
      </c>
      <c r="BI231" s="112">
        <f>IF(U231="nulová",N231,0)</f>
        <v>0</v>
      </c>
      <c r="BJ231" s="20" t="s">
        <v>141</v>
      </c>
      <c r="BK231" s="112">
        <f>L231*K231</f>
        <v>0</v>
      </c>
    </row>
    <row r="232" spans="2:65" s="1" customFormat="1" ht="22.35" customHeight="1">
      <c r="B232" s="37"/>
      <c r="C232" s="203" t="s">
        <v>23</v>
      </c>
      <c r="D232" s="203" t="s">
        <v>163</v>
      </c>
      <c r="E232" s="204" t="s">
        <v>23</v>
      </c>
      <c r="F232" s="256" t="s">
        <v>23</v>
      </c>
      <c r="G232" s="256"/>
      <c r="H232" s="256"/>
      <c r="I232" s="256"/>
      <c r="J232" s="205" t="s">
        <v>23</v>
      </c>
      <c r="K232" s="206"/>
      <c r="L232" s="257"/>
      <c r="M232" s="258"/>
      <c r="N232" s="258">
        <f t="shared" si="15"/>
        <v>0</v>
      </c>
      <c r="O232" s="258"/>
      <c r="P232" s="258"/>
      <c r="Q232" s="258"/>
      <c r="R232" s="39"/>
      <c r="T232" s="174" t="s">
        <v>23</v>
      </c>
      <c r="U232" s="207" t="s">
        <v>47</v>
      </c>
      <c r="V232" s="58"/>
      <c r="W232" s="58"/>
      <c r="X232" s="58"/>
      <c r="Y232" s="58"/>
      <c r="Z232" s="58"/>
      <c r="AA232" s="60"/>
      <c r="AT232" s="20" t="s">
        <v>373</v>
      </c>
      <c r="AU232" s="20" t="s">
        <v>25</v>
      </c>
      <c r="AY232" s="20" t="s">
        <v>373</v>
      </c>
      <c r="BE232" s="112">
        <f>IF(U232="základní",N232,0)</f>
        <v>0</v>
      </c>
      <c r="BF232" s="112">
        <f>IF(U232="snížená",N232,0)</f>
        <v>0</v>
      </c>
      <c r="BG232" s="112">
        <f>IF(U232="zákl. přenesená",N232,0)</f>
        <v>0</v>
      </c>
      <c r="BH232" s="112">
        <f>IF(U232="sníž. přenesená",N232,0)</f>
        <v>0</v>
      </c>
      <c r="BI232" s="112">
        <f>IF(U232="nulová",N232,0)</f>
        <v>0</v>
      </c>
      <c r="BJ232" s="20" t="s">
        <v>141</v>
      </c>
      <c r="BK232" s="112">
        <f>L232*K232</f>
        <v>0</v>
      </c>
    </row>
    <row r="233" spans="2:65" s="1" customFormat="1" ht="6.95" customHeight="1">
      <c r="B233" s="61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3"/>
    </row>
  </sheetData>
  <sheetProtection algorithmName="SHA-512" hashValue="41DxCXj1x5LxMSOy4uwhe60wAqwWEMCB/XKbHqTL4ENP/c1a3K+K+nX+Bsn8IId2HCovXussoOfyehYzmjOQzw==" saltValue="q6/KoRowJaDc46R9TpfHog==" spinCount="100000" sheet="1" objects="1" scenarios="1" formatCells="0" formatColumns="0" formatRows="0" sort="0" autoFilter="0"/>
  <mergeCells count="29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3:Q113"/>
    <mergeCell ref="D114:H114"/>
    <mergeCell ref="N114:Q114"/>
    <mergeCell ref="D115:H115"/>
    <mergeCell ref="N115:Q115"/>
    <mergeCell ref="D116:H116"/>
    <mergeCell ref="N116:Q116"/>
    <mergeCell ref="D117:H117"/>
    <mergeCell ref="N117:Q117"/>
    <mergeCell ref="D118:H118"/>
    <mergeCell ref="N118:Q118"/>
    <mergeCell ref="N119:Q119"/>
    <mergeCell ref="L121:Q121"/>
    <mergeCell ref="C127:Q127"/>
    <mergeCell ref="F129:P129"/>
    <mergeCell ref="F130:P130"/>
    <mergeCell ref="M132:P132"/>
    <mergeCell ref="M134:Q134"/>
    <mergeCell ref="M135:Q135"/>
    <mergeCell ref="F137:I137"/>
    <mergeCell ref="L137:M137"/>
    <mergeCell ref="N137:Q137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52:I152"/>
    <mergeCell ref="L152:M152"/>
    <mergeCell ref="N152:Q152"/>
    <mergeCell ref="F153:I153"/>
    <mergeCell ref="F154:I154"/>
    <mergeCell ref="F155:I155"/>
    <mergeCell ref="L155:M155"/>
    <mergeCell ref="N155:Q155"/>
    <mergeCell ref="F156:I156"/>
    <mergeCell ref="F157:I157"/>
    <mergeCell ref="F158:I158"/>
    <mergeCell ref="L158:M158"/>
    <mergeCell ref="N158:Q158"/>
    <mergeCell ref="F159:I159"/>
    <mergeCell ref="F160:I160"/>
    <mergeCell ref="F161:I161"/>
    <mergeCell ref="L161:M161"/>
    <mergeCell ref="N161:Q161"/>
    <mergeCell ref="F162:I162"/>
    <mergeCell ref="F163:I163"/>
    <mergeCell ref="F164:I164"/>
    <mergeCell ref="L164:M164"/>
    <mergeCell ref="N164:Q164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1:I171"/>
    <mergeCell ref="L171:M171"/>
    <mergeCell ref="N171:Q171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F178:I178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8:I198"/>
    <mergeCell ref="L198:M198"/>
    <mergeCell ref="N198:Q198"/>
    <mergeCell ref="F200:I200"/>
    <mergeCell ref="L200:M200"/>
    <mergeCell ref="N200:Q200"/>
    <mergeCell ref="F202:I202"/>
    <mergeCell ref="L202:M202"/>
    <mergeCell ref="N202:Q202"/>
    <mergeCell ref="F204:I204"/>
    <mergeCell ref="L204:M204"/>
    <mergeCell ref="N204:Q204"/>
    <mergeCell ref="F206:I206"/>
    <mergeCell ref="L206:M206"/>
    <mergeCell ref="N206:Q206"/>
    <mergeCell ref="F208:I208"/>
    <mergeCell ref="L208:M208"/>
    <mergeCell ref="N208:Q208"/>
    <mergeCell ref="F210:I210"/>
    <mergeCell ref="L210:M210"/>
    <mergeCell ref="N210:Q210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N220:Q220"/>
    <mergeCell ref="F222:I222"/>
    <mergeCell ref="L222:M222"/>
    <mergeCell ref="N222:Q222"/>
    <mergeCell ref="F223:I223"/>
    <mergeCell ref="L223:M223"/>
    <mergeCell ref="N223:Q223"/>
    <mergeCell ref="N221:Q221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N217:Q217"/>
    <mergeCell ref="N219:Q219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24:I224"/>
    <mergeCell ref="L224:M224"/>
    <mergeCell ref="N224:Q224"/>
    <mergeCell ref="F226:I226"/>
    <mergeCell ref="L226:M226"/>
    <mergeCell ref="N226:Q226"/>
    <mergeCell ref="F228:I228"/>
    <mergeCell ref="L228:M228"/>
    <mergeCell ref="N228:Q228"/>
    <mergeCell ref="N225:Q225"/>
    <mergeCell ref="N227:Q227"/>
    <mergeCell ref="F220:I220"/>
    <mergeCell ref="L220:M220"/>
    <mergeCell ref="H1:K1"/>
    <mergeCell ref="S2:AC2"/>
    <mergeCell ref="F232:I232"/>
    <mergeCell ref="L232:M232"/>
    <mergeCell ref="N232:Q232"/>
    <mergeCell ref="N138:Q138"/>
    <mergeCell ref="N139:Q139"/>
    <mergeCell ref="N140:Q140"/>
    <mergeCell ref="N151:Q151"/>
    <mergeCell ref="N165:Q165"/>
    <mergeCell ref="N170:Q170"/>
    <mergeCell ref="N172:Q172"/>
    <mergeCell ref="N173:Q173"/>
    <mergeCell ref="N179:Q179"/>
    <mergeCell ref="N195:Q195"/>
    <mergeCell ref="N196:Q196"/>
    <mergeCell ref="N197:Q197"/>
    <mergeCell ref="N199:Q199"/>
    <mergeCell ref="N201:Q201"/>
    <mergeCell ref="N203:Q203"/>
    <mergeCell ref="N205:Q205"/>
    <mergeCell ref="N207:Q207"/>
    <mergeCell ref="N209:Q209"/>
    <mergeCell ref="N211:Q211"/>
  </mergeCells>
  <dataValidations count="2">
    <dataValidation type="list" allowBlank="1" showInputMessage="1" showErrorMessage="1" error="Povoleny jsou hodnoty K, M." sqref="D228:D233">
      <formula1>"K, M"</formula1>
    </dataValidation>
    <dataValidation type="list" allowBlank="1" showInputMessage="1" showErrorMessage="1" error="Povoleny jsou hodnoty základní, snížená, zákl. přenesená, sníž. přenesená, nulová." sqref="U228:U233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3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0"/>
  <sheetViews>
    <sheetView showGridLines="0" workbookViewId="0">
      <pane ySplit="1" topLeftCell="A8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4"/>
      <c r="C1" s="14"/>
      <c r="D1" s="15" t="s">
        <v>1</v>
      </c>
      <c r="E1" s="14"/>
      <c r="F1" s="16" t="s">
        <v>101</v>
      </c>
      <c r="G1" s="16"/>
      <c r="H1" s="255" t="s">
        <v>102</v>
      </c>
      <c r="I1" s="255"/>
      <c r="J1" s="255"/>
      <c r="K1" s="255"/>
      <c r="L1" s="16" t="s">
        <v>103</v>
      </c>
      <c r="M1" s="14"/>
      <c r="N1" s="14"/>
      <c r="O1" s="15" t="s">
        <v>104</v>
      </c>
      <c r="P1" s="14"/>
      <c r="Q1" s="14"/>
      <c r="R1" s="14"/>
      <c r="S1" s="16" t="s">
        <v>105</v>
      </c>
      <c r="T1" s="16"/>
      <c r="U1" s="121"/>
      <c r="V1" s="12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42" t="s">
        <v>7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0" t="s">
        <v>91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25</v>
      </c>
    </row>
    <row r="4" spans="1:66" ht="36.950000000000003" customHeight="1">
      <c r="B4" s="24"/>
      <c r="C4" s="224" t="s">
        <v>106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5"/>
      <c r="T4" s="26" t="s">
        <v>13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19</v>
      </c>
      <c r="E6" s="28"/>
      <c r="F6" s="280" t="str">
        <f>'Rekapitulace stavby'!K6</f>
        <v>Bytový dům Mezilesí 2059 - 2060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"/>
      <c r="R6" s="25"/>
    </row>
    <row r="7" spans="1:66" s="1" customFormat="1" ht="32.85" customHeight="1">
      <c r="B7" s="37"/>
      <c r="C7" s="38"/>
      <c r="D7" s="31" t="s">
        <v>107</v>
      </c>
      <c r="E7" s="38"/>
      <c r="F7" s="248" t="s">
        <v>374</v>
      </c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38"/>
      <c r="R7" s="39"/>
    </row>
    <row r="8" spans="1:66" s="1" customFormat="1" ht="14.45" customHeight="1">
      <c r="B8" s="37"/>
      <c r="C8" s="38"/>
      <c r="D8" s="32" t="s">
        <v>22</v>
      </c>
      <c r="E8" s="38"/>
      <c r="F8" s="30" t="s">
        <v>23</v>
      </c>
      <c r="G8" s="38"/>
      <c r="H8" s="38"/>
      <c r="I8" s="38"/>
      <c r="J8" s="38"/>
      <c r="K8" s="38"/>
      <c r="L8" s="38"/>
      <c r="M8" s="32" t="s">
        <v>24</v>
      </c>
      <c r="N8" s="38"/>
      <c r="O8" s="30" t="s">
        <v>23</v>
      </c>
      <c r="P8" s="38"/>
      <c r="Q8" s="38"/>
      <c r="R8" s="39"/>
    </row>
    <row r="9" spans="1:66" s="1" customFormat="1" ht="14.45" customHeight="1">
      <c r="B9" s="37"/>
      <c r="C9" s="38"/>
      <c r="D9" s="32" t="s">
        <v>26</v>
      </c>
      <c r="E9" s="38"/>
      <c r="F9" s="30" t="s">
        <v>27</v>
      </c>
      <c r="G9" s="38"/>
      <c r="H9" s="38"/>
      <c r="I9" s="38"/>
      <c r="J9" s="38"/>
      <c r="K9" s="38"/>
      <c r="L9" s="38"/>
      <c r="M9" s="32" t="s">
        <v>28</v>
      </c>
      <c r="N9" s="38"/>
      <c r="O9" s="297" t="str">
        <f>'Rekapitulace stavby'!AN8</f>
        <v>15.7.2016</v>
      </c>
      <c r="P9" s="283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32</v>
      </c>
      <c r="E11" s="38"/>
      <c r="F11" s="38"/>
      <c r="G11" s="38"/>
      <c r="H11" s="38"/>
      <c r="I11" s="38"/>
      <c r="J11" s="38"/>
      <c r="K11" s="38"/>
      <c r="L11" s="38"/>
      <c r="M11" s="32" t="s">
        <v>33</v>
      </c>
      <c r="N11" s="38"/>
      <c r="O11" s="246" t="str">
        <f>IF('Rekapitulace stavby'!AN10="","",'Rekapitulace stavby'!AN10)</f>
        <v/>
      </c>
      <c r="P11" s="246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IF('Rekapitulace stavby'!E11="","",'Rekapitulace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34</v>
      </c>
      <c r="N12" s="38"/>
      <c r="O12" s="246" t="str">
        <f>IF('Rekapitulace stavby'!AN11="","",'Rekapitulace stavby'!AN11)</f>
        <v/>
      </c>
      <c r="P12" s="24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35</v>
      </c>
      <c r="E14" s="38"/>
      <c r="F14" s="38"/>
      <c r="G14" s="38"/>
      <c r="H14" s="38"/>
      <c r="I14" s="38"/>
      <c r="J14" s="38"/>
      <c r="K14" s="38"/>
      <c r="L14" s="38"/>
      <c r="M14" s="32" t="s">
        <v>33</v>
      </c>
      <c r="N14" s="38"/>
      <c r="O14" s="298" t="str">
        <f>IF('Rekapitulace stavby'!AN13="","",'Rekapitulace stavby'!AN13)</f>
        <v>Vyplň údaj</v>
      </c>
      <c r="P14" s="246"/>
      <c r="Q14" s="38"/>
      <c r="R14" s="39"/>
    </row>
    <row r="15" spans="1:66" s="1" customFormat="1" ht="18" customHeight="1">
      <c r="B15" s="37"/>
      <c r="C15" s="38"/>
      <c r="D15" s="38"/>
      <c r="E15" s="298" t="str">
        <f>IF('Rekapitulace stavby'!E14="","",'Rekapitulace stavby'!E14)</f>
        <v>Vyplň údaj</v>
      </c>
      <c r="F15" s="299"/>
      <c r="G15" s="299"/>
      <c r="H15" s="299"/>
      <c r="I15" s="299"/>
      <c r="J15" s="299"/>
      <c r="K15" s="299"/>
      <c r="L15" s="299"/>
      <c r="M15" s="32" t="s">
        <v>34</v>
      </c>
      <c r="N15" s="38"/>
      <c r="O15" s="298" t="str">
        <f>IF('Rekapitulace stavby'!AN14="","",'Rekapitulace stavby'!AN14)</f>
        <v>Vyplň údaj</v>
      </c>
      <c r="P15" s="24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37</v>
      </c>
      <c r="E17" s="38"/>
      <c r="F17" s="38"/>
      <c r="G17" s="38"/>
      <c r="H17" s="38"/>
      <c r="I17" s="38"/>
      <c r="J17" s="38"/>
      <c r="K17" s="38"/>
      <c r="L17" s="38"/>
      <c r="M17" s="32" t="s">
        <v>33</v>
      </c>
      <c r="N17" s="38"/>
      <c r="O17" s="246" t="str">
        <f>IF('Rekapitulace stavby'!AN16="","",'Rekapitulace stavby'!AN16)</f>
        <v/>
      </c>
      <c r="P17" s="24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IF('Rekapitulace stavby'!E17="","",'Rekapitulace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34</v>
      </c>
      <c r="N18" s="38"/>
      <c r="O18" s="246" t="str">
        <f>IF('Rekapitulace stavby'!AN17="","",'Rekapitulace stavby'!AN17)</f>
        <v/>
      </c>
      <c r="P18" s="24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39</v>
      </c>
      <c r="E20" s="38"/>
      <c r="F20" s="38"/>
      <c r="G20" s="38"/>
      <c r="H20" s="38"/>
      <c r="I20" s="38"/>
      <c r="J20" s="38"/>
      <c r="K20" s="38"/>
      <c r="L20" s="38"/>
      <c r="M20" s="32" t="s">
        <v>33</v>
      </c>
      <c r="N20" s="38"/>
      <c r="O20" s="246" t="str">
        <f>IF('Rekapitulace stavby'!AN19="","",'Rekapitulace stavby'!AN19)</f>
        <v/>
      </c>
      <c r="P20" s="246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IF('Rekapitulace stavby'!E20="","",'Rekapitulace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34</v>
      </c>
      <c r="N21" s="38"/>
      <c r="O21" s="246" t="str">
        <f>IF('Rekapitulace stavby'!AN20="","",'Rekapitulace stavby'!AN20)</f>
        <v/>
      </c>
      <c r="P21" s="24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2.5" customHeight="1">
      <c r="B24" s="37"/>
      <c r="C24" s="38"/>
      <c r="D24" s="38"/>
      <c r="E24" s="251" t="s">
        <v>23</v>
      </c>
      <c r="F24" s="251"/>
      <c r="G24" s="251"/>
      <c r="H24" s="251"/>
      <c r="I24" s="251"/>
      <c r="J24" s="251"/>
      <c r="K24" s="251"/>
      <c r="L24" s="251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2" t="s">
        <v>109</v>
      </c>
      <c r="E27" s="38"/>
      <c r="F27" s="38"/>
      <c r="G27" s="38"/>
      <c r="H27" s="38"/>
      <c r="I27" s="38"/>
      <c r="J27" s="38"/>
      <c r="K27" s="38"/>
      <c r="L27" s="38"/>
      <c r="M27" s="252">
        <f>N88</f>
        <v>0</v>
      </c>
      <c r="N27" s="252"/>
      <c r="O27" s="252"/>
      <c r="P27" s="252"/>
      <c r="Q27" s="38"/>
      <c r="R27" s="39"/>
    </row>
    <row r="28" spans="2:18" s="1" customFormat="1" ht="14.45" customHeight="1">
      <c r="B28" s="37"/>
      <c r="C28" s="38"/>
      <c r="D28" s="36" t="s">
        <v>95</v>
      </c>
      <c r="E28" s="38"/>
      <c r="F28" s="38"/>
      <c r="G28" s="38"/>
      <c r="H28" s="38"/>
      <c r="I28" s="38"/>
      <c r="J28" s="38"/>
      <c r="K28" s="38"/>
      <c r="L28" s="38"/>
      <c r="M28" s="252">
        <f>N93</f>
        <v>0</v>
      </c>
      <c r="N28" s="252"/>
      <c r="O28" s="252"/>
      <c r="P28" s="252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23" t="s">
        <v>43</v>
      </c>
      <c r="E30" s="38"/>
      <c r="F30" s="38"/>
      <c r="G30" s="38"/>
      <c r="H30" s="38"/>
      <c r="I30" s="38"/>
      <c r="J30" s="38"/>
      <c r="K30" s="38"/>
      <c r="L30" s="38"/>
      <c r="M30" s="296">
        <f>ROUND(M27+M28,2)</f>
        <v>0</v>
      </c>
      <c r="N30" s="282"/>
      <c r="O30" s="282"/>
      <c r="P30" s="282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44</v>
      </c>
      <c r="E32" s="44" t="s">
        <v>45</v>
      </c>
      <c r="F32" s="45">
        <v>0.21</v>
      </c>
      <c r="G32" s="124" t="s">
        <v>46</v>
      </c>
      <c r="H32" s="293">
        <f>ROUND((((SUM(BE93:BE100)+SUM(BE118:BE123))+SUM(BE125:BE129))),2)</f>
        <v>0</v>
      </c>
      <c r="I32" s="282"/>
      <c r="J32" s="282"/>
      <c r="K32" s="38"/>
      <c r="L32" s="38"/>
      <c r="M32" s="293">
        <f>ROUND(((ROUND((SUM(BE93:BE100)+SUM(BE118:BE123)), 2)*F32)+SUM(BE125:BE129)*F32),2)</f>
        <v>0</v>
      </c>
      <c r="N32" s="282"/>
      <c r="O32" s="282"/>
      <c r="P32" s="282"/>
      <c r="Q32" s="38"/>
      <c r="R32" s="39"/>
    </row>
    <row r="33" spans="2:18" s="1" customFormat="1" ht="14.45" customHeight="1">
      <c r="B33" s="37"/>
      <c r="C33" s="38"/>
      <c r="D33" s="38"/>
      <c r="E33" s="44" t="s">
        <v>47</v>
      </c>
      <c r="F33" s="45">
        <v>0.15</v>
      </c>
      <c r="G33" s="124" t="s">
        <v>46</v>
      </c>
      <c r="H33" s="293">
        <f>ROUND((((SUM(BF93:BF100)+SUM(BF118:BF123))+SUM(BF125:BF129))),2)</f>
        <v>0</v>
      </c>
      <c r="I33" s="282"/>
      <c r="J33" s="282"/>
      <c r="K33" s="38"/>
      <c r="L33" s="38"/>
      <c r="M33" s="293">
        <f>ROUND(((ROUND((SUM(BF93:BF100)+SUM(BF118:BF123)), 2)*F33)+SUM(BF125:BF129)*F33),2)</f>
        <v>0</v>
      </c>
      <c r="N33" s="282"/>
      <c r="O33" s="282"/>
      <c r="P33" s="282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48</v>
      </c>
      <c r="F34" s="45">
        <v>0.21</v>
      </c>
      <c r="G34" s="124" t="s">
        <v>46</v>
      </c>
      <c r="H34" s="293">
        <f>ROUND((((SUM(BG93:BG100)+SUM(BG118:BG123))+SUM(BG125:BG129))),2)</f>
        <v>0</v>
      </c>
      <c r="I34" s="282"/>
      <c r="J34" s="282"/>
      <c r="K34" s="38"/>
      <c r="L34" s="38"/>
      <c r="M34" s="293">
        <v>0</v>
      </c>
      <c r="N34" s="282"/>
      <c r="O34" s="282"/>
      <c r="P34" s="282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49</v>
      </c>
      <c r="F35" s="45">
        <v>0.15</v>
      </c>
      <c r="G35" s="124" t="s">
        <v>46</v>
      </c>
      <c r="H35" s="293">
        <f>ROUND((((SUM(BH93:BH100)+SUM(BH118:BH123))+SUM(BH125:BH129))),2)</f>
        <v>0</v>
      </c>
      <c r="I35" s="282"/>
      <c r="J35" s="282"/>
      <c r="K35" s="38"/>
      <c r="L35" s="38"/>
      <c r="M35" s="293">
        <v>0</v>
      </c>
      <c r="N35" s="282"/>
      <c r="O35" s="282"/>
      <c r="P35" s="282"/>
      <c r="Q35" s="38"/>
      <c r="R35" s="39"/>
    </row>
    <row r="36" spans="2:18" s="1" customFormat="1" ht="14.45" hidden="1" customHeight="1">
      <c r="B36" s="37"/>
      <c r="C36" s="38"/>
      <c r="D36" s="38"/>
      <c r="E36" s="44" t="s">
        <v>50</v>
      </c>
      <c r="F36" s="45">
        <v>0</v>
      </c>
      <c r="G36" s="124" t="s">
        <v>46</v>
      </c>
      <c r="H36" s="293">
        <f>ROUND((((SUM(BI93:BI100)+SUM(BI118:BI123))+SUM(BI125:BI129))),2)</f>
        <v>0</v>
      </c>
      <c r="I36" s="282"/>
      <c r="J36" s="282"/>
      <c r="K36" s="38"/>
      <c r="L36" s="38"/>
      <c r="M36" s="293">
        <v>0</v>
      </c>
      <c r="N36" s="282"/>
      <c r="O36" s="282"/>
      <c r="P36" s="282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20"/>
      <c r="D38" s="125" t="s">
        <v>51</v>
      </c>
      <c r="E38" s="81"/>
      <c r="F38" s="81"/>
      <c r="G38" s="126" t="s">
        <v>52</v>
      </c>
      <c r="H38" s="127" t="s">
        <v>53</v>
      </c>
      <c r="I38" s="81"/>
      <c r="J38" s="81"/>
      <c r="K38" s="81"/>
      <c r="L38" s="294">
        <f>SUM(M30:M36)</f>
        <v>0</v>
      </c>
      <c r="M38" s="294"/>
      <c r="N38" s="294"/>
      <c r="O38" s="294"/>
      <c r="P38" s="295"/>
      <c r="Q38" s="120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54</v>
      </c>
      <c r="E50" s="53"/>
      <c r="F50" s="53"/>
      <c r="G50" s="53"/>
      <c r="H50" s="54"/>
      <c r="I50" s="38"/>
      <c r="J50" s="52" t="s">
        <v>55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56</v>
      </c>
      <c r="E59" s="58"/>
      <c r="F59" s="58"/>
      <c r="G59" s="59" t="s">
        <v>57</v>
      </c>
      <c r="H59" s="60"/>
      <c r="I59" s="38"/>
      <c r="J59" s="57" t="s">
        <v>56</v>
      </c>
      <c r="K59" s="58"/>
      <c r="L59" s="58"/>
      <c r="M59" s="58"/>
      <c r="N59" s="59" t="s">
        <v>57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58</v>
      </c>
      <c r="E61" s="53"/>
      <c r="F61" s="53"/>
      <c r="G61" s="53"/>
      <c r="H61" s="54"/>
      <c r="I61" s="38"/>
      <c r="J61" s="52" t="s">
        <v>59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21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21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21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21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21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21" s="1" customFormat="1" ht="15">
      <c r="B70" s="37"/>
      <c r="C70" s="38"/>
      <c r="D70" s="57" t="s">
        <v>56</v>
      </c>
      <c r="E70" s="58"/>
      <c r="F70" s="58"/>
      <c r="G70" s="59" t="s">
        <v>57</v>
      </c>
      <c r="H70" s="60"/>
      <c r="I70" s="38"/>
      <c r="J70" s="57" t="s">
        <v>56</v>
      </c>
      <c r="K70" s="58"/>
      <c r="L70" s="58"/>
      <c r="M70" s="58"/>
      <c r="N70" s="59" t="s">
        <v>57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30"/>
    </row>
    <row r="76" spans="2:21" s="1" customFormat="1" ht="36.950000000000003" customHeight="1">
      <c r="B76" s="37"/>
      <c r="C76" s="224" t="s">
        <v>110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39"/>
      <c r="T76" s="131"/>
      <c r="U76" s="131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1"/>
      <c r="U77" s="131"/>
    </row>
    <row r="78" spans="2:21" s="1" customFormat="1" ht="30" customHeight="1">
      <c r="B78" s="37"/>
      <c r="C78" s="32" t="s">
        <v>19</v>
      </c>
      <c r="D78" s="38"/>
      <c r="E78" s="38"/>
      <c r="F78" s="280" t="str">
        <f>F6</f>
        <v>Bytový dům Mezilesí 2059 - 2060</v>
      </c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38"/>
      <c r="R78" s="39"/>
      <c r="T78" s="131"/>
      <c r="U78" s="131"/>
    </row>
    <row r="79" spans="2:21" s="1" customFormat="1" ht="36.950000000000003" customHeight="1">
      <c r="B79" s="37"/>
      <c r="C79" s="71" t="s">
        <v>107</v>
      </c>
      <c r="D79" s="38"/>
      <c r="E79" s="38"/>
      <c r="F79" s="226" t="str">
        <f>F7</f>
        <v>101 - VON</v>
      </c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38"/>
      <c r="R79" s="39"/>
      <c r="T79" s="131"/>
      <c r="U79" s="131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1"/>
      <c r="U80" s="131"/>
    </row>
    <row r="81" spans="2:65" s="1" customFormat="1" ht="18" customHeight="1">
      <c r="B81" s="37"/>
      <c r="C81" s="32" t="s">
        <v>26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28</v>
      </c>
      <c r="L81" s="38"/>
      <c r="M81" s="283" t="str">
        <f>IF(O9="","",O9)</f>
        <v>15.7.2016</v>
      </c>
      <c r="N81" s="283"/>
      <c r="O81" s="283"/>
      <c r="P81" s="283"/>
      <c r="Q81" s="38"/>
      <c r="R81" s="39"/>
      <c r="T81" s="131"/>
      <c r="U81" s="131"/>
    </row>
    <row r="82" spans="2:65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1"/>
      <c r="U82" s="131"/>
    </row>
    <row r="83" spans="2:65" s="1" customFormat="1" ht="15">
      <c r="B83" s="37"/>
      <c r="C83" s="32" t="s">
        <v>32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37</v>
      </c>
      <c r="L83" s="38"/>
      <c r="M83" s="246" t="str">
        <f>E18</f>
        <v xml:space="preserve"> </v>
      </c>
      <c r="N83" s="246"/>
      <c r="O83" s="246"/>
      <c r="P83" s="246"/>
      <c r="Q83" s="246"/>
      <c r="R83" s="39"/>
      <c r="T83" s="131"/>
      <c r="U83" s="131"/>
    </row>
    <row r="84" spans="2:65" s="1" customFormat="1" ht="14.45" customHeight="1">
      <c r="B84" s="37"/>
      <c r="C84" s="32" t="s">
        <v>35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39</v>
      </c>
      <c r="L84" s="38"/>
      <c r="M84" s="246" t="str">
        <f>E21</f>
        <v xml:space="preserve"> </v>
      </c>
      <c r="N84" s="246"/>
      <c r="O84" s="246"/>
      <c r="P84" s="246"/>
      <c r="Q84" s="246"/>
      <c r="R84" s="39"/>
      <c r="T84" s="131"/>
      <c r="U84" s="131"/>
    </row>
    <row r="85" spans="2:65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1"/>
      <c r="U85" s="131"/>
    </row>
    <row r="86" spans="2:65" s="1" customFormat="1" ht="29.25" customHeight="1">
      <c r="B86" s="37"/>
      <c r="C86" s="291" t="s">
        <v>111</v>
      </c>
      <c r="D86" s="292"/>
      <c r="E86" s="292"/>
      <c r="F86" s="292"/>
      <c r="G86" s="292"/>
      <c r="H86" s="120"/>
      <c r="I86" s="120"/>
      <c r="J86" s="120"/>
      <c r="K86" s="120"/>
      <c r="L86" s="120"/>
      <c r="M86" s="120"/>
      <c r="N86" s="291" t="s">
        <v>112</v>
      </c>
      <c r="O86" s="292"/>
      <c r="P86" s="292"/>
      <c r="Q86" s="292"/>
      <c r="R86" s="39"/>
      <c r="T86" s="131"/>
      <c r="U86" s="131"/>
    </row>
    <row r="87" spans="2:65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1"/>
      <c r="U87" s="131"/>
    </row>
    <row r="88" spans="2:65" s="1" customFormat="1" ht="29.25" customHeight="1">
      <c r="B88" s="37"/>
      <c r="C88" s="132" t="s">
        <v>113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16">
        <f>N118</f>
        <v>0</v>
      </c>
      <c r="O88" s="289"/>
      <c r="P88" s="289"/>
      <c r="Q88" s="289"/>
      <c r="R88" s="39"/>
      <c r="T88" s="131"/>
      <c r="U88" s="131"/>
      <c r="AU88" s="20" t="s">
        <v>114</v>
      </c>
    </row>
    <row r="89" spans="2:65" s="6" customFormat="1" ht="24.95" customHeight="1">
      <c r="B89" s="133"/>
      <c r="C89" s="134"/>
      <c r="D89" s="135" t="s">
        <v>375</v>
      </c>
      <c r="E89" s="134"/>
      <c r="F89" s="134"/>
      <c r="G89" s="134"/>
      <c r="H89" s="134"/>
      <c r="I89" s="134"/>
      <c r="J89" s="134"/>
      <c r="K89" s="134"/>
      <c r="L89" s="134"/>
      <c r="M89" s="134"/>
      <c r="N89" s="262">
        <f>N119</f>
        <v>0</v>
      </c>
      <c r="O89" s="288"/>
      <c r="P89" s="288"/>
      <c r="Q89" s="288"/>
      <c r="R89" s="136"/>
      <c r="T89" s="137"/>
      <c r="U89" s="137"/>
    </row>
    <row r="90" spans="2:65" s="7" customFormat="1" ht="19.899999999999999" customHeight="1">
      <c r="B90" s="138"/>
      <c r="C90" s="139"/>
      <c r="D90" s="108" t="s">
        <v>376</v>
      </c>
      <c r="E90" s="139"/>
      <c r="F90" s="139"/>
      <c r="G90" s="139"/>
      <c r="H90" s="139"/>
      <c r="I90" s="139"/>
      <c r="J90" s="139"/>
      <c r="K90" s="139"/>
      <c r="L90" s="139"/>
      <c r="M90" s="139"/>
      <c r="N90" s="214">
        <f>N120</f>
        <v>0</v>
      </c>
      <c r="O90" s="287"/>
      <c r="P90" s="287"/>
      <c r="Q90" s="287"/>
      <c r="R90" s="140"/>
      <c r="T90" s="141"/>
      <c r="U90" s="141"/>
    </row>
    <row r="91" spans="2:65" s="6" customFormat="1" ht="21.75" customHeight="1">
      <c r="B91" s="133"/>
      <c r="C91" s="134"/>
      <c r="D91" s="135" t="s">
        <v>137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61">
        <f>N124</f>
        <v>0</v>
      </c>
      <c r="O91" s="288"/>
      <c r="P91" s="288"/>
      <c r="Q91" s="288"/>
      <c r="R91" s="136"/>
      <c r="T91" s="137"/>
      <c r="U91" s="137"/>
    </row>
    <row r="92" spans="2:65" s="1" customFormat="1" ht="21.75" customHeight="1"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9"/>
      <c r="T92" s="131"/>
      <c r="U92" s="131"/>
    </row>
    <row r="93" spans="2:65" s="1" customFormat="1" ht="29.25" customHeight="1">
      <c r="B93" s="37"/>
      <c r="C93" s="132" t="s">
        <v>138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289">
        <f>ROUND(N94+N95+N96+N97+N98+N99,2)</f>
        <v>0</v>
      </c>
      <c r="O93" s="290"/>
      <c r="P93" s="290"/>
      <c r="Q93" s="290"/>
      <c r="R93" s="39"/>
      <c r="T93" s="142"/>
      <c r="U93" s="143" t="s">
        <v>44</v>
      </c>
    </row>
    <row r="94" spans="2:65" s="1" customFormat="1" ht="18" customHeight="1">
      <c r="B94" s="37"/>
      <c r="C94" s="38"/>
      <c r="D94" s="211" t="s">
        <v>139</v>
      </c>
      <c r="E94" s="212"/>
      <c r="F94" s="212"/>
      <c r="G94" s="212"/>
      <c r="H94" s="212"/>
      <c r="I94" s="38"/>
      <c r="J94" s="38"/>
      <c r="K94" s="38"/>
      <c r="L94" s="38"/>
      <c r="M94" s="38"/>
      <c r="N94" s="213">
        <f>ROUND(N88*T94,2)</f>
        <v>0</v>
      </c>
      <c r="O94" s="214"/>
      <c r="P94" s="214"/>
      <c r="Q94" s="214"/>
      <c r="R94" s="39"/>
      <c r="S94" s="144"/>
      <c r="T94" s="145"/>
      <c r="U94" s="146" t="s">
        <v>47</v>
      </c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8" t="s">
        <v>140</v>
      </c>
      <c r="AZ94" s="147"/>
      <c r="BA94" s="147"/>
      <c r="BB94" s="147"/>
      <c r="BC94" s="147"/>
      <c r="BD94" s="147"/>
      <c r="BE94" s="149">
        <f t="shared" ref="BE94:BE99" si="0">IF(U94="základní",N94,0)</f>
        <v>0</v>
      </c>
      <c r="BF94" s="149">
        <f t="shared" ref="BF94:BF99" si="1">IF(U94="snížená",N94,0)</f>
        <v>0</v>
      </c>
      <c r="BG94" s="149">
        <f t="shared" ref="BG94:BG99" si="2">IF(U94="zákl. přenesená",N94,0)</f>
        <v>0</v>
      </c>
      <c r="BH94" s="149">
        <f t="shared" ref="BH94:BH99" si="3">IF(U94="sníž. přenesená",N94,0)</f>
        <v>0</v>
      </c>
      <c r="BI94" s="149">
        <f t="shared" ref="BI94:BI99" si="4">IF(U94="nulová",N94,0)</f>
        <v>0</v>
      </c>
      <c r="BJ94" s="148" t="s">
        <v>141</v>
      </c>
      <c r="BK94" s="147"/>
      <c r="BL94" s="147"/>
      <c r="BM94" s="147"/>
    </row>
    <row r="95" spans="2:65" s="1" customFormat="1" ht="18" customHeight="1">
      <c r="B95" s="37"/>
      <c r="C95" s="38"/>
      <c r="D95" s="211" t="s">
        <v>142</v>
      </c>
      <c r="E95" s="212"/>
      <c r="F95" s="212"/>
      <c r="G95" s="212"/>
      <c r="H95" s="212"/>
      <c r="I95" s="38"/>
      <c r="J95" s="38"/>
      <c r="K95" s="38"/>
      <c r="L95" s="38"/>
      <c r="M95" s="38"/>
      <c r="N95" s="213">
        <f>ROUND(N88*T95,2)</f>
        <v>0</v>
      </c>
      <c r="O95" s="214"/>
      <c r="P95" s="214"/>
      <c r="Q95" s="214"/>
      <c r="R95" s="39"/>
      <c r="S95" s="144"/>
      <c r="T95" s="145"/>
      <c r="U95" s="146" t="s">
        <v>47</v>
      </c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8" t="s">
        <v>140</v>
      </c>
      <c r="AZ95" s="147"/>
      <c r="BA95" s="147"/>
      <c r="BB95" s="147"/>
      <c r="BC95" s="147"/>
      <c r="BD95" s="147"/>
      <c r="BE95" s="149">
        <f t="shared" si="0"/>
        <v>0</v>
      </c>
      <c r="BF95" s="149">
        <f t="shared" si="1"/>
        <v>0</v>
      </c>
      <c r="BG95" s="149">
        <f t="shared" si="2"/>
        <v>0</v>
      </c>
      <c r="BH95" s="149">
        <f t="shared" si="3"/>
        <v>0</v>
      </c>
      <c r="BI95" s="149">
        <f t="shared" si="4"/>
        <v>0</v>
      </c>
      <c r="BJ95" s="148" t="s">
        <v>141</v>
      </c>
      <c r="BK95" s="147"/>
      <c r="BL95" s="147"/>
      <c r="BM95" s="147"/>
    </row>
    <row r="96" spans="2:65" s="1" customFormat="1" ht="18" customHeight="1">
      <c r="B96" s="37"/>
      <c r="C96" s="38"/>
      <c r="D96" s="211" t="s">
        <v>143</v>
      </c>
      <c r="E96" s="212"/>
      <c r="F96" s="212"/>
      <c r="G96" s="212"/>
      <c r="H96" s="212"/>
      <c r="I96" s="38"/>
      <c r="J96" s="38"/>
      <c r="K96" s="38"/>
      <c r="L96" s="38"/>
      <c r="M96" s="38"/>
      <c r="N96" s="213">
        <f>ROUND(N88*T96,2)</f>
        <v>0</v>
      </c>
      <c r="O96" s="214"/>
      <c r="P96" s="214"/>
      <c r="Q96" s="214"/>
      <c r="R96" s="39"/>
      <c r="S96" s="144"/>
      <c r="T96" s="145"/>
      <c r="U96" s="146" t="s">
        <v>47</v>
      </c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8" t="s">
        <v>140</v>
      </c>
      <c r="AZ96" s="147"/>
      <c r="BA96" s="147"/>
      <c r="BB96" s="147"/>
      <c r="BC96" s="147"/>
      <c r="BD96" s="147"/>
      <c r="BE96" s="149">
        <f t="shared" si="0"/>
        <v>0</v>
      </c>
      <c r="BF96" s="149">
        <f t="shared" si="1"/>
        <v>0</v>
      </c>
      <c r="BG96" s="149">
        <f t="shared" si="2"/>
        <v>0</v>
      </c>
      <c r="BH96" s="149">
        <f t="shared" si="3"/>
        <v>0</v>
      </c>
      <c r="BI96" s="149">
        <f t="shared" si="4"/>
        <v>0</v>
      </c>
      <c r="BJ96" s="148" t="s">
        <v>141</v>
      </c>
      <c r="BK96" s="147"/>
      <c r="BL96" s="147"/>
      <c r="BM96" s="147"/>
    </row>
    <row r="97" spans="2:65" s="1" customFormat="1" ht="18" customHeight="1">
      <c r="B97" s="37"/>
      <c r="C97" s="38"/>
      <c r="D97" s="211" t="s">
        <v>144</v>
      </c>
      <c r="E97" s="212"/>
      <c r="F97" s="212"/>
      <c r="G97" s="212"/>
      <c r="H97" s="212"/>
      <c r="I97" s="38"/>
      <c r="J97" s="38"/>
      <c r="K97" s="38"/>
      <c r="L97" s="38"/>
      <c r="M97" s="38"/>
      <c r="N97" s="213">
        <f>ROUND(N88*T97,2)</f>
        <v>0</v>
      </c>
      <c r="O97" s="214"/>
      <c r="P97" s="214"/>
      <c r="Q97" s="214"/>
      <c r="R97" s="39"/>
      <c r="S97" s="144"/>
      <c r="T97" s="145"/>
      <c r="U97" s="146" t="s">
        <v>47</v>
      </c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8" t="s">
        <v>140</v>
      </c>
      <c r="AZ97" s="147"/>
      <c r="BA97" s="147"/>
      <c r="BB97" s="147"/>
      <c r="BC97" s="147"/>
      <c r="BD97" s="147"/>
      <c r="BE97" s="149">
        <f t="shared" si="0"/>
        <v>0</v>
      </c>
      <c r="BF97" s="149">
        <f t="shared" si="1"/>
        <v>0</v>
      </c>
      <c r="BG97" s="149">
        <f t="shared" si="2"/>
        <v>0</v>
      </c>
      <c r="BH97" s="149">
        <f t="shared" si="3"/>
        <v>0</v>
      </c>
      <c r="BI97" s="149">
        <f t="shared" si="4"/>
        <v>0</v>
      </c>
      <c r="BJ97" s="148" t="s">
        <v>141</v>
      </c>
      <c r="BK97" s="147"/>
      <c r="BL97" s="147"/>
      <c r="BM97" s="147"/>
    </row>
    <row r="98" spans="2:65" s="1" customFormat="1" ht="18" customHeight="1">
      <c r="B98" s="37"/>
      <c r="C98" s="38"/>
      <c r="D98" s="211" t="s">
        <v>145</v>
      </c>
      <c r="E98" s="212"/>
      <c r="F98" s="212"/>
      <c r="G98" s="212"/>
      <c r="H98" s="212"/>
      <c r="I98" s="38"/>
      <c r="J98" s="38"/>
      <c r="K98" s="38"/>
      <c r="L98" s="38"/>
      <c r="M98" s="38"/>
      <c r="N98" s="213">
        <f>ROUND(N88*T98,2)</f>
        <v>0</v>
      </c>
      <c r="O98" s="214"/>
      <c r="P98" s="214"/>
      <c r="Q98" s="214"/>
      <c r="R98" s="39"/>
      <c r="S98" s="144"/>
      <c r="T98" s="145"/>
      <c r="U98" s="146" t="s">
        <v>47</v>
      </c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8" t="s">
        <v>140</v>
      </c>
      <c r="AZ98" s="147"/>
      <c r="BA98" s="147"/>
      <c r="BB98" s="147"/>
      <c r="BC98" s="147"/>
      <c r="BD98" s="147"/>
      <c r="BE98" s="149">
        <f t="shared" si="0"/>
        <v>0</v>
      </c>
      <c r="BF98" s="149">
        <f t="shared" si="1"/>
        <v>0</v>
      </c>
      <c r="BG98" s="149">
        <f t="shared" si="2"/>
        <v>0</v>
      </c>
      <c r="BH98" s="149">
        <f t="shared" si="3"/>
        <v>0</v>
      </c>
      <c r="BI98" s="149">
        <f t="shared" si="4"/>
        <v>0</v>
      </c>
      <c r="BJ98" s="148" t="s">
        <v>141</v>
      </c>
      <c r="BK98" s="147"/>
      <c r="BL98" s="147"/>
      <c r="BM98" s="147"/>
    </row>
    <row r="99" spans="2:65" s="1" customFormat="1" ht="18" customHeight="1">
      <c r="B99" s="37"/>
      <c r="C99" s="38"/>
      <c r="D99" s="108" t="s">
        <v>146</v>
      </c>
      <c r="E99" s="38"/>
      <c r="F99" s="38"/>
      <c r="G99" s="38"/>
      <c r="H99" s="38"/>
      <c r="I99" s="38"/>
      <c r="J99" s="38"/>
      <c r="K99" s="38"/>
      <c r="L99" s="38"/>
      <c r="M99" s="38"/>
      <c r="N99" s="213">
        <f>ROUND(N88*T99,2)</f>
        <v>0</v>
      </c>
      <c r="O99" s="214"/>
      <c r="P99" s="214"/>
      <c r="Q99" s="214"/>
      <c r="R99" s="39"/>
      <c r="S99" s="144"/>
      <c r="T99" s="150"/>
      <c r="U99" s="151" t="s">
        <v>47</v>
      </c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8" t="s">
        <v>147</v>
      </c>
      <c r="AZ99" s="147"/>
      <c r="BA99" s="147"/>
      <c r="BB99" s="147"/>
      <c r="BC99" s="147"/>
      <c r="BD99" s="147"/>
      <c r="BE99" s="149">
        <f t="shared" si="0"/>
        <v>0</v>
      </c>
      <c r="BF99" s="149">
        <f t="shared" si="1"/>
        <v>0</v>
      </c>
      <c r="BG99" s="149">
        <f t="shared" si="2"/>
        <v>0</v>
      </c>
      <c r="BH99" s="149">
        <f t="shared" si="3"/>
        <v>0</v>
      </c>
      <c r="BI99" s="149">
        <f t="shared" si="4"/>
        <v>0</v>
      </c>
      <c r="BJ99" s="148" t="s">
        <v>141</v>
      </c>
      <c r="BK99" s="147"/>
      <c r="BL99" s="147"/>
      <c r="BM99" s="147"/>
    </row>
    <row r="100" spans="2:65" s="1" customForma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9"/>
      <c r="T100" s="131"/>
      <c r="U100" s="131"/>
    </row>
    <row r="101" spans="2:65" s="1" customFormat="1" ht="29.25" customHeight="1">
      <c r="B101" s="37"/>
      <c r="C101" s="119" t="s">
        <v>100</v>
      </c>
      <c r="D101" s="120"/>
      <c r="E101" s="120"/>
      <c r="F101" s="120"/>
      <c r="G101" s="120"/>
      <c r="H101" s="120"/>
      <c r="I101" s="120"/>
      <c r="J101" s="120"/>
      <c r="K101" s="120"/>
      <c r="L101" s="208">
        <f>ROUND(SUM(N88+N93),2)</f>
        <v>0</v>
      </c>
      <c r="M101" s="208"/>
      <c r="N101" s="208"/>
      <c r="O101" s="208"/>
      <c r="P101" s="208"/>
      <c r="Q101" s="208"/>
      <c r="R101" s="39"/>
      <c r="T101" s="131"/>
      <c r="U101" s="131"/>
    </row>
    <row r="102" spans="2:65" s="1" customFormat="1" ht="6.95" customHeight="1"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3"/>
      <c r="T102" s="131"/>
      <c r="U102" s="131"/>
    </row>
    <row r="106" spans="2:65" s="1" customFormat="1" ht="6.95" customHeight="1"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</row>
    <row r="107" spans="2:65" s="1" customFormat="1" ht="36.950000000000003" customHeight="1">
      <c r="B107" s="37"/>
      <c r="C107" s="224" t="s">
        <v>148</v>
      </c>
      <c r="D107" s="282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39"/>
    </row>
    <row r="108" spans="2:65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9"/>
    </row>
    <row r="109" spans="2:65" s="1" customFormat="1" ht="30" customHeight="1">
      <c r="B109" s="37"/>
      <c r="C109" s="32" t="s">
        <v>19</v>
      </c>
      <c r="D109" s="38"/>
      <c r="E109" s="38"/>
      <c r="F109" s="280" t="str">
        <f>F6</f>
        <v>Bytový dům Mezilesí 2059 - 2060</v>
      </c>
      <c r="G109" s="281"/>
      <c r="H109" s="281"/>
      <c r="I109" s="281"/>
      <c r="J109" s="281"/>
      <c r="K109" s="281"/>
      <c r="L109" s="281"/>
      <c r="M109" s="281"/>
      <c r="N109" s="281"/>
      <c r="O109" s="281"/>
      <c r="P109" s="281"/>
      <c r="Q109" s="38"/>
      <c r="R109" s="39"/>
    </row>
    <row r="110" spans="2:65" s="1" customFormat="1" ht="36.950000000000003" customHeight="1">
      <c r="B110" s="37"/>
      <c r="C110" s="71" t="s">
        <v>107</v>
      </c>
      <c r="D110" s="38"/>
      <c r="E110" s="38"/>
      <c r="F110" s="226" t="str">
        <f>F7</f>
        <v>101 - VON</v>
      </c>
      <c r="G110" s="282"/>
      <c r="H110" s="282"/>
      <c r="I110" s="282"/>
      <c r="J110" s="282"/>
      <c r="K110" s="282"/>
      <c r="L110" s="282"/>
      <c r="M110" s="282"/>
      <c r="N110" s="282"/>
      <c r="O110" s="282"/>
      <c r="P110" s="282"/>
      <c r="Q110" s="38"/>
      <c r="R110" s="39"/>
    </row>
    <row r="111" spans="2:65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9"/>
    </row>
    <row r="112" spans="2:65" s="1" customFormat="1" ht="18" customHeight="1">
      <c r="B112" s="37"/>
      <c r="C112" s="32" t="s">
        <v>26</v>
      </c>
      <c r="D112" s="38"/>
      <c r="E112" s="38"/>
      <c r="F112" s="30" t="str">
        <f>F9</f>
        <v xml:space="preserve"> </v>
      </c>
      <c r="G112" s="38"/>
      <c r="H112" s="38"/>
      <c r="I112" s="38"/>
      <c r="J112" s="38"/>
      <c r="K112" s="32" t="s">
        <v>28</v>
      </c>
      <c r="L112" s="38"/>
      <c r="M112" s="283" t="str">
        <f>IF(O9="","",O9)</f>
        <v>15.7.2016</v>
      </c>
      <c r="N112" s="283"/>
      <c r="O112" s="283"/>
      <c r="P112" s="283"/>
      <c r="Q112" s="38"/>
      <c r="R112" s="39"/>
    </row>
    <row r="113" spans="2:65" s="1" customFormat="1" ht="6.9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9"/>
    </row>
    <row r="114" spans="2:65" s="1" customFormat="1" ht="15">
      <c r="B114" s="37"/>
      <c r="C114" s="32" t="s">
        <v>32</v>
      </c>
      <c r="D114" s="38"/>
      <c r="E114" s="38"/>
      <c r="F114" s="30" t="str">
        <f>E12</f>
        <v xml:space="preserve"> </v>
      </c>
      <c r="G114" s="38"/>
      <c r="H114" s="38"/>
      <c r="I114" s="38"/>
      <c r="J114" s="38"/>
      <c r="K114" s="32" t="s">
        <v>37</v>
      </c>
      <c r="L114" s="38"/>
      <c r="M114" s="246" t="str">
        <f>E18</f>
        <v xml:space="preserve"> </v>
      </c>
      <c r="N114" s="246"/>
      <c r="O114" s="246"/>
      <c r="P114" s="246"/>
      <c r="Q114" s="246"/>
      <c r="R114" s="39"/>
    </row>
    <row r="115" spans="2:65" s="1" customFormat="1" ht="14.45" customHeight="1">
      <c r="B115" s="37"/>
      <c r="C115" s="32" t="s">
        <v>35</v>
      </c>
      <c r="D115" s="38"/>
      <c r="E115" s="38"/>
      <c r="F115" s="30" t="str">
        <f>IF(E15="","",E15)</f>
        <v>Vyplň údaj</v>
      </c>
      <c r="G115" s="38"/>
      <c r="H115" s="38"/>
      <c r="I115" s="38"/>
      <c r="J115" s="38"/>
      <c r="K115" s="32" t="s">
        <v>39</v>
      </c>
      <c r="L115" s="38"/>
      <c r="M115" s="246" t="str">
        <f>E21</f>
        <v xml:space="preserve"> </v>
      </c>
      <c r="N115" s="246"/>
      <c r="O115" s="246"/>
      <c r="P115" s="246"/>
      <c r="Q115" s="246"/>
      <c r="R115" s="39"/>
    </row>
    <row r="116" spans="2:65" s="1" customFormat="1" ht="10.3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8" customFormat="1" ht="29.25" customHeight="1">
      <c r="B117" s="152"/>
      <c r="C117" s="153" t="s">
        <v>149</v>
      </c>
      <c r="D117" s="154" t="s">
        <v>150</v>
      </c>
      <c r="E117" s="154" t="s">
        <v>62</v>
      </c>
      <c r="F117" s="284" t="s">
        <v>151</v>
      </c>
      <c r="G117" s="284"/>
      <c r="H117" s="284"/>
      <c r="I117" s="284"/>
      <c r="J117" s="154" t="s">
        <v>152</v>
      </c>
      <c r="K117" s="154" t="s">
        <v>153</v>
      </c>
      <c r="L117" s="285" t="s">
        <v>154</v>
      </c>
      <c r="M117" s="285"/>
      <c r="N117" s="284" t="s">
        <v>112</v>
      </c>
      <c r="O117" s="284"/>
      <c r="P117" s="284"/>
      <c r="Q117" s="286"/>
      <c r="R117" s="155"/>
      <c r="T117" s="82" t="s">
        <v>155</v>
      </c>
      <c r="U117" s="83" t="s">
        <v>44</v>
      </c>
      <c r="V117" s="83" t="s">
        <v>156</v>
      </c>
      <c r="W117" s="83" t="s">
        <v>157</v>
      </c>
      <c r="X117" s="83" t="s">
        <v>158</v>
      </c>
      <c r="Y117" s="83" t="s">
        <v>159</v>
      </c>
      <c r="Z117" s="83" t="s">
        <v>160</v>
      </c>
      <c r="AA117" s="84" t="s">
        <v>161</v>
      </c>
    </row>
    <row r="118" spans="2:65" s="1" customFormat="1" ht="29.25" customHeight="1">
      <c r="B118" s="37"/>
      <c r="C118" s="86" t="s">
        <v>109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259">
        <f>BK118</f>
        <v>0</v>
      </c>
      <c r="O118" s="260"/>
      <c r="P118" s="260"/>
      <c r="Q118" s="260"/>
      <c r="R118" s="39"/>
      <c r="T118" s="85"/>
      <c r="U118" s="53"/>
      <c r="V118" s="53"/>
      <c r="W118" s="156">
        <f>W119+W124</f>
        <v>0</v>
      </c>
      <c r="X118" s="53"/>
      <c r="Y118" s="156">
        <f>Y119+Y124</f>
        <v>0</v>
      </c>
      <c r="Z118" s="53"/>
      <c r="AA118" s="157">
        <f>AA119+AA124</f>
        <v>0</v>
      </c>
      <c r="AT118" s="20" t="s">
        <v>79</v>
      </c>
      <c r="AU118" s="20" t="s">
        <v>114</v>
      </c>
      <c r="BK118" s="158">
        <f>BK119+BK124</f>
        <v>0</v>
      </c>
    </row>
    <row r="119" spans="2:65" s="9" customFormat="1" ht="37.35" customHeight="1">
      <c r="B119" s="159"/>
      <c r="C119" s="160"/>
      <c r="D119" s="161" t="s">
        <v>375</v>
      </c>
      <c r="E119" s="161"/>
      <c r="F119" s="161"/>
      <c r="G119" s="161"/>
      <c r="H119" s="161"/>
      <c r="I119" s="161"/>
      <c r="J119" s="161"/>
      <c r="K119" s="161"/>
      <c r="L119" s="161"/>
      <c r="M119" s="161"/>
      <c r="N119" s="261">
        <f>BK119</f>
        <v>0</v>
      </c>
      <c r="O119" s="262"/>
      <c r="P119" s="262"/>
      <c r="Q119" s="262"/>
      <c r="R119" s="162"/>
      <c r="T119" s="163"/>
      <c r="U119" s="160"/>
      <c r="V119" s="160"/>
      <c r="W119" s="164">
        <f>W120</f>
        <v>0</v>
      </c>
      <c r="X119" s="160"/>
      <c r="Y119" s="164">
        <f>Y120</f>
        <v>0</v>
      </c>
      <c r="Z119" s="160"/>
      <c r="AA119" s="165">
        <f>AA120</f>
        <v>0</v>
      </c>
      <c r="AR119" s="166" t="s">
        <v>167</v>
      </c>
      <c r="AT119" s="167" t="s">
        <v>79</v>
      </c>
      <c r="AU119" s="167" t="s">
        <v>80</v>
      </c>
      <c r="AY119" s="166" t="s">
        <v>162</v>
      </c>
      <c r="BK119" s="168">
        <f>BK120</f>
        <v>0</v>
      </c>
    </row>
    <row r="120" spans="2:65" s="9" customFormat="1" ht="19.899999999999999" customHeight="1">
      <c r="B120" s="159"/>
      <c r="C120" s="160"/>
      <c r="D120" s="169" t="s">
        <v>376</v>
      </c>
      <c r="E120" s="169"/>
      <c r="F120" s="169"/>
      <c r="G120" s="169"/>
      <c r="H120" s="169"/>
      <c r="I120" s="169"/>
      <c r="J120" s="169"/>
      <c r="K120" s="169"/>
      <c r="L120" s="169"/>
      <c r="M120" s="169"/>
      <c r="N120" s="263">
        <f>BK120</f>
        <v>0</v>
      </c>
      <c r="O120" s="264"/>
      <c r="P120" s="264"/>
      <c r="Q120" s="264"/>
      <c r="R120" s="162"/>
      <c r="T120" s="163"/>
      <c r="U120" s="160"/>
      <c r="V120" s="160"/>
      <c r="W120" s="164">
        <f>SUM(W121:W123)</f>
        <v>0</v>
      </c>
      <c r="X120" s="160"/>
      <c r="Y120" s="164">
        <f>SUM(Y121:Y123)</f>
        <v>0</v>
      </c>
      <c r="Z120" s="160"/>
      <c r="AA120" s="165">
        <f>SUM(AA121:AA123)</f>
        <v>0</v>
      </c>
      <c r="AR120" s="166" t="s">
        <v>167</v>
      </c>
      <c r="AT120" s="167" t="s">
        <v>79</v>
      </c>
      <c r="AU120" s="167" t="s">
        <v>25</v>
      </c>
      <c r="AY120" s="166" t="s">
        <v>162</v>
      </c>
      <c r="BK120" s="168">
        <f>SUM(BK121:BK123)</f>
        <v>0</v>
      </c>
    </row>
    <row r="121" spans="2:65" s="1" customFormat="1" ht="22.5" customHeight="1">
      <c r="B121" s="37"/>
      <c r="C121" s="170" t="s">
        <v>141</v>
      </c>
      <c r="D121" s="170" t="s">
        <v>163</v>
      </c>
      <c r="E121" s="171" t="s">
        <v>377</v>
      </c>
      <c r="F121" s="272" t="s">
        <v>139</v>
      </c>
      <c r="G121" s="272"/>
      <c r="H121" s="272"/>
      <c r="I121" s="272"/>
      <c r="J121" s="172" t="s">
        <v>209</v>
      </c>
      <c r="K121" s="173">
        <v>1</v>
      </c>
      <c r="L121" s="257">
        <v>0</v>
      </c>
      <c r="M121" s="273"/>
      <c r="N121" s="258">
        <f>ROUND(L121*K121,2)</f>
        <v>0</v>
      </c>
      <c r="O121" s="258"/>
      <c r="P121" s="258"/>
      <c r="Q121" s="258"/>
      <c r="R121" s="39"/>
      <c r="T121" s="174" t="s">
        <v>23</v>
      </c>
      <c r="U121" s="46" t="s">
        <v>47</v>
      </c>
      <c r="V121" s="38"/>
      <c r="W121" s="175">
        <f>V121*K121</f>
        <v>0</v>
      </c>
      <c r="X121" s="175">
        <v>0</v>
      </c>
      <c r="Y121" s="175">
        <f>X121*K121</f>
        <v>0</v>
      </c>
      <c r="Z121" s="175">
        <v>0</v>
      </c>
      <c r="AA121" s="176">
        <f>Z121*K121</f>
        <v>0</v>
      </c>
      <c r="AR121" s="20" t="s">
        <v>378</v>
      </c>
      <c r="AT121" s="20" t="s">
        <v>163</v>
      </c>
      <c r="AU121" s="20" t="s">
        <v>141</v>
      </c>
      <c r="AY121" s="20" t="s">
        <v>162</v>
      </c>
      <c r="BE121" s="112">
        <f>IF(U121="základní",N121,0)</f>
        <v>0</v>
      </c>
      <c r="BF121" s="112">
        <f>IF(U121="snížená",N121,0)</f>
        <v>0</v>
      </c>
      <c r="BG121" s="112">
        <f>IF(U121="zákl. přenesená",N121,0)</f>
        <v>0</v>
      </c>
      <c r="BH121" s="112">
        <f>IF(U121="sníž. přenesená",N121,0)</f>
        <v>0</v>
      </c>
      <c r="BI121" s="112">
        <f>IF(U121="nulová",N121,0)</f>
        <v>0</v>
      </c>
      <c r="BJ121" s="20" t="s">
        <v>141</v>
      </c>
      <c r="BK121" s="112">
        <f>ROUND(L121*K121,2)</f>
        <v>0</v>
      </c>
      <c r="BL121" s="20" t="s">
        <v>378</v>
      </c>
      <c r="BM121" s="20" t="s">
        <v>379</v>
      </c>
    </row>
    <row r="122" spans="2:65" s="1" customFormat="1" ht="22.5" customHeight="1">
      <c r="B122" s="37"/>
      <c r="C122" s="170" t="s">
        <v>176</v>
      </c>
      <c r="D122" s="170" t="s">
        <v>163</v>
      </c>
      <c r="E122" s="171" t="s">
        <v>380</v>
      </c>
      <c r="F122" s="272" t="s">
        <v>381</v>
      </c>
      <c r="G122" s="272"/>
      <c r="H122" s="272"/>
      <c r="I122" s="272"/>
      <c r="J122" s="172" t="s">
        <v>209</v>
      </c>
      <c r="K122" s="173">
        <v>1</v>
      </c>
      <c r="L122" s="257">
        <v>0</v>
      </c>
      <c r="M122" s="273"/>
      <c r="N122" s="258">
        <f>ROUND(L122*K122,2)</f>
        <v>0</v>
      </c>
      <c r="O122" s="258"/>
      <c r="P122" s="258"/>
      <c r="Q122" s="258"/>
      <c r="R122" s="39"/>
      <c r="T122" s="174" t="s">
        <v>23</v>
      </c>
      <c r="U122" s="46" t="s">
        <v>47</v>
      </c>
      <c r="V122" s="38"/>
      <c r="W122" s="175">
        <f>V122*K122</f>
        <v>0</v>
      </c>
      <c r="X122" s="175">
        <v>0</v>
      </c>
      <c r="Y122" s="175">
        <f>X122*K122</f>
        <v>0</v>
      </c>
      <c r="Z122" s="175">
        <v>0</v>
      </c>
      <c r="AA122" s="176">
        <f>Z122*K122</f>
        <v>0</v>
      </c>
      <c r="AR122" s="20" t="s">
        <v>378</v>
      </c>
      <c r="AT122" s="20" t="s">
        <v>163</v>
      </c>
      <c r="AU122" s="20" t="s">
        <v>141</v>
      </c>
      <c r="AY122" s="20" t="s">
        <v>162</v>
      </c>
      <c r="BE122" s="112">
        <f>IF(U122="základní",N122,0)</f>
        <v>0</v>
      </c>
      <c r="BF122" s="112">
        <f>IF(U122="snížená",N122,0)</f>
        <v>0</v>
      </c>
      <c r="BG122" s="112">
        <f>IF(U122="zákl. přenesená",N122,0)</f>
        <v>0</v>
      </c>
      <c r="BH122" s="112">
        <f>IF(U122="sníž. přenesená",N122,0)</f>
        <v>0</v>
      </c>
      <c r="BI122" s="112">
        <f>IF(U122="nulová",N122,0)</f>
        <v>0</v>
      </c>
      <c r="BJ122" s="20" t="s">
        <v>141</v>
      </c>
      <c r="BK122" s="112">
        <f>ROUND(L122*K122,2)</f>
        <v>0</v>
      </c>
      <c r="BL122" s="20" t="s">
        <v>378</v>
      </c>
      <c r="BM122" s="20" t="s">
        <v>382</v>
      </c>
    </row>
    <row r="123" spans="2:65" s="1" customFormat="1" ht="22.5" customHeight="1">
      <c r="B123" s="37"/>
      <c r="C123" s="170" t="s">
        <v>167</v>
      </c>
      <c r="D123" s="170" t="s">
        <v>163</v>
      </c>
      <c r="E123" s="171" t="s">
        <v>383</v>
      </c>
      <c r="F123" s="272" t="s">
        <v>384</v>
      </c>
      <c r="G123" s="272"/>
      <c r="H123" s="272"/>
      <c r="I123" s="272"/>
      <c r="J123" s="172" t="s">
        <v>209</v>
      </c>
      <c r="K123" s="173">
        <v>1</v>
      </c>
      <c r="L123" s="257">
        <v>0</v>
      </c>
      <c r="M123" s="273"/>
      <c r="N123" s="258">
        <f>ROUND(L123*K123,2)</f>
        <v>0</v>
      </c>
      <c r="O123" s="258"/>
      <c r="P123" s="258"/>
      <c r="Q123" s="258"/>
      <c r="R123" s="39"/>
      <c r="T123" s="174" t="s">
        <v>23</v>
      </c>
      <c r="U123" s="46" t="s">
        <v>47</v>
      </c>
      <c r="V123" s="38"/>
      <c r="W123" s="175">
        <f>V123*K123</f>
        <v>0</v>
      </c>
      <c r="X123" s="175">
        <v>0</v>
      </c>
      <c r="Y123" s="175">
        <f>X123*K123</f>
        <v>0</v>
      </c>
      <c r="Z123" s="175">
        <v>0</v>
      </c>
      <c r="AA123" s="176">
        <f>Z123*K123</f>
        <v>0</v>
      </c>
      <c r="AR123" s="20" t="s">
        <v>378</v>
      </c>
      <c r="AT123" s="20" t="s">
        <v>163</v>
      </c>
      <c r="AU123" s="20" t="s">
        <v>141</v>
      </c>
      <c r="AY123" s="20" t="s">
        <v>162</v>
      </c>
      <c r="BE123" s="112">
        <f>IF(U123="základní",N123,0)</f>
        <v>0</v>
      </c>
      <c r="BF123" s="112">
        <f>IF(U123="snížená",N123,0)</f>
        <v>0</v>
      </c>
      <c r="BG123" s="112">
        <f>IF(U123="zákl. přenesená",N123,0)</f>
        <v>0</v>
      </c>
      <c r="BH123" s="112">
        <f>IF(U123="sníž. přenesená",N123,0)</f>
        <v>0</v>
      </c>
      <c r="BI123" s="112">
        <f>IF(U123="nulová",N123,0)</f>
        <v>0</v>
      </c>
      <c r="BJ123" s="20" t="s">
        <v>141</v>
      </c>
      <c r="BK123" s="112">
        <f>ROUND(L123*K123,2)</f>
        <v>0</v>
      </c>
      <c r="BL123" s="20" t="s">
        <v>378</v>
      </c>
      <c r="BM123" s="20" t="s">
        <v>385</v>
      </c>
    </row>
    <row r="124" spans="2:65" s="1" customFormat="1" ht="49.9" customHeight="1">
      <c r="B124" s="37"/>
      <c r="C124" s="38"/>
      <c r="D124" s="161" t="s">
        <v>372</v>
      </c>
      <c r="E124" s="38"/>
      <c r="F124" s="38"/>
      <c r="G124" s="38"/>
      <c r="H124" s="38"/>
      <c r="I124" s="38"/>
      <c r="J124" s="38"/>
      <c r="K124" s="38"/>
      <c r="L124" s="38"/>
      <c r="M124" s="38"/>
      <c r="N124" s="274">
        <f t="shared" ref="N124:N129" si="5">BK124</f>
        <v>0</v>
      </c>
      <c r="O124" s="275"/>
      <c r="P124" s="275"/>
      <c r="Q124" s="275"/>
      <c r="R124" s="39"/>
      <c r="T124" s="145"/>
      <c r="U124" s="38"/>
      <c r="V124" s="38"/>
      <c r="W124" s="38"/>
      <c r="X124" s="38"/>
      <c r="Y124" s="38"/>
      <c r="Z124" s="38"/>
      <c r="AA124" s="80"/>
      <c r="AT124" s="20" t="s">
        <v>79</v>
      </c>
      <c r="AU124" s="20" t="s">
        <v>80</v>
      </c>
      <c r="AY124" s="20" t="s">
        <v>373</v>
      </c>
      <c r="BK124" s="112">
        <f>SUM(BK125:BK129)</f>
        <v>0</v>
      </c>
    </row>
    <row r="125" spans="2:65" s="1" customFormat="1" ht="22.35" customHeight="1">
      <c r="B125" s="37"/>
      <c r="C125" s="203" t="s">
        <v>23</v>
      </c>
      <c r="D125" s="203" t="s">
        <v>163</v>
      </c>
      <c r="E125" s="204" t="s">
        <v>23</v>
      </c>
      <c r="F125" s="256" t="s">
        <v>23</v>
      </c>
      <c r="G125" s="256"/>
      <c r="H125" s="256"/>
      <c r="I125" s="256"/>
      <c r="J125" s="205" t="s">
        <v>23</v>
      </c>
      <c r="K125" s="206"/>
      <c r="L125" s="257"/>
      <c r="M125" s="258"/>
      <c r="N125" s="258">
        <f t="shared" si="5"/>
        <v>0</v>
      </c>
      <c r="O125" s="258"/>
      <c r="P125" s="258"/>
      <c r="Q125" s="258"/>
      <c r="R125" s="39"/>
      <c r="T125" s="174" t="s">
        <v>23</v>
      </c>
      <c r="U125" s="207" t="s">
        <v>47</v>
      </c>
      <c r="V125" s="38"/>
      <c r="W125" s="38"/>
      <c r="X125" s="38"/>
      <c r="Y125" s="38"/>
      <c r="Z125" s="38"/>
      <c r="AA125" s="80"/>
      <c r="AT125" s="20" t="s">
        <v>373</v>
      </c>
      <c r="AU125" s="20" t="s">
        <v>25</v>
      </c>
      <c r="AY125" s="20" t="s">
        <v>373</v>
      </c>
      <c r="BE125" s="112">
        <f>IF(U125="základní",N125,0)</f>
        <v>0</v>
      </c>
      <c r="BF125" s="112">
        <f>IF(U125="snížená",N125,0)</f>
        <v>0</v>
      </c>
      <c r="BG125" s="112">
        <f>IF(U125="zákl. přenesená",N125,0)</f>
        <v>0</v>
      </c>
      <c r="BH125" s="112">
        <f>IF(U125="sníž. přenesená",N125,0)</f>
        <v>0</v>
      </c>
      <c r="BI125" s="112">
        <f>IF(U125="nulová",N125,0)</f>
        <v>0</v>
      </c>
      <c r="BJ125" s="20" t="s">
        <v>141</v>
      </c>
      <c r="BK125" s="112">
        <f>L125*K125</f>
        <v>0</v>
      </c>
    </row>
    <row r="126" spans="2:65" s="1" customFormat="1" ht="22.35" customHeight="1">
      <c r="B126" s="37"/>
      <c r="C126" s="203" t="s">
        <v>23</v>
      </c>
      <c r="D126" s="203" t="s">
        <v>163</v>
      </c>
      <c r="E126" s="204" t="s">
        <v>23</v>
      </c>
      <c r="F126" s="256" t="s">
        <v>23</v>
      </c>
      <c r="G126" s="256"/>
      <c r="H126" s="256"/>
      <c r="I126" s="256"/>
      <c r="J126" s="205" t="s">
        <v>23</v>
      </c>
      <c r="K126" s="206"/>
      <c r="L126" s="257"/>
      <c r="M126" s="258"/>
      <c r="N126" s="258">
        <f t="shared" si="5"/>
        <v>0</v>
      </c>
      <c r="O126" s="258"/>
      <c r="P126" s="258"/>
      <c r="Q126" s="258"/>
      <c r="R126" s="39"/>
      <c r="T126" s="174" t="s">
        <v>23</v>
      </c>
      <c r="U126" s="207" t="s">
        <v>47</v>
      </c>
      <c r="V126" s="38"/>
      <c r="W126" s="38"/>
      <c r="X126" s="38"/>
      <c r="Y126" s="38"/>
      <c r="Z126" s="38"/>
      <c r="AA126" s="80"/>
      <c r="AT126" s="20" t="s">
        <v>373</v>
      </c>
      <c r="AU126" s="20" t="s">
        <v>25</v>
      </c>
      <c r="AY126" s="20" t="s">
        <v>373</v>
      </c>
      <c r="BE126" s="112">
        <f>IF(U126="základní",N126,0)</f>
        <v>0</v>
      </c>
      <c r="BF126" s="112">
        <f>IF(U126="snížená",N126,0)</f>
        <v>0</v>
      </c>
      <c r="BG126" s="112">
        <f>IF(U126="zákl. přenesená",N126,0)</f>
        <v>0</v>
      </c>
      <c r="BH126" s="112">
        <f>IF(U126="sníž. přenesená",N126,0)</f>
        <v>0</v>
      </c>
      <c r="BI126" s="112">
        <f>IF(U126="nulová",N126,0)</f>
        <v>0</v>
      </c>
      <c r="BJ126" s="20" t="s">
        <v>141</v>
      </c>
      <c r="BK126" s="112">
        <f>L126*K126</f>
        <v>0</v>
      </c>
    </row>
    <row r="127" spans="2:65" s="1" customFormat="1" ht="22.35" customHeight="1">
      <c r="B127" s="37"/>
      <c r="C127" s="203" t="s">
        <v>23</v>
      </c>
      <c r="D127" s="203" t="s">
        <v>163</v>
      </c>
      <c r="E127" s="204" t="s">
        <v>23</v>
      </c>
      <c r="F127" s="256" t="s">
        <v>23</v>
      </c>
      <c r="G127" s="256"/>
      <c r="H127" s="256"/>
      <c r="I127" s="256"/>
      <c r="J127" s="205" t="s">
        <v>23</v>
      </c>
      <c r="K127" s="206"/>
      <c r="L127" s="257"/>
      <c r="M127" s="258"/>
      <c r="N127" s="258">
        <f t="shared" si="5"/>
        <v>0</v>
      </c>
      <c r="O127" s="258"/>
      <c r="P127" s="258"/>
      <c r="Q127" s="258"/>
      <c r="R127" s="39"/>
      <c r="T127" s="174" t="s">
        <v>23</v>
      </c>
      <c r="U127" s="207" t="s">
        <v>47</v>
      </c>
      <c r="V127" s="38"/>
      <c r="W127" s="38"/>
      <c r="X127" s="38"/>
      <c r="Y127" s="38"/>
      <c r="Z127" s="38"/>
      <c r="AA127" s="80"/>
      <c r="AT127" s="20" t="s">
        <v>373</v>
      </c>
      <c r="AU127" s="20" t="s">
        <v>25</v>
      </c>
      <c r="AY127" s="20" t="s">
        <v>373</v>
      </c>
      <c r="BE127" s="112">
        <f>IF(U127="základní",N127,0)</f>
        <v>0</v>
      </c>
      <c r="BF127" s="112">
        <f>IF(U127="snížená",N127,0)</f>
        <v>0</v>
      </c>
      <c r="BG127" s="112">
        <f>IF(U127="zákl. přenesená",N127,0)</f>
        <v>0</v>
      </c>
      <c r="BH127" s="112">
        <f>IF(U127="sníž. přenesená",N127,0)</f>
        <v>0</v>
      </c>
      <c r="BI127" s="112">
        <f>IF(U127="nulová",N127,0)</f>
        <v>0</v>
      </c>
      <c r="BJ127" s="20" t="s">
        <v>141</v>
      </c>
      <c r="BK127" s="112">
        <f>L127*K127</f>
        <v>0</v>
      </c>
    </row>
    <row r="128" spans="2:65" s="1" customFormat="1" ht="22.35" customHeight="1">
      <c r="B128" s="37"/>
      <c r="C128" s="203" t="s">
        <v>23</v>
      </c>
      <c r="D128" s="203" t="s">
        <v>163</v>
      </c>
      <c r="E128" s="204" t="s">
        <v>23</v>
      </c>
      <c r="F128" s="256" t="s">
        <v>23</v>
      </c>
      <c r="G128" s="256"/>
      <c r="H128" s="256"/>
      <c r="I128" s="256"/>
      <c r="J128" s="205" t="s">
        <v>23</v>
      </c>
      <c r="K128" s="206"/>
      <c r="L128" s="257"/>
      <c r="M128" s="258"/>
      <c r="N128" s="258">
        <f t="shared" si="5"/>
        <v>0</v>
      </c>
      <c r="O128" s="258"/>
      <c r="P128" s="258"/>
      <c r="Q128" s="258"/>
      <c r="R128" s="39"/>
      <c r="T128" s="174" t="s">
        <v>23</v>
      </c>
      <c r="U128" s="207" t="s">
        <v>47</v>
      </c>
      <c r="V128" s="38"/>
      <c r="W128" s="38"/>
      <c r="X128" s="38"/>
      <c r="Y128" s="38"/>
      <c r="Z128" s="38"/>
      <c r="AA128" s="80"/>
      <c r="AT128" s="20" t="s">
        <v>373</v>
      </c>
      <c r="AU128" s="20" t="s">
        <v>25</v>
      </c>
      <c r="AY128" s="20" t="s">
        <v>373</v>
      </c>
      <c r="BE128" s="112">
        <f>IF(U128="základní",N128,0)</f>
        <v>0</v>
      </c>
      <c r="BF128" s="112">
        <f>IF(U128="snížená",N128,0)</f>
        <v>0</v>
      </c>
      <c r="BG128" s="112">
        <f>IF(U128="zákl. přenesená",N128,0)</f>
        <v>0</v>
      </c>
      <c r="BH128" s="112">
        <f>IF(U128="sníž. přenesená",N128,0)</f>
        <v>0</v>
      </c>
      <c r="BI128" s="112">
        <f>IF(U128="nulová",N128,0)</f>
        <v>0</v>
      </c>
      <c r="BJ128" s="20" t="s">
        <v>141</v>
      </c>
      <c r="BK128" s="112">
        <f>L128*K128</f>
        <v>0</v>
      </c>
    </row>
    <row r="129" spans="2:63" s="1" customFormat="1" ht="22.35" customHeight="1">
      <c r="B129" s="37"/>
      <c r="C129" s="203" t="s">
        <v>23</v>
      </c>
      <c r="D129" s="203" t="s">
        <v>163</v>
      </c>
      <c r="E129" s="204" t="s">
        <v>23</v>
      </c>
      <c r="F129" s="256" t="s">
        <v>23</v>
      </c>
      <c r="G129" s="256"/>
      <c r="H129" s="256"/>
      <c r="I129" s="256"/>
      <c r="J129" s="205" t="s">
        <v>23</v>
      </c>
      <c r="K129" s="206"/>
      <c r="L129" s="257"/>
      <c r="M129" s="258"/>
      <c r="N129" s="258">
        <f t="shared" si="5"/>
        <v>0</v>
      </c>
      <c r="O129" s="258"/>
      <c r="P129" s="258"/>
      <c r="Q129" s="258"/>
      <c r="R129" s="39"/>
      <c r="T129" s="174" t="s">
        <v>23</v>
      </c>
      <c r="U129" s="207" t="s">
        <v>47</v>
      </c>
      <c r="V129" s="58"/>
      <c r="W129" s="58"/>
      <c r="X129" s="58"/>
      <c r="Y129" s="58"/>
      <c r="Z129" s="58"/>
      <c r="AA129" s="60"/>
      <c r="AT129" s="20" t="s">
        <v>373</v>
      </c>
      <c r="AU129" s="20" t="s">
        <v>25</v>
      </c>
      <c r="AY129" s="20" t="s">
        <v>373</v>
      </c>
      <c r="BE129" s="112">
        <f>IF(U129="základní",N129,0)</f>
        <v>0</v>
      </c>
      <c r="BF129" s="112">
        <f>IF(U129="snížená",N129,0)</f>
        <v>0</v>
      </c>
      <c r="BG129" s="112">
        <f>IF(U129="zákl. přenesená",N129,0)</f>
        <v>0</v>
      </c>
      <c r="BH129" s="112">
        <f>IF(U129="sníž. přenesená",N129,0)</f>
        <v>0</v>
      </c>
      <c r="BI129" s="112">
        <f>IF(U129="nulová",N129,0)</f>
        <v>0</v>
      </c>
      <c r="BJ129" s="20" t="s">
        <v>141</v>
      </c>
      <c r="BK129" s="112">
        <f>L129*K129</f>
        <v>0</v>
      </c>
    </row>
    <row r="130" spans="2:63" s="1" customFormat="1" ht="6.95" customHeight="1"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3"/>
    </row>
  </sheetData>
  <sheetProtection algorithmName="SHA-512" hashValue="GVh+ZQtE4DOHH3M8tVCDmrn/kM40wJZ+4nQPiVB8TQ60ceKwBSnU5eXlxA4sCIDBq8cSrVmw4tLOMexS3Du6lg==" saltValue="T/Kv/K5C4nUxHeLL2WCI+g==" spinCount="100000" sheet="1" objects="1" scenarios="1" formatCells="0" formatColumns="0" formatRows="0" sort="0" autoFilter="0"/>
  <mergeCells count="93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C86:G86"/>
    <mergeCell ref="N86:Q86"/>
    <mergeCell ref="H36:J36"/>
    <mergeCell ref="M36:P36"/>
    <mergeCell ref="L38:P38"/>
    <mergeCell ref="C76:Q76"/>
    <mergeCell ref="F78:P78"/>
    <mergeCell ref="D94:H94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N99:Q99"/>
    <mergeCell ref="F117:I117"/>
    <mergeCell ref="L117:M117"/>
    <mergeCell ref="N117:Q117"/>
    <mergeCell ref="L101:Q101"/>
    <mergeCell ref="C107:Q107"/>
    <mergeCell ref="F109:P109"/>
    <mergeCell ref="F110:P110"/>
    <mergeCell ref="M112:P112"/>
    <mergeCell ref="F125:I125"/>
    <mergeCell ref="L125:M125"/>
    <mergeCell ref="N125:Q125"/>
    <mergeCell ref="F121:I121"/>
    <mergeCell ref="L121:M121"/>
    <mergeCell ref="N121:Q121"/>
    <mergeCell ref="F122:I122"/>
    <mergeCell ref="L122:M122"/>
    <mergeCell ref="N122:Q122"/>
    <mergeCell ref="H1:K1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7:I127"/>
    <mergeCell ref="L127:M127"/>
    <mergeCell ref="N127:Q127"/>
    <mergeCell ref="F123:I123"/>
    <mergeCell ref="L123:M123"/>
    <mergeCell ref="N123:Q123"/>
    <mergeCell ref="S2:AC2"/>
    <mergeCell ref="N118:Q118"/>
    <mergeCell ref="N119:Q119"/>
    <mergeCell ref="N120:Q120"/>
    <mergeCell ref="N124:Q124"/>
    <mergeCell ref="M114:Q114"/>
    <mergeCell ref="M115:Q115"/>
    <mergeCell ref="N88:Q88"/>
    <mergeCell ref="N89:Q89"/>
    <mergeCell ref="N90:Q90"/>
    <mergeCell ref="N91:Q91"/>
    <mergeCell ref="N93:Q93"/>
    <mergeCell ref="F79:P79"/>
    <mergeCell ref="M81:P81"/>
    <mergeCell ref="M83:Q83"/>
    <mergeCell ref="M84:Q84"/>
  </mergeCells>
  <dataValidations count="2">
    <dataValidation type="list" allowBlank="1" showInputMessage="1" showErrorMessage="1" error="Povoleny jsou hodnoty K, M." sqref="D125:D130">
      <formula1>"K, M"</formula1>
    </dataValidation>
    <dataValidation type="list" allowBlank="1" showInputMessage="1" showErrorMessage="1" error="Povoleny jsou hodnoty základní, snížená, zákl. přenesená, sníž. přenesená, nulová." sqref="U125:U130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1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SO 01 Odvětrání - au...</vt:lpstr>
      <vt:lpstr>101 - VON</vt:lpstr>
      <vt:lpstr>'01 - SO 01 Odvětrání - au...'!Názvy_tisku</vt:lpstr>
      <vt:lpstr>'101 - VON'!Názvy_tisku</vt:lpstr>
      <vt:lpstr>'Rekapitulace stavby'!Názvy_tisku</vt:lpstr>
      <vt:lpstr>'01 - SO 01 Odvětrání - au...'!Oblast_tisku</vt:lpstr>
      <vt:lpstr>'101 -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2017-03-09T10:08:07Z</dcterms:created>
  <dcterms:modified xsi:type="dcterms:W3CDTF">2017-03-09T10:10:18Z</dcterms:modified>
</cp:coreProperties>
</file>