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rozpočet" sheetId="2" r:id="rId2"/>
  </sheets>
  <definedNames>
    <definedName name="_xlnm._FilterDatabase" localSheetId="1" hidden="1">'rozpočet'!$C$71:$K$71</definedName>
    <definedName name="_xlnm.Print_Titles" localSheetId="0">'Rekapitulace stavby'!$49:$49</definedName>
    <definedName name="_xlnm.Print_Titles" localSheetId="1">'rozpočet'!$71:$71</definedName>
    <definedName name="_xlnm.Print_Area" localSheetId="0">'Rekapitulace stavby'!$D$4:$AO$33,'Rekapitulace stavby'!$C$39:$AQ$53</definedName>
    <definedName name="_xlnm.Print_Area" localSheetId="1">'rozpočet'!$C$4:$J$34,'rozpočet'!$C$40:$J$55,'rozpočet'!$C$61:$K$81</definedName>
  </definedNames>
  <calcPr fullCalcOnLoad="1"/>
</workbook>
</file>

<file path=xl/sharedStrings.xml><?xml version="1.0" encoding="utf-8"?>
<sst xmlns="http://schemas.openxmlformats.org/spreadsheetml/2006/main" count="283" uniqueCount="135">
  <si>
    <t>Export VZ</t>
  </si>
  <si>
    <t>List obsahuje:</t>
  </si>
  <si>
    <t>3.0</t>
  </si>
  <si>
    <t>ODOM</t>
  </si>
  <si>
    <t>False</t>
  </si>
  <si>
    <t>{3E5CA70B-2E35-463B-9F61-67F30251A6EA}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</si>
  <si>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</si>
  <si>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</si>
  <si>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</si>
  <si>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</si>
  <si>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</si>
  <si>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</si>
  <si>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</si>
  <si>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</si>
  <si>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</si>
  <si>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</si>
  <si>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</si>
  <si>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</si>
  <si>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</si>
  <si>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KSO:</t>
  </si>
  <si>
    <t>CC-CZ:</t>
  </si>
  <si>
    <t>1</t>
  </si>
  <si>
    <t>Místo:</t>
  </si>
  <si>
    <t xml:space="preserve"> </t>
  </si>
  <si>
    <t>Datum:</t>
  </si>
  <si>
    <t>10</t>
  </si>
  <si>
    <t>100</t>
  </si>
  <si>
    <t>Zadavatel:</t>
  </si>
  <si>
    <t>IČ:</t>
  </si>
  <si>
    <t>MČ Praha 20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</si>
  <si>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</si>
  <si>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</si>
  <si>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</si>
  <si>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</si>
  <si>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</si>
  <si>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</si>
  <si>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</si>
  <si>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</si>
  <si>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</si>
  <si>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</si>
  <si>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</si>
  <si>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</si>
  <si>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</si>
  <si>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</si>
  <si>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</si>
  <si>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</si>
  <si>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</si>
  <si>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</si>
  <si>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</si>
  <si>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</si>
  <si>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</si>
  <si>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</si>
  <si>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</si>
  <si>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</si>
  <si>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</si>
  <si>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</si>
  <si>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</si>
  <si>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</si>
  <si>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</si>
  <si>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</si>
  <si>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</si>
  <si>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</si>
  <si>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</si>
  <si>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</si>
  <si>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</si>
  <si>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</si>
  <si>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</si>
  <si>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</si>
  <si>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</si>
  <si>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</si>
  <si>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</si>
  <si>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</si>
  <si>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</si>
  <si>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</si>
  <si>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</si>
  <si>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</si>
  <si>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</si>
  <si>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</si>
  <si>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</si>
  <si>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</si>
  <si>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</si>
  <si>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</si>
  <si>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</si>
  <si>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</si>
  <si>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</si>
  <si>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</si>
  <si>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</si>
  <si>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</si>
  <si>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</si>
  <si>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</si>
  <si>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</si>
  <si>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</si>
  <si>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</si>
  <si>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</si>
  <si>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</si>
  <si>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</si>
  <si>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</si>
  <si>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</si>
  <si>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</si>
  <si>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</si>
  <si>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</si>
  <si>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</si>
  <si>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K</t>
  </si>
  <si>
    <t>P1</t>
  </si>
  <si>
    <t>soubor</t>
  </si>
  <si>
    <t>1024</t>
  </si>
  <si>
    <t>-765990829</t>
  </si>
  <si>
    <t>16</t>
  </si>
  <si>
    <t>1824196485</t>
  </si>
  <si>
    <t>994265403</t>
  </si>
  <si>
    <t>-1937776451</t>
  </si>
  <si>
    <t>718088230</t>
  </si>
  <si>
    <t>P2</t>
  </si>
  <si>
    <t>-1885869986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</si>
  <si>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</si>
  <si>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</si>
  <si>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</si>
  <si>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</si>
  <si>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</si>
  <si>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</si>
  <si>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</si>
  <si>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BD Jívanská/Dobšická – vstupní dveře</t>
  </si>
  <si>
    <t>Demontážstávajících dveří, včetně likvidace</t>
  </si>
  <si>
    <t>ks</t>
  </si>
  <si>
    <t>Dodávka s montáž dveří - ve specifikaci označených jako č. 1</t>
  </si>
  <si>
    <t>Dodávka s montáž dveří - ve specifikaci označených jako č. 2</t>
  </si>
  <si>
    <t>Dodávka s montáž dveří - ve specifikaci označených jako č. 3</t>
  </si>
  <si>
    <t>Zednické začištění po osazení dveří</t>
  </si>
  <si>
    <t>úklid po skončení stavebních prací</t>
  </si>
  <si>
    <t>P3</t>
  </si>
  <si>
    <t>P4</t>
  </si>
  <si>
    <t>P5</t>
  </si>
  <si>
    <t>P6</t>
  </si>
  <si>
    <t>P7</t>
  </si>
  <si>
    <t>Dodávka čipu k otevírání dveří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</si>
</sst>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.00_ ;\-#,##0.00\ "/>
  </numFmts>
  <fonts count="68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7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30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4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51" fillId="33" borderId="0" xfId="36" applyFill="1" applyAlignment="1">
      <alignment horizontal="left" vertical="top"/>
    </xf>
    <xf numFmtId="0" fontId="66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67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7" fillId="33" borderId="0" xfId="36" applyFont="1" applyFill="1" applyAlignment="1" applyProtection="1">
      <alignment horizontal="left" vertical="center"/>
      <protection/>
    </xf>
    <xf numFmtId="14" fontId="7" fillId="34" borderId="0" xfId="0" applyNumberFormat="1" applyFont="1" applyFill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64" fontId="14" fillId="0" borderId="0" xfId="0" applyNumberFormat="1" applyFont="1" applyBorder="1" applyAlignment="1">
      <alignment horizontal="right"/>
    </xf>
    <xf numFmtId="164" fontId="23" fillId="0" borderId="0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 horizontal="right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3" fillId="35" borderId="0" xfId="0" applyFont="1" applyFill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7" fillId="33" borderId="0" xfId="36" applyFont="1" applyFill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370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0D4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370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0D4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K6" sqref="K6:AO6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23" t="s">
        <v>0</v>
      </c>
      <c r="B1" s="124"/>
      <c r="C1" s="124"/>
      <c r="D1" s="125" t="s">
        <v>1</v>
      </c>
      <c r="E1" s="124"/>
      <c r="F1" s="124"/>
      <c r="G1" s="124"/>
      <c r="H1" s="124"/>
      <c r="I1" s="124"/>
      <c r="J1" s="124"/>
      <c r="K1" s="126" t="s">
        <v>114</v>
      </c>
      <c r="L1" s="126"/>
      <c r="M1" s="126"/>
      <c r="N1" s="126"/>
      <c r="O1" s="126"/>
      <c r="P1" s="126"/>
      <c r="Q1" s="126"/>
      <c r="R1" s="126"/>
      <c r="S1" s="126"/>
      <c r="T1" s="124"/>
      <c r="U1" s="124"/>
      <c r="V1" s="124"/>
      <c r="W1" s="126" t="s">
        <v>115</v>
      </c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1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63" t="s">
        <v>6</v>
      </c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143" t="s">
        <v>15</v>
      </c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Q5" s="12"/>
      <c r="BE5" s="139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144" t="s">
        <v>121</v>
      </c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Q6" s="12"/>
      <c r="BE6" s="140"/>
      <c r="BS6" s="6" t="s">
        <v>18</v>
      </c>
    </row>
    <row r="7" spans="2:71" s="2" customFormat="1" ht="15" customHeight="1">
      <c r="B7" s="10"/>
      <c r="D7" s="18" t="s">
        <v>19</v>
      </c>
      <c r="K7" s="16"/>
      <c r="AK7" s="18" t="s">
        <v>20</v>
      </c>
      <c r="AN7" s="16"/>
      <c r="AQ7" s="12"/>
      <c r="BE7" s="140"/>
      <c r="BS7" s="6" t="s">
        <v>21</v>
      </c>
    </row>
    <row r="8" spans="2:71" s="2" customFormat="1" ht="15" customHeight="1">
      <c r="B8" s="10"/>
      <c r="D8" s="18" t="s">
        <v>22</v>
      </c>
      <c r="K8" s="16" t="s">
        <v>23</v>
      </c>
      <c r="AK8" s="18" t="s">
        <v>24</v>
      </c>
      <c r="AN8" s="127">
        <v>42835</v>
      </c>
      <c r="AQ8" s="12"/>
      <c r="BE8" s="140"/>
      <c r="BS8" s="6" t="s">
        <v>25</v>
      </c>
    </row>
    <row r="9" spans="2:71" s="2" customFormat="1" ht="15" customHeight="1">
      <c r="B9" s="10"/>
      <c r="AQ9" s="12"/>
      <c r="BE9" s="140"/>
      <c r="BS9" s="6" t="s">
        <v>26</v>
      </c>
    </row>
    <row r="10" spans="2:71" s="2" customFormat="1" ht="15" customHeight="1">
      <c r="B10" s="10"/>
      <c r="D10" s="18" t="s">
        <v>27</v>
      </c>
      <c r="AK10" s="18" t="s">
        <v>28</v>
      </c>
      <c r="AN10" s="16"/>
      <c r="AQ10" s="12"/>
      <c r="BE10" s="140"/>
      <c r="BS10" s="6" t="s">
        <v>18</v>
      </c>
    </row>
    <row r="11" spans="2:71" s="2" customFormat="1" ht="19.5" customHeight="1">
      <c r="B11" s="10"/>
      <c r="E11" s="16" t="s">
        <v>29</v>
      </c>
      <c r="AK11" s="18" t="s">
        <v>30</v>
      </c>
      <c r="AN11" s="16"/>
      <c r="AQ11" s="12"/>
      <c r="BE11" s="140"/>
      <c r="BS11" s="6" t="s">
        <v>18</v>
      </c>
    </row>
    <row r="12" spans="2:71" s="2" customFormat="1" ht="7.5" customHeight="1">
      <c r="B12" s="10"/>
      <c r="AQ12" s="12"/>
      <c r="BE12" s="140"/>
      <c r="BS12" s="6" t="s">
        <v>18</v>
      </c>
    </row>
    <row r="13" spans="2:71" s="2" customFormat="1" ht="15" customHeight="1">
      <c r="B13" s="10"/>
      <c r="D13" s="18" t="s">
        <v>31</v>
      </c>
      <c r="AK13" s="18" t="s">
        <v>28</v>
      </c>
      <c r="AN13" s="19" t="s">
        <v>32</v>
      </c>
      <c r="AQ13" s="12"/>
      <c r="BE13" s="140"/>
      <c r="BS13" s="6" t="s">
        <v>18</v>
      </c>
    </row>
    <row r="14" spans="2:71" s="2" customFormat="1" ht="15.75" customHeight="1">
      <c r="B14" s="10"/>
      <c r="E14" s="145" t="s">
        <v>32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8" t="s">
        <v>30</v>
      </c>
      <c r="AN14" s="19" t="s">
        <v>32</v>
      </c>
      <c r="AQ14" s="12"/>
      <c r="BE14" s="140"/>
      <c r="BS14" s="6" t="s">
        <v>18</v>
      </c>
    </row>
    <row r="15" spans="2:71" s="2" customFormat="1" ht="7.5" customHeight="1">
      <c r="B15" s="10"/>
      <c r="AQ15" s="12"/>
      <c r="BE15" s="140"/>
      <c r="BS15" s="6" t="s">
        <v>4</v>
      </c>
    </row>
    <row r="16" spans="2:71" s="2" customFormat="1" ht="15" customHeight="1">
      <c r="B16" s="10"/>
      <c r="D16" s="18" t="s">
        <v>33</v>
      </c>
      <c r="AK16" s="18" t="s">
        <v>28</v>
      </c>
      <c r="AN16" s="16"/>
      <c r="AQ16" s="12"/>
      <c r="BE16" s="140"/>
      <c r="BS16" s="6" t="s">
        <v>4</v>
      </c>
    </row>
    <row r="17" spans="2:71" s="2" customFormat="1" ht="19.5" customHeight="1">
      <c r="B17" s="10"/>
      <c r="E17" s="16" t="s">
        <v>23</v>
      </c>
      <c r="AK17" s="18" t="s">
        <v>30</v>
      </c>
      <c r="AN17" s="16"/>
      <c r="AQ17" s="12"/>
      <c r="BE17" s="140"/>
      <c r="BS17" s="6" t="s">
        <v>34</v>
      </c>
    </row>
    <row r="18" spans="2:71" s="2" customFormat="1" ht="7.5" customHeight="1">
      <c r="B18" s="10"/>
      <c r="AQ18" s="12"/>
      <c r="BE18" s="140"/>
      <c r="BS18" s="6" t="s">
        <v>7</v>
      </c>
    </row>
    <row r="19" spans="2:71" s="2" customFormat="1" ht="15" customHeight="1">
      <c r="B19" s="10"/>
      <c r="D19" s="18" t="s">
        <v>35</v>
      </c>
      <c r="AQ19" s="12"/>
      <c r="BE19" s="140"/>
      <c r="BS19" s="6" t="s">
        <v>7</v>
      </c>
    </row>
    <row r="20" spans="2:71" s="2" customFormat="1" ht="15.75" customHeight="1">
      <c r="B20" s="10"/>
      <c r="E20" s="146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Q20" s="12"/>
      <c r="BE20" s="140"/>
      <c r="BS20" s="6" t="s">
        <v>34</v>
      </c>
    </row>
    <row r="21" spans="2:57" s="2" customFormat="1" ht="7.5" customHeight="1">
      <c r="B21" s="10"/>
      <c r="AQ21" s="12"/>
      <c r="BE21" s="140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2"/>
      <c r="BE22" s="140"/>
    </row>
    <row r="23" spans="2:57" s="6" customFormat="1" ht="27" customHeight="1">
      <c r="B23" s="21"/>
      <c r="D23" s="22" t="s">
        <v>36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147">
        <f>ROUND($AG$51,2)</f>
        <v>0</v>
      </c>
      <c r="AL23" s="148"/>
      <c r="AM23" s="148"/>
      <c r="AN23" s="148"/>
      <c r="AO23" s="148"/>
      <c r="AQ23" s="24"/>
      <c r="BE23" s="141"/>
    </row>
    <row r="24" spans="2:57" s="6" customFormat="1" ht="7.5" customHeight="1">
      <c r="B24" s="21"/>
      <c r="AQ24" s="24"/>
      <c r="BE24" s="141"/>
    </row>
    <row r="25" spans="2:57" s="6" customFormat="1" ht="14.25" customHeight="1">
      <c r="B25" s="21"/>
      <c r="L25" s="149" t="s">
        <v>37</v>
      </c>
      <c r="M25" s="141"/>
      <c r="N25" s="141"/>
      <c r="O25" s="141"/>
      <c r="W25" s="149" t="s">
        <v>38</v>
      </c>
      <c r="X25" s="141"/>
      <c r="Y25" s="141"/>
      <c r="Z25" s="141"/>
      <c r="AA25" s="141"/>
      <c r="AB25" s="141"/>
      <c r="AC25" s="141"/>
      <c r="AD25" s="141"/>
      <c r="AE25" s="141"/>
      <c r="AK25" s="149" t="s">
        <v>39</v>
      </c>
      <c r="AL25" s="141"/>
      <c r="AM25" s="141"/>
      <c r="AN25" s="141"/>
      <c r="AO25" s="141"/>
      <c r="AQ25" s="24"/>
      <c r="BE25" s="141"/>
    </row>
    <row r="26" spans="2:57" s="6" customFormat="1" ht="15" customHeight="1">
      <c r="B26" s="26"/>
      <c r="D26" s="27" t="s">
        <v>40</v>
      </c>
      <c r="F26" s="27" t="s">
        <v>41</v>
      </c>
      <c r="L26" s="150">
        <v>0.21</v>
      </c>
      <c r="M26" s="142"/>
      <c r="N26" s="142"/>
      <c r="O26" s="142"/>
      <c r="W26" s="151">
        <f>ROUND($AZ$51,2)</f>
        <v>0</v>
      </c>
      <c r="X26" s="142"/>
      <c r="Y26" s="142"/>
      <c r="Z26" s="142"/>
      <c r="AA26" s="142"/>
      <c r="AB26" s="142"/>
      <c r="AC26" s="142"/>
      <c r="AD26" s="142"/>
      <c r="AE26" s="142"/>
      <c r="AK26" s="151">
        <f>ROUND($AV$51,2)</f>
        <v>0</v>
      </c>
      <c r="AL26" s="142"/>
      <c r="AM26" s="142"/>
      <c r="AN26" s="142"/>
      <c r="AO26" s="142"/>
      <c r="AQ26" s="28"/>
      <c r="BE26" s="142"/>
    </row>
    <row r="27" spans="2:57" s="6" customFormat="1" ht="15" customHeight="1">
      <c r="B27" s="26"/>
      <c r="F27" s="27" t="s">
        <v>42</v>
      </c>
      <c r="L27" s="150">
        <v>0.15</v>
      </c>
      <c r="M27" s="142"/>
      <c r="N27" s="142"/>
      <c r="O27" s="142"/>
      <c r="W27" s="151">
        <f>ROUND($BA$51,2)</f>
        <v>0</v>
      </c>
      <c r="X27" s="142"/>
      <c r="Y27" s="142"/>
      <c r="Z27" s="142"/>
      <c r="AA27" s="142"/>
      <c r="AB27" s="142"/>
      <c r="AC27" s="142"/>
      <c r="AD27" s="142"/>
      <c r="AE27" s="142"/>
      <c r="AK27" s="151">
        <f>ROUND($AW$51,2)</f>
        <v>0</v>
      </c>
      <c r="AL27" s="142"/>
      <c r="AM27" s="142"/>
      <c r="AN27" s="142"/>
      <c r="AO27" s="142"/>
      <c r="AQ27" s="28"/>
      <c r="BE27" s="142"/>
    </row>
    <row r="28" spans="2:57" s="6" customFormat="1" ht="15" customHeight="1" hidden="1">
      <c r="B28" s="26"/>
      <c r="F28" s="27" t="s">
        <v>43</v>
      </c>
      <c r="L28" s="150">
        <v>0.21</v>
      </c>
      <c r="M28" s="142"/>
      <c r="N28" s="142"/>
      <c r="O28" s="142"/>
      <c r="W28" s="151">
        <f>ROUND($BB$51,2)</f>
        <v>0</v>
      </c>
      <c r="X28" s="142"/>
      <c r="Y28" s="142"/>
      <c r="Z28" s="142"/>
      <c r="AA28" s="142"/>
      <c r="AB28" s="142"/>
      <c r="AC28" s="142"/>
      <c r="AD28" s="142"/>
      <c r="AE28" s="142"/>
      <c r="AK28" s="151">
        <v>0</v>
      </c>
      <c r="AL28" s="142"/>
      <c r="AM28" s="142"/>
      <c r="AN28" s="142"/>
      <c r="AO28" s="142"/>
      <c r="AQ28" s="28"/>
      <c r="BE28" s="142"/>
    </row>
    <row r="29" spans="2:57" s="6" customFormat="1" ht="15" customHeight="1" hidden="1">
      <c r="B29" s="26"/>
      <c r="F29" s="27" t="s">
        <v>44</v>
      </c>
      <c r="L29" s="150">
        <v>0.15</v>
      </c>
      <c r="M29" s="142"/>
      <c r="N29" s="142"/>
      <c r="O29" s="142"/>
      <c r="W29" s="151">
        <f>ROUND($BC$51,2)</f>
        <v>0</v>
      </c>
      <c r="X29" s="142"/>
      <c r="Y29" s="142"/>
      <c r="Z29" s="142"/>
      <c r="AA29" s="142"/>
      <c r="AB29" s="142"/>
      <c r="AC29" s="142"/>
      <c r="AD29" s="142"/>
      <c r="AE29" s="142"/>
      <c r="AK29" s="151">
        <v>0</v>
      </c>
      <c r="AL29" s="142"/>
      <c r="AM29" s="142"/>
      <c r="AN29" s="142"/>
      <c r="AO29" s="142"/>
      <c r="AQ29" s="28"/>
      <c r="BE29" s="142"/>
    </row>
    <row r="30" spans="2:57" s="6" customFormat="1" ht="15" customHeight="1" hidden="1">
      <c r="B30" s="26"/>
      <c r="F30" s="27" t="s">
        <v>45</v>
      </c>
      <c r="L30" s="150">
        <v>0</v>
      </c>
      <c r="M30" s="142"/>
      <c r="N30" s="142"/>
      <c r="O30" s="142"/>
      <c r="W30" s="151">
        <f>ROUND($BD$51,2)</f>
        <v>0</v>
      </c>
      <c r="X30" s="142"/>
      <c r="Y30" s="142"/>
      <c r="Z30" s="142"/>
      <c r="AA30" s="142"/>
      <c r="AB30" s="142"/>
      <c r="AC30" s="142"/>
      <c r="AD30" s="142"/>
      <c r="AE30" s="142"/>
      <c r="AK30" s="151">
        <v>0</v>
      </c>
      <c r="AL30" s="142"/>
      <c r="AM30" s="142"/>
      <c r="AN30" s="142"/>
      <c r="AO30" s="142"/>
      <c r="AQ30" s="28"/>
      <c r="BE30" s="142"/>
    </row>
    <row r="31" spans="2:57" s="6" customFormat="1" ht="7.5" customHeight="1">
      <c r="B31" s="21"/>
      <c r="AQ31" s="24"/>
      <c r="BE31" s="141"/>
    </row>
    <row r="32" spans="2:57" s="6" customFormat="1" ht="27" customHeight="1">
      <c r="B32" s="21"/>
      <c r="C32" s="29"/>
      <c r="D32" s="30" t="s">
        <v>46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 t="s">
        <v>47</v>
      </c>
      <c r="U32" s="31"/>
      <c r="V32" s="31"/>
      <c r="W32" s="31"/>
      <c r="X32" s="157" t="s">
        <v>48</v>
      </c>
      <c r="Y32" s="158"/>
      <c r="Z32" s="158"/>
      <c r="AA32" s="158"/>
      <c r="AB32" s="158"/>
      <c r="AC32" s="31"/>
      <c r="AD32" s="31"/>
      <c r="AE32" s="31"/>
      <c r="AF32" s="31"/>
      <c r="AG32" s="31"/>
      <c r="AH32" s="31"/>
      <c r="AI32" s="31"/>
      <c r="AJ32" s="31"/>
      <c r="AK32" s="159">
        <f>ROUND(SUM($AK$23:$AK$30),2)</f>
        <v>0</v>
      </c>
      <c r="AL32" s="158"/>
      <c r="AM32" s="158"/>
      <c r="AN32" s="158"/>
      <c r="AO32" s="160"/>
      <c r="AP32" s="29"/>
      <c r="AQ32" s="34"/>
      <c r="BE32" s="141"/>
    </row>
    <row r="33" spans="2:43" s="6" customFormat="1" ht="7.5" customHeight="1">
      <c r="B33" s="21"/>
      <c r="AQ33" s="24"/>
    </row>
    <row r="34" spans="2:43" s="6" customFormat="1" ht="7.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7"/>
    </row>
    <row r="38" spans="2:44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21"/>
    </row>
    <row r="39" spans="2:44" s="6" customFormat="1" ht="37.5" customHeight="1">
      <c r="B39" s="21"/>
      <c r="C39" s="11" t="s">
        <v>49</v>
      </c>
      <c r="AR39" s="21"/>
    </row>
    <row r="40" spans="2:44" s="6" customFormat="1" ht="7.5" customHeight="1">
      <c r="B40" s="21"/>
      <c r="AR40" s="21"/>
    </row>
    <row r="41" spans="2:44" s="16" customFormat="1" ht="15" customHeight="1">
      <c r="B41" s="40"/>
      <c r="C41" s="18" t="s">
        <v>14</v>
      </c>
      <c r="L41" s="16" t="str">
        <f>$K$5</f>
        <v>5</v>
      </c>
      <c r="AR41" s="40"/>
    </row>
    <row r="42" spans="2:44" s="41" customFormat="1" ht="37.5" customHeight="1">
      <c r="B42" s="42"/>
      <c r="C42" s="41" t="s">
        <v>17</v>
      </c>
      <c r="L42" s="161" t="str">
        <f>$K$6</f>
        <v>BD Jívanská/Dobšická – vstupní dveře</v>
      </c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R42" s="42"/>
    </row>
    <row r="43" spans="2:44" s="6" customFormat="1" ht="7.5" customHeight="1">
      <c r="B43" s="21"/>
      <c r="AR43" s="21"/>
    </row>
    <row r="44" spans="2:44" s="6" customFormat="1" ht="15.75" customHeight="1">
      <c r="B44" s="21"/>
      <c r="C44" s="18" t="s">
        <v>22</v>
      </c>
      <c r="L44" s="43" t="str">
        <f>IF($K$8="","",$K$8)</f>
        <v> </v>
      </c>
      <c r="AI44" s="18" t="s">
        <v>24</v>
      </c>
      <c r="AM44" s="162">
        <f>IF($AN$8="","",$AN$8)</f>
        <v>42835</v>
      </c>
      <c r="AN44" s="141"/>
      <c r="AR44" s="21"/>
    </row>
    <row r="45" spans="2:44" s="6" customFormat="1" ht="7.5" customHeight="1">
      <c r="B45" s="21"/>
      <c r="AR45" s="21"/>
    </row>
    <row r="46" spans="2:56" s="6" customFormat="1" ht="18.75" customHeight="1">
      <c r="B46" s="21"/>
      <c r="C46" s="18" t="s">
        <v>27</v>
      </c>
      <c r="L46" s="16" t="str">
        <f>IF($E$11="","",$E$11)</f>
        <v>MČ Praha 20</v>
      </c>
      <c r="AI46" s="18" t="s">
        <v>33</v>
      </c>
      <c r="AM46" s="143" t="str">
        <f>IF($E$17="","",$E$17)</f>
        <v> </v>
      </c>
      <c r="AN46" s="141"/>
      <c r="AO46" s="141"/>
      <c r="AP46" s="141"/>
      <c r="AR46" s="21"/>
      <c r="AS46" s="152" t="s">
        <v>50</v>
      </c>
      <c r="AT46" s="153"/>
      <c r="AU46" s="45"/>
      <c r="AV46" s="45"/>
      <c r="AW46" s="45"/>
      <c r="AX46" s="45"/>
      <c r="AY46" s="45"/>
      <c r="AZ46" s="45"/>
      <c r="BA46" s="45"/>
      <c r="BB46" s="45"/>
      <c r="BC46" s="45"/>
      <c r="BD46" s="46"/>
    </row>
    <row r="47" spans="2:56" s="6" customFormat="1" ht="15.75" customHeight="1">
      <c r="B47" s="21"/>
      <c r="C47" s="18" t="s">
        <v>31</v>
      </c>
      <c r="L47" s="16">
        <f>IF($E$14="Vyplň údaj","",$E$14)</f>
      </c>
      <c r="AR47" s="21"/>
      <c r="AS47" s="154"/>
      <c r="AT47" s="141"/>
      <c r="BD47" s="47"/>
    </row>
    <row r="48" spans="2:56" s="6" customFormat="1" ht="12" customHeight="1">
      <c r="B48" s="21"/>
      <c r="AR48" s="21"/>
      <c r="AS48" s="154"/>
      <c r="AT48" s="141"/>
      <c r="BD48" s="47"/>
    </row>
    <row r="49" spans="2:57" s="6" customFormat="1" ht="30" customHeight="1">
      <c r="B49" s="21"/>
      <c r="C49" s="164" t="s">
        <v>51</v>
      </c>
      <c r="D49" s="158"/>
      <c r="E49" s="158"/>
      <c r="F49" s="158"/>
      <c r="G49" s="158"/>
      <c r="H49" s="31"/>
      <c r="I49" s="165" t="s">
        <v>52</v>
      </c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66" t="s">
        <v>53</v>
      </c>
      <c r="AH49" s="158"/>
      <c r="AI49" s="158"/>
      <c r="AJ49" s="158"/>
      <c r="AK49" s="158"/>
      <c r="AL49" s="158"/>
      <c r="AM49" s="158"/>
      <c r="AN49" s="165" t="s">
        <v>54</v>
      </c>
      <c r="AO49" s="158"/>
      <c r="AP49" s="158"/>
      <c r="AQ49" s="48" t="s">
        <v>55</v>
      </c>
      <c r="AR49" s="21"/>
      <c r="AS49" s="49" t="s">
        <v>56</v>
      </c>
      <c r="AT49" s="50" t="s">
        <v>57</v>
      </c>
      <c r="AU49" s="50" t="s">
        <v>58</v>
      </c>
      <c r="AV49" s="50" t="s">
        <v>59</v>
      </c>
      <c r="AW49" s="50" t="s">
        <v>60</v>
      </c>
      <c r="AX49" s="50" t="s">
        <v>61</v>
      </c>
      <c r="AY49" s="50" t="s">
        <v>62</v>
      </c>
      <c r="AZ49" s="50" t="s">
        <v>63</v>
      </c>
      <c r="BA49" s="50" t="s">
        <v>64</v>
      </c>
      <c r="BB49" s="50" t="s">
        <v>65</v>
      </c>
      <c r="BC49" s="50" t="s">
        <v>66</v>
      </c>
      <c r="BD49" s="51" t="s">
        <v>67</v>
      </c>
      <c r="BE49" s="52"/>
    </row>
    <row r="50" spans="2:56" s="6" customFormat="1" ht="12" customHeight="1">
      <c r="B50" s="21"/>
      <c r="AR50" s="21"/>
      <c r="AS50" s="53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6"/>
    </row>
    <row r="51" spans="2:76" s="41" customFormat="1" ht="33" customHeight="1">
      <c r="B51" s="42"/>
      <c r="C51" s="54" t="s">
        <v>68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155">
        <f>ROUND($AG$52,2)</f>
        <v>0</v>
      </c>
      <c r="AH51" s="156"/>
      <c r="AI51" s="156"/>
      <c r="AJ51" s="156"/>
      <c r="AK51" s="156"/>
      <c r="AL51" s="156"/>
      <c r="AM51" s="156"/>
      <c r="AN51" s="155">
        <f>ROUND(SUM($AG$51,$AT$51),2)</f>
        <v>0</v>
      </c>
      <c r="AO51" s="156"/>
      <c r="AP51" s="156"/>
      <c r="AQ51" s="56"/>
      <c r="AR51" s="42"/>
      <c r="AS51" s="57">
        <f>ROUND($AS$52,2)</f>
        <v>0</v>
      </c>
      <c r="AT51" s="58">
        <f>ROUND(SUM($AV$51:$AW$51),2)</f>
        <v>0</v>
      </c>
      <c r="AU51" s="59">
        <f>ROUND($AU$52,5)</f>
        <v>0</v>
      </c>
      <c r="AV51" s="58">
        <f>ROUND($AZ$51*$L$26,2)</f>
        <v>0</v>
      </c>
      <c r="AW51" s="58">
        <f>ROUND($BA$51*$L$27,2)</f>
        <v>0</v>
      </c>
      <c r="AX51" s="58">
        <f>ROUND($BB$51*$L$26,2)</f>
        <v>0</v>
      </c>
      <c r="AY51" s="58">
        <f>ROUND($BC$51*$L$27,2)</f>
        <v>0</v>
      </c>
      <c r="AZ51" s="58">
        <f>ROUND($AZ$52,2)</f>
        <v>0</v>
      </c>
      <c r="BA51" s="58">
        <f>ROUND($BA$52,2)</f>
        <v>0</v>
      </c>
      <c r="BB51" s="58">
        <f>ROUND($BB$52,2)</f>
        <v>0</v>
      </c>
      <c r="BC51" s="58">
        <f>ROUND($BC$52,2)</f>
        <v>0</v>
      </c>
      <c r="BD51" s="60">
        <f>ROUND($BD$52,2)</f>
        <v>0</v>
      </c>
      <c r="BS51" s="41" t="s">
        <v>69</v>
      </c>
      <c r="BT51" s="41" t="s">
        <v>70</v>
      </c>
      <c r="BV51" s="41" t="s">
        <v>71</v>
      </c>
      <c r="BW51" s="41" t="s">
        <v>5</v>
      </c>
      <c r="BX51" s="41" t="s">
        <v>72</v>
      </c>
    </row>
    <row r="52" spans="1:76" s="61" customFormat="1" ht="28.5" customHeight="1">
      <c r="A52" s="119" t="s">
        <v>116</v>
      </c>
      <c r="B52" s="62"/>
      <c r="C52" s="63"/>
      <c r="D52" s="169"/>
      <c r="E52" s="170"/>
      <c r="F52" s="170"/>
      <c r="G52" s="170"/>
      <c r="H52" s="170"/>
      <c r="I52" s="63"/>
      <c r="J52" s="171" t="s">
        <v>121</v>
      </c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67">
        <f>rozpočet!$J$25</f>
        <v>0</v>
      </c>
      <c r="AH52" s="168"/>
      <c r="AI52" s="168"/>
      <c r="AJ52" s="168"/>
      <c r="AK52" s="168"/>
      <c r="AL52" s="168"/>
      <c r="AM52" s="168"/>
      <c r="AN52" s="167">
        <f>ROUND(SUM($AG$52,$AT$52),2)</f>
        <v>0</v>
      </c>
      <c r="AO52" s="168"/>
      <c r="AP52" s="168"/>
      <c r="AQ52" s="64" t="s">
        <v>73</v>
      </c>
      <c r="AR52" s="62"/>
      <c r="AS52" s="65">
        <v>0</v>
      </c>
      <c r="AT52" s="66">
        <f>ROUND(SUM($AV$52:$AW$52),2)</f>
        <v>0</v>
      </c>
      <c r="AU52" s="67">
        <f>rozpočet!$P$72</f>
        <v>0</v>
      </c>
      <c r="AV52" s="66">
        <f>rozpočet!$J$28</f>
        <v>0</v>
      </c>
      <c r="AW52" s="66">
        <f>rozpočet!$J$29</f>
        <v>0</v>
      </c>
      <c r="AX52" s="66">
        <f>rozpočet!$J$30</f>
        <v>0</v>
      </c>
      <c r="AY52" s="66">
        <f>rozpočet!$J$31</f>
        <v>0</v>
      </c>
      <c r="AZ52" s="66">
        <f>rozpočet!$F$28</f>
        <v>0</v>
      </c>
      <c r="BA52" s="66">
        <f>rozpočet!$F$29</f>
        <v>0</v>
      </c>
      <c r="BB52" s="66">
        <f>rozpočet!$F$30</f>
        <v>0</v>
      </c>
      <c r="BC52" s="66">
        <f>rozpočet!$F$31</f>
        <v>0</v>
      </c>
      <c r="BD52" s="68">
        <f>rozpočet!$F$32</f>
        <v>0</v>
      </c>
      <c r="BT52" s="61" t="s">
        <v>21</v>
      </c>
      <c r="BU52" s="61" t="s">
        <v>74</v>
      </c>
      <c r="BV52" s="61" t="s">
        <v>71</v>
      </c>
      <c r="BW52" s="61" t="s">
        <v>5</v>
      </c>
      <c r="BX52" s="61" t="s">
        <v>72</v>
      </c>
    </row>
    <row r="53" spans="2:44" s="6" customFormat="1" ht="30.75" customHeight="1">
      <c r="B53" s="21"/>
      <c r="AR53" s="21"/>
    </row>
    <row r="54" spans="2:44" s="6" customFormat="1" ht="7.5" customHeight="1"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21"/>
    </row>
  </sheetData>
  <sheetProtection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5 - Mezilesí portály'!C2" tooltip="5 - Mezilesí portály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I84" sqref="I8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21"/>
      <c r="C1" s="121"/>
      <c r="D1" s="120" t="s">
        <v>1</v>
      </c>
      <c r="E1" s="121"/>
      <c r="F1" s="122" t="s">
        <v>117</v>
      </c>
      <c r="G1" s="174" t="s">
        <v>118</v>
      </c>
      <c r="H1" s="174"/>
      <c r="I1" s="121"/>
      <c r="J1" s="122" t="s">
        <v>119</v>
      </c>
      <c r="K1" s="120" t="s">
        <v>75</v>
      </c>
      <c r="L1" s="122" t="s">
        <v>120</v>
      </c>
      <c r="M1" s="122"/>
      <c r="N1" s="122"/>
      <c r="O1" s="122"/>
      <c r="P1" s="122"/>
      <c r="Q1" s="122"/>
      <c r="R1" s="122"/>
      <c r="S1" s="122"/>
      <c r="T1" s="122"/>
      <c r="U1" s="118"/>
      <c r="V1" s="1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63" t="s">
        <v>6</v>
      </c>
      <c r="M2" s="140"/>
      <c r="N2" s="140"/>
      <c r="O2" s="140"/>
      <c r="P2" s="140"/>
      <c r="Q2" s="140"/>
      <c r="R2" s="140"/>
      <c r="S2" s="140"/>
      <c r="T2" s="140"/>
      <c r="U2" s="140"/>
      <c r="V2" s="140"/>
      <c r="AT2" s="2" t="s">
        <v>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76</v>
      </c>
    </row>
    <row r="4" spans="2:46" s="2" customFormat="1" ht="37.5" customHeight="1">
      <c r="B4" s="10"/>
      <c r="D4" s="11" t="s">
        <v>77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6" customFormat="1" ht="15.75" customHeight="1">
      <c r="B6" s="21"/>
      <c r="D6" s="18" t="s">
        <v>17</v>
      </c>
      <c r="K6" s="24"/>
    </row>
    <row r="7" spans="2:11" s="6" customFormat="1" ht="37.5" customHeight="1">
      <c r="B7" s="21"/>
      <c r="E7" s="172" t="s">
        <v>121</v>
      </c>
      <c r="F7" s="141"/>
      <c r="G7" s="141"/>
      <c r="H7" s="141"/>
      <c r="K7" s="24"/>
    </row>
    <row r="8" spans="2:11" s="6" customFormat="1" ht="14.25" customHeight="1">
      <c r="B8" s="21"/>
      <c r="K8" s="24"/>
    </row>
    <row r="9" spans="2:11" s="6" customFormat="1" ht="15" customHeight="1">
      <c r="B9" s="21"/>
      <c r="D9" s="18" t="s">
        <v>19</v>
      </c>
      <c r="F9" s="16"/>
      <c r="I9" s="18" t="s">
        <v>20</v>
      </c>
      <c r="J9" s="16"/>
      <c r="K9" s="24"/>
    </row>
    <row r="10" spans="2:11" s="6" customFormat="1" ht="15" customHeight="1">
      <c r="B10" s="21"/>
      <c r="D10" s="18" t="s">
        <v>22</v>
      </c>
      <c r="F10" s="16" t="s">
        <v>23</v>
      </c>
      <c r="I10" s="18" t="s">
        <v>24</v>
      </c>
      <c r="J10" s="44">
        <f>'Rekapitulace stavby'!$AN$8</f>
        <v>42835</v>
      </c>
      <c r="K10" s="24"/>
    </row>
    <row r="11" spans="2:11" s="6" customFormat="1" ht="12" customHeight="1">
      <c r="B11" s="21"/>
      <c r="K11" s="24"/>
    </row>
    <row r="12" spans="2:11" s="6" customFormat="1" ht="15" customHeight="1">
      <c r="B12" s="21"/>
      <c r="D12" s="18" t="s">
        <v>27</v>
      </c>
      <c r="I12" s="18" t="s">
        <v>28</v>
      </c>
      <c r="J12" s="16"/>
      <c r="K12" s="24"/>
    </row>
    <row r="13" spans="2:11" s="6" customFormat="1" ht="18.75" customHeight="1">
      <c r="B13" s="21"/>
      <c r="E13" s="16" t="s">
        <v>29</v>
      </c>
      <c r="I13" s="18" t="s">
        <v>30</v>
      </c>
      <c r="J13" s="16"/>
      <c r="K13" s="24"/>
    </row>
    <row r="14" spans="2:11" s="6" customFormat="1" ht="7.5" customHeight="1">
      <c r="B14" s="21"/>
      <c r="K14" s="24"/>
    </row>
    <row r="15" spans="2:11" s="6" customFormat="1" ht="15" customHeight="1">
      <c r="B15" s="21"/>
      <c r="D15" s="18" t="s">
        <v>31</v>
      </c>
      <c r="I15" s="18" t="s">
        <v>28</v>
      </c>
      <c r="J15" s="16">
        <f>IF('Rekapitulace stavby'!$AN$13="Vyplň údaj","",IF('Rekapitulace stavby'!$AN$13="","",'Rekapitulace stavby'!$AN$13))</f>
      </c>
      <c r="K15" s="24"/>
    </row>
    <row r="16" spans="2:11" s="6" customFormat="1" ht="18.75" customHeight="1">
      <c r="B16" s="21"/>
      <c r="E16" s="16">
        <f>IF('Rekapitulace stavby'!$E$14="Vyplň údaj","",IF('Rekapitulace stavby'!$E$14="","",'Rekapitulace stavby'!$E$14))</f>
      </c>
      <c r="I16" s="18" t="s">
        <v>30</v>
      </c>
      <c r="J16" s="16">
        <f>IF('Rekapitulace stavby'!$AN$14="Vyplň údaj","",IF('Rekapitulace stavby'!$AN$14="","",'Rekapitulace stavby'!$AN$14))</f>
      </c>
      <c r="K16" s="24"/>
    </row>
    <row r="17" spans="2:11" s="6" customFormat="1" ht="7.5" customHeight="1">
      <c r="B17" s="21"/>
      <c r="K17" s="24"/>
    </row>
    <row r="18" spans="2:11" s="6" customFormat="1" ht="15" customHeight="1">
      <c r="B18" s="21"/>
      <c r="D18" s="18" t="s">
        <v>33</v>
      </c>
      <c r="I18" s="18" t="s">
        <v>28</v>
      </c>
      <c r="J18" s="16">
        <f>IF('Rekapitulace stavby'!$AN$16="","",'Rekapitulace stavby'!$AN$16)</f>
      </c>
      <c r="K18" s="24"/>
    </row>
    <row r="19" spans="2:11" s="6" customFormat="1" ht="18.75" customHeight="1">
      <c r="B19" s="21"/>
      <c r="E19" s="16" t="str">
        <f>IF('Rekapitulace stavby'!$E$17="","",'Rekapitulace stavby'!$E$17)</f>
        <v> </v>
      </c>
      <c r="I19" s="18" t="s">
        <v>30</v>
      </c>
      <c r="J19" s="16">
        <f>IF('Rekapitulace stavby'!$AN$17="","",'Rekapitulace stavby'!$AN$17)</f>
      </c>
      <c r="K19" s="24"/>
    </row>
    <row r="20" spans="2:11" s="6" customFormat="1" ht="7.5" customHeight="1">
      <c r="B20" s="21"/>
      <c r="K20" s="24"/>
    </row>
    <row r="21" spans="2:11" s="6" customFormat="1" ht="15" customHeight="1">
      <c r="B21" s="21"/>
      <c r="D21" s="18" t="s">
        <v>35</v>
      </c>
      <c r="K21" s="24"/>
    </row>
    <row r="22" spans="2:11" s="69" customFormat="1" ht="15.75" customHeight="1">
      <c r="B22" s="70"/>
      <c r="E22" s="146"/>
      <c r="F22" s="173"/>
      <c r="G22" s="173"/>
      <c r="H22" s="173"/>
      <c r="K22" s="71"/>
    </row>
    <row r="23" spans="2:11" s="6" customFormat="1" ht="7.5" customHeight="1">
      <c r="B23" s="21"/>
      <c r="K23" s="24"/>
    </row>
    <row r="24" spans="2:11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72"/>
    </row>
    <row r="25" spans="2:11" s="6" customFormat="1" ht="26.25" customHeight="1">
      <c r="B25" s="21"/>
      <c r="D25" s="73" t="s">
        <v>36</v>
      </c>
      <c r="J25" s="55">
        <f>ROUND($J$72,2)</f>
        <v>0</v>
      </c>
      <c r="K25" s="24"/>
    </row>
    <row r="26" spans="2:11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72"/>
    </row>
    <row r="27" spans="2:11" s="6" customFormat="1" ht="15" customHeight="1">
      <c r="B27" s="21"/>
      <c r="F27" s="25" t="s">
        <v>38</v>
      </c>
      <c r="I27" s="25" t="s">
        <v>37</v>
      </c>
      <c r="J27" s="25" t="s">
        <v>39</v>
      </c>
      <c r="K27" s="24"/>
    </row>
    <row r="28" spans="2:11" s="6" customFormat="1" ht="15" customHeight="1">
      <c r="B28" s="21"/>
      <c r="D28" s="27" t="s">
        <v>40</v>
      </c>
      <c r="E28" s="27" t="s">
        <v>41</v>
      </c>
      <c r="F28" s="74">
        <v>0</v>
      </c>
      <c r="I28" s="75">
        <v>0.21</v>
      </c>
      <c r="J28" s="74">
        <v>0</v>
      </c>
      <c r="K28" s="24"/>
    </row>
    <row r="29" spans="2:11" s="6" customFormat="1" ht="15" customHeight="1">
      <c r="B29" s="21"/>
      <c r="E29" s="27" t="s">
        <v>42</v>
      </c>
      <c r="F29" s="74">
        <f>J25</f>
        <v>0</v>
      </c>
      <c r="I29" s="75">
        <v>0.15</v>
      </c>
      <c r="J29" s="74">
        <f>F29*I29</f>
        <v>0</v>
      </c>
      <c r="K29" s="24"/>
    </row>
    <row r="30" spans="2:11" s="6" customFormat="1" ht="15" customHeight="1" hidden="1">
      <c r="B30" s="21"/>
      <c r="E30" s="27" t="s">
        <v>43</v>
      </c>
      <c r="F30" s="74">
        <f>ROUND(SUM($BG$72:$BG$81),2)</f>
        <v>0</v>
      </c>
      <c r="I30" s="75">
        <v>0.21</v>
      </c>
      <c r="J30" s="74">
        <v>0</v>
      </c>
      <c r="K30" s="24"/>
    </row>
    <row r="31" spans="2:11" s="6" customFormat="1" ht="15" customHeight="1" hidden="1">
      <c r="B31" s="21"/>
      <c r="E31" s="27" t="s">
        <v>44</v>
      </c>
      <c r="F31" s="74">
        <f>ROUND(SUM($BH$72:$BH$81),2)</f>
        <v>0</v>
      </c>
      <c r="I31" s="75">
        <v>0.15</v>
      </c>
      <c r="J31" s="74">
        <v>0</v>
      </c>
      <c r="K31" s="24"/>
    </row>
    <row r="32" spans="2:11" s="6" customFormat="1" ht="15" customHeight="1" hidden="1">
      <c r="B32" s="21"/>
      <c r="E32" s="27" t="s">
        <v>45</v>
      </c>
      <c r="F32" s="74">
        <f>ROUND(SUM($BI$72:$BI$81),2)</f>
        <v>0</v>
      </c>
      <c r="I32" s="75">
        <v>0</v>
      </c>
      <c r="J32" s="74">
        <v>0</v>
      </c>
      <c r="K32" s="24"/>
    </row>
    <row r="33" spans="2:11" s="6" customFormat="1" ht="7.5" customHeight="1">
      <c r="B33" s="21"/>
      <c r="K33" s="24"/>
    </row>
    <row r="34" spans="2:11" s="6" customFormat="1" ht="26.25" customHeight="1">
      <c r="B34" s="21"/>
      <c r="C34" s="29"/>
      <c r="D34" s="30" t="s">
        <v>46</v>
      </c>
      <c r="E34" s="31"/>
      <c r="F34" s="31"/>
      <c r="G34" s="76" t="s">
        <v>47</v>
      </c>
      <c r="H34" s="32" t="s">
        <v>48</v>
      </c>
      <c r="I34" s="31"/>
      <c r="J34" s="33">
        <f>ROUND(SUM($J$25:$J$32),2)</f>
        <v>0</v>
      </c>
      <c r="K34" s="77"/>
    </row>
    <row r="35" spans="2:11" s="6" customFormat="1" ht="15" customHeight="1">
      <c r="B35" s="35"/>
      <c r="C35" s="36"/>
      <c r="D35" s="36"/>
      <c r="E35" s="36"/>
      <c r="F35" s="36"/>
      <c r="G35" s="36"/>
      <c r="H35" s="36"/>
      <c r="I35" s="36"/>
      <c r="J35" s="36"/>
      <c r="K35" s="37"/>
    </row>
    <row r="39" spans="2:11" s="6" customFormat="1" ht="7.5" customHeight="1">
      <c r="B39" s="38"/>
      <c r="C39" s="39"/>
      <c r="D39" s="39"/>
      <c r="E39" s="39"/>
      <c r="F39" s="39"/>
      <c r="G39" s="39"/>
      <c r="H39" s="39"/>
      <c r="I39" s="39"/>
      <c r="J39" s="39"/>
      <c r="K39" s="78"/>
    </row>
    <row r="40" spans="2:11" s="6" customFormat="1" ht="37.5" customHeight="1">
      <c r="B40" s="21"/>
      <c r="C40" s="11" t="s">
        <v>78</v>
      </c>
      <c r="K40" s="24"/>
    </row>
    <row r="41" spans="2:11" s="6" customFormat="1" ht="7.5" customHeight="1">
      <c r="B41" s="21"/>
      <c r="K41" s="24"/>
    </row>
    <row r="42" spans="2:11" s="6" customFormat="1" ht="15" customHeight="1">
      <c r="B42" s="21"/>
      <c r="C42" s="18" t="s">
        <v>17</v>
      </c>
      <c r="K42" s="24"/>
    </row>
    <row r="43" spans="2:11" s="6" customFormat="1" ht="19.5" customHeight="1">
      <c r="B43" s="21"/>
      <c r="E43" s="161" t="str">
        <f>$E$7</f>
        <v>BD Jívanská/Dobšická – vstupní dveře</v>
      </c>
      <c r="F43" s="141"/>
      <c r="G43" s="141"/>
      <c r="H43" s="141"/>
      <c r="K43" s="24"/>
    </row>
    <row r="44" spans="2:11" s="6" customFormat="1" ht="7.5" customHeight="1">
      <c r="B44" s="21"/>
      <c r="K44" s="24"/>
    </row>
    <row r="45" spans="2:11" s="6" customFormat="1" ht="18.75" customHeight="1">
      <c r="B45" s="21"/>
      <c r="C45" s="18" t="s">
        <v>22</v>
      </c>
      <c r="F45" s="16" t="str">
        <f>$F$10</f>
        <v> </v>
      </c>
      <c r="I45" s="18" t="s">
        <v>24</v>
      </c>
      <c r="J45" s="44">
        <f>IF($J$10="","",$J$10)</f>
        <v>42835</v>
      </c>
      <c r="K45" s="24"/>
    </row>
    <row r="46" spans="2:11" s="6" customFormat="1" ht="7.5" customHeight="1">
      <c r="B46" s="21"/>
      <c r="K46" s="24"/>
    </row>
    <row r="47" spans="2:11" s="6" customFormat="1" ht="15.75" customHeight="1">
      <c r="B47" s="21"/>
      <c r="C47" s="18" t="s">
        <v>27</v>
      </c>
      <c r="F47" s="16" t="str">
        <f>$E$13</f>
        <v>MČ Praha 20</v>
      </c>
      <c r="I47" s="18" t="s">
        <v>33</v>
      </c>
      <c r="J47" s="16" t="str">
        <f>$E$19</f>
        <v> </v>
      </c>
      <c r="K47" s="24"/>
    </row>
    <row r="48" spans="2:11" s="6" customFormat="1" ht="15" customHeight="1">
      <c r="B48" s="21"/>
      <c r="C48" s="18" t="s">
        <v>31</v>
      </c>
      <c r="F48" s="16">
        <f>IF($E$16="","",$E$16)</f>
      </c>
      <c r="K48" s="24"/>
    </row>
    <row r="49" spans="2:11" s="6" customFormat="1" ht="11.25" customHeight="1">
      <c r="B49" s="21"/>
      <c r="K49" s="24"/>
    </row>
    <row r="50" spans="2:11" s="6" customFormat="1" ht="30" customHeight="1">
      <c r="B50" s="21"/>
      <c r="C50" s="79" t="s">
        <v>79</v>
      </c>
      <c r="D50" s="29"/>
      <c r="E50" s="29"/>
      <c r="F50" s="29"/>
      <c r="G50" s="29"/>
      <c r="H50" s="29"/>
      <c r="I50" s="29"/>
      <c r="J50" s="80" t="s">
        <v>80</v>
      </c>
      <c r="K50" s="34"/>
    </row>
    <row r="51" spans="2:11" s="6" customFormat="1" ht="11.25" customHeight="1">
      <c r="B51" s="21"/>
      <c r="K51" s="24"/>
    </row>
    <row r="52" spans="2:47" s="6" customFormat="1" ht="30" customHeight="1">
      <c r="B52" s="21"/>
      <c r="C52" s="54" t="s">
        <v>81</v>
      </c>
      <c r="J52" s="55">
        <f>ROUND($J$72,2)</f>
        <v>0</v>
      </c>
      <c r="K52" s="24"/>
      <c r="AU52" s="6" t="s">
        <v>82</v>
      </c>
    </row>
    <row r="53" spans="2:11" s="81" customFormat="1" ht="25.5" customHeight="1">
      <c r="B53" s="82"/>
      <c r="D53" s="83" t="s">
        <v>83</v>
      </c>
      <c r="E53" s="83"/>
      <c r="F53" s="83"/>
      <c r="G53" s="83"/>
      <c r="H53" s="83"/>
      <c r="I53" s="83"/>
      <c r="J53" s="84">
        <f>ROUND($J$73,2)</f>
        <v>0</v>
      </c>
      <c r="K53" s="85"/>
    </row>
    <row r="54" spans="2:11" s="86" customFormat="1" ht="21" customHeight="1">
      <c r="B54" s="87"/>
      <c r="D54" s="88"/>
      <c r="E54" s="88"/>
      <c r="F54" s="88"/>
      <c r="G54" s="88"/>
      <c r="H54" s="88"/>
      <c r="I54" s="88"/>
      <c r="J54" s="89">
        <f>ROUND($J$74,2)</f>
        <v>0</v>
      </c>
      <c r="K54" s="90"/>
    </row>
    <row r="55" spans="2:11" s="6" customFormat="1" ht="22.5" customHeight="1">
      <c r="B55" s="21"/>
      <c r="K55" s="24"/>
    </row>
    <row r="56" spans="2:11" s="6" customFormat="1" ht="7.5" customHeight="1">
      <c r="B56" s="35"/>
      <c r="C56" s="36"/>
      <c r="D56" s="36"/>
      <c r="E56" s="36"/>
      <c r="F56" s="36"/>
      <c r="G56" s="36"/>
      <c r="H56" s="36"/>
      <c r="I56" s="36"/>
      <c r="J56" s="36"/>
      <c r="K56" s="37"/>
    </row>
    <row r="60" spans="2:12" s="6" customFormat="1" ht="7.5" customHeight="1"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21"/>
    </row>
    <row r="61" spans="2:12" s="6" customFormat="1" ht="37.5" customHeight="1">
      <c r="B61" s="21"/>
      <c r="C61" s="11" t="s">
        <v>84</v>
      </c>
      <c r="L61" s="21"/>
    </row>
    <row r="62" spans="2:12" s="6" customFormat="1" ht="7.5" customHeight="1">
      <c r="B62" s="21"/>
      <c r="L62" s="21"/>
    </row>
    <row r="63" spans="2:12" s="6" customFormat="1" ht="15" customHeight="1">
      <c r="B63" s="21"/>
      <c r="C63" s="18" t="s">
        <v>17</v>
      </c>
      <c r="L63" s="21"/>
    </row>
    <row r="64" spans="2:12" s="6" customFormat="1" ht="19.5" customHeight="1">
      <c r="B64" s="21"/>
      <c r="E64" s="161" t="str">
        <f>$E$7</f>
        <v>BD Jívanská/Dobšická – vstupní dveře</v>
      </c>
      <c r="F64" s="141"/>
      <c r="G64" s="141"/>
      <c r="H64" s="141"/>
      <c r="L64" s="21"/>
    </row>
    <row r="65" spans="2:12" s="6" customFormat="1" ht="7.5" customHeight="1">
      <c r="B65" s="21"/>
      <c r="L65" s="21"/>
    </row>
    <row r="66" spans="2:12" s="6" customFormat="1" ht="18.75" customHeight="1">
      <c r="B66" s="21"/>
      <c r="C66" s="18" t="s">
        <v>22</v>
      </c>
      <c r="F66" s="16" t="str">
        <f>$F$10</f>
        <v> </v>
      </c>
      <c r="I66" s="18" t="s">
        <v>24</v>
      </c>
      <c r="J66" s="44">
        <f>IF($J$10="","",$J$10)</f>
        <v>42835</v>
      </c>
      <c r="L66" s="21"/>
    </row>
    <row r="67" spans="2:12" s="6" customFormat="1" ht="7.5" customHeight="1">
      <c r="B67" s="21"/>
      <c r="L67" s="21"/>
    </row>
    <row r="68" spans="2:12" s="6" customFormat="1" ht="15.75" customHeight="1">
      <c r="B68" s="21"/>
      <c r="C68" s="18" t="s">
        <v>27</v>
      </c>
      <c r="F68" s="16" t="str">
        <f>$E$13</f>
        <v>MČ Praha 20</v>
      </c>
      <c r="I68" s="18" t="s">
        <v>33</v>
      </c>
      <c r="J68" s="16" t="str">
        <f>$E$19</f>
        <v> </v>
      </c>
      <c r="L68" s="21"/>
    </row>
    <row r="69" spans="2:12" s="6" customFormat="1" ht="15" customHeight="1">
      <c r="B69" s="21"/>
      <c r="C69" s="18" t="s">
        <v>31</v>
      </c>
      <c r="F69" s="16">
        <f>IF($E$16="","",$E$16)</f>
      </c>
      <c r="L69" s="21"/>
    </row>
    <row r="70" spans="2:12" s="6" customFormat="1" ht="11.25" customHeight="1">
      <c r="B70" s="21"/>
      <c r="L70" s="21"/>
    </row>
    <row r="71" spans="2:20" s="91" customFormat="1" ht="30" customHeight="1">
      <c r="B71" s="92"/>
      <c r="C71" s="93" t="s">
        <v>85</v>
      </c>
      <c r="D71" s="94" t="s">
        <v>55</v>
      </c>
      <c r="E71" s="94" t="s">
        <v>51</v>
      </c>
      <c r="F71" s="94" t="s">
        <v>86</v>
      </c>
      <c r="G71" s="94" t="s">
        <v>87</v>
      </c>
      <c r="H71" s="94" t="s">
        <v>88</v>
      </c>
      <c r="I71" s="94" t="s">
        <v>89</v>
      </c>
      <c r="J71" s="94" t="s">
        <v>90</v>
      </c>
      <c r="K71" s="95" t="s">
        <v>91</v>
      </c>
      <c r="L71" s="92"/>
      <c r="M71" s="49" t="s">
        <v>92</v>
      </c>
      <c r="N71" s="50" t="s">
        <v>40</v>
      </c>
      <c r="O71" s="50" t="s">
        <v>93</v>
      </c>
      <c r="P71" s="50" t="s">
        <v>94</v>
      </c>
      <c r="Q71" s="50" t="s">
        <v>95</v>
      </c>
      <c r="R71" s="50" t="s">
        <v>96</v>
      </c>
      <c r="S71" s="50" t="s">
        <v>97</v>
      </c>
      <c r="T71" s="51" t="s">
        <v>98</v>
      </c>
    </row>
    <row r="72" spans="2:63" s="6" customFormat="1" ht="30" customHeight="1">
      <c r="B72" s="21"/>
      <c r="C72" s="128" t="s">
        <v>81</v>
      </c>
      <c r="D72" s="130"/>
      <c r="E72" s="130"/>
      <c r="F72" s="130"/>
      <c r="G72" s="130"/>
      <c r="H72" s="130"/>
      <c r="I72" s="130"/>
      <c r="J72" s="134">
        <f>J74</f>
        <v>0</v>
      </c>
      <c r="K72" s="130"/>
      <c r="L72" s="21"/>
      <c r="M72" s="53"/>
      <c r="N72" s="45"/>
      <c r="O72" s="45"/>
      <c r="P72" s="96">
        <f>$P$73</f>
        <v>0</v>
      </c>
      <c r="Q72" s="45"/>
      <c r="R72" s="96">
        <f>$R$73</f>
        <v>0</v>
      </c>
      <c r="S72" s="45"/>
      <c r="T72" s="97">
        <f>$T$73</f>
        <v>0</v>
      </c>
      <c r="AT72" s="6" t="s">
        <v>69</v>
      </c>
      <c r="AU72" s="6" t="s">
        <v>82</v>
      </c>
      <c r="BK72" s="98">
        <f>$BK$73</f>
        <v>0</v>
      </c>
    </row>
    <row r="73" spans="2:63" s="99" customFormat="1" ht="37.5" customHeight="1">
      <c r="B73" s="100"/>
      <c r="C73" s="129"/>
      <c r="D73" s="131" t="s">
        <v>69</v>
      </c>
      <c r="E73" s="133" t="s">
        <v>99</v>
      </c>
      <c r="F73" s="133" t="s">
        <v>100</v>
      </c>
      <c r="G73" s="129"/>
      <c r="H73" s="129"/>
      <c r="I73" s="129"/>
      <c r="J73" s="136">
        <f>J74</f>
        <v>0</v>
      </c>
      <c r="K73" s="129"/>
      <c r="L73" s="100"/>
      <c r="M73" s="102"/>
      <c r="P73" s="103">
        <f>$P$74</f>
        <v>0</v>
      </c>
      <c r="R73" s="103">
        <f>$R$74</f>
        <v>0</v>
      </c>
      <c r="T73" s="104">
        <f>$T$74</f>
        <v>0</v>
      </c>
      <c r="AR73" s="101" t="s">
        <v>76</v>
      </c>
      <c r="AT73" s="101" t="s">
        <v>69</v>
      </c>
      <c r="AU73" s="101" t="s">
        <v>70</v>
      </c>
      <c r="AY73" s="101" t="s">
        <v>101</v>
      </c>
      <c r="BK73" s="105">
        <f>$BK$74</f>
        <v>0</v>
      </c>
    </row>
    <row r="74" spans="2:63" s="99" customFormat="1" ht="21" customHeight="1">
      <c r="B74" s="100"/>
      <c r="C74" s="129"/>
      <c r="D74" s="131" t="s">
        <v>69</v>
      </c>
      <c r="E74" s="132"/>
      <c r="F74" s="132"/>
      <c r="G74" s="129"/>
      <c r="H74" s="129"/>
      <c r="I74" s="129"/>
      <c r="J74" s="135">
        <f>J75+J76+J77+J78+J79+J80+J81</f>
        <v>0</v>
      </c>
      <c r="K74" s="129"/>
      <c r="L74" s="100"/>
      <c r="M74" s="102"/>
      <c r="P74" s="103">
        <f>SUM($P$75:$P$81)</f>
        <v>0</v>
      </c>
      <c r="R74" s="103">
        <f>SUM($R$75:$R$81)</f>
        <v>0</v>
      </c>
      <c r="T74" s="104">
        <f>SUM($T$75:$T$81)</f>
        <v>0</v>
      </c>
      <c r="AR74" s="101" t="s">
        <v>76</v>
      </c>
      <c r="AT74" s="101" t="s">
        <v>69</v>
      </c>
      <c r="AU74" s="101" t="s">
        <v>21</v>
      </c>
      <c r="AY74" s="101" t="s">
        <v>101</v>
      </c>
      <c r="BK74" s="105">
        <f>SUM($BK$75:$BK$81)</f>
        <v>0</v>
      </c>
    </row>
    <row r="75" spans="2:65" s="6" customFormat="1" ht="15.75" customHeight="1">
      <c r="B75" s="21"/>
      <c r="C75" s="106" t="s">
        <v>21</v>
      </c>
      <c r="D75" s="106" t="s">
        <v>102</v>
      </c>
      <c r="E75" s="107" t="s">
        <v>103</v>
      </c>
      <c r="F75" s="137" t="s">
        <v>122</v>
      </c>
      <c r="G75" s="138" t="s">
        <v>123</v>
      </c>
      <c r="H75" s="110">
        <v>12</v>
      </c>
      <c r="I75" s="111">
        <v>0</v>
      </c>
      <c r="J75" s="112">
        <f>ROUND($I$75*$H$75,2)</f>
        <v>0</v>
      </c>
      <c r="K75" s="108"/>
      <c r="L75" s="21"/>
      <c r="M75" s="113"/>
      <c r="N75" s="114" t="s">
        <v>41</v>
      </c>
      <c r="Q75" s="115">
        <v>0</v>
      </c>
      <c r="R75" s="115">
        <f>$Q$75*$H$75</f>
        <v>0</v>
      </c>
      <c r="S75" s="115">
        <v>0</v>
      </c>
      <c r="T75" s="116">
        <f>$S$75*$H$75</f>
        <v>0</v>
      </c>
      <c r="AR75" s="69" t="s">
        <v>105</v>
      </c>
      <c r="AT75" s="69" t="s">
        <v>102</v>
      </c>
      <c r="AU75" s="69" t="s">
        <v>76</v>
      </c>
      <c r="AY75" s="6" t="s">
        <v>101</v>
      </c>
      <c r="BE75" s="117">
        <f>IF($N$75="základní",$J$75,0)</f>
        <v>0</v>
      </c>
      <c r="BF75" s="117">
        <f>IF($N$75="snížená",$J$75,0)</f>
        <v>0</v>
      </c>
      <c r="BG75" s="117">
        <f>IF($N$75="zákl. přenesená",$J$75,0)</f>
        <v>0</v>
      </c>
      <c r="BH75" s="117">
        <f>IF($N$75="sníž. přenesená",$J$75,0)</f>
        <v>0</v>
      </c>
      <c r="BI75" s="117">
        <f>IF($N$75="nulová",$J$75,0)</f>
        <v>0</v>
      </c>
      <c r="BJ75" s="69" t="s">
        <v>21</v>
      </c>
      <c r="BK75" s="117">
        <f>ROUND($I$75*$H$75,2)</f>
        <v>0</v>
      </c>
      <c r="BL75" s="69" t="s">
        <v>105</v>
      </c>
      <c r="BM75" s="69" t="s">
        <v>106</v>
      </c>
    </row>
    <row r="76" spans="2:65" s="6" customFormat="1" ht="15.75" customHeight="1">
      <c r="B76" s="21"/>
      <c r="C76" s="109">
        <v>2</v>
      </c>
      <c r="D76" s="109" t="s">
        <v>102</v>
      </c>
      <c r="E76" s="107" t="s">
        <v>112</v>
      </c>
      <c r="F76" s="137" t="s">
        <v>124</v>
      </c>
      <c r="G76" s="138" t="s">
        <v>123</v>
      </c>
      <c r="H76" s="110">
        <v>4</v>
      </c>
      <c r="I76" s="111">
        <v>0</v>
      </c>
      <c r="J76" s="112">
        <f>ROUND($I$76*$H$76,2)</f>
        <v>0</v>
      </c>
      <c r="K76" s="108"/>
      <c r="L76" s="21"/>
      <c r="M76" s="113"/>
      <c r="N76" s="114" t="s">
        <v>41</v>
      </c>
      <c r="Q76" s="115">
        <v>0</v>
      </c>
      <c r="R76" s="115">
        <f>$Q$76*$H$76</f>
        <v>0</v>
      </c>
      <c r="S76" s="115">
        <v>0</v>
      </c>
      <c r="T76" s="116">
        <f>$S$76*$H$76</f>
        <v>0</v>
      </c>
      <c r="AR76" s="69" t="s">
        <v>107</v>
      </c>
      <c r="AT76" s="69" t="s">
        <v>102</v>
      </c>
      <c r="AU76" s="69" t="s">
        <v>76</v>
      </c>
      <c r="AY76" s="69" t="s">
        <v>101</v>
      </c>
      <c r="BE76" s="117">
        <f>IF($N$76="základní",$J$76,0)</f>
        <v>0</v>
      </c>
      <c r="BF76" s="117">
        <f>IF($N$76="snížená",$J$76,0)</f>
        <v>0</v>
      </c>
      <c r="BG76" s="117">
        <f>IF($N$76="zákl. přenesená",$J$76,0)</f>
        <v>0</v>
      </c>
      <c r="BH76" s="117">
        <f>IF($N$76="sníž. přenesená",$J$76,0)</f>
        <v>0</v>
      </c>
      <c r="BI76" s="117">
        <f>IF($N$76="nulová",$J$76,0)</f>
        <v>0</v>
      </c>
      <c r="BJ76" s="69" t="s">
        <v>21</v>
      </c>
      <c r="BK76" s="117">
        <f>ROUND($I$76*$H$76,2)</f>
        <v>0</v>
      </c>
      <c r="BL76" s="69" t="s">
        <v>107</v>
      </c>
      <c r="BM76" s="69" t="s">
        <v>108</v>
      </c>
    </row>
    <row r="77" spans="2:65" s="6" customFormat="1" ht="15.75" customHeight="1">
      <c r="B77" s="21"/>
      <c r="C77" s="109">
        <v>3</v>
      </c>
      <c r="D77" s="109" t="s">
        <v>102</v>
      </c>
      <c r="E77" s="107" t="s">
        <v>129</v>
      </c>
      <c r="F77" s="137" t="s">
        <v>125</v>
      </c>
      <c r="G77" s="138" t="s">
        <v>123</v>
      </c>
      <c r="H77" s="110">
        <v>2</v>
      </c>
      <c r="I77" s="111">
        <v>0</v>
      </c>
      <c r="J77" s="112">
        <f>ROUND($I$77*$H$77,2)</f>
        <v>0</v>
      </c>
      <c r="K77" s="108"/>
      <c r="L77" s="21"/>
      <c r="M77" s="113"/>
      <c r="N77" s="114" t="s">
        <v>41</v>
      </c>
      <c r="Q77" s="115">
        <v>0</v>
      </c>
      <c r="R77" s="115">
        <f>$Q$77*$H$77</f>
        <v>0</v>
      </c>
      <c r="S77" s="115">
        <v>0</v>
      </c>
      <c r="T77" s="116">
        <f>$S$77*$H$77</f>
        <v>0</v>
      </c>
      <c r="AR77" s="69" t="s">
        <v>107</v>
      </c>
      <c r="AT77" s="69" t="s">
        <v>102</v>
      </c>
      <c r="AU77" s="69" t="s">
        <v>76</v>
      </c>
      <c r="AY77" s="69" t="s">
        <v>101</v>
      </c>
      <c r="BE77" s="117">
        <f>IF($N$77="základní",$J$77,0)</f>
        <v>0</v>
      </c>
      <c r="BF77" s="117">
        <f>IF($N$77="snížená",$J$77,0)</f>
        <v>0</v>
      </c>
      <c r="BG77" s="117">
        <f>IF($N$77="zákl. přenesená",$J$77,0)</f>
        <v>0</v>
      </c>
      <c r="BH77" s="117">
        <f>IF($N$77="sníž. přenesená",$J$77,0)</f>
        <v>0</v>
      </c>
      <c r="BI77" s="117">
        <f>IF($N$77="nulová",$J$77,0)</f>
        <v>0</v>
      </c>
      <c r="BJ77" s="69" t="s">
        <v>21</v>
      </c>
      <c r="BK77" s="117">
        <f>ROUND($I$77*$H$77,2)</f>
        <v>0</v>
      </c>
      <c r="BL77" s="69" t="s">
        <v>107</v>
      </c>
      <c r="BM77" s="69" t="s">
        <v>109</v>
      </c>
    </row>
    <row r="78" spans="2:65" s="6" customFormat="1" ht="15.75" customHeight="1">
      <c r="B78" s="21"/>
      <c r="C78" s="109">
        <v>4</v>
      </c>
      <c r="D78" s="109" t="s">
        <v>102</v>
      </c>
      <c r="E78" s="107" t="s">
        <v>130</v>
      </c>
      <c r="F78" s="137" t="s">
        <v>126</v>
      </c>
      <c r="G78" s="138" t="s">
        <v>123</v>
      </c>
      <c r="H78" s="110">
        <v>6</v>
      </c>
      <c r="I78" s="111">
        <v>0</v>
      </c>
      <c r="J78" s="112">
        <f>ROUND($I$78*$H$78,2)</f>
        <v>0</v>
      </c>
      <c r="K78" s="108"/>
      <c r="L78" s="21"/>
      <c r="M78" s="113"/>
      <c r="N78" s="114" t="s">
        <v>41</v>
      </c>
      <c r="Q78" s="115">
        <v>0</v>
      </c>
      <c r="R78" s="115">
        <f>$Q$78*$H$78</f>
        <v>0</v>
      </c>
      <c r="S78" s="115">
        <v>0</v>
      </c>
      <c r="T78" s="116">
        <f>$S$78*$H$78</f>
        <v>0</v>
      </c>
      <c r="AR78" s="69" t="s">
        <v>107</v>
      </c>
      <c r="AT78" s="69" t="s">
        <v>102</v>
      </c>
      <c r="AU78" s="69" t="s">
        <v>76</v>
      </c>
      <c r="AY78" s="69" t="s">
        <v>101</v>
      </c>
      <c r="BE78" s="117">
        <f>IF($N$78="základní",$J$78,0)</f>
        <v>0</v>
      </c>
      <c r="BF78" s="117">
        <f>IF($N$78="snížená",$J$78,0)</f>
        <v>0</v>
      </c>
      <c r="BG78" s="117">
        <f>IF($N$78="zákl. přenesená",$J$78,0)</f>
        <v>0</v>
      </c>
      <c r="BH78" s="117">
        <f>IF($N$78="sníž. přenesená",$J$78,0)</f>
        <v>0</v>
      </c>
      <c r="BI78" s="117">
        <f>IF($N$78="nulová",$J$78,0)</f>
        <v>0</v>
      </c>
      <c r="BJ78" s="69" t="s">
        <v>21</v>
      </c>
      <c r="BK78" s="117">
        <f>ROUND($I$78*$H$78,2)</f>
        <v>0</v>
      </c>
      <c r="BL78" s="69" t="s">
        <v>107</v>
      </c>
      <c r="BM78" s="69" t="s">
        <v>110</v>
      </c>
    </row>
    <row r="79" spans="2:65" s="6" customFormat="1" ht="15.75" customHeight="1">
      <c r="B79" s="21"/>
      <c r="C79" s="109">
        <v>5</v>
      </c>
      <c r="D79" s="109" t="s">
        <v>102</v>
      </c>
      <c r="E79" s="107" t="s">
        <v>131</v>
      </c>
      <c r="F79" s="137" t="s">
        <v>134</v>
      </c>
      <c r="G79" s="138" t="s">
        <v>123</v>
      </c>
      <c r="H79" s="110">
        <v>300</v>
      </c>
      <c r="I79" s="111">
        <v>0</v>
      </c>
      <c r="J79" s="112">
        <f>H79*I79</f>
        <v>0</v>
      </c>
      <c r="K79" s="108"/>
      <c r="L79" s="21"/>
      <c r="M79" s="113"/>
      <c r="N79" s="114"/>
      <c r="Q79" s="115"/>
      <c r="R79" s="115"/>
      <c r="S79" s="115"/>
      <c r="T79" s="116"/>
      <c r="AR79" s="69"/>
      <c r="AT79" s="69"/>
      <c r="AU79" s="69"/>
      <c r="AY79" s="69"/>
      <c r="BE79" s="117"/>
      <c r="BF79" s="117"/>
      <c r="BG79" s="117"/>
      <c r="BH79" s="117"/>
      <c r="BI79" s="117"/>
      <c r="BJ79" s="69"/>
      <c r="BK79" s="117"/>
      <c r="BL79" s="69"/>
      <c r="BM79" s="69"/>
    </row>
    <row r="80" spans="2:65" s="6" customFormat="1" ht="15.75" customHeight="1">
      <c r="B80" s="21"/>
      <c r="C80" s="109">
        <v>6</v>
      </c>
      <c r="D80" s="109" t="s">
        <v>102</v>
      </c>
      <c r="E80" s="107" t="s">
        <v>132</v>
      </c>
      <c r="F80" s="137" t="s">
        <v>127</v>
      </c>
      <c r="G80" s="138" t="s">
        <v>104</v>
      </c>
      <c r="H80" s="110">
        <v>12</v>
      </c>
      <c r="I80" s="111">
        <v>0</v>
      </c>
      <c r="J80" s="112">
        <f>ROUND($I$80*$H$80,2)</f>
        <v>0</v>
      </c>
      <c r="K80" s="108"/>
      <c r="L80" s="21"/>
      <c r="M80" s="113"/>
      <c r="N80" s="114" t="s">
        <v>41</v>
      </c>
      <c r="Q80" s="115">
        <v>0</v>
      </c>
      <c r="R80" s="115">
        <f>$Q$80*$H$80</f>
        <v>0</v>
      </c>
      <c r="S80" s="115">
        <v>0</v>
      </c>
      <c r="T80" s="116">
        <f>$S$80*$H$80</f>
        <v>0</v>
      </c>
      <c r="AR80" s="69" t="s">
        <v>107</v>
      </c>
      <c r="AT80" s="69" t="s">
        <v>102</v>
      </c>
      <c r="AU80" s="69" t="s">
        <v>76</v>
      </c>
      <c r="AY80" s="69" t="s">
        <v>101</v>
      </c>
      <c r="BE80" s="117">
        <f>IF($N$80="základní",$J$80,0)</f>
        <v>0</v>
      </c>
      <c r="BF80" s="117">
        <f>IF($N$80="snížená",$J$80,0)</f>
        <v>0</v>
      </c>
      <c r="BG80" s="117">
        <f>IF($N$80="zákl. přenesená",$J$80,0)</f>
        <v>0</v>
      </c>
      <c r="BH80" s="117">
        <f>IF($N$80="sníž. přenesená",$J$80,0)</f>
        <v>0</v>
      </c>
      <c r="BI80" s="117">
        <f>IF($N$80="nulová",$J$80,0)</f>
        <v>0</v>
      </c>
      <c r="BJ80" s="69" t="s">
        <v>21</v>
      </c>
      <c r="BK80" s="117">
        <f>ROUND($I$80*$H$80,2)</f>
        <v>0</v>
      </c>
      <c r="BL80" s="69" t="s">
        <v>107</v>
      </c>
      <c r="BM80" s="69" t="s">
        <v>111</v>
      </c>
    </row>
    <row r="81" spans="2:65" s="6" customFormat="1" ht="15.75" customHeight="1">
      <c r="B81" s="21"/>
      <c r="C81" s="109">
        <v>7</v>
      </c>
      <c r="D81" s="109" t="s">
        <v>102</v>
      </c>
      <c r="E81" s="107" t="s">
        <v>133</v>
      </c>
      <c r="F81" s="137" t="s">
        <v>128</v>
      </c>
      <c r="G81" s="109" t="s">
        <v>104</v>
      </c>
      <c r="H81" s="110">
        <v>12</v>
      </c>
      <c r="I81" s="111">
        <v>0</v>
      </c>
      <c r="J81" s="112">
        <f>ROUND($I$81*$H$81,2)</f>
        <v>0</v>
      </c>
      <c r="K81" s="108"/>
      <c r="L81" s="21"/>
      <c r="M81" s="113"/>
      <c r="N81" s="114" t="s">
        <v>41</v>
      </c>
      <c r="Q81" s="115">
        <v>0</v>
      </c>
      <c r="R81" s="115">
        <f>$Q$81*$H$81</f>
        <v>0</v>
      </c>
      <c r="S81" s="115">
        <v>0</v>
      </c>
      <c r="T81" s="116">
        <f>$S$81*$H$81</f>
        <v>0</v>
      </c>
      <c r="AR81" s="69" t="s">
        <v>105</v>
      </c>
      <c r="AT81" s="69" t="s">
        <v>102</v>
      </c>
      <c r="AU81" s="69" t="s">
        <v>76</v>
      </c>
      <c r="AY81" s="69" t="s">
        <v>101</v>
      </c>
      <c r="BE81" s="117">
        <f>IF($N$81="základní",$J$81,0)</f>
        <v>0</v>
      </c>
      <c r="BF81" s="117">
        <f>IF($N$81="snížená",$J$81,0)</f>
        <v>0</v>
      </c>
      <c r="BG81" s="117">
        <f>IF($N$81="zákl. přenesená",$J$81,0)</f>
        <v>0</v>
      </c>
      <c r="BH81" s="117">
        <f>IF($N$81="sníž. přenesená",$J$81,0)</f>
        <v>0</v>
      </c>
      <c r="BI81" s="117">
        <f>IF($N$81="nulová",$J$81,0)</f>
        <v>0</v>
      </c>
      <c r="BJ81" s="69" t="s">
        <v>21</v>
      </c>
      <c r="BK81" s="117">
        <f>ROUND($I$81*$H$81,2)</f>
        <v>0</v>
      </c>
      <c r="BL81" s="69" t="s">
        <v>105</v>
      </c>
      <c r="BM81" s="69" t="s">
        <v>113</v>
      </c>
    </row>
    <row r="82" spans="2:12" s="6" customFormat="1" ht="7.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21"/>
    </row>
    <row r="83" s="2" customFormat="1" ht="14.25" customHeight="1"/>
  </sheetData>
  <sheetProtection/>
  <autoFilter ref="C71:K71"/>
  <mergeCells count="6">
    <mergeCell ref="E7:H7"/>
    <mergeCell ref="E22:H22"/>
    <mergeCell ref="E43:H43"/>
    <mergeCell ref="E64:H64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 Aleš</dc:creator>
  <cp:keywords/>
  <dc:description/>
  <cp:lastModifiedBy>Lada Aleš</cp:lastModifiedBy>
  <dcterms:created xsi:type="dcterms:W3CDTF">2017-04-10T15:28:48Z</dcterms:created>
  <dcterms:modified xsi:type="dcterms:W3CDTF">2017-04-21T10:58:53Z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