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/>
  <mc:AlternateContent xmlns:mc="http://schemas.openxmlformats.org/markup-compatibility/2006">
    <mc:Choice Requires="x15">
      <x15ac:absPath xmlns:x15ac="http://schemas.microsoft.com/office/spreadsheetml/2010/11/ac" url="C:\Users\uzivatel\Desktop\Rozpočty\2017\RIPS\Chodovická\"/>
    </mc:Choice>
  </mc:AlternateContent>
  <bookViews>
    <workbookView xWindow="0" yWindow="0" windowWidth="17970" windowHeight="8190"/>
  </bookViews>
  <sheets>
    <sheet name="Rekapitulace stavby" sheetId="1" r:id="rId1"/>
    <sheet name="01 - SO 01 Stavební část" sheetId="2" r:id="rId2"/>
    <sheet name="01.1 - SO 01.1 ZTI" sheetId="3" r:id="rId3"/>
    <sheet name="101 - VON" sheetId="4" r:id="rId4"/>
  </sheets>
  <definedNames>
    <definedName name="_xlnm.Print_Titles" localSheetId="1">'01 - SO 01 Stavební část'!$126:$126</definedName>
    <definedName name="_xlnm.Print_Titles" localSheetId="2">'01.1 - SO 01.1 ZTI'!$122:$122</definedName>
    <definedName name="_xlnm.Print_Titles" localSheetId="3">'101 - VON'!$116:$116</definedName>
    <definedName name="_xlnm.Print_Titles" localSheetId="0">'Rekapitulace stavby'!$85:$85</definedName>
    <definedName name="_xlnm.Print_Area" localSheetId="1">'01 - SO 01 Stavební část'!$C$4:$Q$70,'01 - SO 01 Stavební část'!$C$76:$Q$110,'01 - SO 01 Stavební část'!$C$116:$Q$357</definedName>
    <definedName name="_xlnm.Print_Area" localSheetId="2">'01.1 - SO 01.1 ZTI'!$C$4:$Q$70,'01.1 - SO 01.1 ZTI'!$C$76:$Q$106,'01.1 - SO 01.1 ZTI'!$C$112:$Q$310</definedName>
    <definedName name="_xlnm.Print_Area" localSheetId="3">'101 - VON'!$C$4:$Q$70,'101 - VON'!$C$76:$Q$100,'101 - VON'!$C$106:$Q$125</definedName>
    <definedName name="_xlnm.Print_Area" localSheetId="0">'Rekapitulace stavby'!$C$4:$AP$70,'Rekapitulace stavby'!$C$76:$AP$98</definedName>
  </definedNames>
  <calcPr calcId="162913"/>
</workbook>
</file>

<file path=xl/calcChain.xml><?xml version="1.0" encoding="utf-8"?>
<calcChain xmlns="http://schemas.openxmlformats.org/spreadsheetml/2006/main">
  <c r="N125" i="4" l="1"/>
  <c r="AY90" i="1"/>
  <c r="AX90" i="1"/>
  <c r="BI124" i="4"/>
  <c r="BH124" i="4"/>
  <c r="BG124" i="4"/>
  <c r="BF124" i="4"/>
  <c r="AA124" i="4"/>
  <c r="Y124" i="4"/>
  <c r="W124" i="4"/>
  <c r="BK124" i="4"/>
  <c r="N124" i="4"/>
  <c r="BE124" i="4" s="1"/>
  <c r="BI123" i="4"/>
  <c r="BH123" i="4"/>
  <c r="BG123" i="4"/>
  <c r="BF123" i="4"/>
  <c r="AA123" i="4"/>
  <c r="Y123" i="4"/>
  <c r="W123" i="4"/>
  <c r="BK123" i="4"/>
  <c r="N123" i="4"/>
  <c r="BE123" i="4" s="1"/>
  <c r="BI122" i="4"/>
  <c r="BH122" i="4"/>
  <c r="BG122" i="4"/>
  <c r="BF122" i="4"/>
  <c r="BE122" i="4"/>
  <c r="AA122" i="4"/>
  <c r="Y122" i="4"/>
  <c r="W122" i="4"/>
  <c r="BK122" i="4"/>
  <c r="N122" i="4"/>
  <c r="BI121" i="4"/>
  <c r="BH121" i="4"/>
  <c r="BG121" i="4"/>
  <c r="BF121" i="4"/>
  <c r="BE121" i="4"/>
  <c r="AA121" i="4"/>
  <c r="Y121" i="4"/>
  <c r="W121" i="4"/>
  <c r="BK121" i="4"/>
  <c r="N121" i="4"/>
  <c r="BI120" i="4"/>
  <c r="BH120" i="4"/>
  <c r="BG120" i="4"/>
  <c r="BF120" i="4"/>
  <c r="BE120" i="4"/>
  <c r="AA120" i="4"/>
  <c r="AA119" i="4" s="1"/>
  <c r="AA118" i="4" s="1"/>
  <c r="AA117" i="4" s="1"/>
  <c r="Y120" i="4"/>
  <c r="Y119" i="4" s="1"/>
  <c r="Y118" i="4" s="1"/>
  <c r="Y117" i="4" s="1"/>
  <c r="W120" i="4"/>
  <c r="W119" i="4" s="1"/>
  <c r="W118" i="4" s="1"/>
  <c r="W117" i="4" s="1"/>
  <c r="AU90" i="1" s="1"/>
  <c r="BK120" i="4"/>
  <c r="BK119" i="4" s="1"/>
  <c r="N120" i="4"/>
  <c r="F111" i="4"/>
  <c r="F109" i="4"/>
  <c r="BI98" i="4"/>
  <c r="BH98" i="4"/>
  <c r="BG98" i="4"/>
  <c r="BF98" i="4"/>
  <c r="BI97" i="4"/>
  <c r="BH97" i="4"/>
  <c r="BG97" i="4"/>
  <c r="BF97" i="4"/>
  <c r="BI96" i="4"/>
  <c r="BH96" i="4"/>
  <c r="BG96" i="4"/>
  <c r="BF96" i="4"/>
  <c r="BI95" i="4"/>
  <c r="BH95" i="4"/>
  <c r="BG95" i="4"/>
  <c r="BF95" i="4"/>
  <c r="BI94" i="4"/>
  <c r="BH94" i="4"/>
  <c r="BG94" i="4"/>
  <c r="BF94" i="4"/>
  <c r="BI93" i="4"/>
  <c r="H36" i="4" s="1"/>
  <c r="BD90" i="1" s="1"/>
  <c r="BH93" i="4"/>
  <c r="H35" i="4" s="1"/>
  <c r="BC90" i="1" s="1"/>
  <c r="BG93" i="4"/>
  <c r="H34" i="4" s="1"/>
  <c r="BB90" i="1" s="1"/>
  <c r="BF93" i="4"/>
  <c r="M33" i="4" s="1"/>
  <c r="AW90" i="1" s="1"/>
  <c r="F81" i="4"/>
  <c r="F79" i="4"/>
  <c r="O21" i="4"/>
  <c r="E21" i="4"/>
  <c r="M114" i="4" s="1"/>
  <c r="O20" i="4"/>
  <c r="O18" i="4"/>
  <c r="E18" i="4"/>
  <c r="M113" i="4" s="1"/>
  <c r="O17" i="4"/>
  <c r="O15" i="4"/>
  <c r="E15" i="4"/>
  <c r="F114" i="4" s="1"/>
  <c r="O14" i="4"/>
  <c r="O12" i="4"/>
  <c r="E12" i="4"/>
  <c r="F113" i="4" s="1"/>
  <c r="O11" i="4"/>
  <c r="O9" i="4"/>
  <c r="M111" i="4" s="1"/>
  <c r="F6" i="4"/>
  <c r="F108" i="4" s="1"/>
  <c r="N310" i="3"/>
  <c r="AY89" i="1"/>
  <c r="AX89" i="1"/>
  <c r="BI309" i="3"/>
  <c r="BH309" i="3"/>
  <c r="BG309" i="3"/>
  <c r="BF309" i="3"/>
  <c r="BE309" i="3"/>
  <c r="AA309" i="3"/>
  <c r="Y309" i="3"/>
  <c r="W309" i="3"/>
  <c r="BK309" i="3"/>
  <c r="N309" i="3"/>
  <c r="BI308" i="3"/>
  <c r="BH308" i="3"/>
  <c r="BG308" i="3"/>
  <c r="BF308" i="3"/>
  <c r="BE308" i="3"/>
  <c r="AA308" i="3"/>
  <c r="Y308" i="3"/>
  <c r="W308" i="3"/>
  <c r="BK308" i="3"/>
  <c r="N308" i="3"/>
  <c r="BI306" i="3"/>
  <c r="BH306" i="3"/>
  <c r="BG306" i="3"/>
  <c r="BF306" i="3"/>
  <c r="BE306" i="3"/>
  <c r="AA306" i="3"/>
  <c r="Y306" i="3"/>
  <c r="W306" i="3"/>
  <c r="BK306" i="3"/>
  <c r="N306" i="3"/>
  <c r="BI304" i="3"/>
  <c r="BH304" i="3"/>
  <c r="BG304" i="3"/>
  <c r="BF304" i="3"/>
  <c r="BE304" i="3"/>
  <c r="AA304" i="3"/>
  <c r="Y304" i="3"/>
  <c r="W304" i="3"/>
  <c r="BK304" i="3"/>
  <c r="N304" i="3"/>
  <c r="BI302" i="3"/>
  <c r="BH302" i="3"/>
  <c r="BG302" i="3"/>
  <c r="BF302" i="3"/>
  <c r="BE302" i="3"/>
  <c r="AA302" i="3"/>
  <c r="Y302" i="3"/>
  <c r="W302" i="3"/>
  <c r="BK302" i="3"/>
  <c r="N302" i="3"/>
  <c r="BI300" i="3"/>
  <c r="BH300" i="3"/>
  <c r="BG300" i="3"/>
  <c r="BF300" i="3"/>
  <c r="BE300" i="3"/>
  <c r="AA300" i="3"/>
  <c r="Y300" i="3"/>
  <c r="W300" i="3"/>
  <c r="BK300" i="3"/>
  <c r="N300" i="3"/>
  <c r="BI298" i="3"/>
  <c r="BH298" i="3"/>
  <c r="BG298" i="3"/>
  <c r="BF298" i="3"/>
  <c r="BE298" i="3"/>
  <c r="AA298" i="3"/>
  <c r="Y298" i="3"/>
  <c r="W298" i="3"/>
  <c r="BK298" i="3"/>
  <c r="N298" i="3"/>
  <c r="BI296" i="3"/>
  <c r="BH296" i="3"/>
  <c r="BG296" i="3"/>
  <c r="BF296" i="3"/>
  <c r="BE296" i="3"/>
  <c r="AA296" i="3"/>
  <c r="Y296" i="3"/>
  <c r="W296" i="3"/>
  <c r="BK296" i="3"/>
  <c r="N296" i="3"/>
  <c r="BI294" i="3"/>
  <c r="BH294" i="3"/>
  <c r="BG294" i="3"/>
  <c r="BF294" i="3"/>
  <c r="BE294" i="3"/>
  <c r="AA294" i="3"/>
  <c r="Y294" i="3"/>
  <c r="W294" i="3"/>
  <c r="BK294" i="3"/>
  <c r="N294" i="3"/>
  <c r="BI292" i="3"/>
  <c r="BH292" i="3"/>
  <c r="BG292" i="3"/>
  <c r="BF292" i="3"/>
  <c r="BE292" i="3"/>
  <c r="AA292" i="3"/>
  <c r="Y292" i="3"/>
  <c r="W292" i="3"/>
  <c r="BK292" i="3"/>
  <c r="N292" i="3"/>
  <c r="BI290" i="3"/>
  <c r="BH290" i="3"/>
  <c r="BG290" i="3"/>
  <c r="BF290" i="3"/>
  <c r="BE290" i="3"/>
  <c r="AA290" i="3"/>
  <c r="Y290" i="3"/>
  <c r="W290" i="3"/>
  <c r="BK290" i="3"/>
  <c r="N290" i="3"/>
  <c r="BI288" i="3"/>
  <c r="BH288" i="3"/>
  <c r="BG288" i="3"/>
  <c r="BF288" i="3"/>
  <c r="BE288" i="3"/>
  <c r="AA288" i="3"/>
  <c r="Y288" i="3"/>
  <c r="W288" i="3"/>
  <c r="BK288" i="3"/>
  <c r="N288" i="3"/>
  <c r="BI286" i="3"/>
  <c r="BH286" i="3"/>
  <c r="BG286" i="3"/>
  <c r="BF286" i="3"/>
  <c r="BE286" i="3"/>
  <c r="AA286" i="3"/>
  <c r="Y286" i="3"/>
  <c r="W286" i="3"/>
  <c r="BK286" i="3"/>
  <c r="N286" i="3"/>
  <c r="BI284" i="3"/>
  <c r="BH284" i="3"/>
  <c r="BG284" i="3"/>
  <c r="BF284" i="3"/>
  <c r="BE284" i="3"/>
  <c r="AA284" i="3"/>
  <c r="Y284" i="3"/>
  <c r="W284" i="3"/>
  <c r="BK284" i="3"/>
  <c r="N284" i="3"/>
  <c r="BI282" i="3"/>
  <c r="BH282" i="3"/>
  <c r="BG282" i="3"/>
  <c r="BF282" i="3"/>
  <c r="BE282" i="3"/>
  <c r="AA282" i="3"/>
  <c r="Y282" i="3"/>
  <c r="W282" i="3"/>
  <c r="BK282" i="3"/>
  <c r="N282" i="3"/>
  <c r="BI280" i="3"/>
  <c r="BH280" i="3"/>
  <c r="BG280" i="3"/>
  <c r="BF280" i="3"/>
  <c r="BE280" i="3"/>
  <c r="AA280" i="3"/>
  <c r="Y280" i="3"/>
  <c r="W280" i="3"/>
  <c r="BK280" i="3"/>
  <c r="N280" i="3"/>
  <c r="BI278" i="3"/>
  <c r="BH278" i="3"/>
  <c r="BG278" i="3"/>
  <c r="BF278" i="3"/>
  <c r="BE278" i="3"/>
  <c r="AA278" i="3"/>
  <c r="Y278" i="3"/>
  <c r="W278" i="3"/>
  <c r="BK278" i="3"/>
  <c r="N278" i="3"/>
  <c r="BI276" i="3"/>
  <c r="BH276" i="3"/>
  <c r="BG276" i="3"/>
  <c r="BF276" i="3"/>
  <c r="BE276" i="3"/>
  <c r="AA276" i="3"/>
  <c r="Y276" i="3"/>
  <c r="W276" i="3"/>
  <c r="BK276" i="3"/>
  <c r="N276" i="3"/>
  <c r="BI274" i="3"/>
  <c r="BH274" i="3"/>
  <c r="BG274" i="3"/>
  <c r="BF274" i="3"/>
  <c r="BE274" i="3"/>
  <c r="AA274" i="3"/>
  <c r="Y274" i="3"/>
  <c r="W274" i="3"/>
  <c r="BK274" i="3"/>
  <c r="N274" i="3"/>
  <c r="BI272" i="3"/>
  <c r="BH272" i="3"/>
  <c r="BG272" i="3"/>
  <c r="BF272" i="3"/>
  <c r="BE272" i="3"/>
  <c r="AA272" i="3"/>
  <c r="Y272" i="3"/>
  <c r="W272" i="3"/>
  <c r="BK272" i="3"/>
  <c r="N272" i="3"/>
  <c r="BI270" i="3"/>
  <c r="BH270" i="3"/>
  <c r="BG270" i="3"/>
  <c r="BF270" i="3"/>
  <c r="BE270" i="3"/>
  <c r="AA270" i="3"/>
  <c r="Y270" i="3"/>
  <c r="W270" i="3"/>
  <c r="BK270" i="3"/>
  <c r="N270" i="3"/>
  <c r="BI268" i="3"/>
  <c r="BH268" i="3"/>
  <c r="BG268" i="3"/>
  <c r="BF268" i="3"/>
  <c r="BE268" i="3"/>
  <c r="AA268" i="3"/>
  <c r="Y268" i="3"/>
  <c r="W268" i="3"/>
  <c r="BK268" i="3"/>
  <c r="N268" i="3"/>
  <c r="BI266" i="3"/>
  <c r="BH266" i="3"/>
  <c r="BG266" i="3"/>
  <c r="BF266" i="3"/>
  <c r="BE266" i="3"/>
  <c r="AA266" i="3"/>
  <c r="Y266" i="3"/>
  <c r="W266" i="3"/>
  <c r="BK266" i="3"/>
  <c r="N266" i="3"/>
  <c r="BI264" i="3"/>
  <c r="BH264" i="3"/>
  <c r="BG264" i="3"/>
  <c r="BF264" i="3"/>
  <c r="BE264" i="3"/>
  <c r="AA264" i="3"/>
  <c r="Y264" i="3"/>
  <c r="W264" i="3"/>
  <c r="BK264" i="3"/>
  <c r="N264" i="3"/>
  <c r="BI262" i="3"/>
  <c r="BH262" i="3"/>
  <c r="BG262" i="3"/>
  <c r="BF262" i="3"/>
  <c r="BE262" i="3"/>
  <c r="AA262" i="3"/>
  <c r="Y262" i="3"/>
  <c r="W262" i="3"/>
  <c r="BK262" i="3"/>
  <c r="N262" i="3"/>
  <c r="BI260" i="3"/>
  <c r="BH260" i="3"/>
  <c r="BG260" i="3"/>
  <c r="BF260" i="3"/>
  <c r="BE260" i="3"/>
  <c r="AA260" i="3"/>
  <c r="Y260" i="3"/>
  <c r="W260" i="3"/>
  <c r="BK260" i="3"/>
  <c r="N260" i="3"/>
  <c r="BI258" i="3"/>
  <c r="BH258" i="3"/>
  <c r="BG258" i="3"/>
  <c r="BF258" i="3"/>
  <c r="BE258" i="3"/>
  <c r="AA258" i="3"/>
  <c r="Y258" i="3"/>
  <c r="W258" i="3"/>
  <c r="BK258" i="3"/>
  <c r="N258" i="3"/>
  <c r="BI256" i="3"/>
  <c r="BH256" i="3"/>
  <c r="BG256" i="3"/>
  <c r="BF256" i="3"/>
  <c r="BE256" i="3"/>
  <c r="AA256" i="3"/>
  <c r="Y256" i="3"/>
  <c r="W256" i="3"/>
  <c r="BK256" i="3"/>
  <c r="N256" i="3"/>
  <c r="BI254" i="3"/>
  <c r="BH254" i="3"/>
  <c r="BG254" i="3"/>
  <c r="BF254" i="3"/>
  <c r="BE254" i="3"/>
  <c r="AA254" i="3"/>
  <c r="Y254" i="3"/>
  <c r="W254" i="3"/>
  <c r="BK254" i="3"/>
  <c r="N254" i="3"/>
  <c r="BI252" i="3"/>
  <c r="BH252" i="3"/>
  <c r="BG252" i="3"/>
  <c r="BF252" i="3"/>
  <c r="BE252" i="3"/>
  <c r="AA252" i="3"/>
  <c r="Y252" i="3"/>
  <c r="W252" i="3"/>
  <c r="BK252" i="3"/>
  <c r="N252" i="3"/>
  <c r="BI250" i="3"/>
  <c r="BH250" i="3"/>
  <c r="BG250" i="3"/>
  <c r="BF250" i="3"/>
  <c r="BE250" i="3"/>
  <c r="AA250" i="3"/>
  <c r="Y250" i="3"/>
  <c r="W250" i="3"/>
  <c r="BK250" i="3"/>
  <c r="N250" i="3"/>
  <c r="BI248" i="3"/>
  <c r="BH248" i="3"/>
  <c r="BG248" i="3"/>
  <c r="BF248" i="3"/>
  <c r="BE248" i="3"/>
  <c r="AA248" i="3"/>
  <c r="Y248" i="3"/>
  <c r="W248" i="3"/>
  <c r="BK248" i="3"/>
  <c r="N248" i="3"/>
  <c r="BI246" i="3"/>
  <c r="BH246" i="3"/>
  <c r="BG246" i="3"/>
  <c r="BF246" i="3"/>
  <c r="BE246" i="3"/>
  <c r="AA246" i="3"/>
  <c r="AA245" i="3" s="1"/>
  <c r="AA244" i="3" s="1"/>
  <c r="Y246" i="3"/>
  <c r="Y245" i="3" s="1"/>
  <c r="Y244" i="3" s="1"/>
  <c r="W246" i="3"/>
  <c r="W245" i="3" s="1"/>
  <c r="W244" i="3" s="1"/>
  <c r="BK246" i="3"/>
  <c r="BK245" i="3" s="1"/>
  <c r="N246" i="3"/>
  <c r="BI243" i="3"/>
  <c r="BH243" i="3"/>
  <c r="BG243" i="3"/>
  <c r="BF243" i="3"/>
  <c r="BE243" i="3"/>
  <c r="AA243" i="3"/>
  <c r="Y243" i="3"/>
  <c r="W243" i="3"/>
  <c r="BK243" i="3"/>
  <c r="N243" i="3"/>
  <c r="BI241" i="3"/>
  <c r="BH241" i="3"/>
  <c r="BG241" i="3"/>
  <c r="BF241" i="3"/>
  <c r="BE241" i="3"/>
  <c r="AA241" i="3"/>
  <c r="Y241" i="3"/>
  <c r="W241" i="3"/>
  <c r="BK241" i="3"/>
  <c r="N241" i="3"/>
  <c r="BI239" i="3"/>
  <c r="BH239" i="3"/>
  <c r="BG239" i="3"/>
  <c r="BF239" i="3"/>
  <c r="BE239" i="3"/>
  <c r="AA239" i="3"/>
  <c r="AA238" i="3" s="1"/>
  <c r="Y239" i="3"/>
  <c r="Y238" i="3" s="1"/>
  <c r="W239" i="3"/>
  <c r="W238" i="3" s="1"/>
  <c r="BK239" i="3"/>
  <c r="BK238" i="3" s="1"/>
  <c r="N238" i="3" s="1"/>
  <c r="N94" i="3" s="1"/>
  <c r="N239" i="3"/>
  <c r="BI237" i="3"/>
  <c r="BH237" i="3"/>
  <c r="BG237" i="3"/>
  <c r="BF237" i="3"/>
  <c r="AA237" i="3"/>
  <c r="Y237" i="3"/>
  <c r="W237" i="3"/>
  <c r="BK237" i="3"/>
  <c r="N237" i="3"/>
  <c r="BE237" i="3" s="1"/>
  <c r="BI236" i="3"/>
  <c r="BH236" i="3"/>
  <c r="BG236" i="3"/>
  <c r="BF236" i="3"/>
  <c r="AA236" i="3"/>
  <c r="Y236" i="3"/>
  <c r="W236" i="3"/>
  <c r="BK236" i="3"/>
  <c r="N236" i="3"/>
  <c r="BE236" i="3" s="1"/>
  <c r="BI234" i="3"/>
  <c r="BH234" i="3"/>
  <c r="BG234" i="3"/>
  <c r="BF234" i="3"/>
  <c r="AA234" i="3"/>
  <c r="Y234" i="3"/>
  <c r="W234" i="3"/>
  <c r="BK234" i="3"/>
  <c r="N234" i="3"/>
  <c r="BE234" i="3" s="1"/>
  <c r="BI232" i="3"/>
  <c r="BH232" i="3"/>
  <c r="BG232" i="3"/>
  <c r="BF232" i="3"/>
  <c r="AA232" i="3"/>
  <c r="Y232" i="3"/>
  <c r="W232" i="3"/>
  <c r="BK232" i="3"/>
  <c r="N232" i="3"/>
  <c r="BE232" i="3" s="1"/>
  <c r="BI230" i="3"/>
  <c r="BH230" i="3"/>
  <c r="BG230" i="3"/>
  <c r="BF230" i="3"/>
  <c r="AA230" i="3"/>
  <c r="Y230" i="3"/>
  <c r="W230" i="3"/>
  <c r="BK230" i="3"/>
  <c r="N230" i="3"/>
  <c r="BE230" i="3" s="1"/>
  <c r="BI228" i="3"/>
  <c r="BH228" i="3"/>
  <c r="BG228" i="3"/>
  <c r="BF228" i="3"/>
  <c r="AA228" i="3"/>
  <c r="AA227" i="3" s="1"/>
  <c r="Y228" i="3"/>
  <c r="Y227" i="3" s="1"/>
  <c r="W228" i="3"/>
  <c r="W227" i="3" s="1"/>
  <c r="BK228" i="3"/>
  <c r="BK227" i="3" s="1"/>
  <c r="N227" i="3" s="1"/>
  <c r="N93" i="3" s="1"/>
  <c r="N228" i="3"/>
  <c r="BE228" i="3" s="1"/>
  <c r="BI224" i="3"/>
  <c r="BH224" i="3"/>
  <c r="BG224" i="3"/>
  <c r="BF224" i="3"/>
  <c r="BE224" i="3"/>
  <c r="AA224" i="3"/>
  <c r="Y224" i="3"/>
  <c r="W224" i="3"/>
  <c r="BK224" i="3"/>
  <c r="N224" i="3"/>
  <c r="BI221" i="3"/>
  <c r="BH221" i="3"/>
  <c r="BG221" i="3"/>
  <c r="BF221" i="3"/>
  <c r="BE221" i="3"/>
  <c r="AA221" i="3"/>
  <c r="Y221" i="3"/>
  <c r="W221" i="3"/>
  <c r="BK221" i="3"/>
  <c r="N221" i="3"/>
  <c r="BI218" i="3"/>
  <c r="BH218" i="3"/>
  <c r="BG218" i="3"/>
  <c r="BF218" i="3"/>
  <c r="BE218" i="3"/>
  <c r="AA218" i="3"/>
  <c r="Y218" i="3"/>
  <c r="W218" i="3"/>
  <c r="BK218" i="3"/>
  <c r="N218" i="3"/>
  <c r="BI217" i="3"/>
  <c r="BH217" i="3"/>
  <c r="BG217" i="3"/>
  <c r="BF217" i="3"/>
  <c r="BE217" i="3"/>
  <c r="AA217" i="3"/>
  <c r="Y217" i="3"/>
  <c r="W217" i="3"/>
  <c r="BK217" i="3"/>
  <c r="N217" i="3"/>
  <c r="BI215" i="3"/>
  <c r="BH215" i="3"/>
  <c r="BG215" i="3"/>
  <c r="BF215" i="3"/>
  <c r="BE215" i="3"/>
  <c r="AA215" i="3"/>
  <c r="Y215" i="3"/>
  <c r="W215" i="3"/>
  <c r="BK215" i="3"/>
  <c r="N215" i="3"/>
  <c r="BI214" i="3"/>
  <c r="BH214" i="3"/>
  <c r="BG214" i="3"/>
  <c r="BF214" i="3"/>
  <c r="BE214" i="3"/>
  <c r="AA214" i="3"/>
  <c r="Y214" i="3"/>
  <c r="W214" i="3"/>
  <c r="BK214" i="3"/>
  <c r="N214" i="3"/>
  <c r="BI213" i="3"/>
  <c r="BH213" i="3"/>
  <c r="BG213" i="3"/>
  <c r="BF213" i="3"/>
  <c r="BE213" i="3"/>
  <c r="AA213" i="3"/>
  <c r="Y213" i="3"/>
  <c r="W213" i="3"/>
  <c r="BK213" i="3"/>
  <c r="N213" i="3"/>
  <c r="BI210" i="3"/>
  <c r="BH210" i="3"/>
  <c r="BG210" i="3"/>
  <c r="BF210" i="3"/>
  <c r="BE210" i="3"/>
  <c r="AA210" i="3"/>
  <c r="Y210" i="3"/>
  <c r="W210" i="3"/>
  <c r="BK210" i="3"/>
  <c r="N210" i="3"/>
  <c r="BI207" i="3"/>
  <c r="BH207" i="3"/>
  <c r="BG207" i="3"/>
  <c r="BF207" i="3"/>
  <c r="BE207" i="3"/>
  <c r="AA207" i="3"/>
  <c r="Y207" i="3"/>
  <c r="W207" i="3"/>
  <c r="BK207" i="3"/>
  <c r="N207" i="3"/>
  <c r="BI205" i="3"/>
  <c r="BH205" i="3"/>
  <c r="BG205" i="3"/>
  <c r="BF205" i="3"/>
  <c r="BE205" i="3"/>
  <c r="AA205" i="3"/>
  <c r="Y205" i="3"/>
  <c r="W205" i="3"/>
  <c r="BK205" i="3"/>
  <c r="N205" i="3"/>
  <c r="BI203" i="3"/>
  <c r="BH203" i="3"/>
  <c r="BG203" i="3"/>
  <c r="BF203" i="3"/>
  <c r="BE203" i="3"/>
  <c r="AA203" i="3"/>
  <c r="Y203" i="3"/>
  <c r="W203" i="3"/>
  <c r="BK203" i="3"/>
  <c r="N203" i="3"/>
  <c r="BI202" i="3"/>
  <c r="BH202" i="3"/>
  <c r="BG202" i="3"/>
  <c r="BF202" i="3"/>
  <c r="BE202" i="3"/>
  <c r="AA202" i="3"/>
  <c r="Y202" i="3"/>
  <c r="W202" i="3"/>
  <c r="BK202" i="3"/>
  <c r="N202" i="3"/>
  <c r="BI201" i="3"/>
  <c r="BH201" i="3"/>
  <c r="BG201" i="3"/>
  <c r="BF201" i="3"/>
  <c r="BE201" i="3"/>
  <c r="AA201" i="3"/>
  <c r="Y201" i="3"/>
  <c r="W201" i="3"/>
  <c r="BK201" i="3"/>
  <c r="N201" i="3"/>
  <c r="BI200" i="3"/>
  <c r="BH200" i="3"/>
  <c r="BG200" i="3"/>
  <c r="BF200" i="3"/>
  <c r="BE200" i="3"/>
  <c r="AA200" i="3"/>
  <c r="Y200" i="3"/>
  <c r="W200" i="3"/>
  <c r="BK200" i="3"/>
  <c r="N200" i="3"/>
  <c r="BI199" i="3"/>
  <c r="BH199" i="3"/>
  <c r="BG199" i="3"/>
  <c r="BF199" i="3"/>
  <c r="BE199" i="3"/>
  <c r="AA199" i="3"/>
  <c r="Y199" i="3"/>
  <c r="W199" i="3"/>
  <c r="BK199" i="3"/>
  <c r="N199" i="3"/>
  <c r="BI198" i="3"/>
  <c r="BH198" i="3"/>
  <c r="BG198" i="3"/>
  <c r="BF198" i="3"/>
  <c r="BE198" i="3"/>
  <c r="AA198" i="3"/>
  <c r="Y198" i="3"/>
  <c r="W198" i="3"/>
  <c r="BK198" i="3"/>
  <c r="N198" i="3"/>
  <c r="BI197" i="3"/>
  <c r="BH197" i="3"/>
  <c r="BG197" i="3"/>
  <c r="BF197" i="3"/>
  <c r="BE197" i="3"/>
  <c r="AA197" i="3"/>
  <c r="Y197" i="3"/>
  <c r="W197" i="3"/>
  <c r="BK197" i="3"/>
  <c r="N197" i="3"/>
  <c r="BI196" i="3"/>
  <c r="BH196" i="3"/>
  <c r="BG196" i="3"/>
  <c r="BF196" i="3"/>
  <c r="BE196" i="3"/>
  <c r="AA196" i="3"/>
  <c r="Y196" i="3"/>
  <c r="W196" i="3"/>
  <c r="BK196" i="3"/>
  <c r="N196" i="3"/>
  <c r="BI195" i="3"/>
  <c r="BH195" i="3"/>
  <c r="BG195" i="3"/>
  <c r="BF195" i="3"/>
  <c r="BE195" i="3"/>
  <c r="AA195" i="3"/>
  <c r="Y195" i="3"/>
  <c r="W195" i="3"/>
  <c r="BK195" i="3"/>
  <c r="N195" i="3"/>
  <c r="BI193" i="3"/>
  <c r="BH193" i="3"/>
  <c r="BG193" i="3"/>
  <c r="BF193" i="3"/>
  <c r="BE193" i="3"/>
  <c r="AA193" i="3"/>
  <c r="Y193" i="3"/>
  <c r="W193" i="3"/>
  <c r="BK193" i="3"/>
  <c r="N193" i="3"/>
  <c r="BI191" i="3"/>
  <c r="BH191" i="3"/>
  <c r="BG191" i="3"/>
  <c r="BF191" i="3"/>
  <c r="BE191" i="3"/>
  <c r="AA191" i="3"/>
  <c r="Y191" i="3"/>
  <c r="W191" i="3"/>
  <c r="BK191" i="3"/>
  <c r="N191" i="3"/>
  <c r="BI189" i="3"/>
  <c r="BH189" i="3"/>
  <c r="BG189" i="3"/>
  <c r="BF189" i="3"/>
  <c r="BE189" i="3"/>
  <c r="AA189" i="3"/>
  <c r="Y189" i="3"/>
  <c r="W189" i="3"/>
  <c r="BK189" i="3"/>
  <c r="N189" i="3"/>
  <c r="BI188" i="3"/>
  <c r="BH188" i="3"/>
  <c r="BG188" i="3"/>
  <c r="BF188" i="3"/>
  <c r="BE188" i="3"/>
  <c r="AA188" i="3"/>
  <c r="Y188" i="3"/>
  <c r="W188" i="3"/>
  <c r="BK188" i="3"/>
  <c r="N188" i="3"/>
  <c r="BI187" i="3"/>
  <c r="BH187" i="3"/>
  <c r="BG187" i="3"/>
  <c r="BF187" i="3"/>
  <c r="BE187" i="3"/>
  <c r="AA187" i="3"/>
  <c r="Y187" i="3"/>
  <c r="W187" i="3"/>
  <c r="BK187" i="3"/>
  <c r="N187" i="3"/>
  <c r="BI186" i="3"/>
  <c r="BH186" i="3"/>
  <c r="BG186" i="3"/>
  <c r="BF186" i="3"/>
  <c r="BE186" i="3"/>
  <c r="AA186" i="3"/>
  <c r="Y186" i="3"/>
  <c r="W186" i="3"/>
  <c r="BK186" i="3"/>
  <c r="N186" i="3"/>
  <c r="BI185" i="3"/>
  <c r="BH185" i="3"/>
  <c r="BG185" i="3"/>
  <c r="BF185" i="3"/>
  <c r="BE185" i="3"/>
  <c r="AA185" i="3"/>
  <c r="Y185" i="3"/>
  <c r="W185" i="3"/>
  <c r="BK185" i="3"/>
  <c r="N185" i="3"/>
  <c r="BI184" i="3"/>
  <c r="BH184" i="3"/>
  <c r="BG184" i="3"/>
  <c r="BF184" i="3"/>
  <c r="BE184" i="3"/>
  <c r="AA184" i="3"/>
  <c r="Y184" i="3"/>
  <c r="W184" i="3"/>
  <c r="BK184" i="3"/>
  <c r="N184" i="3"/>
  <c r="BI183" i="3"/>
  <c r="BH183" i="3"/>
  <c r="BG183" i="3"/>
  <c r="BF183" i="3"/>
  <c r="BE183" i="3"/>
  <c r="AA183" i="3"/>
  <c r="Y183" i="3"/>
  <c r="W183" i="3"/>
  <c r="BK183" i="3"/>
  <c r="N183" i="3"/>
  <c r="BI182" i="3"/>
  <c r="BH182" i="3"/>
  <c r="BG182" i="3"/>
  <c r="BF182" i="3"/>
  <c r="BE182" i="3"/>
  <c r="AA182" i="3"/>
  <c r="Y182" i="3"/>
  <c r="W182" i="3"/>
  <c r="BK182" i="3"/>
  <c r="N182" i="3"/>
  <c r="BI180" i="3"/>
  <c r="BH180" i="3"/>
  <c r="BG180" i="3"/>
  <c r="BF180" i="3"/>
  <c r="BE180" i="3"/>
  <c r="AA180" i="3"/>
  <c r="Y180" i="3"/>
  <c r="W180" i="3"/>
  <c r="BK180" i="3"/>
  <c r="N180" i="3"/>
  <c r="BI179" i="3"/>
  <c r="BH179" i="3"/>
  <c r="BG179" i="3"/>
  <c r="BF179" i="3"/>
  <c r="BE179" i="3"/>
  <c r="AA179" i="3"/>
  <c r="Y179" i="3"/>
  <c r="W179" i="3"/>
  <c r="BK179" i="3"/>
  <c r="N179" i="3"/>
  <c r="BI178" i="3"/>
  <c r="BH178" i="3"/>
  <c r="BG178" i="3"/>
  <c r="BF178" i="3"/>
  <c r="BE178" i="3"/>
  <c r="AA178" i="3"/>
  <c r="Y178" i="3"/>
  <c r="W178" i="3"/>
  <c r="BK178" i="3"/>
  <c r="N178" i="3"/>
  <c r="BI177" i="3"/>
  <c r="BH177" i="3"/>
  <c r="BG177" i="3"/>
  <c r="BF177" i="3"/>
  <c r="BE177" i="3"/>
  <c r="AA177" i="3"/>
  <c r="Y177" i="3"/>
  <c r="W177" i="3"/>
  <c r="BK177" i="3"/>
  <c r="N177" i="3"/>
  <c r="BI175" i="3"/>
  <c r="BH175" i="3"/>
  <c r="BG175" i="3"/>
  <c r="BF175" i="3"/>
  <c r="BE175" i="3"/>
  <c r="AA175" i="3"/>
  <c r="Y175" i="3"/>
  <c r="W175" i="3"/>
  <c r="BK175" i="3"/>
  <c r="N175" i="3"/>
  <c r="BI173" i="3"/>
  <c r="BH173" i="3"/>
  <c r="BG173" i="3"/>
  <c r="BF173" i="3"/>
  <c r="BE173" i="3"/>
  <c r="AA173" i="3"/>
  <c r="Y173" i="3"/>
  <c r="W173" i="3"/>
  <c r="BK173" i="3"/>
  <c r="N173" i="3"/>
  <c r="BI172" i="3"/>
  <c r="BH172" i="3"/>
  <c r="BG172" i="3"/>
  <c r="BF172" i="3"/>
  <c r="BE172" i="3"/>
  <c r="AA172" i="3"/>
  <c r="Y172" i="3"/>
  <c r="W172" i="3"/>
  <c r="BK172" i="3"/>
  <c r="N172" i="3"/>
  <c r="BI171" i="3"/>
  <c r="BH171" i="3"/>
  <c r="BG171" i="3"/>
  <c r="BF171" i="3"/>
  <c r="BE171" i="3"/>
  <c r="AA171" i="3"/>
  <c r="Y171" i="3"/>
  <c r="W171" i="3"/>
  <c r="BK171" i="3"/>
  <c r="N171" i="3"/>
  <c r="BI169" i="3"/>
  <c r="BH169" i="3"/>
  <c r="BG169" i="3"/>
  <c r="BF169" i="3"/>
  <c r="BE169" i="3"/>
  <c r="AA169" i="3"/>
  <c r="AA168" i="3" s="1"/>
  <c r="Y169" i="3"/>
  <c r="Y168" i="3" s="1"/>
  <c r="W169" i="3"/>
  <c r="W168" i="3" s="1"/>
  <c r="BK169" i="3"/>
  <c r="N169" i="3"/>
  <c r="BI165" i="3"/>
  <c r="BH165" i="3"/>
  <c r="BG165" i="3"/>
  <c r="BF165" i="3"/>
  <c r="AA165" i="3"/>
  <c r="AA164" i="3" s="1"/>
  <c r="Y165" i="3"/>
  <c r="Y164" i="3" s="1"/>
  <c r="W165" i="3"/>
  <c r="W164" i="3" s="1"/>
  <c r="BK165" i="3"/>
  <c r="BK164" i="3" s="1"/>
  <c r="N164" i="3" s="1"/>
  <c r="N91" i="3" s="1"/>
  <c r="N165" i="3"/>
  <c r="BE165" i="3" s="1"/>
  <c r="BI161" i="3"/>
  <c r="BH161" i="3"/>
  <c r="BG161" i="3"/>
  <c r="BF161" i="3"/>
  <c r="BE161" i="3"/>
  <c r="AA161" i="3"/>
  <c r="Y161" i="3"/>
  <c r="W161" i="3"/>
  <c r="BK161" i="3"/>
  <c r="N161" i="3"/>
  <c r="BI158" i="3"/>
  <c r="BH158" i="3"/>
  <c r="BG158" i="3"/>
  <c r="BF158" i="3"/>
  <c r="BE158" i="3"/>
  <c r="AA158" i="3"/>
  <c r="Y158" i="3"/>
  <c r="W158" i="3"/>
  <c r="BK158" i="3"/>
  <c r="N158" i="3"/>
  <c r="BI155" i="3"/>
  <c r="BH155" i="3"/>
  <c r="BG155" i="3"/>
  <c r="BF155" i="3"/>
  <c r="BE155" i="3"/>
  <c r="AA155" i="3"/>
  <c r="Y155" i="3"/>
  <c r="W155" i="3"/>
  <c r="BK155" i="3"/>
  <c r="N155" i="3"/>
  <c r="BI153" i="3"/>
  <c r="BH153" i="3"/>
  <c r="BG153" i="3"/>
  <c r="BF153" i="3"/>
  <c r="BE153" i="3"/>
  <c r="AA153" i="3"/>
  <c r="Y153" i="3"/>
  <c r="W153" i="3"/>
  <c r="BK153" i="3"/>
  <c r="N153" i="3"/>
  <c r="BI150" i="3"/>
  <c r="BH150" i="3"/>
  <c r="BG150" i="3"/>
  <c r="BF150" i="3"/>
  <c r="BE150" i="3"/>
  <c r="AA150" i="3"/>
  <c r="Y150" i="3"/>
  <c r="W150" i="3"/>
  <c r="BK150" i="3"/>
  <c r="N150" i="3"/>
  <c r="BI146" i="3"/>
  <c r="BH146" i="3"/>
  <c r="BG146" i="3"/>
  <c r="BF146" i="3"/>
  <c r="BE146" i="3"/>
  <c r="AA146" i="3"/>
  <c r="Y146" i="3"/>
  <c r="W146" i="3"/>
  <c r="BK146" i="3"/>
  <c r="N146" i="3"/>
  <c r="BI145" i="3"/>
  <c r="BH145" i="3"/>
  <c r="BG145" i="3"/>
  <c r="BF145" i="3"/>
  <c r="BE145" i="3"/>
  <c r="AA145" i="3"/>
  <c r="Y145" i="3"/>
  <c r="W145" i="3"/>
  <c r="BK145" i="3"/>
  <c r="N145" i="3"/>
  <c r="BI144" i="3"/>
  <c r="BH144" i="3"/>
  <c r="BG144" i="3"/>
  <c r="BF144" i="3"/>
  <c r="BE144" i="3"/>
  <c r="AA144" i="3"/>
  <c r="Y144" i="3"/>
  <c r="W144" i="3"/>
  <c r="BK144" i="3"/>
  <c r="N144" i="3"/>
  <c r="BI139" i="3"/>
  <c r="BH139" i="3"/>
  <c r="BG139" i="3"/>
  <c r="BF139" i="3"/>
  <c r="BE139" i="3"/>
  <c r="AA139" i="3"/>
  <c r="Y139" i="3"/>
  <c r="W139" i="3"/>
  <c r="BK139" i="3"/>
  <c r="N139" i="3"/>
  <c r="BI136" i="3"/>
  <c r="BH136" i="3"/>
  <c r="BG136" i="3"/>
  <c r="BF136" i="3"/>
  <c r="BE136" i="3"/>
  <c r="AA136" i="3"/>
  <c r="Y136" i="3"/>
  <c r="W136" i="3"/>
  <c r="BK136" i="3"/>
  <c r="N136" i="3"/>
  <c r="BI135" i="3"/>
  <c r="BH135" i="3"/>
  <c r="BG135" i="3"/>
  <c r="BF135" i="3"/>
  <c r="BE135" i="3"/>
  <c r="AA135" i="3"/>
  <c r="Y135" i="3"/>
  <c r="W135" i="3"/>
  <c r="BK135" i="3"/>
  <c r="N135" i="3"/>
  <c r="BI132" i="3"/>
  <c r="BH132" i="3"/>
  <c r="BG132" i="3"/>
  <c r="BF132" i="3"/>
  <c r="BE132" i="3"/>
  <c r="AA132" i="3"/>
  <c r="Y132" i="3"/>
  <c r="W132" i="3"/>
  <c r="BK132" i="3"/>
  <c r="N132" i="3"/>
  <c r="BI129" i="3"/>
  <c r="BH129" i="3"/>
  <c r="BG129" i="3"/>
  <c r="BF129" i="3"/>
  <c r="BE129" i="3"/>
  <c r="AA129" i="3"/>
  <c r="Y129" i="3"/>
  <c r="W129" i="3"/>
  <c r="BK129" i="3"/>
  <c r="N129" i="3"/>
  <c r="BI126" i="3"/>
  <c r="BH126" i="3"/>
  <c r="BG126" i="3"/>
  <c r="BF126" i="3"/>
  <c r="BE126" i="3"/>
  <c r="AA126" i="3"/>
  <c r="AA125" i="3" s="1"/>
  <c r="AA124" i="3" s="1"/>
  <c r="AA123" i="3" s="1"/>
  <c r="Y126" i="3"/>
  <c r="Y125" i="3" s="1"/>
  <c r="W126" i="3"/>
  <c r="W125" i="3" s="1"/>
  <c r="BK126" i="3"/>
  <c r="BK125" i="3" s="1"/>
  <c r="N126" i="3"/>
  <c r="M120" i="3"/>
  <c r="M119" i="3"/>
  <c r="F117" i="3"/>
  <c r="F115" i="3"/>
  <c r="BI104" i="3"/>
  <c r="BH104" i="3"/>
  <c r="BG104" i="3"/>
  <c r="BF104" i="3"/>
  <c r="BI103" i="3"/>
  <c r="BH103" i="3"/>
  <c r="BG103" i="3"/>
  <c r="BF103" i="3"/>
  <c r="BI102" i="3"/>
  <c r="BH102" i="3"/>
  <c r="BG102" i="3"/>
  <c r="BF102" i="3"/>
  <c r="BI101" i="3"/>
  <c r="BH101" i="3"/>
  <c r="BG101" i="3"/>
  <c r="BF101" i="3"/>
  <c r="BI100" i="3"/>
  <c r="BH100" i="3"/>
  <c r="BG100" i="3"/>
  <c r="BF100" i="3"/>
  <c r="BI99" i="3"/>
  <c r="BH99" i="3"/>
  <c r="H35" i="3" s="1"/>
  <c r="BC89" i="1" s="1"/>
  <c r="BG99" i="3"/>
  <c r="H34" i="3" s="1"/>
  <c r="BB89" i="1" s="1"/>
  <c r="BF99" i="3"/>
  <c r="M33" i="3" s="1"/>
  <c r="AW89" i="1" s="1"/>
  <c r="M84" i="3"/>
  <c r="M83" i="3"/>
  <c r="F81" i="3"/>
  <c r="F79" i="3"/>
  <c r="O21" i="3"/>
  <c r="E21" i="3"/>
  <c r="O20" i="3"/>
  <c r="O18" i="3"/>
  <c r="E18" i="3"/>
  <c r="O17" i="3"/>
  <c r="O15" i="3"/>
  <c r="E15" i="3"/>
  <c r="F120" i="3" s="1"/>
  <c r="O14" i="3"/>
  <c r="O12" i="3"/>
  <c r="E12" i="3"/>
  <c r="F119" i="3" s="1"/>
  <c r="O11" i="3"/>
  <c r="O9" i="3"/>
  <c r="F6" i="3"/>
  <c r="F114" i="3" s="1"/>
  <c r="N357" i="2"/>
  <c r="BK329" i="2"/>
  <c r="N329" i="2" s="1"/>
  <c r="N99" i="2" s="1"/>
  <c r="N314" i="2"/>
  <c r="N98" i="2" s="1"/>
  <c r="Y311" i="2"/>
  <c r="BK273" i="2"/>
  <c r="N273" i="2" s="1"/>
  <c r="N95" i="2" s="1"/>
  <c r="AA205" i="2"/>
  <c r="AY88" i="1"/>
  <c r="AX88" i="1"/>
  <c r="BI356" i="2"/>
  <c r="BH356" i="2"/>
  <c r="BG356" i="2"/>
  <c r="BF356" i="2"/>
  <c r="BE356" i="2"/>
  <c r="AA356" i="2"/>
  <c r="Y356" i="2"/>
  <c r="W356" i="2"/>
  <c r="BK356" i="2"/>
  <c r="N356" i="2"/>
  <c r="BI355" i="2"/>
  <c r="BH355" i="2"/>
  <c r="BG355" i="2"/>
  <c r="BF355" i="2"/>
  <c r="BE355" i="2"/>
  <c r="AA355" i="2"/>
  <c r="Y355" i="2"/>
  <c r="W355" i="2"/>
  <c r="BK355" i="2"/>
  <c r="N355" i="2"/>
  <c r="BI354" i="2"/>
  <c r="BH354" i="2"/>
  <c r="BG354" i="2"/>
  <c r="BF354" i="2"/>
  <c r="BE354" i="2"/>
  <c r="AA354" i="2"/>
  <c r="Y354" i="2"/>
  <c r="W354" i="2"/>
  <c r="BK354" i="2"/>
  <c r="N354" i="2"/>
  <c r="BI353" i="2"/>
  <c r="BH353" i="2"/>
  <c r="BG353" i="2"/>
  <c r="BF353" i="2"/>
  <c r="BE353" i="2"/>
  <c r="AA353" i="2"/>
  <c r="Y353" i="2"/>
  <c r="W353" i="2"/>
  <c r="BK353" i="2"/>
  <c r="N353" i="2"/>
  <c r="BI352" i="2"/>
  <c r="BH352" i="2"/>
  <c r="BG352" i="2"/>
  <c r="BF352" i="2"/>
  <c r="BE352" i="2"/>
  <c r="AA352" i="2"/>
  <c r="Y352" i="2"/>
  <c r="W352" i="2"/>
  <c r="BK352" i="2"/>
  <c r="N352" i="2"/>
  <c r="BI351" i="2"/>
  <c r="BH351" i="2"/>
  <c r="BG351" i="2"/>
  <c r="BF351" i="2"/>
  <c r="BE351" i="2"/>
  <c r="AA351" i="2"/>
  <c r="AA350" i="2" s="1"/>
  <c r="Y351" i="2"/>
  <c r="Y350" i="2" s="1"/>
  <c r="W351" i="2"/>
  <c r="W350" i="2" s="1"/>
  <c r="BK351" i="2"/>
  <c r="N351" i="2"/>
  <c r="BI349" i="2"/>
  <c r="BH349" i="2"/>
  <c r="BG349" i="2"/>
  <c r="BF349" i="2"/>
  <c r="AA349" i="2"/>
  <c r="Y349" i="2"/>
  <c r="W349" i="2"/>
  <c r="BK349" i="2"/>
  <c r="N349" i="2"/>
  <c r="BE349" i="2" s="1"/>
  <c r="BI348" i="2"/>
  <c r="BH348" i="2"/>
  <c r="BG348" i="2"/>
  <c r="BF348" i="2"/>
  <c r="AA348" i="2"/>
  <c r="Y348" i="2"/>
  <c r="W348" i="2"/>
  <c r="BK348" i="2"/>
  <c r="N348" i="2"/>
  <c r="BE348" i="2" s="1"/>
  <c r="BI347" i="2"/>
  <c r="BH347" i="2"/>
  <c r="BG347" i="2"/>
  <c r="BF347" i="2"/>
  <c r="AA347" i="2"/>
  <c r="Y347" i="2"/>
  <c r="W347" i="2"/>
  <c r="BK347" i="2"/>
  <c r="N347" i="2"/>
  <c r="BE347" i="2" s="1"/>
  <c r="BI346" i="2"/>
  <c r="BH346" i="2"/>
  <c r="BG346" i="2"/>
  <c r="BF346" i="2"/>
  <c r="AA346" i="2"/>
  <c r="Y346" i="2"/>
  <c r="W346" i="2"/>
  <c r="BK346" i="2"/>
  <c r="N346" i="2"/>
  <c r="BE346" i="2" s="1"/>
  <c r="BI345" i="2"/>
  <c r="BH345" i="2"/>
  <c r="BG345" i="2"/>
  <c r="BF345" i="2"/>
  <c r="AA345" i="2"/>
  <c r="Y345" i="2"/>
  <c r="W345" i="2"/>
  <c r="BK345" i="2"/>
  <c r="N345" i="2"/>
  <c r="BE345" i="2" s="1"/>
  <c r="BI342" i="2"/>
  <c r="BH342" i="2"/>
  <c r="BG342" i="2"/>
  <c r="BF342" i="2"/>
  <c r="AA342" i="2"/>
  <c r="Y342" i="2"/>
  <c r="W342" i="2"/>
  <c r="BK342" i="2"/>
  <c r="N342" i="2"/>
  <c r="BE342" i="2" s="1"/>
  <c r="BI341" i="2"/>
  <c r="BH341" i="2"/>
  <c r="BG341" i="2"/>
  <c r="BF341" i="2"/>
  <c r="AA341" i="2"/>
  <c r="Y341" i="2"/>
  <c r="W341" i="2"/>
  <c r="BK341" i="2"/>
  <c r="N341" i="2"/>
  <c r="BE341" i="2" s="1"/>
  <c r="BI338" i="2"/>
  <c r="BH338" i="2"/>
  <c r="BG338" i="2"/>
  <c r="BF338" i="2"/>
  <c r="AA338" i="2"/>
  <c r="Y338" i="2"/>
  <c r="W338" i="2"/>
  <c r="BK338" i="2"/>
  <c r="N338" i="2"/>
  <c r="BE338" i="2" s="1"/>
  <c r="BI337" i="2"/>
  <c r="BH337" i="2"/>
  <c r="BG337" i="2"/>
  <c r="BF337" i="2"/>
  <c r="AA337" i="2"/>
  <c r="Y337" i="2"/>
  <c r="W337" i="2"/>
  <c r="BK337" i="2"/>
  <c r="N337" i="2"/>
  <c r="BE337" i="2" s="1"/>
  <c r="BI334" i="2"/>
  <c r="BH334" i="2"/>
  <c r="BG334" i="2"/>
  <c r="BF334" i="2"/>
  <c r="AA334" i="2"/>
  <c r="Y334" i="2"/>
  <c r="W334" i="2"/>
  <c r="BK334" i="2"/>
  <c r="N334" i="2"/>
  <c r="BE334" i="2" s="1"/>
  <c r="BI333" i="2"/>
  <c r="BH333" i="2"/>
  <c r="BG333" i="2"/>
  <c r="BF333" i="2"/>
  <c r="AA333" i="2"/>
  <c r="Y333" i="2"/>
  <c r="W333" i="2"/>
  <c r="BK333" i="2"/>
  <c r="N333" i="2"/>
  <c r="BE333" i="2" s="1"/>
  <c r="BI330" i="2"/>
  <c r="BH330" i="2"/>
  <c r="BG330" i="2"/>
  <c r="BF330" i="2"/>
  <c r="AA330" i="2"/>
  <c r="AA329" i="2" s="1"/>
  <c r="Y330" i="2"/>
  <c r="Y329" i="2" s="1"/>
  <c r="W330" i="2"/>
  <c r="BK330" i="2"/>
  <c r="N330" i="2"/>
  <c r="BE330" i="2" s="1"/>
  <c r="BI328" i="2"/>
  <c r="BH328" i="2"/>
  <c r="BG328" i="2"/>
  <c r="BF328" i="2"/>
  <c r="BE328" i="2"/>
  <c r="AA328" i="2"/>
  <c r="Y328" i="2"/>
  <c r="W328" i="2"/>
  <c r="BK328" i="2"/>
  <c r="N328" i="2"/>
  <c r="BI327" i="2"/>
  <c r="BH327" i="2"/>
  <c r="BG327" i="2"/>
  <c r="BF327" i="2"/>
  <c r="BE327" i="2"/>
  <c r="AA327" i="2"/>
  <c r="Y327" i="2"/>
  <c r="W327" i="2"/>
  <c r="BK327" i="2"/>
  <c r="N327" i="2"/>
  <c r="BI323" i="2"/>
  <c r="BH323" i="2"/>
  <c r="BG323" i="2"/>
  <c r="BF323" i="2"/>
  <c r="BE323" i="2"/>
  <c r="AA323" i="2"/>
  <c r="Y323" i="2"/>
  <c r="W323" i="2"/>
  <c r="BK323" i="2"/>
  <c r="N323" i="2"/>
  <c r="BI322" i="2"/>
  <c r="BH322" i="2"/>
  <c r="BG322" i="2"/>
  <c r="BF322" i="2"/>
  <c r="BE322" i="2"/>
  <c r="AA322" i="2"/>
  <c r="Y322" i="2"/>
  <c r="W322" i="2"/>
  <c r="BK322" i="2"/>
  <c r="N322" i="2"/>
  <c r="BI318" i="2"/>
  <c r="BH318" i="2"/>
  <c r="BG318" i="2"/>
  <c r="BF318" i="2"/>
  <c r="BE318" i="2"/>
  <c r="AA318" i="2"/>
  <c r="Y318" i="2"/>
  <c r="W318" i="2"/>
  <c r="BK318" i="2"/>
  <c r="N318" i="2"/>
  <c r="BI315" i="2"/>
  <c r="BH315" i="2"/>
  <c r="BG315" i="2"/>
  <c r="BF315" i="2"/>
  <c r="BE315" i="2"/>
  <c r="AA315" i="2"/>
  <c r="AA314" i="2" s="1"/>
  <c r="Y315" i="2"/>
  <c r="W315" i="2"/>
  <c r="W314" i="2" s="1"/>
  <c r="BK315" i="2"/>
  <c r="BK314" i="2" s="1"/>
  <c r="N315" i="2"/>
  <c r="BI312" i="2"/>
  <c r="BH312" i="2"/>
  <c r="BG312" i="2"/>
  <c r="BF312" i="2"/>
  <c r="BE312" i="2"/>
  <c r="AA312" i="2"/>
  <c r="AA311" i="2" s="1"/>
  <c r="Y312" i="2"/>
  <c r="W312" i="2"/>
  <c r="W311" i="2" s="1"/>
  <c r="BK312" i="2"/>
  <c r="BK311" i="2" s="1"/>
  <c r="N311" i="2" s="1"/>
  <c r="N96" i="2" s="1"/>
  <c r="N312" i="2"/>
  <c r="BI308" i="2"/>
  <c r="BH308" i="2"/>
  <c r="BG308" i="2"/>
  <c r="BF308" i="2"/>
  <c r="AA308" i="2"/>
  <c r="Y308" i="2"/>
  <c r="W308" i="2"/>
  <c r="BK308" i="2"/>
  <c r="N308" i="2"/>
  <c r="BE308" i="2" s="1"/>
  <c r="BI305" i="2"/>
  <c r="BH305" i="2"/>
  <c r="BG305" i="2"/>
  <c r="BF305" i="2"/>
  <c r="AA305" i="2"/>
  <c r="Y305" i="2"/>
  <c r="W305" i="2"/>
  <c r="BK305" i="2"/>
  <c r="N305" i="2"/>
  <c r="BE305" i="2" s="1"/>
  <c r="BI302" i="2"/>
  <c r="BH302" i="2"/>
  <c r="BG302" i="2"/>
  <c r="BF302" i="2"/>
  <c r="AA302" i="2"/>
  <c r="Y302" i="2"/>
  <c r="W302" i="2"/>
  <c r="BK302" i="2"/>
  <c r="N302" i="2"/>
  <c r="BE302" i="2" s="1"/>
  <c r="BI301" i="2"/>
  <c r="BH301" i="2"/>
  <c r="BG301" i="2"/>
  <c r="BF301" i="2"/>
  <c r="AA301" i="2"/>
  <c r="Y301" i="2"/>
  <c r="W301" i="2"/>
  <c r="BK301" i="2"/>
  <c r="N301" i="2"/>
  <c r="BE301" i="2" s="1"/>
  <c r="BI297" i="2"/>
  <c r="BH297" i="2"/>
  <c r="BG297" i="2"/>
  <c r="BF297" i="2"/>
  <c r="AA297" i="2"/>
  <c r="Y297" i="2"/>
  <c r="W297" i="2"/>
  <c r="BK297" i="2"/>
  <c r="N297" i="2"/>
  <c r="BE297" i="2" s="1"/>
  <c r="BI296" i="2"/>
  <c r="BH296" i="2"/>
  <c r="BG296" i="2"/>
  <c r="BF296" i="2"/>
  <c r="AA296" i="2"/>
  <c r="Y296" i="2"/>
  <c r="W296" i="2"/>
  <c r="BK296" i="2"/>
  <c r="N296" i="2"/>
  <c r="BE296" i="2" s="1"/>
  <c r="BI293" i="2"/>
  <c r="BH293" i="2"/>
  <c r="BG293" i="2"/>
  <c r="BF293" i="2"/>
  <c r="AA293" i="2"/>
  <c r="Y293" i="2"/>
  <c r="W293" i="2"/>
  <c r="BK293" i="2"/>
  <c r="N293" i="2"/>
  <c r="BE293" i="2" s="1"/>
  <c r="BI290" i="2"/>
  <c r="BH290" i="2"/>
  <c r="BG290" i="2"/>
  <c r="BF290" i="2"/>
  <c r="AA290" i="2"/>
  <c r="Y290" i="2"/>
  <c r="W290" i="2"/>
  <c r="BK290" i="2"/>
  <c r="N290" i="2"/>
  <c r="BE290" i="2" s="1"/>
  <c r="BI287" i="2"/>
  <c r="BH287" i="2"/>
  <c r="BG287" i="2"/>
  <c r="BF287" i="2"/>
  <c r="AA287" i="2"/>
  <c r="Y287" i="2"/>
  <c r="W287" i="2"/>
  <c r="BK287" i="2"/>
  <c r="N287" i="2"/>
  <c r="BE287" i="2" s="1"/>
  <c r="BI284" i="2"/>
  <c r="BH284" i="2"/>
  <c r="BG284" i="2"/>
  <c r="BF284" i="2"/>
  <c r="AA284" i="2"/>
  <c r="Y284" i="2"/>
  <c r="W284" i="2"/>
  <c r="BK284" i="2"/>
  <c r="N284" i="2"/>
  <c r="BE284" i="2" s="1"/>
  <c r="BI281" i="2"/>
  <c r="BH281" i="2"/>
  <c r="BG281" i="2"/>
  <c r="BF281" i="2"/>
  <c r="AA281" i="2"/>
  <c r="Y281" i="2"/>
  <c r="W281" i="2"/>
  <c r="BK281" i="2"/>
  <c r="N281" i="2"/>
  <c r="BE281" i="2" s="1"/>
  <c r="BI280" i="2"/>
  <c r="BH280" i="2"/>
  <c r="BG280" i="2"/>
  <c r="BF280" i="2"/>
  <c r="AA280" i="2"/>
  <c r="Y280" i="2"/>
  <c r="W280" i="2"/>
  <c r="BK280" i="2"/>
  <c r="N280" i="2"/>
  <c r="BE280" i="2" s="1"/>
  <c r="BI277" i="2"/>
  <c r="BH277" i="2"/>
  <c r="BG277" i="2"/>
  <c r="BF277" i="2"/>
  <c r="AA277" i="2"/>
  <c r="AA273" i="2" s="1"/>
  <c r="Y277" i="2"/>
  <c r="W277" i="2"/>
  <c r="BK277" i="2"/>
  <c r="N277" i="2"/>
  <c r="BE277" i="2" s="1"/>
  <c r="BI274" i="2"/>
  <c r="BH274" i="2"/>
  <c r="BG274" i="2"/>
  <c r="BF274" i="2"/>
  <c r="AA274" i="2"/>
  <c r="Y274" i="2"/>
  <c r="Y273" i="2" s="1"/>
  <c r="W274" i="2"/>
  <c r="BK274" i="2"/>
  <c r="N274" i="2"/>
  <c r="BE274" i="2" s="1"/>
  <c r="BI270" i="2"/>
  <c r="BH270" i="2"/>
  <c r="BG270" i="2"/>
  <c r="BF270" i="2"/>
  <c r="BE270" i="2"/>
  <c r="AA270" i="2"/>
  <c r="Y270" i="2"/>
  <c r="W270" i="2"/>
  <c r="BK270" i="2"/>
  <c r="N270" i="2"/>
  <c r="BI267" i="2"/>
  <c r="BH267" i="2"/>
  <c r="BG267" i="2"/>
  <c r="BF267" i="2"/>
  <c r="BE267" i="2"/>
  <c r="AA267" i="2"/>
  <c r="Y267" i="2"/>
  <c r="W267" i="2"/>
  <c r="BK267" i="2"/>
  <c r="N267" i="2"/>
  <c r="BI264" i="2"/>
  <c r="BH264" i="2"/>
  <c r="BG264" i="2"/>
  <c r="BF264" i="2"/>
  <c r="BE264" i="2"/>
  <c r="AA264" i="2"/>
  <c r="Y264" i="2"/>
  <c r="W264" i="2"/>
  <c r="BK264" i="2"/>
  <c r="N264" i="2"/>
  <c r="BI261" i="2"/>
  <c r="BH261" i="2"/>
  <c r="BG261" i="2"/>
  <c r="BF261" i="2"/>
  <c r="BE261" i="2"/>
  <c r="AA261" i="2"/>
  <c r="Y261" i="2"/>
  <c r="W261" i="2"/>
  <c r="BK261" i="2"/>
  <c r="N261" i="2"/>
  <c r="BI258" i="2"/>
  <c r="BH258" i="2"/>
  <c r="BG258" i="2"/>
  <c r="BF258" i="2"/>
  <c r="BE258" i="2"/>
  <c r="AA258" i="2"/>
  <c r="Y258" i="2"/>
  <c r="W258" i="2"/>
  <c r="BK258" i="2"/>
  <c r="N258" i="2"/>
  <c r="BI257" i="2"/>
  <c r="BH257" i="2"/>
  <c r="BG257" i="2"/>
  <c r="BF257" i="2"/>
  <c r="BE257" i="2"/>
  <c r="AA257" i="2"/>
  <c r="Y257" i="2"/>
  <c r="W257" i="2"/>
  <c r="BK257" i="2"/>
  <c r="N257" i="2"/>
  <c r="BI256" i="2"/>
  <c r="BH256" i="2"/>
  <c r="BG256" i="2"/>
  <c r="BF256" i="2"/>
  <c r="BE256" i="2"/>
  <c r="AA256" i="2"/>
  <c r="Y256" i="2"/>
  <c r="W256" i="2"/>
  <c r="BK256" i="2"/>
  <c r="N256" i="2"/>
  <c r="BI255" i="2"/>
  <c r="BH255" i="2"/>
  <c r="BG255" i="2"/>
  <c r="BF255" i="2"/>
  <c r="BE255" i="2"/>
  <c r="AA255" i="2"/>
  <c r="Y255" i="2"/>
  <c r="W255" i="2"/>
  <c r="BK255" i="2"/>
  <c r="N255" i="2"/>
  <c r="BI252" i="2"/>
  <c r="BH252" i="2"/>
  <c r="BG252" i="2"/>
  <c r="BF252" i="2"/>
  <c r="BE252" i="2"/>
  <c r="AA252" i="2"/>
  <c r="Y252" i="2"/>
  <c r="W252" i="2"/>
  <c r="BK252" i="2"/>
  <c r="N252" i="2"/>
  <c r="BI249" i="2"/>
  <c r="BH249" i="2"/>
  <c r="BG249" i="2"/>
  <c r="BF249" i="2"/>
  <c r="BE249" i="2"/>
  <c r="AA249" i="2"/>
  <c r="Y249" i="2"/>
  <c r="W249" i="2"/>
  <c r="BK249" i="2"/>
  <c r="N249" i="2"/>
  <c r="BI246" i="2"/>
  <c r="BH246" i="2"/>
  <c r="BG246" i="2"/>
  <c r="BF246" i="2"/>
  <c r="BE246" i="2"/>
  <c r="AA246" i="2"/>
  <c r="AA245" i="2" s="1"/>
  <c r="Y246" i="2"/>
  <c r="Y245" i="2" s="1"/>
  <c r="W246" i="2"/>
  <c r="W245" i="2" s="1"/>
  <c r="BK246" i="2"/>
  <c r="N246" i="2"/>
  <c r="BI244" i="2"/>
  <c r="BH244" i="2"/>
  <c r="BG244" i="2"/>
  <c r="BF244" i="2"/>
  <c r="AA244" i="2"/>
  <c r="Y244" i="2"/>
  <c r="W244" i="2"/>
  <c r="BK244" i="2"/>
  <c r="N244" i="2"/>
  <c r="BE244" i="2" s="1"/>
  <c r="BI243" i="2"/>
  <c r="BH243" i="2"/>
  <c r="BG243" i="2"/>
  <c r="BF243" i="2"/>
  <c r="AA243" i="2"/>
  <c r="Y243" i="2"/>
  <c r="W243" i="2"/>
  <c r="BK243" i="2"/>
  <c r="N243" i="2"/>
  <c r="BE243" i="2" s="1"/>
  <c r="BI240" i="2"/>
  <c r="BH240" i="2"/>
  <c r="BG240" i="2"/>
  <c r="BF240" i="2"/>
  <c r="AA240" i="2"/>
  <c r="Y240" i="2"/>
  <c r="W240" i="2"/>
  <c r="BK240" i="2"/>
  <c r="N240" i="2"/>
  <c r="BE240" i="2" s="1"/>
  <c r="BI237" i="2"/>
  <c r="BH237" i="2"/>
  <c r="BG237" i="2"/>
  <c r="BF237" i="2"/>
  <c r="AA237" i="2"/>
  <c r="Y237" i="2"/>
  <c r="W237" i="2"/>
  <c r="BK237" i="2"/>
  <c r="N237" i="2"/>
  <c r="BE237" i="2" s="1"/>
  <c r="BI234" i="2"/>
  <c r="BH234" i="2"/>
  <c r="BG234" i="2"/>
  <c r="BF234" i="2"/>
  <c r="AA234" i="2"/>
  <c r="Y234" i="2"/>
  <c r="W234" i="2"/>
  <c r="BK234" i="2"/>
  <c r="N234" i="2"/>
  <c r="BE234" i="2" s="1"/>
  <c r="BI233" i="2"/>
  <c r="BH233" i="2"/>
  <c r="BG233" i="2"/>
  <c r="BF233" i="2"/>
  <c r="AA233" i="2"/>
  <c r="Y233" i="2"/>
  <c r="W233" i="2"/>
  <c r="W229" i="2" s="1"/>
  <c r="BK233" i="2"/>
  <c r="N233" i="2"/>
  <c r="BE233" i="2" s="1"/>
  <c r="BI230" i="2"/>
  <c r="BH230" i="2"/>
  <c r="BG230" i="2"/>
  <c r="BF230" i="2"/>
  <c r="AA230" i="2"/>
  <c r="Y230" i="2"/>
  <c r="Y229" i="2" s="1"/>
  <c r="W230" i="2"/>
  <c r="BK230" i="2"/>
  <c r="N230" i="2"/>
  <c r="BE230" i="2" s="1"/>
  <c r="BI226" i="2"/>
  <c r="BH226" i="2"/>
  <c r="BG226" i="2"/>
  <c r="BF226" i="2"/>
  <c r="AA226" i="2"/>
  <c r="Y226" i="2"/>
  <c r="W226" i="2"/>
  <c r="BK226" i="2"/>
  <c r="N226" i="2"/>
  <c r="BE226" i="2" s="1"/>
  <c r="BI225" i="2"/>
  <c r="BH225" i="2"/>
  <c r="BG225" i="2"/>
  <c r="BF225" i="2"/>
  <c r="AA225" i="2"/>
  <c r="Y225" i="2"/>
  <c r="W225" i="2"/>
  <c r="BK225" i="2"/>
  <c r="N225" i="2"/>
  <c r="BE225" i="2" s="1"/>
  <c r="BI224" i="2"/>
  <c r="BH224" i="2"/>
  <c r="BG224" i="2"/>
  <c r="BF224" i="2"/>
  <c r="AA224" i="2"/>
  <c r="Y224" i="2"/>
  <c r="W224" i="2"/>
  <c r="BK224" i="2"/>
  <c r="N224" i="2"/>
  <c r="BE224" i="2" s="1"/>
  <c r="BI223" i="2"/>
  <c r="BH223" i="2"/>
  <c r="BG223" i="2"/>
  <c r="BF223" i="2"/>
  <c r="AA223" i="2"/>
  <c r="Y223" i="2"/>
  <c r="W223" i="2"/>
  <c r="BK223" i="2"/>
  <c r="N223" i="2"/>
  <c r="BE223" i="2" s="1"/>
  <c r="BI219" i="2"/>
  <c r="BH219" i="2"/>
  <c r="BG219" i="2"/>
  <c r="BF219" i="2"/>
  <c r="AA219" i="2"/>
  <c r="Y219" i="2"/>
  <c r="Y218" i="2" s="1"/>
  <c r="W219" i="2"/>
  <c r="W218" i="2" s="1"/>
  <c r="BK219" i="2"/>
  <c r="N219" i="2"/>
  <c r="BE219" i="2" s="1"/>
  <c r="BI215" i="2"/>
  <c r="BH215" i="2"/>
  <c r="BG215" i="2"/>
  <c r="BF215" i="2"/>
  <c r="BE215" i="2"/>
  <c r="AA215" i="2"/>
  <c r="Y215" i="2"/>
  <c r="W215" i="2"/>
  <c r="BK215" i="2"/>
  <c r="N215" i="2"/>
  <c r="BI214" i="2"/>
  <c r="BH214" i="2"/>
  <c r="BG214" i="2"/>
  <c r="BF214" i="2"/>
  <c r="AA214" i="2"/>
  <c r="Y214" i="2"/>
  <c r="W214" i="2"/>
  <c r="BK214" i="2"/>
  <c r="N214" i="2"/>
  <c r="BE214" i="2" s="1"/>
  <c r="BI213" i="2"/>
  <c r="BH213" i="2"/>
  <c r="BG213" i="2"/>
  <c r="BF213" i="2"/>
  <c r="BE213" i="2"/>
  <c r="AA213" i="2"/>
  <c r="Y213" i="2"/>
  <c r="W213" i="2"/>
  <c r="BK213" i="2"/>
  <c r="N213" i="2"/>
  <c r="BI212" i="2"/>
  <c r="BH212" i="2"/>
  <c r="BG212" i="2"/>
  <c r="BF212" i="2"/>
  <c r="AA212" i="2"/>
  <c r="Y212" i="2"/>
  <c r="W212" i="2"/>
  <c r="BK212" i="2"/>
  <c r="N212" i="2"/>
  <c r="BE212" i="2" s="1"/>
  <c r="BI209" i="2"/>
  <c r="BH209" i="2"/>
  <c r="BG209" i="2"/>
  <c r="BF209" i="2"/>
  <c r="BE209" i="2"/>
  <c r="AA209" i="2"/>
  <c r="Y209" i="2"/>
  <c r="W209" i="2"/>
  <c r="BK209" i="2"/>
  <c r="N209" i="2"/>
  <c r="BI206" i="2"/>
  <c r="BH206" i="2"/>
  <c r="BG206" i="2"/>
  <c r="BF206" i="2"/>
  <c r="AA206" i="2"/>
  <c r="Y206" i="2"/>
  <c r="Y205" i="2" s="1"/>
  <c r="W206" i="2"/>
  <c r="BK206" i="2"/>
  <c r="BK205" i="2" s="1"/>
  <c r="N205" i="2" s="1"/>
  <c r="N91" i="2" s="1"/>
  <c r="N206" i="2"/>
  <c r="BE206" i="2" s="1"/>
  <c r="BI202" i="2"/>
  <c r="BH202" i="2"/>
  <c r="BG202" i="2"/>
  <c r="BF202" i="2"/>
  <c r="AA202" i="2"/>
  <c r="Y202" i="2"/>
  <c r="W202" i="2"/>
  <c r="BK202" i="2"/>
  <c r="N202" i="2"/>
  <c r="BE202" i="2" s="1"/>
  <c r="BI199" i="2"/>
  <c r="BH199" i="2"/>
  <c r="BG199" i="2"/>
  <c r="BF199" i="2"/>
  <c r="AA199" i="2"/>
  <c r="Y199" i="2"/>
  <c r="W199" i="2"/>
  <c r="BK199" i="2"/>
  <c r="N199" i="2"/>
  <c r="BE199" i="2" s="1"/>
  <c r="BI198" i="2"/>
  <c r="BH198" i="2"/>
  <c r="BG198" i="2"/>
  <c r="BF198" i="2"/>
  <c r="AA198" i="2"/>
  <c r="Y198" i="2"/>
  <c r="W198" i="2"/>
  <c r="BK198" i="2"/>
  <c r="N198" i="2"/>
  <c r="BE198" i="2" s="1"/>
  <c r="BI197" i="2"/>
  <c r="BH197" i="2"/>
  <c r="BG197" i="2"/>
  <c r="BF197" i="2"/>
  <c r="AA197" i="2"/>
  <c r="Y197" i="2"/>
  <c r="W197" i="2"/>
  <c r="BK197" i="2"/>
  <c r="N197" i="2"/>
  <c r="BE197" i="2" s="1"/>
  <c r="BI194" i="2"/>
  <c r="BH194" i="2"/>
  <c r="BG194" i="2"/>
  <c r="BF194" i="2"/>
  <c r="AA194" i="2"/>
  <c r="Y194" i="2"/>
  <c r="W194" i="2"/>
  <c r="BK194" i="2"/>
  <c r="N194" i="2"/>
  <c r="BE194" i="2" s="1"/>
  <c r="BI191" i="2"/>
  <c r="BH191" i="2"/>
  <c r="BG191" i="2"/>
  <c r="BF191" i="2"/>
  <c r="AA191" i="2"/>
  <c r="Y191" i="2"/>
  <c r="W191" i="2"/>
  <c r="BK191" i="2"/>
  <c r="N191" i="2"/>
  <c r="BE191" i="2" s="1"/>
  <c r="BI187" i="2"/>
  <c r="BH187" i="2"/>
  <c r="BG187" i="2"/>
  <c r="BF187" i="2"/>
  <c r="AA187" i="2"/>
  <c r="Y187" i="2"/>
  <c r="W187" i="2"/>
  <c r="BK187" i="2"/>
  <c r="N187" i="2"/>
  <c r="BE187" i="2" s="1"/>
  <c r="BI184" i="2"/>
  <c r="BH184" i="2"/>
  <c r="BG184" i="2"/>
  <c r="BF184" i="2"/>
  <c r="AA184" i="2"/>
  <c r="Y184" i="2"/>
  <c r="W184" i="2"/>
  <c r="BK184" i="2"/>
  <c r="N184" i="2"/>
  <c r="BE184" i="2" s="1"/>
  <c r="BI181" i="2"/>
  <c r="BH181" i="2"/>
  <c r="BG181" i="2"/>
  <c r="BF181" i="2"/>
  <c r="AA181" i="2"/>
  <c r="Y181" i="2"/>
  <c r="W181" i="2"/>
  <c r="BK181" i="2"/>
  <c r="N181" i="2"/>
  <c r="BE181" i="2" s="1"/>
  <c r="BI178" i="2"/>
  <c r="BH178" i="2"/>
  <c r="BG178" i="2"/>
  <c r="BF178" i="2"/>
  <c r="AA178" i="2"/>
  <c r="Y178" i="2"/>
  <c r="W178" i="2"/>
  <c r="BK178" i="2"/>
  <c r="N178" i="2"/>
  <c r="BE178" i="2" s="1"/>
  <c r="BI175" i="2"/>
  <c r="BH175" i="2"/>
  <c r="BG175" i="2"/>
  <c r="BF175" i="2"/>
  <c r="AA175" i="2"/>
  <c r="Y175" i="2"/>
  <c r="W175" i="2"/>
  <c r="BK175" i="2"/>
  <c r="N175" i="2"/>
  <c r="BE175" i="2" s="1"/>
  <c r="BI172" i="2"/>
  <c r="BH172" i="2"/>
  <c r="BG172" i="2"/>
  <c r="BF172" i="2"/>
  <c r="AA172" i="2"/>
  <c r="Y172" i="2"/>
  <c r="W172" i="2"/>
  <c r="BK172" i="2"/>
  <c r="N172" i="2"/>
  <c r="BE172" i="2" s="1"/>
  <c r="BI169" i="2"/>
  <c r="BH169" i="2"/>
  <c r="BG169" i="2"/>
  <c r="BF169" i="2"/>
  <c r="AA169" i="2"/>
  <c r="Y169" i="2"/>
  <c r="W169" i="2"/>
  <c r="BK169" i="2"/>
  <c r="N169" i="2"/>
  <c r="BE169" i="2" s="1"/>
  <c r="BI168" i="2"/>
  <c r="BH168" i="2"/>
  <c r="BG168" i="2"/>
  <c r="BF168" i="2"/>
  <c r="AA168" i="2"/>
  <c r="Y168" i="2"/>
  <c r="W168" i="2"/>
  <c r="BK168" i="2"/>
  <c r="N168" i="2"/>
  <c r="BE168" i="2" s="1"/>
  <c r="BI165" i="2"/>
  <c r="BH165" i="2"/>
  <c r="BG165" i="2"/>
  <c r="BF165" i="2"/>
  <c r="AA165" i="2"/>
  <c r="Y165" i="2"/>
  <c r="W165" i="2"/>
  <c r="BK165" i="2"/>
  <c r="N165" i="2"/>
  <c r="BE165" i="2" s="1"/>
  <c r="BI162" i="2"/>
  <c r="BH162" i="2"/>
  <c r="BG162" i="2"/>
  <c r="BF162" i="2"/>
  <c r="AA162" i="2"/>
  <c r="Y162" i="2"/>
  <c r="W162" i="2"/>
  <c r="BK162" i="2"/>
  <c r="N162" i="2"/>
  <c r="BE162" i="2" s="1"/>
  <c r="BI159" i="2"/>
  <c r="BH159" i="2"/>
  <c r="BG159" i="2"/>
  <c r="BF159" i="2"/>
  <c r="AA159" i="2"/>
  <c r="Y159" i="2"/>
  <c r="W159" i="2"/>
  <c r="BK159" i="2"/>
  <c r="N159" i="2"/>
  <c r="BE159" i="2" s="1"/>
  <c r="BI156" i="2"/>
  <c r="BH156" i="2"/>
  <c r="BG156" i="2"/>
  <c r="BF156" i="2"/>
  <c r="AA156" i="2"/>
  <c r="Y156" i="2"/>
  <c r="W156" i="2"/>
  <c r="BK156" i="2"/>
  <c r="N156" i="2"/>
  <c r="BE156" i="2" s="1"/>
  <c r="BI153" i="2"/>
  <c r="BH153" i="2"/>
  <c r="BG153" i="2"/>
  <c r="BF153" i="2"/>
  <c r="AA153" i="2"/>
  <c r="Y153" i="2"/>
  <c r="W153" i="2"/>
  <c r="BK153" i="2"/>
  <c r="N153" i="2"/>
  <c r="BE153" i="2" s="1"/>
  <c r="BI150" i="2"/>
  <c r="BH150" i="2"/>
  <c r="BG150" i="2"/>
  <c r="BF150" i="2"/>
  <c r="AA150" i="2"/>
  <c r="Y150" i="2"/>
  <c r="W150" i="2"/>
  <c r="BK150" i="2"/>
  <c r="N150" i="2"/>
  <c r="BE150" i="2" s="1"/>
  <c r="BI145" i="2"/>
  <c r="BH145" i="2"/>
  <c r="BG145" i="2"/>
  <c r="BF145" i="2"/>
  <c r="AA145" i="2"/>
  <c r="Y145" i="2"/>
  <c r="W145" i="2"/>
  <c r="BK145" i="2"/>
  <c r="N145" i="2"/>
  <c r="BE145" i="2" s="1"/>
  <c r="BI142" i="2"/>
  <c r="BH142" i="2"/>
  <c r="BG142" i="2"/>
  <c r="BF142" i="2"/>
  <c r="AA142" i="2"/>
  <c r="Y142" i="2"/>
  <c r="W142" i="2"/>
  <c r="BK142" i="2"/>
  <c r="N142" i="2"/>
  <c r="BE142" i="2" s="1"/>
  <c r="BI139" i="2"/>
  <c r="BH139" i="2"/>
  <c r="BG139" i="2"/>
  <c r="BF139" i="2"/>
  <c r="AA139" i="2"/>
  <c r="Y139" i="2"/>
  <c r="W139" i="2"/>
  <c r="BK139" i="2"/>
  <c r="N139" i="2"/>
  <c r="BE139" i="2" s="1"/>
  <c r="BI136" i="2"/>
  <c r="BH136" i="2"/>
  <c r="BG136" i="2"/>
  <c r="BF136" i="2"/>
  <c r="AA136" i="2"/>
  <c r="Y136" i="2"/>
  <c r="W136" i="2"/>
  <c r="BK136" i="2"/>
  <c r="N136" i="2"/>
  <c r="BE136" i="2" s="1"/>
  <c r="BI133" i="2"/>
  <c r="BH133" i="2"/>
  <c r="BG133" i="2"/>
  <c r="BF133" i="2"/>
  <c r="AA133" i="2"/>
  <c r="Y133" i="2"/>
  <c r="W133" i="2"/>
  <c r="BK133" i="2"/>
  <c r="N133" i="2"/>
  <c r="BE133" i="2" s="1"/>
  <c r="BI130" i="2"/>
  <c r="BH130" i="2"/>
  <c r="BG130" i="2"/>
  <c r="BF130" i="2"/>
  <c r="AA130" i="2"/>
  <c r="AA129" i="2" s="1"/>
  <c r="Y130" i="2"/>
  <c r="W130" i="2"/>
  <c r="BK130" i="2"/>
  <c r="BK129" i="2" s="1"/>
  <c r="N130" i="2"/>
  <c r="BE130" i="2" s="1"/>
  <c r="M124" i="2"/>
  <c r="M121" i="2"/>
  <c r="F121" i="2"/>
  <c r="F119" i="2"/>
  <c r="BI108" i="2"/>
  <c r="BH108" i="2"/>
  <c r="BG108" i="2"/>
  <c r="BF108" i="2"/>
  <c r="BI107" i="2"/>
  <c r="BH107" i="2"/>
  <c r="BG107" i="2"/>
  <c r="BF107" i="2"/>
  <c r="BI106" i="2"/>
  <c r="BH106" i="2"/>
  <c r="BG106" i="2"/>
  <c r="BF106" i="2"/>
  <c r="BI105" i="2"/>
  <c r="BH105" i="2"/>
  <c r="BG105" i="2"/>
  <c r="BF105" i="2"/>
  <c r="BI104" i="2"/>
  <c r="BH104" i="2"/>
  <c r="BG104" i="2"/>
  <c r="BF104" i="2"/>
  <c r="BI103" i="2"/>
  <c r="BH103" i="2"/>
  <c r="H35" i="2" s="1"/>
  <c r="BC88" i="1" s="1"/>
  <c r="BC87" i="1" s="1"/>
  <c r="BG103" i="2"/>
  <c r="BF103" i="2"/>
  <c r="M33" i="2" s="1"/>
  <c r="AW88" i="1" s="1"/>
  <c r="M84" i="2"/>
  <c r="M81" i="2"/>
  <c r="F81" i="2"/>
  <c r="F79" i="2"/>
  <c r="O21" i="2"/>
  <c r="E21" i="2"/>
  <c r="O20" i="2"/>
  <c r="O18" i="2"/>
  <c r="E18" i="2"/>
  <c r="M123" i="2" s="1"/>
  <c r="O17" i="2"/>
  <c r="O15" i="2"/>
  <c r="E15" i="2"/>
  <c r="F124" i="2" s="1"/>
  <c r="O14" i="2"/>
  <c r="O12" i="2"/>
  <c r="E12" i="2"/>
  <c r="F123" i="2" s="1"/>
  <c r="O11" i="2"/>
  <c r="O9" i="2"/>
  <c r="F6" i="2"/>
  <c r="F78" i="2" s="1"/>
  <c r="CK96" i="1"/>
  <c r="CJ96" i="1"/>
  <c r="CI96" i="1"/>
  <c r="CC96" i="1"/>
  <c r="CH96" i="1"/>
  <c r="CB96" i="1"/>
  <c r="CG96" i="1"/>
  <c r="CA96" i="1"/>
  <c r="CF96" i="1"/>
  <c r="BZ96" i="1"/>
  <c r="CE96" i="1"/>
  <c r="CK95" i="1"/>
  <c r="CJ95" i="1"/>
  <c r="CI95" i="1"/>
  <c r="CC95" i="1"/>
  <c r="CH95" i="1"/>
  <c r="CB95" i="1"/>
  <c r="CG95" i="1"/>
  <c r="CA95" i="1"/>
  <c r="CF95" i="1"/>
  <c r="BZ95" i="1"/>
  <c r="CE95" i="1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H93" i="1"/>
  <c r="CG93" i="1"/>
  <c r="CF93" i="1"/>
  <c r="BZ93" i="1"/>
  <c r="CE93" i="1"/>
  <c r="AM83" i="1"/>
  <c r="L83" i="1"/>
  <c r="AM82" i="1"/>
  <c r="L82" i="1"/>
  <c r="AM80" i="1"/>
  <c r="L80" i="1"/>
  <c r="L78" i="1"/>
  <c r="L77" i="1"/>
  <c r="AY87" i="1" l="1"/>
  <c r="W34" i="1"/>
  <c r="F84" i="2"/>
  <c r="H36" i="2"/>
  <c r="BD88" i="1" s="1"/>
  <c r="AA229" i="2"/>
  <c r="N125" i="3"/>
  <c r="N90" i="3" s="1"/>
  <c r="AA313" i="2"/>
  <c r="F83" i="2"/>
  <c r="H33" i="2"/>
  <c r="BA88" i="1" s="1"/>
  <c r="F118" i="2"/>
  <c r="W129" i="2"/>
  <c r="AA218" i="2"/>
  <c r="AA128" i="2" s="1"/>
  <c r="AA127" i="2" s="1"/>
  <c r="BK229" i="2"/>
  <c r="N229" i="2" s="1"/>
  <c r="N93" i="2" s="1"/>
  <c r="W273" i="2"/>
  <c r="W329" i="2"/>
  <c r="W313" i="2" s="1"/>
  <c r="BK350" i="2"/>
  <c r="N350" i="2" s="1"/>
  <c r="N100" i="2" s="1"/>
  <c r="N129" i="2"/>
  <c r="N90" i="2" s="1"/>
  <c r="M117" i="3"/>
  <c r="M81" i="3"/>
  <c r="W124" i="3"/>
  <c r="W123" i="3" s="1"/>
  <c r="AU89" i="1" s="1"/>
  <c r="N119" i="4"/>
  <c r="N90" i="4" s="1"/>
  <c r="BK118" i="4"/>
  <c r="M83" i="2"/>
  <c r="H34" i="2"/>
  <c r="BB88" i="1" s="1"/>
  <c r="BB87" i="1" s="1"/>
  <c r="Y129" i="2"/>
  <c r="Y128" i="2" s="1"/>
  <c r="W205" i="2"/>
  <c r="BK218" i="2"/>
  <c r="N218" i="2" s="1"/>
  <c r="N92" i="2" s="1"/>
  <c r="BK245" i="2"/>
  <c r="N245" i="2" s="1"/>
  <c r="N94" i="2" s="1"/>
  <c r="Y314" i="2"/>
  <c r="Y313" i="2" s="1"/>
  <c r="H36" i="3"/>
  <c r="BD89" i="1" s="1"/>
  <c r="Y124" i="3"/>
  <c r="Y123" i="3" s="1"/>
  <c r="BK168" i="3"/>
  <c r="N168" i="3" s="1"/>
  <c r="N92" i="3" s="1"/>
  <c r="N245" i="3"/>
  <c r="N96" i="3" s="1"/>
  <c r="BK244" i="3"/>
  <c r="N244" i="3" s="1"/>
  <c r="N95" i="3" s="1"/>
  <c r="F78" i="3"/>
  <c r="F83" i="3"/>
  <c r="H33" i="3"/>
  <c r="BA89" i="1" s="1"/>
  <c r="F78" i="4"/>
  <c r="F83" i="4"/>
  <c r="M83" i="4"/>
  <c r="F84" i="3"/>
  <c r="F84" i="4"/>
  <c r="H33" i="4"/>
  <c r="BA90" i="1" s="1"/>
  <c r="M81" i="4"/>
  <c r="M84" i="4"/>
  <c r="W128" i="2" l="1"/>
  <c r="W127" i="2" s="1"/>
  <c r="AU88" i="1" s="1"/>
  <c r="AU87" i="1" s="1"/>
  <c r="N118" i="4"/>
  <c r="N89" i="4" s="1"/>
  <c r="BK117" i="4"/>
  <c r="N117" i="4" s="1"/>
  <c r="N88" i="4" s="1"/>
  <c r="BK128" i="2"/>
  <c r="Y127" i="2"/>
  <c r="BA87" i="1"/>
  <c r="BK124" i="3"/>
  <c r="BD87" i="1"/>
  <c r="W35" i="1" s="1"/>
  <c r="W33" i="1"/>
  <c r="AX87" i="1"/>
  <c r="BK313" i="2"/>
  <c r="N313" i="2" s="1"/>
  <c r="N97" i="2" s="1"/>
  <c r="BK127" i="2" l="1"/>
  <c r="N127" i="2" s="1"/>
  <c r="N88" i="2" s="1"/>
  <c r="N128" i="2"/>
  <c r="N89" i="2" s="1"/>
  <c r="BK123" i="3"/>
  <c r="N123" i="3" s="1"/>
  <c r="N88" i="3" s="1"/>
  <c r="N124" i="3"/>
  <c r="N89" i="3" s="1"/>
  <c r="N97" i="4"/>
  <c r="BE97" i="4" s="1"/>
  <c r="N95" i="4"/>
  <c r="BE95" i="4" s="1"/>
  <c r="N93" i="4"/>
  <c r="N98" i="4"/>
  <c r="BE98" i="4" s="1"/>
  <c r="N96" i="4"/>
  <c r="BE96" i="4" s="1"/>
  <c r="N94" i="4"/>
  <c r="BE94" i="4" s="1"/>
  <c r="M27" i="4"/>
  <c r="W32" i="1"/>
  <c r="AW87" i="1"/>
  <c r="AK32" i="1" s="1"/>
  <c r="N108" i="2" l="1"/>
  <c r="BE108" i="2" s="1"/>
  <c r="N106" i="2"/>
  <c r="BE106" i="2" s="1"/>
  <c r="N104" i="2"/>
  <c r="BE104" i="2" s="1"/>
  <c r="M27" i="2"/>
  <c r="N107" i="2"/>
  <c r="BE107" i="2" s="1"/>
  <c r="N105" i="2"/>
  <c r="BE105" i="2" s="1"/>
  <c r="N103" i="2"/>
  <c r="BE93" i="4"/>
  <c r="N92" i="4"/>
  <c r="N103" i="3"/>
  <c r="BE103" i="3" s="1"/>
  <c r="N101" i="3"/>
  <c r="BE101" i="3" s="1"/>
  <c r="N99" i="3"/>
  <c r="N104" i="3"/>
  <c r="BE104" i="3" s="1"/>
  <c r="N102" i="3"/>
  <c r="BE102" i="3" s="1"/>
  <c r="N100" i="3"/>
  <c r="BE100" i="3" s="1"/>
  <c r="M27" i="3"/>
  <c r="M28" i="4" l="1"/>
  <c r="L100" i="4"/>
  <c r="BE103" i="2"/>
  <c r="N102" i="2"/>
  <c r="BE99" i="3"/>
  <c r="N98" i="3"/>
  <c r="M32" i="4"/>
  <c r="AV90" i="1" s="1"/>
  <c r="AT90" i="1" s="1"/>
  <c r="H32" i="4"/>
  <c r="AZ90" i="1" s="1"/>
  <c r="M28" i="2" l="1"/>
  <c r="L110" i="2"/>
  <c r="M28" i="3"/>
  <c r="L106" i="3"/>
  <c r="M32" i="2"/>
  <c r="AV88" i="1" s="1"/>
  <c r="AT88" i="1" s="1"/>
  <c r="H32" i="2"/>
  <c r="AZ88" i="1" s="1"/>
  <c r="AZ87" i="1" s="1"/>
  <c r="M32" i="3"/>
  <c r="AV89" i="1" s="1"/>
  <c r="AT89" i="1" s="1"/>
  <c r="H32" i="3"/>
  <c r="AZ89" i="1" s="1"/>
  <c r="AS90" i="1"/>
  <c r="M30" i="4"/>
  <c r="AS88" i="1" l="1"/>
  <c r="M30" i="2"/>
  <c r="AS89" i="1"/>
  <c r="M30" i="3"/>
  <c r="L38" i="4"/>
  <c r="AG90" i="1"/>
  <c r="AN90" i="1" s="1"/>
  <c r="AV87" i="1"/>
  <c r="AS87" i="1" l="1"/>
  <c r="AT87" i="1"/>
  <c r="AG89" i="1"/>
  <c r="AN89" i="1" s="1"/>
  <c r="L38" i="3"/>
  <c r="AG88" i="1"/>
  <c r="L38" i="2"/>
  <c r="AG87" i="1" l="1"/>
  <c r="AN88" i="1"/>
  <c r="AG96" i="1" l="1"/>
  <c r="AG95" i="1"/>
  <c r="AN87" i="1"/>
  <c r="AK26" i="1"/>
  <c r="AG94" i="1"/>
  <c r="AG93" i="1"/>
  <c r="AV95" i="1" l="1"/>
  <c r="BY95" i="1" s="1"/>
  <c r="CD95" i="1"/>
  <c r="CD93" i="1"/>
  <c r="AV93" i="1"/>
  <c r="BY93" i="1" s="1"/>
  <c r="AG92" i="1"/>
  <c r="AV94" i="1"/>
  <c r="BY94" i="1" s="1"/>
  <c r="AN94" i="1"/>
  <c r="CD94" i="1"/>
  <c r="AV96" i="1"/>
  <c r="BY96" i="1" s="1"/>
  <c r="CD96" i="1"/>
  <c r="AK31" i="1" l="1"/>
  <c r="AN96" i="1"/>
  <c r="AN93" i="1"/>
  <c r="AN92" i="1" s="1"/>
  <c r="AN98" i="1" s="1"/>
  <c r="AK27" i="1"/>
  <c r="AK29" i="1" s="1"/>
  <c r="AK37" i="1" s="1"/>
  <c r="AG98" i="1"/>
  <c r="AN95" i="1"/>
  <c r="W31" i="1"/>
</calcChain>
</file>

<file path=xl/sharedStrings.xml><?xml version="1.0" encoding="utf-8"?>
<sst xmlns="http://schemas.openxmlformats.org/spreadsheetml/2006/main" count="5087" uniqueCount="944">
  <si>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</si>
  <si>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</si>
  <si>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</si>
  <si>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</si>
  <si>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</si>
  <si>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</si>
  <si>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</si>
  <si>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</si>
  <si>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</si>
  <si>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</si>
  <si>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</si>
  <si>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</si>
  <si>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</si>
  <si>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</si>
  <si>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</si>
  <si>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</si>
  <si>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</si>
  <si>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03a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</si>
  <si>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</si>
  <si>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</si>
  <si>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FZŠ Chodovická 2250/36, Praha 9 - Rekonstrukce ležatých rozvodů vody - 1. etapa</t>
  </si>
  <si>
    <t>JKSO:</t>
  </si>
  <si>
    <t/>
  </si>
  <si>
    <t>CC-CZ:</t>
  </si>
  <si>
    <t>Místo:</t>
  </si>
  <si>
    <t xml:space="preserve"> </t>
  </si>
  <si>
    <t>Datum:</t>
  </si>
  <si>
    <t>29.3.2017</t>
  </si>
  <si>
    <t>Objednatel: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</si>
  <si>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</si>
  <si>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</si>
  <si>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</si>
  <si>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</si>
  <si>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</si>
  <si>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</si>
  <si>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</si>
  <si>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</si>
  <si>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</si>
  <si>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</si>
  <si>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</si>
  <si>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</si>
  <si>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</si>
  <si>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</si>
  <si>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</si>
  <si>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</si>
  <si>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</si>
  <si>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</si>
  <si>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</si>
  <si>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</si>
  <si>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</si>
  <si>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</si>
  <si>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</si>
  <si>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</si>
  <si>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</si>
  <si>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</si>
  <si>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</si>
  <si>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</si>
  <si>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</si>
  <si>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</si>
  <si>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</si>
  <si>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</si>
  <si>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</si>
  <si>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</si>
  <si>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</si>
  <si>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</si>
  <si>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</si>
  <si>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</si>
  <si>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</si>
  <si>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</si>
  <si>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</si>
  <si>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</si>
  <si>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</si>
  <si>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</si>
  <si>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</si>
  <si>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</si>
  <si>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</si>
  <si>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</si>
  <si>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</si>
  <si>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</si>
  <si>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{bdea9a9e-532f-4e41-8f37-89468c3242bf}</t>
  </si>
  <si>
    <t>{00000000-0000-0000-0000-000000000000}</t>
  </si>
  <si>
    <t>/</t>
  </si>
  <si>
    <t>01</t>
  </si>
  <si>
    <t>SO 01 Stavební část</t>
  </si>
  <si>
    <t>1</t>
  </si>
  <si>
    <t>{453b0ca5-ee58-4f0a-a64c-7a252a0b9327}</t>
  </si>
  <si>
    <t>01.1</t>
  </si>
  <si>
    <t>SO 01.1 ZTI</t>
  </si>
  <si>
    <t>{7cdf3658-1937-48a9-8a18-a7a7d23e4250}</t>
  </si>
  <si>
    <t>101</t>
  </si>
  <si>
    <t>VON</t>
  </si>
  <si>
    <t>{c5bc5ee4-7ac1-4d74-8f90-7f49d5b79e53}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</si>
  <si>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</si>
  <si>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</si>
  <si>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</si>
  <si>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</si>
  <si>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</si>
  <si>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</si>
  <si>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</si>
  <si>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</si>
  <si>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</si>
  <si>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</si>
  <si>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</si>
  <si>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</si>
  <si>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</si>
  <si>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</si>
  <si>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</si>
  <si>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</si>
  <si>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</si>
  <si>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01 - SO 01 Stavební část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</si>
  <si>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</si>
  <si>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</si>
  <si>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</si>
  <si>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</si>
  <si>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</si>
  <si>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</si>
  <si>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</si>
  <si>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</si>
  <si>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</si>
  <si>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</si>
  <si>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</si>
  <si>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</si>
  <si>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</si>
  <si>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</si>
  <si>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</si>
  <si>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</si>
  <si>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771 - Podlahy z dlaždic</t>
  </si>
  <si>
    <t xml:space="preserve">    784 - Dokončovací práce - malby a tapety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</si>
  <si>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</si>
  <si>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</si>
  <si>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</si>
  <si>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</si>
  <si>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</si>
  <si>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</si>
  <si>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</si>
  <si>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</si>
  <si>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</si>
  <si>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</si>
  <si>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</si>
  <si>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</si>
  <si>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</si>
  <si>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</si>
  <si>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</si>
  <si>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</si>
  <si>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</si>
  <si>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</si>
  <si>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</si>
  <si>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</si>
  <si>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</si>
  <si>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</si>
  <si>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</si>
  <si>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</si>
  <si>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</si>
  <si>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113107163</t>
  </si>
  <si>
    <t>Odstranění podkladu pl přes 50 do 200 m2 z kameniva drceného tl 300 mm</t>
  </si>
  <si>
    <t>m2</t>
  </si>
  <si>
    <t>4</t>
  </si>
  <si>
    <t>33747995</t>
  </si>
  <si>
    <t>" komunikace" ( 8,6*6,55*2)</t>
  </si>
  <si>
    <t>VV</t>
  </si>
  <si>
    <t>Součet</t>
  </si>
  <si>
    <t>113107170</t>
  </si>
  <si>
    <t>Odstranění podkladu pl přes 50 m2 do 200 m2 z betonu prostého tl 100 mm</t>
  </si>
  <si>
    <t>442495993</t>
  </si>
  <si>
    <t>3</t>
  </si>
  <si>
    <t>113107182</t>
  </si>
  <si>
    <t>Odstranění podkladu pl přes 50 do 200 m2 živičných tl 100 mm</t>
  </si>
  <si>
    <t>1861547395</t>
  </si>
  <si>
    <t>121101101</t>
  </si>
  <si>
    <t>Sejmutí ornice s přemístěním na vzdálenost do 50 m</t>
  </si>
  <si>
    <t>m3</t>
  </si>
  <si>
    <t>305750874</t>
  </si>
  <si>
    <t>3,9*5,35*0,2</t>
  </si>
  <si>
    <t>5</t>
  </si>
  <si>
    <t>130901123</t>
  </si>
  <si>
    <t>Bourání kcí v hloubených vykopávkách ze zdiva ze ŽB nebo předpjatého ručně</t>
  </si>
  <si>
    <t>-789279446</t>
  </si>
  <si>
    <t>"strop šachet" (1,8*1,6*0,2)+(0,7*1,6*0,2)</t>
  </si>
  <si>
    <t>6</t>
  </si>
  <si>
    <t>131201101</t>
  </si>
  <si>
    <t>Hloubení jam nezapažených v hornině tř. 3 objemu do 100 m3</t>
  </si>
  <si>
    <t>2121089380</t>
  </si>
  <si>
    <t>"dostavba stávajících šachet" (7,55*4,4*2,05*2)</t>
  </si>
  <si>
    <t>"odpočet komunikace" -( 8,6*6,55*2*0,5)</t>
  </si>
  <si>
    <t>"odpočet stávajících konstrukcí" -(2,0*1,6*1,0*2)</t>
  </si>
  <si>
    <t>7</t>
  </si>
  <si>
    <t>131201109</t>
  </si>
  <si>
    <t>Příplatek za lepivost u hloubení jam nezapažených v hornině tř. 3</t>
  </si>
  <si>
    <t>-1178854122</t>
  </si>
  <si>
    <t>73,472*0,3</t>
  </si>
  <si>
    <t>8</t>
  </si>
  <si>
    <t>131201201</t>
  </si>
  <si>
    <t>Hloubení jam zapažených v hornině tř. 3 objemu do 100 m3</t>
  </si>
  <si>
    <t>1883963287</t>
  </si>
  <si>
    <t>"oprava stávající šachty" (3,9*5,35*1,8)-(1,8*3,7*1,8)</t>
  </si>
  <si>
    <t>9</t>
  </si>
  <si>
    <t>131201209</t>
  </si>
  <si>
    <t>Příplatek za lepivost u hloubení jam zapažených v hornině tř. 3</t>
  </si>
  <si>
    <t>-1078062463</t>
  </si>
  <si>
    <t>25,569*0,3</t>
  </si>
  <si>
    <t>10</t>
  </si>
  <si>
    <t>151101201</t>
  </si>
  <si>
    <t>Zřízení příložného pažení stěn výkopu hl do 4 m</t>
  </si>
  <si>
    <t>1419967844</t>
  </si>
  <si>
    <t>(3,9+5,33)*1,8*2</t>
  </si>
  <si>
    <t>11</t>
  </si>
  <si>
    <t>151101211</t>
  </si>
  <si>
    <t>Odstranění příložného pažení stěn hl do 4 m</t>
  </si>
  <si>
    <t>-624619779</t>
  </si>
  <si>
    <t>12</t>
  </si>
  <si>
    <t>151101301</t>
  </si>
  <si>
    <t>Zřízení rozepření stěn při pažení příložném hl do 4 m</t>
  </si>
  <si>
    <t>580399353</t>
  </si>
  <si>
    <t xml:space="preserve"> (3,9*5,35*1,8)</t>
  </si>
  <si>
    <t>13</t>
  </si>
  <si>
    <t>151101311</t>
  </si>
  <si>
    <t>Odstranění rozepření stěn při pažení příložném hl do 4 m</t>
  </si>
  <si>
    <t>-2042729760</t>
  </si>
  <si>
    <t>14</t>
  </si>
  <si>
    <t>161101101</t>
  </si>
  <si>
    <t>Svislé přemístění výkopku z horniny tř. 1 až 4 hl výkopu do 2,5 m</t>
  </si>
  <si>
    <t>-302383548</t>
  </si>
  <si>
    <t>"jámy" 73,472+25,569</t>
  </si>
  <si>
    <t>162301101</t>
  </si>
  <si>
    <t>Vodorovné přemístění do 500 m výkopku/sypaniny z horniny tř. 1 až 4</t>
  </si>
  <si>
    <t>1790020252</t>
  </si>
  <si>
    <t>"zásyp zeminou na mezideponii a zpět" 25,569*2</t>
  </si>
  <si>
    <t>16</t>
  </si>
  <si>
    <t>162701105</t>
  </si>
  <si>
    <t>Vodorovné přemístění do 10000 m výkopku/sypaniny z horniny tř. 1 až 4</t>
  </si>
  <si>
    <t>127984535</t>
  </si>
  <si>
    <t>"přebytečný výkopek" 99,041-25,59</t>
  </si>
  <si>
    <t>17</t>
  </si>
  <si>
    <t>162701155</t>
  </si>
  <si>
    <t>Vodorovné přemístění do 10000 m výkopku/sypaniny z horniny tř. 5 až 7</t>
  </si>
  <si>
    <t>-1713246245</t>
  </si>
  <si>
    <t>18</t>
  </si>
  <si>
    <t>167101101</t>
  </si>
  <si>
    <t>Nakládání výkopku z hornin tř. 1 až 4 do 100 m3</t>
  </si>
  <si>
    <t>-1903888856</t>
  </si>
  <si>
    <t>"zásyp zeminou" 25,569</t>
  </si>
  <si>
    <t>19</t>
  </si>
  <si>
    <t>171201211</t>
  </si>
  <si>
    <t>Poplatek za uložení odpadu ze sypaniny na skládce (skládkovné)</t>
  </si>
  <si>
    <t>t</t>
  </si>
  <si>
    <t>1248403907</t>
  </si>
  <si>
    <t>(73,451*1,6)+(0,8*2,2)</t>
  </si>
  <si>
    <t>20</t>
  </si>
  <si>
    <t>174101101</t>
  </si>
  <si>
    <t>Zásyp jam, šachet rýh nebo kolem objektů sypaninou se zhutněním</t>
  </si>
  <si>
    <t>2137110714</t>
  </si>
  <si>
    <t>"výkopy jam" 73,472+25,569</t>
  </si>
  <si>
    <t>"vytl. kubatura" -((2,0*1,6*0,5)+(1,6*0,9*0,5))</t>
  </si>
  <si>
    <t>M</t>
  </si>
  <si>
    <t>583312000</t>
  </si>
  <si>
    <t>štěrkopísek netříděný zásypový materiál</t>
  </si>
  <si>
    <t>-69470176</t>
  </si>
  <si>
    <t>"pod komunikaci" (96,721-25,569)*1,67*1,23</t>
  </si>
  <si>
    <t>22</t>
  </si>
  <si>
    <t>181301103</t>
  </si>
  <si>
    <t>Rozprostření ornice tl vrstvy do 200 mm pl do 500 m2 v rovině nebo ve svahu do 1:5</t>
  </si>
  <si>
    <t>1758520969</t>
  </si>
  <si>
    <t>"úprava šachty" 3,9*5,35</t>
  </si>
  <si>
    <t>23</t>
  </si>
  <si>
    <t>181411131</t>
  </si>
  <si>
    <t>Založení parkového trávníku výsevem plochy do 1000 m2 v rovině a ve svahu do 1:5</t>
  </si>
  <si>
    <t>-1787997828</t>
  </si>
  <si>
    <t>24</t>
  </si>
  <si>
    <t>005724700</t>
  </si>
  <si>
    <t>osivo směs travní univerzál</t>
  </si>
  <si>
    <t>kg</t>
  </si>
  <si>
    <t>131950760</t>
  </si>
  <si>
    <t>25</t>
  </si>
  <si>
    <t>181951101</t>
  </si>
  <si>
    <t>Úprava pláně v hornině tř. 1 až 4 bez zhutnění</t>
  </si>
  <si>
    <t>-718108060</t>
  </si>
  <si>
    <t>26</t>
  </si>
  <si>
    <t>181951102</t>
  </si>
  <si>
    <t>Úprava pláně v hornině tř. 1 až 4 se zhutněním</t>
  </si>
  <si>
    <t>951199602</t>
  </si>
  <si>
    <t>27</t>
  </si>
  <si>
    <t>411321515</t>
  </si>
  <si>
    <t>Stropy deskové ze ŽB tř. C 20/25</t>
  </si>
  <si>
    <t>445995111</t>
  </si>
  <si>
    <t>((1,5*1,5*3)+(2,0*2,0*2))*0,15</t>
  </si>
  <si>
    <t>28</t>
  </si>
  <si>
    <t>411351101</t>
  </si>
  <si>
    <t>Zřízení bednění stropů deskových</t>
  </si>
  <si>
    <t>-579600011</t>
  </si>
  <si>
    <t>((1,5*1,5*3)+(2,0*2,0*2))</t>
  </si>
  <si>
    <t>29</t>
  </si>
  <si>
    <t>411351102</t>
  </si>
  <si>
    <t>Odstranění bednění stropů deskových</t>
  </si>
  <si>
    <t>1457022519</t>
  </si>
  <si>
    <t>30</t>
  </si>
  <si>
    <t>411354171</t>
  </si>
  <si>
    <t>Zřízení podpěrné konstrukce stropů v do 4 m pro zatížení do 5 kPa</t>
  </si>
  <si>
    <t>1204964088</t>
  </si>
  <si>
    <t>31</t>
  </si>
  <si>
    <t>411354172</t>
  </si>
  <si>
    <t>Odstranění podpěrné konstrukce stropů v do 4 m pro zatížení do 5 kPa</t>
  </si>
  <si>
    <t>518201520</t>
  </si>
  <si>
    <t>32</t>
  </si>
  <si>
    <t>411361821</t>
  </si>
  <si>
    <t>Výztuž stropů betonářskou ocelí 10 505</t>
  </si>
  <si>
    <t>-1771704396</t>
  </si>
  <si>
    <t>2,213*0,12</t>
  </si>
  <si>
    <t>33</t>
  </si>
  <si>
    <t>564871116</t>
  </si>
  <si>
    <t>Podklad ze štěrkodrtě ŠD tl. 300 mm</t>
  </si>
  <si>
    <t>1491616616</t>
  </si>
  <si>
    <t>"odpočet stropů šachet" -((2,0*1,4)+(0,9*1,6))</t>
  </si>
  <si>
    <t>34</t>
  </si>
  <si>
    <t>567114112</t>
  </si>
  <si>
    <t>Podklad ze směsi stmelené cementem SC C 16/20 (PB II) tl 100 mm</t>
  </si>
  <si>
    <t>106918742</t>
  </si>
  <si>
    <t>35</t>
  </si>
  <si>
    <t>573111112</t>
  </si>
  <si>
    <t>Postřik živičný infiltrační s posypem z asfaltu množství 1 kg/m2</t>
  </si>
  <si>
    <t>1821432672</t>
  </si>
  <si>
    <t>36</t>
  </si>
  <si>
    <t>573211109</t>
  </si>
  <si>
    <t>Postřik živičný spojovací z asfaltu v množství 0,50 kg/m2</t>
  </si>
  <si>
    <t>-261903975</t>
  </si>
  <si>
    <t>37</t>
  </si>
  <si>
    <t>577143121</t>
  </si>
  <si>
    <t>Asfaltový beton vrstva obrusná ACO 8 (ABJ) tl 50 mm š přes 3 m z nemodifikovaného asfaltu</t>
  </si>
  <si>
    <t>286834354</t>
  </si>
  <si>
    <t>"2*5 cm" 108,42*2</t>
  </si>
  <si>
    <t>38</t>
  </si>
  <si>
    <t>894302151</t>
  </si>
  <si>
    <t>Stěny šachet tl nad 200 mm ze ŽB bez zvýšených nároků na prostředí tř. C 20/25</t>
  </si>
  <si>
    <t>-2084264138</t>
  </si>
  <si>
    <t>"úprava šachet" (((2,0+1,2)*2*1,0)+((1,6+0,5)*2*1,0)-((0,2*0,5)+(0,2*1,6)))*0,2</t>
  </si>
  <si>
    <t>39</t>
  </si>
  <si>
    <t>894302193</t>
  </si>
  <si>
    <t>Příplatek za tloušťku stěn šachet ze ŽB do 200 mm</t>
  </si>
  <si>
    <t>1183433946</t>
  </si>
  <si>
    <t>40</t>
  </si>
  <si>
    <t>894502201</t>
  </si>
  <si>
    <t>Bednění stěn šachet pravoúhlých nebo vícehranných oboustranné</t>
  </si>
  <si>
    <t>-57902780</t>
  </si>
  <si>
    <t>"úprava šachet" (((2,0+1,2)*2*1,0)+((1,6+0,5)*2*1,0)-((0,2*0,5)+(0,2*1,6)))*2</t>
  </si>
  <si>
    <t>41</t>
  </si>
  <si>
    <t>894608112</t>
  </si>
  <si>
    <t>Výztuž šachet z betonářské oceli 10 505</t>
  </si>
  <si>
    <t>-1308318753</t>
  </si>
  <si>
    <t>2,036*0,12</t>
  </si>
  <si>
    <t>42</t>
  </si>
  <si>
    <t>899104111</t>
  </si>
  <si>
    <t>Osazení poklopů litinových nebo ocelových včetně rámů hmotnosti nad 150 kg</t>
  </si>
  <si>
    <t>kus</t>
  </si>
  <si>
    <t>832203411</t>
  </si>
  <si>
    <t>43</t>
  </si>
  <si>
    <t>55241R01</t>
  </si>
  <si>
    <t xml:space="preserve">poklop celolitinový 600x1200 mm </t>
  </si>
  <si>
    <t>545213176</t>
  </si>
  <si>
    <t>44</t>
  </si>
  <si>
    <t>55241R02</t>
  </si>
  <si>
    <t xml:space="preserve">poklop celolitinový 1600x1200 mm </t>
  </si>
  <si>
    <t>-373149934</t>
  </si>
  <si>
    <t>45</t>
  </si>
  <si>
    <t>919112231</t>
  </si>
  <si>
    <t>Řezání spár pro vytvoření komůrky š 20 mm hl 25 mm pro těsnící zálivku v živičném krytu</t>
  </si>
  <si>
    <t>m</t>
  </si>
  <si>
    <t>2079628669</t>
  </si>
  <si>
    <t>(8,6+6,55)*2*2</t>
  </si>
  <si>
    <t>46</t>
  </si>
  <si>
    <t>919122131</t>
  </si>
  <si>
    <t>Těsnění spár zálivkou za tepla pro komůrky š 20 mm hl 30 mm s těsnicím profilem</t>
  </si>
  <si>
    <t>-1757516718</t>
  </si>
  <si>
    <t>47</t>
  </si>
  <si>
    <t>919735112</t>
  </si>
  <si>
    <t>Řezání stávajícího živičného krytu hl do 100 mm</t>
  </si>
  <si>
    <t>-1152324063</t>
  </si>
  <si>
    <t>48</t>
  </si>
  <si>
    <t>949101112</t>
  </si>
  <si>
    <t>Lešení pomocné pro objekty pozemních staveb s lešeňovou podlahou v do 3,5 m zatížení do 150 kg/m2</t>
  </si>
  <si>
    <t>1087856992</t>
  </si>
  <si>
    <t>49</t>
  </si>
  <si>
    <t>952901221</t>
  </si>
  <si>
    <t>Vyčištění budov průmyslových objektů při jakékoliv výšce podlaží</t>
  </si>
  <si>
    <t>613020851</t>
  </si>
  <si>
    <t>50</t>
  </si>
  <si>
    <t>9555R01</t>
  </si>
  <si>
    <t>deratizace + položení nástrah proti hlodavcům</t>
  </si>
  <si>
    <t>kpl</t>
  </si>
  <si>
    <t>767850632</t>
  </si>
  <si>
    <t>51</t>
  </si>
  <si>
    <t>965042231</t>
  </si>
  <si>
    <t>Bourání podkladů pod dlažby nebo mazanin betonových nebo z litého asfaltu tl přes 100 mm pl do 4 m2</t>
  </si>
  <si>
    <t>328754902</t>
  </si>
  <si>
    <t>((1,5*1,5*3)+(2,0*2,0*1))*0,07</t>
  </si>
  <si>
    <t>52</t>
  </si>
  <si>
    <t>965049111</t>
  </si>
  <si>
    <t>Příplatek k bourání betonových mazanin za bourání mazanin se svařovanou sítí tl do 100 mm</t>
  </si>
  <si>
    <t>1734967039</t>
  </si>
  <si>
    <t>0,753</t>
  </si>
  <si>
    <t>53</t>
  </si>
  <si>
    <t>972055691</t>
  </si>
  <si>
    <t>Vybourání otvorů ve stropech z ŽB prefabrikátů  tl přes 120 mm</t>
  </si>
  <si>
    <t>510751164</t>
  </si>
  <si>
    <t>54</t>
  </si>
  <si>
    <t>985131111</t>
  </si>
  <si>
    <t>Očištění ploch stěna podlah tlakovou vodou</t>
  </si>
  <si>
    <t>24731199</t>
  </si>
  <si>
    <t>394+138</t>
  </si>
  <si>
    <t>55</t>
  </si>
  <si>
    <t>985132111</t>
  </si>
  <si>
    <t>Očištění  podhledů tlakovou vodou</t>
  </si>
  <si>
    <t>-1693907579</t>
  </si>
  <si>
    <t>138</t>
  </si>
  <si>
    <t>56</t>
  </si>
  <si>
    <t>997013151</t>
  </si>
  <si>
    <t>Vnitrostaveništní doprava suti a vybouraných hmot pro budovy v do 6 m s omezením mechanizace</t>
  </si>
  <si>
    <t>2045835479</t>
  </si>
  <si>
    <t>0,217+6,337+1,315+0,059</t>
  </si>
  <si>
    <t>57</t>
  </si>
  <si>
    <t>997013501</t>
  </si>
  <si>
    <t>Odvoz suti a vybouraných hmot na skládku nebo meziskládku do 1 km se složením</t>
  </si>
  <si>
    <t>804113617</t>
  </si>
  <si>
    <t>58</t>
  </si>
  <si>
    <t>997013509</t>
  </si>
  <si>
    <t>Příplatek k odvozu suti a vybouraných hmot na skládku ZKD 1 km přes 1 km</t>
  </si>
  <si>
    <t>-622086193</t>
  </si>
  <si>
    <t>59</t>
  </si>
  <si>
    <t>997013801</t>
  </si>
  <si>
    <t>Poplatek za uložení stavebního betonového odpadu na skládce (skládkovné)</t>
  </si>
  <si>
    <t>438287225</t>
  </si>
  <si>
    <t>0,217</t>
  </si>
  <si>
    <t>60</t>
  </si>
  <si>
    <t>997013802</t>
  </si>
  <si>
    <t>Poplatek za uložení stavebního železobetonového odpadu na skládce (skládkovné)</t>
  </si>
  <si>
    <t>1478878394</t>
  </si>
  <si>
    <t>1,657+4,647+0,033</t>
  </si>
  <si>
    <t>61</t>
  </si>
  <si>
    <t>997013803</t>
  </si>
  <si>
    <t>Poplatek za uložení stavebního odpadu z keramických materiálů na skládce (skládkovné)</t>
  </si>
  <si>
    <t>2088777567</t>
  </si>
  <si>
    <t>0,088+1,227</t>
  </si>
  <si>
    <t>62</t>
  </si>
  <si>
    <t>997013814</t>
  </si>
  <si>
    <t>Poplatek za uložení stavebního odpadu z izolačních hmot na skládce (skládkovné)</t>
  </si>
  <si>
    <t>589032089</t>
  </si>
  <si>
    <t>0,059</t>
  </si>
  <si>
    <t>63</t>
  </si>
  <si>
    <t>997221551</t>
  </si>
  <si>
    <t>Vodorovná doprava suti ze sypkých materiálů do 1 km</t>
  </si>
  <si>
    <t>1860814222</t>
  </si>
  <si>
    <t>"kamenivo" 49,57</t>
  </si>
  <si>
    <t>64</t>
  </si>
  <si>
    <t>997221559</t>
  </si>
  <si>
    <t>Příplatek ZKD 1 km u vodorovné dopravy suti ze sypkých materiálů</t>
  </si>
  <si>
    <t>747176997</t>
  </si>
  <si>
    <t>65</t>
  </si>
  <si>
    <t>997221561</t>
  </si>
  <si>
    <t>Vodorovná doprava suti z kusových materiálů do 1 km</t>
  </si>
  <si>
    <t>-1953910664</t>
  </si>
  <si>
    <t>"beton" 27,038</t>
  </si>
  <si>
    <t>"asfalt" 24,783</t>
  </si>
  <si>
    <t>66</t>
  </si>
  <si>
    <t>997221569</t>
  </si>
  <si>
    <t>Příplatek ZKD 1 km u vodorovné dopravy suti z kusových materiálů</t>
  </si>
  <si>
    <t>543350844</t>
  </si>
  <si>
    <t>67</t>
  </si>
  <si>
    <t>997221815</t>
  </si>
  <si>
    <t>Poplatek za uložení betonového odpadu na skládce (skládkovné)</t>
  </si>
  <si>
    <t>-1445304563</t>
  </si>
  <si>
    <t>68</t>
  </si>
  <si>
    <t>997221845</t>
  </si>
  <si>
    <t>Poplatek za uložení odpadu z asfaltových povrchů na skládce (skládkovné)</t>
  </si>
  <si>
    <t>-643856096</t>
  </si>
  <si>
    <t>69</t>
  </si>
  <si>
    <t>997221855</t>
  </si>
  <si>
    <t>Poplatek za uložení odpadu z kameniva na skládce (skládkovné)</t>
  </si>
  <si>
    <t>478849340</t>
  </si>
  <si>
    <t>70</t>
  </si>
  <si>
    <t>998012021</t>
  </si>
  <si>
    <t>Přesun hmot pro budovy monolitické v do 6 m</t>
  </si>
  <si>
    <t>1919666483</t>
  </si>
  <si>
    <t>71</t>
  </si>
  <si>
    <t>711131811</t>
  </si>
  <si>
    <t>Odstranění izolace proti zemní vlhkosti vodorovné</t>
  </si>
  <si>
    <t>-169962326</t>
  </si>
  <si>
    <t>"podlahy" 14,75</t>
  </si>
  <si>
    <t>72</t>
  </si>
  <si>
    <t>711141559</t>
  </si>
  <si>
    <t>Provedení izolace proti zemní vlhkosti pásy přitavením vodorovné NAIP</t>
  </si>
  <si>
    <t>885575534</t>
  </si>
  <si>
    <t>"pod dlažbu" ((1,5*1,5*3)+(2,0*2,0*2))</t>
  </si>
  <si>
    <t>"šachty" (0,75*1,6)+(1,85*1,6)</t>
  </si>
  <si>
    <t>73</t>
  </si>
  <si>
    <t>628521231</t>
  </si>
  <si>
    <t>hydroizolační pás</t>
  </si>
  <si>
    <t>2075260041</t>
  </si>
  <si>
    <t>74</t>
  </si>
  <si>
    <t>711142559</t>
  </si>
  <si>
    <t>Provedení izolace proti zemní vlhkosti pásy přitavením svislé NAIP</t>
  </si>
  <si>
    <t>-1842195683</t>
  </si>
  <si>
    <t>"oprava stávající šachty" ((1,8+3,7)*2*1,8)</t>
  </si>
  <si>
    <t>"upravované šachty" ((2,75+1,6)*2*1,05)+((2,0+1,6)*2*1,0)+((2,7+1,6)*2*1,05)+((0,9+1,6)*2*1,0)</t>
  </si>
  <si>
    <t>75</t>
  </si>
  <si>
    <t>628321332</t>
  </si>
  <si>
    <t>2141697175</t>
  </si>
  <si>
    <t>76</t>
  </si>
  <si>
    <t>998711201</t>
  </si>
  <si>
    <t>Přesun hmot procentní pro izolace proti vodě, vlhkosti a plynům v objektech v do 6 m</t>
  </si>
  <si>
    <t>%</t>
  </si>
  <si>
    <t>-342191548</t>
  </si>
  <si>
    <t>77</t>
  </si>
  <si>
    <t>771471810</t>
  </si>
  <si>
    <t>Demontáž soklíků z dlaždic keramických kladených do malty rovných</t>
  </si>
  <si>
    <t>555067304</t>
  </si>
  <si>
    <t>7,5</t>
  </si>
  <si>
    <t>78</t>
  </si>
  <si>
    <t>771473112</t>
  </si>
  <si>
    <t>Montáž soklíků z dlaždic keramických lepených rovných v do 90 mm</t>
  </si>
  <si>
    <t>45301214</t>
  </si>
  <si>
    <t>79</t>
  </si>
  <si>
    <t>597613381</t>
  </si>
  <si>
    <t>sokl keramický 44,5 x 8,5 x 1 cm</t>
  </si>
  <si>
    <t>81480829</t>
  </si>
  <si>
    <t>7,5/0,445</t>
  </si>
  <si>
    <t>80</t>
  </si>
  <si>
    <t>771571810</t>
  </si>
  <si>
    <t>Demontáž podlah z dlaždic keramických kladených do malty</t>
  </si>
  <si>
    <t>594011088</t>
  </si>
  <si>
    <t>81</t>
  </si>
  <si>
    <t>771573133</t>
  </si>
  <si>
    <t>Montáž podlah keramických režných protiskluzných lepených do 100 ks/m2</t>
  </si>
  <si>
    <t>233110417</t>
  </si>
  <si>
    <t>82</t>
  </si>
  <si>
    <t>597611555</t>
  </si>
  <si>
    <t>dlaždice keramické - dle stávajících</t>
  </si>
  <si>
    <t>-1610733254</t>
  </si>
  <si>
    <t>83</t>
  </si>
  <si>
    <t>771579191</t>
  </si>
  <si>
    <t>Příplatek k montáž podlah keramických za plochu do 5 m2</t>
  </si>
  <si>
    <t>1305875291</t>
  </si>
  <si>
    <t>84</t>
  </si>
  <si>
    <t>771579195</t>
  </si>
  <si>
    <t>Příplatek k montáž podlah keramických za spárování bílým cementem</t>
  </si>
  <si>
    <t>-362693521</t>
  </si>
  <si>
    <t>85</t>
  </si>
  <si>
    <t>771591111</t>
  </si>
  <si>
    <t>Podlahy penetrace podkladu</t>
  </si>
  <si>
    <t>-1786682548</t>
  </si>
  <si>
    <t>86</t>
  </si>
  <si>
    <t>771591R</t>
  </si>
  <si>
    <t>Izolace proti kročejovému hluku celoplošně lepená</t>
  </si>
  <si>
    <t>404257017</t>
  </si>
  <si>
    <t>87</t>
  </si>
  <si>
    <t>771990111</t>
  </si>
  <si>
    <t>Vyrovnání podkladu samonivelační stěrkou tl 4 mm pevnosti 15 Mpa</t>
  </si>
  <si>
    <t>-582015713</t>
  </si>
  <si>
    <t>88</t>
  </si>
  <si>
    <t>998771201</t>
  </si>
  <si>
    <t>Přesun hmot procentní pro podlahy z dlaždic v objektech v do 6 m</t>
  </si>
  <si>
    <t>1501950804</t>
  </si>
  <si>
    <t>89</t>
  </si>
  <si>
    <t>784121003</t>
  </si>
  <si>
    <t xml:space="preserve">Oškrabání malby v mísnostech </t>
  </si>
  <si>
    <t>-620982924</t>
  </si>
  <si>
    <t>90</t>
  </si>
  <si>
    <t>784121033</t>
  </si>
  <si>
    <t xml:space="preserve">Mydlení podkladu v místnostech </t>
  </si>
  <si>
    <t>-1336901147</t>
  </si>
  <si>
    <t>91</t>
  </si>
  <si>
    <t>784161003</t>
  </si>
  <si>
    <t xml:space="preserve">Tmelení spar a rohů šířky do 3 mm akrylátovým tmelem v místnostech </t>
  </si>
  <si>
    <t>-817167753</t>
  </si>
  <si>
    <t>92</t>
  </si>
  <si>
    <t>784161223</t>
  </si>
  <si>
    <t>Lokální vyrovnání podkladu sádrovou stěrkou plochy do 0,5 m2 v místnostech</t>
  </si>
  <si>
    <t>2036073677</t>
  </si>
  <si>
    <t>93</t>
  </si>
  <si>
    <t>784181003</t>
  </si>
  <si>
    <t>Jednonásobné pačokování v místnostech</t>
  </si>
  <si>
    <t>1901899149</t>
  </si>
  <si>
    <t>94</t>
  </si>
  <si>
    <t>784211103</t>
  </si>
  <si>
    <t xml:space="preserve">Dvojnásobné malby </t>
  </si>
  <si>
    <t>2018836568</t>
  </si>
  <si>
    <t>VP - Vícepráce</t>
  </si>
  <si>
    <t>PN</t>
  </si>
  <si>
    <t>01.1 - SO 01.1 ZTI</t>
  </si>
  <si>
    <t xml:space="preserve">    9 - Ostatní konstrukce a práce-bourání</t>
  </si>
  <si>
    <t xml:space="preserve">    99 - Přesun hmot</t>
  </si>
  <si>
    <t>PSV - PSV</t>
  </si>
  <si>
    <t xml:space="preserve">    722 - Zdravotechnika - vnitřní vodovod</t>
  </si>
  <si>
    <t>132201202</t>
  </si>
  <si>
    <t>Hloubení rýh š do 2000 mm v hornině tř. 3 objemu do 1000 m3</t>
  </si>
  <si>
    <t>2011722618</t>
  </si>
  <si>
    <t>(35*1,0*1,6) "vodovod</t>
  </si>
  <si>
    <t>132212209</t>
  </si>
  <si>
    <t>Příplatek za lepivost u hloubení rýh š do 2000 mm ručním nebo pneum nářadím v hornině tř. 3</t>
  </si>
  <si>
    <t>-110799584</t>
  </si>
  <si>
    <t>56,000 "výkop rýh</t>
  </si>
  <si>
    <t>151101101</t>
  </si>
  <si>
    <t>Zřízení příložného pažení a rozepření stěn rýh hl do 2 m</t>
  </si>
  <si>
    <t>1308237158</t>
  </si>
  <si>
    <t>(2*35*1,6) "vodovod</t>
  </si>
  <si>
    <t>151101111</t>
  </si>
  <si>
    <t>Odstranění příložného pažení a rozepření stěn rýh hl do 2 m</t>
  </si>
  <si>
    <t>725342193</t>
  </si>
  <si>
    <t>621357157</t>
  </si>
  <si>
    <t>112,000 "hloubené vykopávky</t>
  </si>
  <si>
    <t>1076543145</t>
  </si>
  <si>
    <t>3,50 "lože</t>
  </si>
  <si>
    <t>13,685 "obsypy</t>
  </si>
  <si>
    <t>(35*0,009) "potrubí</t>
  </si>
  <si>
    <t>171201201</t>
  </si>
  <si>
    <t>Uložení sypaniny na skládky</t>
  </si>
  <si>
    <t>486771305</t>
  </si>
  <si>
    <t>-1862966580</t>
  </si>
  <si>
    <t>-1756443533</t>
  </si>
  <si>
    <t>56,00 "hloubené vykopávky</t>
  </si>
  <si>
    <t>-17,50 "vodorovný přesun</t>
  </si>
  <si>
    <t>175101101</t>
  </si>
  <si>
    <t>Obsypání potrubí bez prohození sypaniny z hornin tř. 1 až 4 uloženým do 3 m od kraje výkopu</t>
  </si>
  <si>
    <t>-275027714</t>
  </si>
  <si>
    <t>(35*1,0*0,4)-(35*0,009) "vodovod</t>
  </si>
  <si>
    <t>583313400</t>
  </si>
  <si>
    <t>kamenivo těžené drobné frakce 0-4 pr.</t>
  </si>
  <si>
    <t>1731345792</t>
  </si>
  <si>
    <t>1,89*13,685</t>
  </si>
  <si>
    <t>583/01</t>
  </si>
  <si>
    <t>vyhledávací vodič CYKY 4mm</t>
  </si>
  <si>
    <t>-15252437</t>
  </si>
  <si>
    <t>1,25*35 "přiložem k potrubí vodovodu</t>
  </si>
  <si>
    <t>583/02</t>
  </si>
  <si>
    <t>ochranná folie</t>
  </si>
  <si>
    <t>1055604066</t>
  </si>
  <si>
    <t>35 "položena nad potrubí vodovodu</t>
  </si>
  <si>
    <t>181301101</t>
  </si>
  <si>
    <t>Rozprostření ornice tl vrstvy do 100 mm pl do 500 m2 v rovině nebo ve svahu do 1:5</t>
  </si>
  <si>
    <t>-1604764877</t>
  </si>
  <si>
    <t>(35*1,0) "vodovod</t>
  </si>
  <si>
    <t>451572111</t>
  </si>
  <si>
    <t>Lože pod potrubí otevřený výkop z kameniva drobného těženého</t>
  </si>
  <si>
    <t>1413922650</t>
  </si>
  <si>
    <t>(35*1,0*0,10) "vodovod</t>
  </si>
  <si>
    <t>852242122</t>
  </si>
  <si>
    <t>Montáž potrubí z trub litinových tlakových přírubových délky do 1 m otevřený výkop DN 80</t>
  </si>
  <si>
    <t>-1133085313</t>
  </si>
  <si>
    <t>35+5 "přirubové trouby</t>
  </si>
  <si>
    <t>552532470</t>
  </si>
  <si>
    <t>trouba přírubová litinová práškový epoxid tl.250µm FF DN 80 mm délka 1000 mm</t>
  </si>
  <si>
    <t>1232945018</t>
  </si>
  <si>
    <t>552532410</t>
  </si>
  <si>
    <t>trouba přírubová litinová práškový epoxid tl.250µm FF DN 80 mm délka 500 mm</t>
  </si>
  <si>
    <t>-1343465761</t>
  </si>
  <si>
    <t>852242192</t>
  </si>
  <si>
    <t>Příplatek za práci ve štole na potrubí z trub litinových přírubových délky do 1 m DN 80 až 250</t>
  </si>
  <si>
    <t>1264448772</t>
  </si>
  <si>
    <t>40+67 "přirubové trouby</t>
  </si>
  <si>
    <t>852262122</t>
  </si>
  <si>
    <t>Montáž potrubí z trub litinových tlakových přírubových délky do 1 m otevřený výkop DN 100</t>
  </si>
  <si>
    <t>2112152260</t>
  </si>
  <si>
    <t>60+2+5 "přirubové trouby</t>
  </si>
  <si>
    <t>552532630</t>
  </si>
  <si>
    <t>trouba přírubová litinová práškový epoxid tl.250µm FF DN 100 mm délka 1000 mm</t>
  </si>
  <si>
    <t>-1449054606</t>
  </si>
  <si>
    <t>552532570</t>
  </si>
  <si>
    <t>trouba přírubová litinová práškový epoxid tl.250µm FF DN 100 mm délka 500 mm</t>
  </si>
  <si>
    <t>-957830182</t>
  </si>
  <si>
    <t>552532530</t>
  </si>
  <si>
    <t>trouba přírubová litinová práškový epoxid tl.250µm FF DN 100 mm délka 300 mm</t>
  </si>
  <si>
    <t>1994653605</t>
  </si>
  <si>
    <t>857241131</t>
  </si>
  <si>
    <t>Montáž litinových tvarovek jednoosých hrdlových otevřený výkop s integrovaným těsněním DN 80</t>
  </si>
  <si>
    <t>-87648691</t>
  </si>
  <si>
    <t>2+6+4+2+5+4+2 "přirubové tvarovky</t>
  </si>
  <si>
    <t>422211160</t>
  </si>
  <si>
    <t>šoupátko s přírubami, voda, kat.č.: 4000E2 DN 80 mm PN16</t>
  </si>
  <si>
    <t>-1459630746</t>
  </si>
  <si>
    <t>552507130</t>
  </si>
  <si>
    <t>tvarovka přírubová s přírubovou odbočkou T-DN 80x80 PN 10-16-25-40 natural</t>
  </si>
  <si>
    <t>895830495</t>
  </si>
  <si>
    <t>552536860</t>
  </si>
  <si>
    <t>příruba zaslepovací z tvárné litiny,práškový epoxid, tl.250µm XG DN 80 mm závit 1"</t>
  </si>
  <si>
    <t>-1682673192</t>
  </si>
  <si>
    <t>552536890</t>
  </si>
  <si>
    <t>příruba zaslepovací z tvárné litiny,práškový epoxid, tl.250µm XG DN 80 mm závit 2"</t>
  </si>
  <si>
    <t>-1111354804</t>
  </si>
  <si>
    <t>552540260</t>
  </si>
  <si>
    <t>koleno přírubové z tvárné litiny,práškový epoxid, tl.250µm Q-kus DN 80-90°</t>
  </si>
  <si>
    <t>1743544616</t>
  </si>
  <si>
    <t>552516560</t>
  </si>
  <si>
    <t>příruba litinová úsporná PN16 pro vodovodní litinové potrubí 80/98 mm</t>
  </si>
  <si>
    <t>-1336923062</t>
  </si>
  <si>
    <t>552534890</t>
  </si>
  <si>
    <t>tvarovka přírubová litinová s hladkým koncem,práškový epoxid, tl.250µm F-kus DN 80 mm</t>
  </si>
  <si>
    <t>-1696458659</t>
  </si>
  <si>
    <t>273225090</t>
  </si>
  <si>
    <t>těsnění přírubové pryžové DN 80   d=89/132 mm</t>
  </si>
  <si>
    <t>-1326525827</t>
  </si>
  <si>
    <t>23+40 "přirubové tvarovky, fitinky, trouby</t>
  </si>
  <si>
    <t>857241192</t>
  </si>
  <si>
    <t>Příplatek za práci ve štole při montáži litinových tvarovek jednoosých hrdlových DN 80 až 250</t>
  </si>
  <si>
    <t>830489134</t>
  </si>
  <si>
    <t>67+43 "přirubové tvarovky</t>
  </si>
  <si>
    <t>857261131</t>
  </si>
  <si>
    <t>Montáž litinových tvarovek jednoosých hrdlových otevřený výkop s integrovaným těsněním DN 100</t>
  </si>
  <si>
    <t>-583278992</t>
  </si>
  <si>
    <t>1+2+10+5+7+6+2+10 "přirubové tvarovky</t>
  </si>
  <si>
    <t>422211170</t>
  </si>
  <si>
    <t>šoupátko s přírubami, voda, kat.č.: 4000E2 DN 100 mm PN16</t>
  </si>
  <si>
    <t>-1844563479</t>
  </si>
  <si>
    <t>552507180</t>
  </si>
  <si>
    <t>tvarovka přírubová s přírubovou odbočkou T-DN 100x80 PN 10-16 natural</t>
  </si>
  <si>
    <t>1180428758</t>
  </si>
  <si>
    <t>552507140</t>
  </si>
  <si>
    <t>tvarovka přírubová s přírubovou odbočkou T-DN 100x100 PN 10-16 natural</t>
  </si>
  <si>
    <t>-1927826246</t>
  </si>
  <si>
    <t>552536960</t>
  </si>
  <si>
    <t>příruba zaslepovací z tvárné litiny,práškový epoxid, tl.250µm XG DN 100 mm závit 2"</t>
  </si>
  <si>
    <t>918418323</t>
  </si>
  <si>
    <t>552536930</t>
  </si>
  <si>
    <t>příruba zaslepovací z tvárné litiny,práškový epoxid, tl.250µm XG DN 100 mm závit 1"</t>
  </si>
  <si>
    <t>-680200828</t>
  </si>
  <si>
    <t>552540270</t>
  </si>
  <si>
    <t>koleno přírubové z tvárné litiny,práškový epoxid, tl.250µm Q-kus DN 100-90°</t>
  </si>
  <si>
    <t>-1196082975</t>
  </si>
  <si>
    <t>552516580</t>
  </si>
  <si>
    <t>příruba litinová úsporná PN16 pro vodovodní litinové potrubí 100/118 mm</t>
  </si>
  <si>
    <t>-879709758</t>
  </si>
  <si>
    <t>552534900</t>
  </si>
  <si>
    <t>tvarovka přírubová litinová s hladkým koncem,práškový epoxid, tl.250µm F-kus DN 100 mm</t>
  </si>
  <si>
    <t>-831548973</t>
  </si>
  <si>
    <t>273225100</t>
  </si>
  <si>
    <t>těsnění přírubové pryžové DN 100  d=114/152 mm</t>
  </si>
  <si>
    <t>-1173171589</t>
  </si>
  <si>
    <t>67+43 "přirubové tvarovky, fitinky, trouby</t>
  </si>
  <si>
    <t>309251230</t>
  </si>
  <si>
    <t>šroub + matice metrický DIN 931 5.8 BZ M16 x 110</t>
  </si>
  <si>
    <t>100 kus</t>
  </si>
  <si>
    <t>200151641</t>
  </si>
  <si>
    <t>((40+67+25+43)*8)/100 "přirubové tvarovky, fitinky, trouby</t>
  </si>
  <si>
    <t>871251121</t>
  </si>
  <si>
    <t>Montáž potrubí z trubek z tlakového polyetylénu otevřený výkop svařovaných vnější průměr 110 mm</t>
  </si>
  <si>
    <t>-1476702556</t>
  </si>
  <si>
    <t>35 "vodovod</t>
  </si>
  <si>
    <t>286131300</t>
  </si>
  <si>
    <t>potrubí vodovodní PE100 PN10 SDR17 6 m, 12 m, 100 m, 110 x 6,6 mm</t>
  </si>
  <si>
    <t>-1433912693</t>
  </si>
  <si>
    <t>1,015*35 "vodovod</t>
  </si>
  <si>
    <t>877261110</t>
  </si>
  <si>
    <t>Montáž elektrokolen 45° na potrubí z PE trub D 110</t>
  </si>
  <si>
    <t>-1848065819</t>
  </si>
  <si>
    <t>286149490</t>
  </si>
  <si>
    <t>elektrokoleno 45°, PE 100, PN 16, d 110</t>
  </si>
  <si>
    <t>1894221536</t>
  </si>
  <si>
    <t>891261111</t>
  </si>
  <si>
    <t>Montáž vodovodních šoupátek otevřený výkop DN 100</t>
  </si>
  <si>
    <t>1952391052</t>
  </si>
  <si>
    <t>2 "propojení s PE</t>
  </si>
  <si>
    <t>125411000000</t>
  </si>
  <si>
    <t>JIŠTĚNÍ PROTI POSUVU PN10 DN 110 PN10</t>
  </si>
  <si>
    <t>1661531948</t>
  </si>
  <si>
    <t>892000012</t>
  </si>
  <si>
    <t>Zaměření trasy potrubí</t>
  </si>
  <si>
    <t>-300200639</t>
  </si>
  <si>
    <t>892233111</t>
  </si>
  <si>
    <t>Proplach a desinfekce vodovodního potrubí DN od 40 do 70</t>
  </si>
  <si>
    <t>-168634111</t>
  </si>
  <si>
    <t>892271111</t>
  </si>
  <si>
    <t>Tlaková zkouška vodou potrubí DN 100 nebo 125</t>
  </si>
  <si>
    <t>1108809912</t>
  </si>
  <si>
    <t>722110815</t>
  </si>
  <si>
    <t>Demontáž potrubí litinové přírubové do DN 125</t>
  </si>
  <si>
    <t>75846763</t>
  </si>
  <si>
    <t>40+67 "demontáž stávající potrubí</t>
  </si>
  <si>
    <t>722130803</t>
  </si>
  <si>
    <t>Demontáž potrubí ocelové pozinkované závitové do DN 50</t>
  </si>
  <si>
    <t>-366555605</t>
  </si>
  <si>
    <t>45+5+120+120 "demontáž stávajícího potrubí</t>
  </si>
  <si>
    <t>722211814</t>
  </si>
  <si>
    <t>Demontáž armatur přírubových se dvěma přírubami DN 100</t>
  </si>
  <si>
    <t>1768689834</t>
  </si>
  <si>
    <t>40+67+43+25 "demontáž stávající šoupat, tvarovek</t>
  </si>
  <si>
    <t>722220855</t>
  </si>
  <si>
    <t>Demontáž armatur závitových s jedním závitem G do 2 1/2</t>
  </si>
  <si>
    <t>-1969234861</t>
  </si>
  <si>
    <t>10+9+1 "demontáž stávající ventilů</t>
  </si>
  <si>
    <t>722290821</t>
  </si>
  <si>
    <t>Přemístění vnitrostaveništní demontovaných hmot pro vnitřní vodovod v objektech výšky do 6 m</t>
  </si>
  <si>
    <t>1706309717</t>
  </si>
  <si>
    <t>9101010-R</t>
  </si>
  <si>
    <t>Stavební přidružené práce, výpomoce - drážky, prostupy, zazdění potrubí, apod.</t>
  </si>
  <si>
    <t>soubor</t>
  </si>
  <si>
    <t>775568975</t>
  </si>
  <si>
    <t>997013813</t>
  </si>
  <si>
    <t>Poplatek za uložení stavebního odpadu z plastických hmot na skládce (skládkovné)</t>
  </si>
  <si>
    <t>-2070610061</t>
  </si>
  <si>
    <t>35*0,0022 "demontáž potrubí</t>
  </si>
  <si>
    <t>997221571</t>
  </si>
  <si>
    <t>Vodorovná doprava vybouraných hmot do 1 km</t>
  </si>
  <si>
    <t>856262426</t>
  </si>
  <si>
    <t>5*0,077</t>
  </si>
  <si>
    <t>998276101</t>
  </si>
  <si>
    <t>Přesun hmot pro trubní vedení z trub z plastických hmot otevřený výkop</t>
  </si>
  <si>
    <t>1137216639</t>
  </si>
  <si>
    <t>722101103</t>
  </si>
  <si>
    <t>Pozinkovaný nosný žlab D32/2000 mm, dodávka a montáž</t>
  </si>
  <si>
    <t>281392457</t>
  </si>
  <si>
    <t>1,1*(120)/2</t>
  </si>
  <si>
    <t>722101106</t>
  </si>
  <si>
    <t>Pozinkovaný nosný žlab D63/2000 mm, dodávka a montáž</t>
  </si>
  <si>
    <t>-2095400352</t>
  </si>
  <si>
    <t>722130236</t>
  </si>
  <si>
    <t>Potrubí vodovodní ocelové závitové pozinkované svařované běžné DN 50</t>
  </si>
  <si>
    <t>-47898003</t>
  </si>
  <si>
    <t>45 "požární vodovod</t>
  </si>
  <si>
    <t>722130238</t>
  </si>
  <si>
    <t>Potrubí vodovodní ocelové závitové pozinkované svařované běžné DN 80</t>
  </si>
  <si>
    <t>-181551619</t>
  </si>
  <si>
    <t>5 "požární vodovod</t>
  </si>
  <si>
    <t>722130916</t>
  </si>
  <si>
    <t>Potrubí pozinkované závitové přeřezání ocelové trubky do DN 50</t>
  </si>
  <si>
    <t>-1625784290</t>
  </si>
  <si>
    <t>9 "napojení na stávající potrubí</t>
  </si>
  <si>
    <t>722130919</t>
  </si>
  <si>
    <t>Potrubí pozinkované závitové přeřezání ocelové trubky do DN 100</t>
  </si>
  <si>
    <t>1693152925</t>
  </si>
  <si>
    <t>1 "napojení na stávající potrubí</t>
  </si>
  <si>
    <t>722130995</t>
  </si>
  <si>
    <t>Potrubí pozinkované závitové vsazení odbočky do potrubí oboustranná svěrná spojka do DN 50</t>
  </si>
  <si>
    <t>-1052042785</t>
  </si>
  <si>
    <t>722130996</t>
  </si>
  <si>
    <t>Potrubí pozinkované závitové vsazení odbočky do potrubí oboustranná svěrná spojka DN 80</t>
  </si>
  <si>
    <t>-1023000167</t>
  </si>
  <si>
    <t>722131936</t>
  </si>
  <si>
    <t>Potrubí pozinkované závitové propojení potrubí DN 50</t>
  </si>
  <si>
    <t>1916280387</t>
  </si>
  <si>
    <t>722131938</t>
  </si>
  <si>
    <t>Potrubí pozinkované závitové propojení potrubí DN 80</t>
  </si>
  <si>
    <t>11498255</t>
  </si>
  <si>
    <t>722171917</t>
  </si>
  <si>
    <t>Potrubí plastové odříznutí trubky D do 63 mm</t>
  </si>
  <si>
    <t>-1168012571</t>
  </si>
  <si>
    <t>30 "napojení na stávající potrubí</t>
  </si>
  <si>
    <t>722171937</t>
  </si>
  <si>
    <t>Potrubí plastové vsazení odbočky D do 63 mm vč. tvarovka napojení</t>
  </si>
  <si>
    <t>-2108427973</t>
  </si>
  <si>
    <t>722176114</t>
  </si>
  <si>
    <t>Montáž potrubí plastové spojované svary polyfuzně do D 32 mm</t>
  </si>
  <si>
    <t>1819934459</t>
  </si>
  <si>
    <t>120 "studená voda, cirkulace</t>
  </si>
  <si>
    <t>286151550</t>
  </si>
  <si>
    <t>trubka tlaková PPR řada PN 20 32 x 5,4 x 4000 mm</t>
  </si>
  <si>
    <t>-1124165044</t>
  </si>
  <si>
    <t>1,03*120</t>
  </si>
  <si>
    <t>722176117</t>
  </si>
  <si>
    <t>Montáž potrubí plastové spojované svary polyfuzně do D 63 mm</t>
  </si>
  <si>
    <t>1753514793</t>
  </si>
  <si>
    <t>120 "studená voda, teplá voda</t>
  </si>
  <si>
    <t>286151640</t>
  </si>
  <si>
    <t>trubka tlaková PPR řada PN 20 63 x 10,5 x 4000 mm</t>
  </si>
  <si>
    <t>-415115613</t>
  </si>
  <si>
    <t>722176119</t>
  </si>
  <si>
    <t>Montáž potrubí plastové spojované svary polyfuzně do D 90 mm</t>
  </si>
  <si>
    <t>287748349</t>
  </si>
  <si>
    <t>5 "studená voda</t>
  </si>
  <si>
    <t>286151700</t>
  </si>
  <si>
    <t>trubka tlaková PPR řada PN 20 90 x 15,0 x 4000 mm</t>
  </si>
  <si>
    <t>1659162823</t>
  </si>
  <si>
    <t>1,03*5</t>
  </si>
  <si>
    <t>286151510</t>
  </si>
  <si>
    <t>tvarovky PPR pro vnitřní rozvod tlakové</t>
  </si>
  <si>
    <t>962686555</t>
  </si>
  <si>
    <t>(120+120+5)/5</t>
  </si>
  <si>
    <t>45810002R</t>
  </si>
  <si>
    <t>kotevní prvky pro potrubí vodovodu</t>
  </si>
  <si>
    <t>985513315</t>
  </si>
  <si>
    <t>(120+120+45+5+5)/2</t>
  </si>
  <si>
    <t>722181242</t>
  </si>
  <si>
    <t>Ochrana vodovodního potrubí přilepenými termoizolačními trubicemi z PE tl do 20 mm DN do 45 mm</t>
  </si>
  <si>
    <t>-2073977050</t>
  </si>
  <si>
    <t>80 "izolace potrubí</t>
  </si>
  <si>
    <t>722181243</t>
  </si>
  <si>
    <t>Ochrana vodovodního potrubí přilepenými termoizolačními trubicemi z PE tl do 20 mm DN do 63 mm</t>
  </si>
  <si>
    <t>-634974445</t>
  </si>
  <si>
    <t>70+45 "izolace potrubí</t>
  </si>
  <si>
    <t>722181244</t>
  </si>
  <si>
    <t>Ochrana vodovodního potrubí přilepenými termoizolačními trubicemi z PE tl do 20 mm DN do 89 mm</t>
  </si>
  <si>
    <t>-389924698</t>
  </si>
  <si>
    <t>40+5 "izolace potrubí</t>
  </si>
  <si>
    <t>722181245</t>
  </si>
  <si>
    <t>Ochrana vodovodního potrubí přilepenými termoizolačními trubicemi z PE tl do 20 mm DN do 110 mm</t>
  </si>
  <si>
    <t>2074970580</t>
  </si>
  <si>
    <t>67 "izolace potrubí</t>
  </si>
  <si>
    <t>722181252</t>
  </si>
  <si>
    <t>Ochrana vodovodního potrubí přilepenými tepelně izolačními trubicemi z PE tl do 25 mm DN do 42 mm</t>
  </si>
  <si>
    <t>1388016759</t>
  </si>
  <si>
    <t>50 "izolace potrubí</t>
  </si>
  <si>
    <t>722181253</t>
  </si>
  <si>
    <t>Ochrana vodovodního potrubí přilepenými tepelně izolačními trubicemi z PE tl do 25 mm DN do 62 mm</t>
  </si>
  <si>
    <t>-1259230528</t>
  </si>
  <si>
    <t>722224115</t>
  </si>
  <si>
    <t>Kohout plnicí nebo vypouštěcí G 1/2 PN 10 s jedním závitem</t>
  </si>
  <si>
    <t>1106377493</t>
  </si>
  <si>
    <t>10 "vypouštění rozvodu</t>
  </si>
  <si>
    <t>722232050</t>
  </si>
  <si>
    <t>Kohout kulový přímý G 3 PN 42 do 185°C vnitřní závit</t>
  </si>
  <si>
    <t>943038927</t>
  </si>
  <si>
    <t>1 "uzávěr odbočka</t>
  </si>
  <si>
    <t>722232063</t>
  </si>
  <si>
    <t>Kohout kulový přímý G 1 PN 42 do 185°C vnitřní závit s vypouštěním</t>
  </si>
  <si>
    <t>-1869558121</t>
  </si>
  <si>
    <t>10 "uzávěr odbočka</t>
  </si>
  <si>
    <t>722232066</t>
  </si>
  <si>
    <t>Kohout kulový přímý G 2 PN 42 do 185°C vnitřní závit s vypouštěním</t>
  </si>
  <si>
    <t>672084633</t>
  </si>
  <si>
    <t>9 "uzávěr odbočka</t>
  </si>
  <si>
    <t>722290226</t>
  </si>
  <si>
    <t>Zkouška těsnosti vodovodního potrubí závitového do DN 50</t>
  </si>
  <si>
    <t>-1582376683</t>
  </si>
  <si>
    <t>120+120+5+45+5</t>
  </si>
  <si>
    <t>722290234</t>
  </si>
  <si>
    <t>Proplach a dezinfekce vodovodního potrubí do DN 80</t>
  </si>
  <si>
    <t>1987742910</t>
  </si>
  <si>
    <t>95</t>
  </si>
  <si>
    <t>998722101</t>
  </si>
  <si>
    <t>Přesun hmot pro vnitřní vodovod v objektech v do 6 m</t>
  </si>
  <si>
    <t>1846985912</t>
  </si>
  <si>
    <t>101 - VON</t>
  </si>
  <si>
    <t>Ostatní - Ostatní</t>
  </si>
  <si>
    <t xml:space="preserve">    200 - Ostatní náklady</t>
  </si>
  <si>
    <t>0101</t>
  </si>
  <si>
    <t>1024</t>
  </si>
  <si>
    <t>1444960807</t>
  </si>
  <si>
    <t>0102</t>
  </si>
  <si>
    <t>územní vlivy</t>
  </si>
  <si>
    <t>323459474</t>
  </si>
  <si>
    <t>0103</t>
  </si>
  <si>
    <t>provozní vlivy</t>
  </si>
  <si>
    <t>-940680919</t>
  </si>
  <si>
    <t>0201</t>
  </si>
  <si>
    <t>dokumentace skutečného provedení</t>
  </si>
  <si>
    <t>431808851</t>
  </si>
  <si>
    <t>0202</t>
  </si>
  <si>
    <t>Inženýrská činnost</t>
  </si>
  <si>
    <t>184018703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</si>
</sst>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Border="1" applyProtection="1"/>
    <xf numFmtId="0" fontId="17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7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19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20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21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2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2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</xf>
    <xf numFmtId="0" fontId="0" fillId="6" borderId="9" xfId="0" applyFont="1" applyFill="1" applyBorder="1" applyAlignment="1" applyProtection="1">
      <alignment vertical="center"/>
    </xf>
    <xf numFmtId="0" fontId="17" fillId="0" borderId="22" xfId="0" applyFont="1" applyBorder="1" applyAlignment="1" applyProtection="1">
      <alignment horizontal="center" vertical="center" wrapText="1"/>
    </xf>
    <xf numFmtId="0" fontId="17" fillId="0" borderId="23" xfId="0" applyFont="1" applyBorder="1" applyAlignment="1" applyProtection="1">
      <alignment horizontal="center" vertical="center" wrapText="1"/>
    </xf>
    <xf numFmtId="0" fontId="17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horizontal="left" vertical="center"/>
    </xf>
    <xf numFmtId="0" fontId="25" fillId="0" borderId="0" xfId="0" applyFont="1" applyBorder="1" applyAlignment="1" applyProtection="1">
      <alignment vertical="center"/>
    </xf>
    <xf numFmtId="4" fontId="24" fillId="0" borderId="14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30" fillId="0" borderId="14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0" fillId="0" borderId="16" xfId="0" applyNumberFormat="1" applyFont="1" applyBorder="1" applyAlignment="1" applyProtection="1">
      <alignment vertical="center"/>
    </xf>
    <xf numFmtId="4" fontId="30" fillId="0" borderId="17" xfId="0" applyNumberFormat="1" applyFont="1" applyBorder="1" applyAlignment="1" applyProtection="1">
      <alignment vertical="center"/>
    </xf>
    <xf numFmtId="166" fontId="30" fillId="0" borderId="17" xfId="0" applyNumberFormat="1" applyFont="1" applyBorder="1" applyAlignment="1" applyProtection="1">
      <alignment vertical="center"/>
    </xf>
    <xf numFmtId="4" fontId="30" fillId="0" borderId="18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164" fontId="22" fillId="4" borderId="11" xfId="0" applyNumberFormat="1" applyFont="1" applyFill="1" applyBorder="1" applyAlignment="1" applyProtection="1">
      <alignment horizontal="center" vertical="center"/>
      <protection locked="0"/>
    </xf>
    <xf numFmtId="0" fontId="22" fillId="4" borderId="12" xfId="0" applyFont="1" applyFill="1" applyBorder="1" applyAlignment="1" applyProtection="1">
      <alignment horizontal="center" vertical="center"/>
      <protection locked="0"/>
    </xf>
    <xf numFmtId="4" fontId="22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22" fillId="4" borderId="14" xfId="0" applyNumberFormat="1" applyFont="1" applyFill="1" applyBorder="1" applyAlignment="1" applyProtection="1">
      <alignment horizontal="center" vertical="center"/>
      <protection locked="0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4" fontId="22" fillId="0" borderId="15" xfId="0" applyNumberFormat="1" applyFont="1" applyBorder="1" applyAlignment="1" applyProtection="1">
      <alignment vertical="center"/>
    </xf>
    <xf numFmtId="164" fontId="22" fillId="4" borderId="16" xfId="0" applyNumberFormat="1" applyFont="1" applyFill="1" applyBorder="1" applyAlignment="1" applyProtection="1">
      <alignment horizontal="center" vertical="center"/>
      <protection locked="0"/>
    </xf>
    <xf numFmtId="0" fontId="22" fillId="4" borderId="17" xfId="0" applyFont="1" applyFill="1" applyBorder="1" applyAlignment="1" applyProtection="1">
      <alignment horizontal="center" vertical="center"/>
      <protection locked="0"/>
    </xf>
    <xf numFmtId="4" fontId="22" fillId="0" borderId="18" xfId="0" applyNumberFormat="1" applyFont="1" applyBorder="1" applyAlignment="1" applyProtection="1">
      <alignment vertical="center"/>
    </xf>
    <xf numFmtId="0" fontId="25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11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31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7" fillId="0" borderId="25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2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2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166" fontId="35" fillId="0" borderId="12" xfId="0" applyNumberFormat="1" applyFont="1" applyBorder="1" applyAlignment="1" applyProtection="1"/>
    <xf numFmtId="166" fontId="35" fillId="0" borderId="13" xfId="0" applyNumberFormat="1" applyFont="1" applyBorder="1" applyAlignment="1" applyProtection="1"/>
    <xf numFmtId="4" fontId="36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167" fontId="8" fillId="0" borderId="0" xfId="0" applyNumberFormat="1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37" fillId="0" borderId="0" xfId="0" applyFont="1" applyBorder="1" applyAlignment="1" applyProtection="1">
      <alignment horizontal="left" vertical="center"/>
    </xf>
    <xf numFmtId="167" fontId="9" fillId="0" borderId="0" xfId="0" applyNumberFormat="1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8" fillId="0" borderId="25" xfId="0" applyFont="1" applyBorder="1" applyAlignment="1" applyProtection="1">
      <alignment horizontal="center" vertical="center"/>
    </xf>
    <xf numFmtId="49" fontId="38" fillId="0" borderId="25" xfId="0" applyNumberFormat="1" applyFont="1" applyBorder="1" applyAlignment="1" applyProtection="1">
      <alignment horizontal="left" vertical="center" wrapText="1"/>
    </xf>
    <xf numFmtId="0" fontId="38" fillId="0" borderId="25" xfId="0" applyFont="1" applyBorder="1" applyAlignment="1" applyProtection="1">
      <alignment horizontal="center" vertical="center" wrapText="1"/>
    </xf>
    <xf numFmtId="167" fontId="38" fillId="0" borderId="25" xfId="0" applyNumberFormat="1" applyFont="1" applyBorder="1" applyAlignment="1" applyProtection="1">
      <alignment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4" fontId="25" fillId="0" borderId="0" xfId="0" applyNumberFormat="1" applyFont="1" applyBorder="1" applyAlignment="1" applyProtection="1">
      <alignment vertical="center"/>
    </xf>
    <xf numFmtId="4" fontId="25" fillId="6" borderId="0" xfId="0" applyNumberFormat="1" applyFont="1" applyFill="1" applyBorder="1" applyAlignment="1" applyProtection="1">
      <alignment vertical="center"/>
    </xf>
    <xf numFmtId="0" fontId="14" fillId="3" borderId="0" xfId="0" applyFont="1" applyFill="1" applyAlignment="1">
      <alignment horizontal="center" vertical="center"/>
    </xf>
    <xf numFmtId="0" fontId="0" fillId="0" borderId="0" xfId="0"/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horizontal="left" vertical="center" wrapText="1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4" fontId="25" fillId="0" borderId="0" xfId="0" applyNumberFormat="1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11" fillId="0" borderId="0" xfId="0" applyNumberFormat="1" applyFont="1" applyBorder="1" applyAlignment="1" applyProtection="1">
      <alignment vertical="center"/>
    </xf>
    <xf numFmtId="4" fontId="20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4" fontId="5" fillId="0" borderId="12" xfId="0" applyNumberFormat="1" applyFont="1" applyBorder="1" applyAlignment="1" applyProtection="1"/>
    <xf numFmtId="4" fontId="5" fillId="0" borderId="12" xfId="0" applyNumberFormat="1" applyFont="1" applyBorder="1" applyAlignment="1" applyProtection="1">
      <alignment vertical="center"/>
    </xf>
    <xf numFmtId="0" fontId="13" fillId="2" borderId="0" xfId="1" applyFont="1" applyFill="1" applyAlignment="1" applyProtection="1">
      <alignment horizontal="center" vertical="center"/>
    </xf>
    <xf numFmtId="0" fontId="0" fillId="0" borderId="25" xfId="0" applyFont="1" applyBorder="1" applyAlignment="1" applyProtection="1">
      <alignment horizontal="left" vertical="center" wrapText="1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</xf>
    <xf numFmtId="4" fontId="0" fillId="0" borderId="25" xfId="0" applyNumberFormat="1" applyFont="1" applyBorder="1" applyAlignment="1" applyProtection="1">
      <alignment vertical="center"/>
    </xf>
    <xf numFmtId="4" fontId="25" fillId="0" borderId="12" xfId="0" applyNumberFormat="1" applyFont="1" applyBorder="1" applyAlignment="1" applyProtection="1"/>
    <xf numFmtId="4" fontId="3" fillId="0" borderId="12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/>
    <xf numFmtId="4" fontId="5" fillId="0" borderId="0" xfId="0" applyNumberFormat="1" applyFont="1" applyBorder="1" applyAlignment="1" applyProtection="1">
      <alignment vertical="center"/>
    </xf>
    <xf numFmtId="4" fontId="6" fillId="0" borderId="17" xfId="0" applyNumberFormat="1" applyFont="1" applyBorder="1" applyAlignment="1" applyProtection="1"/>
    <xf numFmtId="4" fontId="6" fillId="0" borderId="17" xfId="0" applyNumberFormat="1" applyFont="1" applyBorder="1" applyAlignment="1" applyProtection="1">
      <alignment vertical="center"/>
    </xf>
    <xf numFmtId="4" fontId="6" fillId="0" borderId="23" xfId="0" applyNumberFormat="1" applyFont="1" applyBorder="1" applyAlignment="1" applyProtection="1"/>
    <xf numFmtId="4" fontId="6" fillId="0" borderId="23" xfId="0" applyNumberFormat="1" applyFont="1" applyBorder="1" applyAlignment="1" applyProtection="1">
      <alignment vertical="center"/>
    </xf>
    <xf numFmtId="0" fontId="37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vertical="center"/>
    </xf>
    <xf numFmtId="0" fontId="38" fillId="0" borderId="25" xfId="0" applyFont="1" applyBorder="1" applyAlignment="1" applyProtection="1">
      <alignment horizontal="left" vertical="center" wrapText="1"/>
    </xf>
    <xf numFmtId="4" fontId="38" fillId="4" borderId="25" xfId="0" applyNumberFormat="1" applyFont="1" applyFill="1" applyBorder="1" applyAlignment="1" applyProtection="1">
      <alignment vertical="center"/>
      <protection locked="0"/>
    </xf>
    <xf numFmtId="4" fontId="38" fillId="4" borderId="25" xfId="0" applyNumberFormat="1" applyFont="1" applyFill="1" applyBorder="1" applyAlignment="1" applyProtection="1">
      <alignment vertical="center"/>
    </xf>
    <xf numFmtId="4" fontId="38" fillId="0" borderId="25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2" fillId="6" borderId="23" xfId="0" applyFont="1" applyFill="1" applyBorder="1" applyAlignment="1" applyProtection="1">
      <alignment horizontal="center" vertical="center" wrapText="1"/>
    </xf>
    <xf numFmtId="0" fontId="34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4" fontId="32" fillId="0" borderId="0" xfId="0" applyNumberFormat="1" applyFont="1" applyBorder="1" applyAlignment="1" applyProtection="1">
      <alignment vertical="center"/>
    </xf>
    <xf numFmtId="4" fontId="33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0" fillId="6" borderId="0" xfId="0" applyFont="1" applyFill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9"/>
  <sheetViews>
    <sheetView showGridLines="0" tabSelected="1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1:73" ht="36.950000000000003" customHeight="1">
      <c r="C2" s="231" t="s">
        <v>7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R2" s="199" t="s">
        <v>8</v>
      </c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S2" s="19" t="s">
        <v>9</v>
      </c>
      <c r="BT2" s="19" t="s">
        <v>10</v>
      </c>
    </row>
    <row r="3" spans="1:73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9</v>
      </c>
      <c r="BT3" s="19" t="s">
        <v>11</v>
      </c>
    </row>
    <row r="4" spans="1:73" ht="36.950000000000003" customHeight="1">
      <c r="B4" s="23"/>
      <c r="C4" s="213" t="s">
        <v>12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4"/>
      <c r="AS4" s="25" t="s">
        <v>13</v>
      </c>
      <c r="BE4" s="26" t="s">
        <v>14</v>
      </c>
      <c r="BS4" s="19" t="s">
        <v>15</v>
      </c>
    </row>
    <row r="5" spans="1:73" ht="14.45" customHeight="1">
      <c r="B5" s="23"/>
      <c r="C5" s="27"/>
      <c r="D5" s="28" t="s">
        <v>16</v>
      </c>
      <c r="E5" s="27"/>
      <c r="F5" s="27"/>
      <c r="G5" s="27"/>
      <c r="H5" s="27"/>
      <c r="I5" s="27"/>
      <c r="J5" s="27"/>
      <c r="K5" s="235" t="s">
        <v>17</v>
      </c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7"/>
      <c r="AQ5" s="24"/>
      <c r="BE5" s="233" t="s">
        <v>18</v>
      </c>
      <c r="BS5" s="19" t="s">
        <v>9</v>
      </c>
    </row>
    <row r="6" spans="1:73" ht="36.950000000000003" customHeight="1">
      <c r="B6" s="23"/>
      <c r="C6" s="27"/>
      <c r="D6" s="30" t="s">
        <v>19</v>
      </c>
      <c r="E6" s="27"/>
      <c r="F6" s="27"/>
      <c r="G6" s="27"/>
      <c r="H6" s="27"/>
      <c r="I6" s="27"/>
      <c r="J6" s="27"/>
      <c r="K6" s="237" t="s">
        <v>20</v>
      </c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7"/>
      <c r="AQ6" s="24"/>
      <c r="BE6" s="234"/>
      <c r="BS6" s="19" t="s">
        <v>9</v>
      </c>
    </row>
    <row r="7" spans="1:73" ht="14.45" customHeight="1">
      <c r="B7" s="23"/>
      <c r="C7" s="27"/>
      <c r="D7" s="31" t="s">
        <v>21</v>
      </c>
      <c r="E7" s="27"/>
      <c r="F7" s="27"/>
      <c r="G7" s="27"/>
      <c r="H7" s="27"/>
      <c r="I7" s="27"/>
      <c r="J7" s="27"/>
      <c r="K7" s="29" t="s">
        <v>22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1" t="s">
        <v>23</v>
      </c>
      <c r="AL7" s="27"/>
      <c r="AM7" s="27"/>
      <c r="AN7" s="29" t="s">
        <v>22</v>
      </c>
      <c r="AO7" s="27"/>
      <c r="AP7" s="27"/>
      <c r="AQ7" s="24"/>
      <c r="BE7" s="234"/>
      <c r="BS7" s="19" t="s">
        <v>9</v>
      </c>
    </row>
    <row r="8" spans="1:73" ht="14.45" customHeight="1">
      <c r="B8" s="23"/>
      <c r="C8" s="27"/>
      <c r="D8" s="31" t="s">
        <v>24</v>
      </c>
      <c r="E8" s="27"/>
      <c r="F8" s="27"/>
      <c r="G8" s="27"/>
      <c r="H8" s="27"/>
      <c r="I8" s="27"/>
      <c r="J8" s="27"/>
      <c r="K8" s="29" t="s">
        <v>25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1" t="s">
        <v>26</v>
      </c>
      <c r="AL8" s="27"/>
      <c r="AM8" s="27"/>
      <c r="AN8" s="32" t="s">
        <v>27</v>
      </c>
      <c r="AO8" s="27"/>
      <c r="AP8" s="27"/>
      <c r="AQ8" s="24"/>
      <c r="BE8" s="234"/>
      <c r="BS8" s="19" t="s">
        <v>9</v>
      </c>
    </row>
    <row r="9" spans="1:73" ht="14.45" customHeight="1">
      <c r="B9" s="23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4"/>
      <c r="BE9" s="234"/>
      <c r="BS9" s="19" t="s">
        <v>9</v>
      </c>
    </row>
    <row r="10" spans="1:73" ht="14.45" customHeight="1">
      <c r="B10" s="23"/>
      <c r="C10" s="27"/>
      <c r="D10" s="31" t="s">
        <v>28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1" t="s">
        <v>29</v>
      </c>
      <c r="AL10" s="27"/>
      <c r="AM10" s="27"/>
      <c r="AN10" s="29" t="s">
        <v>22</v>
      </c>
      <c r="AO10" s="27"/>
      <c r="AP10" s="27"/>
      <c r="AQ10" s="24"/>
      <c r="BE10" s="234"/>
      <c r="BS10" s="19" t="s">
        <v>9</v>
      </c>
    </row>
    <row r="11" spans="1:73" ht="18.399999999999999" customHeight="1">
      <c r="B11" s="23"/>
      <c r="C11" s="27"/>
      <c r="D11" s="27"/>
      <c r="E11" s="29" t="s">
        <v>25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1" t="s">
        <v>30</v>
      </c>
      <c r="AL11" s="27"/>
      <c r="AM11" s="27"/>
      <c r="AN11" s="29" t="s">
        <v>22</v>
      </c>
      <c r="AO11" s="27"/>
      <c r="AP11" s="27"/>
      <c r="AQ11" s="24"/>
      <c r="BE11" s="234"/>
      <c r="BS11" s="19" t="s">
        <v>9</v>
      </c>
    </row>
    <row r="12" spans="1:73" ht="6.95" customHeight="1">
      <c r="B12" s="23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4"/>
      <c r="BE12" s="234"/>
      <c r="BS12" s="19" t="s">
        <v>9</v>
      </c>
    </row>
    <row r="13" spans="1:73" ht="14.45" customHeight="1">
      <c r="B13" s="23"/>
      <c r="C13" s="27"/>
      <c r="D13" s="31" t="s">
        <v>31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1" t="s">
        <v>29</v>
      </c>
      <c r="AL13" s="27"/>
      <c r="AM13" s="27"/>
      <c r="AN13" s="33" t="s">
        <v>32</v>
      </c>
      <c r="AO13" s="27"/>
      <c r="AP13" s="27"/>
      <c r="AQ13" s="24"/>
      <c r="BE13" s="234"/>
      <c r="BS13" s="19" t="s">
        <v>9</v>
      </c>
    </row>
    <row r="14" spans="1:73" ht="15">
      <c r="B14" s="23"/>
      <c r="C14" s="27"/>
      <c r="D14" s="27"/>
      <c r="E14" s="238" t="s">
        <v>32</v>
      </c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31" t="s">
        <v>30</v>
      </c>
      <c r="AL14" s="27"/>
      <c r="AM14" s="27"/>
      <c r="AN14" s="33" t="s">
        <v>32</v>
      </c>
      <c r="AO14" s="27"/>
      <c r="AP14" s="27"/>
      <c r="AQ14" s="24"/>
      <c r="BE14" s="234"/>
      <c r="BS14" s="19" t="s">
        <v>9</v>
      </c>
    </row>
    <row r="15" spans="1:73" ht="6.95" customHeight="1">
      <c r="B15" s="23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4"/>
      <c r="BE15" s="234"/>
      <c r="BS15" s="19" t="s">
        <v>6</v>
      </c>
    </row>
    <row r="16" spans="1:73" ht="14.45" customHeight="1">
      <c r="B16" s="23"/>
      <c r="C16" s="27"/>
      <c r="D16" s="31" t="s">
        <v>33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1" t="s">
        <v>29</v>
      </c>
      <c r="AL16" s="27"/>
      <c r="AM16" s="27"/>
      <c r="AN16" s="29" t="s">
        <v>22</v>
      </c>
      <c r="AO16" s="27"/>
      <c r="AP16" s="27"/>
      <c r="AQ16" s="24"/>
      <c r="BE16" s="234"/>
      <c r="BS16" s="19" t="s">
        <v>6</v>
      </c>
    </row>
    <row r="17" spans="2:71" ht="18.399999999999999" customHeight="1">
      <c r="B17" s="23"/>
      <c r="C17" s="27"/>
      <c r="D17" s="27"/>
      <c r="E17" s="29" t="s">
        <v>25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1" t="s">
        <v>30</v>
      </c>
      <c r="AL17" s="27"/>
      <c r="AM17" s="27"/>
      <c r="AN17" s="29" t="s">
        <v>22</v>
      </c>
      <c r="AO17" s="27"/>
      <c r="AP17" s="27"/>
      <c r="AQ17" s="24"/>
      <c r="BE17" s="234"/>
      <c r="BS17" s="19" t="s">
        <v>34</v>
      </c>
    </row>
    <row r="18" spans="2:71" ht="6.95" customHeight="1">
      <c r="B18" s="2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4"/>
      <c r="BE18" s="234"/>
      <c r="BS18" s="19" t="s">
        <v>9</v>
      </c>
    </row>
    <row r="19" spans="2:71" ht="14.45" customHeight="1">
      <c r="B19" s="23"/>
      <c r="C19" s="27"/>
      <c r="D19" s="31" t="s">
        <v>35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1" t="s">
        <v>29</v>
      </c>
      <c r="AL19" s="27"/>
      <c r="AM19" s="27"/>
      <c r="AN19" s="29" t="s">
        <v>22</v>
      </c>
      <c r="AO19" s="27"/>
      <c r="AP19" s="27"/>
      <c r="AQ19" s="24"/>
      <c r="BE19" s="234"/>
      <c r="BS19" s="19" t="s">
        <v>9</v>
      </c>
    </row>
    <row r="20" spans="2:71" ht="18.399999999999999" customHeight="1">
      <c r="B20" s="23"/>
      <c r="C20" s="27"/>
      <c r="D20" s="27"/>
      <c r="E20" s="29" t="s">
        <v>25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1" t="s">
        <v>30</v>
      </c>
      <c r="AL20" s="27"/>
      <c r="AM20" s="27"/>
      <c r="AN20" s="29" t="s">
        <v>22</v>
      </c>
      <c r="AO20" s="27"/>
      <c r="AP20" s="27"/>
      <c r="AQ20" s="24"/>
      <c r="BE20" s="234"/>
    </row>
    <row r="21" spans="2:71" ht="6.95" customHeight="1">
      <c r="B21" s="23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4"/>
      <c r="BE21" s="234"/>
    </row>
    <row r="22" spans="2:71" ht="15">
      <c r="B22" s="23"/>
      <c r="C22" s="27"/>
      <c r="D22" s="31" t="s">
        <v>36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4"/>
      <c r="BE22" s="234"/>
    </row>
    <row r="23" spans="2:71" ht="22.5" customHeight="1">
      <c r="B23" s="23"/>
      <c r="C23" s="27"/>
      <c r="D23" s="27"/>
      <c r="E23" s="240" t="s">
        <v>22</v>
      </c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7"/>
      <c r="AP23" s="27"/>
      <c r="AQ23" s="24"/>
      <c r="BE23" s="234"/>
    </row>
    <row r="24" spans="2:71" ht="6.95" customHeight="1">
      <c r="B24" s="2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4"/>
      <c r="BE24" s="234"/>
    </row>
    <row r="25" spans="2:71" ht="6.95" customHeight="1">
      <c r="B25" s="23"/>
      <c r="C25" s="27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7"/>
      <c r="AQ25" s="24"/>
      <c r="BE25" s="234"/>
    </row>
    <row r="26" spans="2:71" ht="14.45" customHeight="1">
      <c r="B26" s="23"/>
      <c r="C26" s="27"/>
      <c r="D26" s="35" t="s">
        <v>37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41">
        <f>ROUND(AG87,2)</f>
        <v>0</v>
      </c>
      <c r="AL26" s="236"/>
      <c r="AM26" s="236"/>
      <c r="AN26" s="236"/>
      <c r="AO26" s="236"/>
      <c r="AP26" s="27"/>
      <c r="AQ26" s="24"/>
      <c r="BE26" s="234"/>
    </row>
    <row r="27" spans="2:71" ht="14.45" customHeight="1">
      <c r="B27" s="23"/>
      <c r="C27" s="27"/>
      <c r="D27" s="35" t="s">
        <v>38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41">
        <f>ROUND(AG92,2)</f>
        <v>0</v>
      </c>
      <c r="AL27" s="241"/>
      <c r="AM27" s="241"/>
      <c r="AN27" s="241"/>
      <c r="AO27" s="241"/>
      <c r="AP27" s="27"/>
      <c r="AQ27" s="24"/>
      <c r="BE27" s="234"/>
    </row>
    <row r="28" spans="2:71" s="1" customFormat="1" ht="6.95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8"/>
      <c r="BE28" s="234"/>
    </row>
    <row r="29" spans="2:71" s="1" customFormat="1" ht="25.9" customHeight="1">
      <c r="B29" s="36"/>
      <c r="C29" s="37"/>
      <c r="D29" s="39" t="s">
        <v>39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242">
        <f>ROUND(AK26+AK27,2)</f>
        <v>0</v>
      </c>
      <c r="AL29" s="243"/>
      <c r="AM29" s="243"/>
      <c r="AN29" s="243"/>
      <c r="AO29" s="243"/>
      <c r="AP29" s="37"/>
      <c r="AQ29" s="38"/>
      <c r="BE29" s="234"/>
    </row>
    <row r="30" spans="2:71" s="1" customFormat="1" ht="6.9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  <c r="BE30" s="234"/>
    </row>
    <row r="31" spans="2:71" s="2" customFormat="1" ht="14.45" customHeight="1">
      <c r="B31" s="41"/>
      <c r="C31" s="42"/>
      <c r="D31" s="43" t="s">
        <v>40</v>
      </c>
      <c r="E31" s="42"/>
      <c r="F31" s="43" t="s">
        <v>41</v>
      </c>
      <c r="G31" s="42"/>
      <c r="H31" s="42"/>
      <c r="I31" s="42"/>
      <c r="J31" s="42"/>
      <c r="K31" s="42"/>
      <c r="L31" s="224">
        <v>0.21</v>
      </c>
      <c r="M31" s="225"/>
      <c r="N31" s="225"/>
      <c r="O31" s="225"/>
      <c r="P31" s="42"/>
      <c r="Q31" s="42"/>
      <c r="R31" s="42"/>
      <c r="S31" s="42"/>
      <c r="T31" s="45" t="s">
        <v>42</v>
      </c>
      <c r="U31" s="42"/>
      <c r="V31" s="42"/>
      <c r="W31" s="226">
        <f>ROUND(AZ87+SUM(CD93:CD97),2)</f>
        <v>0</v>
      </c>
      <c r="X31" s="225"/>
      <c r="Y31" s="225"/>
      <c r="Z31" s="225"/>
      <c r="AA31" s="225"/>
      <c r="AB31" s="225"/>
      <c r="AC31" s="225"/>
      <c r="AD31" s="225"/>
      <c r="AE31" s="225"/>
      <c r="AF31" s="42"/>
      <c r="AG31" s="42"/>
      <c r="AH31" s="42"/>
      <c r="AI31" s="42"/>
      <c r="AJ31" s="42"/>
      <c r="AK31" s="226">
        <f>ROUND(AV87+SUM(BY93:BY97),2)</f>
        <v>0</v>
      </c>
      <c r="AL31" s="225"/>
      <c r="AM31" s="225"/>
      <c r="AN31" s="225"/>
      <c r="AO31" s="225"/>
      <c r="AP31" s="42"/>
      <c r="AQ31" s="46"/>
      <c r="BE31" s="234"/>
    </row>
    <row r="32" spans="2:71" s="2" customFormat="1" ht="14.45" customHeight="1">
      <c r="B32" s="41"/>
      <c r="C32" s="42"/>
      <c r="D32" s="42"/>
      <c r="E32" s="42"/>
      <c r="F32" s="43" t="s">
        <v>43</v>
      </c>
      <c r="G32" s="42"/>
      <c r="H32" s="42"/>
      <c r="I32" s="42"/>
      <c r="J32" s="42"/>
      <c r="K32" s="42"/>
      <c r="L32" s="224">
        <v>0.15</v>
      </c>
      <c r="M32" s="225"/>
      <c r="N32" s="225"/>
      <c r="O32" s="225"/>
      <c r="P32" s="42"/>
      <c r="Q32" s="42"/>
      <c r="R32" s="42"/>
      <c r="S32" s="42"/>
      <c r="T32" s="45" t="s">
        <v>42</v>
      </c>
      <c r="U32" s="42"/>
      <c r="V32" s="42"/>
      <c r="W32" s="226">
        <f>ROUND(BA87+SUM(CE93:CE97),2)</f>
        <v>0</v>
      </c>
      <c r="X32" s="225"/>
      <c r="Y32" s="225"/>
      <c r="Z32" s="225"/>
      <c r="AA32" s="225"/>
      <c r="AB32" s="225"/>
      <c r="AC32" s="225"/>
      <c r="AD32" s="225"/>
      <c r="AE32" s="225"/>
      <c r="AF32" s="42"/>
      <c r="AG32" s="42"/>
      <c r="AH32" s="42"/>
      <c r="AI32" s="42"/>
      <c r="AJ32" s="42"/>
      <c r="AK32" s="226">
        <f>ROUND(AW87+SUM(BZ93:BZ97),2)</f>
        <v>0</v>
      </c>
      <c r="AL32" s="225"/>
      <c r="AM32" s="225"/>
      <c r="AN32" s="225"/>
      <c r="AO32" s="225"/>
      <c r="AP32" s="42"/>
      <c r="AQ32" s="46"/>
      <c r="BE32" s="234"/>
    </row>
    <row r="33" spans="2:57" s="2" customFormat="1" ht="14.45" hidden="1" customHeight="1">
      <c r="B33" s="41"/>
      <c r="C33" s="42"/>
      <c r="D33" s="42"/>
      <c r="E33" s="42"/>
      <c r="F33" s="43" t="s">
        <v>44</v>
      </c>
      <c r="G33" s="42"/>
      <c r="H33" s="42"/>
      <c r="I33" s="42"/>
      <c r="J33" s="42"/>
      <c r="K33" s="42"/>
      <c r="L33" s="224">
        <v>0.21</v>
      </c>
      <c r="M33" s="225"/>
      <c r="N33" s="225"/>
      <c r="O33" s="225"/>
      <c r="P33" s="42"/>
      <c r="Q33" s="42"/>
      <c r="R33" s="42"/>
      <c r="S33" s="42"/>
      <c r="T33" s="45" t="s">
        <v>42</v>
      </c>
      <c r="U33" s="42"/>
      <c r="V33" s="42"/>
      <c r="W33" s="226">
        <f>ROUND(BB87+SUM(CF93:CF97),2)</f>
        <v>0</v>
      </c>
      <c r="X33" s="225"/>
      <c r="Y33" s="225"/>
      <c r="Z33" s="225"/>
      <c r="AA33" s="225"/>
      <c r="AB33" s="225"/>
      <c r="AC33" s="225"/>
      <c r="AD33" s="225"/>
      <c r="AE33" s="225"/>
      <c r="AF33" s="42"/>
      <c r="AG33" s="42"/>
      <c r="AH33" s="42"/>
      <c r="AI33" s="42"/>
      <c r="AJ33" s="42"/>
      <c r="AK33" s="226">
        <v>0</v>
      </c>
      <c r="AL33" s="225"/>
      <c r="AM33" s="225"/>
      <c r="AN33" s="225"/>
      <c r="AO33" s="225"/>
      <c r="AP33" s="42"/>
      <c r="AQ33" s="46"/>
      <c r="BE33" s="234"/>
    </row>
    <row r="34" spans="2:57" s="2" customFormat="1" ht="14.45" hidden="1" customHeight="1">
      <c r="B34" s="41"/>
      <c r="C34" s="42"/>
      <c r="D34" s="42"/>
      <c r="E34" s="42"/>
      <c r="F34" s="43" t="s">
        <v>45</v>
      </c>
      <c r="G34" s="42"/>
      <c r="H34" s="42"/>
      <c r="I34" s="42"/>
      <c r="J34" s="42"/>
      <c r="K34" s="42"/>
      <c r="L34" s="224">
        <v>0.15</v>
      </c>
      <c r="M34" s="225"/>
      <c r="N34" s="225"/>
      <c r="O34" s="225"/>
      <c r="P34" s="42"/>
      <c r="Q34" s="42"/>
      <c r="R34" s="42"/>
      <c r="S34" s="42"/>
      <c r="T34" s="45" t="s">
        <v>42</v>
      </c>
      <c r="U34" s="42"/>
      <c r="V34" s="42"/>
      <c r="W34" s="226">
        <f>ROUND(BC87+SUM(CG93:CG97),2)</f>
        <v>0</v>
      </c>
      <c r="X34" s="225"/>
      <c r="Y34" s="225"/>
      <c r="Z34" s="225"/>
      <c r="AA34" s="225"/>
      <c r="AB34" s="225"/>
      <c r="AC34" s="225"/>
      <c r="AD34" s="225"/>
      <c r="AE34" s="225"/>
      <c r="AF34" s="42"/>
      <c r="AG34" s="42"/>
      <c r="AH34" s="42"/>
      <c r="AI34" s="42"/>
      <c r="AJ34" s="42"/>
      <c r="AK34" s="226">
        <v>0</v>
      </c>
      <c r="AL34" s="225"/>
      <c r="AM34" s="225"/>
      <c r="AN34" s="225"/>
      <c r="AO34" s="225"/>
      <c r="AP34" s="42"/>
      <c r="AQ34" s="46"/>
      <c r="BE34" s="234"/>
    </row>
    <row r="35" spans="2:57" s="2" customFormat="1" ht="14.45" hidden="1" customHeight="1">
      <c r="B35" s="41"/>
      <c r="C35" s="42"/>
      <c r="D35" s="42"/>
      <c r="E35" s="42"/>
      <c r="F35" s="43" t="s">
        <v>46</v>
      </c>
      <c r="G35" s="42"/>
      <c r="H35" s="42"/>
      <c r="I35" s="42"/>
      <c r="J35" s="42"/>
      <c r="K35" s="42"/>
      <c r="L35" s="224">
        <v>0</v>
      </c>
      <c r="M35" s="225"/>
      <c r="N35" s="225"/>
      <c r="O35" s="225"/>
      <c r="P35" s="42"/>
      <c r="Q35" s="42"/>
      <c r="R35" s="42"/>
      <c r="S35" s="42"/>
      <c r="T35" s="45" t="s">
        <v>42</v>
      </c>
      <c r="U35" s="42"/>
      <c r="V35" s="42"/>
      <c r="W35" s="226">
        <f>ROUND(BD87+SUM(CH93:CH97),2)</f>
        <v>0</v>
      </c>
      <c r="X35" s="225"/>
      <c r="Y35" s="225"/>
      <c r="Z35" s="225"/>
      <c r="AA35" s="225"/>
      <c r="AB35" s="225"/>
      <c r="AC35" s="225"/>
      <c r="AD35" s="225"/>
      <c r="AE35" s="225"/>
      <c r="AF35" s="42"/>
      <c r="AG35" s="42"/>
      <c r="AH35" s="42"/>
      <c r="AI35" s="42"/>
      <c r="AJ35" s="42"/>
      <c r="AK35" s="226">
        <v>0</v>
      </c>
      <c r="AL35" s="225"/>
      <c r="AM35" s="225"/>
      <c r="AN35" s="225"/>
      <c r="AO35" s="225"/>
      <c r="AP35" s="42"/>
      <c r="AQ35" s="46"/>
    </row>
    <row r="36" spans="2:57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2:57" s="1" customFormat="1" ht="25.9" customHeight="1">
      <c r="B37" s="36"/>
      <c r="C37" s="47"/>
      <c r="D37" s="48" t="s">
        <v>47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 t="s">
        <v>48</v>
      </c>
      <c r="U37" s="49"/>
      <c r="V37" s="49"/>
      <c r="W37" s="49"/>
      <c r="X37" s="227" t="s">
        <v>49</v>
      </c>
      <c r="Y37" s="228"/>
      <c r="Z37" s="228"/>
      <c r="AA37" s="228"/>
      <c r="AB37" s="228"/>
      <c r="AC37" s="49"/>
      <c r="AD37" s="49"/>
      <c r="AE37" s="49"/>
      <c r="AF37" s="49"/>
      <c r="AG37" s="49"/>
      <c r="AH37" s="49"/>
      <c r="AI37" s="49"/>
      <c r="AJ37" s="49"/>
      <c r="AK37" s="229">
        <f>SUM(AK29:AK35)</f>
        <v>0</v>
      </c>
      <c r="AL37" s="228"/>
      <c r="AM37" s="228"/>
      <c r="AN37" s="228"/>
      <c r="AO37" s="230"/>
      <c r="AP37" s="47"/>
      <c r="AQ37" s="38"/>
    </row>
    <row r="38" spans="2:57" s="1" customFormat="1" ht="14.4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2:57">
      <c r="B39" s="23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4"/>
    </row>
    <row r="40" spans="2:57">
      <c r="B40" s="23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4"/>
    </row>
    <row r="41" spans="2:57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4"/>
    </row>
    <row r="42" spans="2:57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4"/>
    </row>
    <row r="43" spans="2:57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4"/>
    </row>
    <row r="44" spans="2:57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4"/>
    </row>
    <row r="45" spans="2:57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4"/>
    </row>
    <row r="46" spans="2:57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4"/>
    </row>
    <row r="47" spans="2:57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4"/>
    </row>
    <row r="48" spans="2:57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4"/>
    </row>
    <row r="49" spans="2:43" s="1" customFormat="1" ht="15">
      <c r="B49" s="36"/>
      <c r="C49" s="37"/>
      <c r="D49" s="51" t="s">
        <v>50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3"/>
      <c r="AA49" s="37"/>
      <c r="AB49" s="37"/>
      <c r="AC49" s="51" t="s">
        <v>51</v>
      </c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3"/>
      <c r="AP49" s="37"/>
      <c r="AQ49" s="38"/>
    </row>
    <row r="50" spans="2:43">
      <c r="B50" s="23"/>
      <c r="C50" s="27"/>
      <c r="D50" s="54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55"/>
      <c r="AA50" s="27"/>
      <c r="AB50" s="27"/>
      <c r="AC50" s="54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55"/>
      <c r="AP50" s="27"/>
      <c r="AQ50" s="24"/>
    </row>
    <row r="51" spans="2:43">
      <c r="B51" s="23"/>
      <c r="C51" s="27"/>
      <c r="D51" s="54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55"/>
      <c r="AA51" s="27"/>
      <c r="AB51" s="27"/>
      <c r="AC51" s="54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55"/>
      <c r="AP51" s="27"/>
      <c r="AQ51" s="24"/>
    </row>
    <row r="52" spans="2:43">
      <c r="B52" s="23"/>
      <c r="C52" s="27"/>
      <c r="D52" s="54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55"/>
      <c r="AA52" s="27"/>
      <c r="AB52" s="27"/>
      <c r="AC52" s="54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55"/>
      <c r="AP52" s="27"/>
      <c r="AQ52" s="24"/>
    </row>
    <row r="53" spans="2:43">
      <c r="B53" s="23"/>
      <c r="C53" s="27"/>
      <c r="D53" s="54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55"/>
      <c r="AA53" s="27"/>
      <c r="AB53" s="27"/>
      <c r="AC53" s="54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55"/>
      <c r="AP53" s="27"/>
      <c r="AQ53" s="24"/>
    </row>
    <row r="54" spans="2:43">
      <c r="B54" s="23"/>
      <c r="C54" s="27"/>
      <c r="D54" s="54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55"/>
      <c r="AA54" s="27"/>
      <c r="AB54" s="27"/>
      <c r="AC54" s="54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55"/>
      <c r="AP54" s="27"/>
      <c r="AQ54" s="24"/>
    </row>
    <row r="55" spans="2:43">
      <c r="B55" s="23"/>
      <c r="C55" s="27"/>
      <c r="D55" s="54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55"/>
      <c r="AA55" s="27"/>
      <c r="AB55" s="27"/>
      <c r="AC55" s="54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55"/>
      <c r="AP55" s="27"/>
      <c r="AQ55" s="24"/>
    </row>
    <row r="56" spans="2:43">
      <c r="B56" s="23"/>
      <c r="C56" s="27"/>
      <c r="D56" s="54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55"/>
      <c r="AA56" s="27"/>
      <c r="AB56" s="27"/>
      <c r="AC56" s="54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55"/>
      <c r="AP56" s="27"/>
      <c r="AQ56" s="24"/>
    </row>
    <row r="57" spans="2:43">
      <c r="B57" s="23"/>
      <c r="C57" s="27"/>
      <c r="D57" s="54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55"/>
      <c r="AA57" s="27"/>
      <c r="AB57" s="27"/>
      <c r="AC57" s="54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55"/>
      <c r="AP57" s="27"/>
      <c r="AQ57" s="24"/>
    </row>
    <row r="58" spans="2:43" s="1" customFormat="1" ht="15">
      <c r="B58" s="36"/>
      <c r="C58" s="37"/>
      <c r="D58" s="56" t="s">
        <v>52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8" t="s">
        <v>53</v>
      </c>
      <c r="S58" s="57"/>
      <c r="T58" s="57"/>
      <c r="U58" s="57"/>
      <c r="V58" s="57"/>
      <c r="W58" s="57"/>
      <c r="X58" s="57"/>
      <c r="Y58" s="57"/>
      <c r="Z58" s="59"/>
      <c r="AA58" s="37"/>
      <c r="AB58" s="37"/>
      <c r="AC58" s="56" t="s">
        <v>52</v>
      </c>
      <c r="AD58" s="57"/>
      <c r="AE58" s="57"/>
      <c r="AF58" s="57"/>
      <c r="AG58" s="57"/>
      <c r="AH58" s="57"/>
      <c r="AI58" s="57"/>
      <c r="AJ58" s="57"/>
      <c r="AK58" s="57"/>
      <c r="AL58" s="57"/>
      <c r="AM58" s="58" t="s">
        <v>53</v>
      </c>
      <c r="AN58" s="57"/>
      <c r="AO58" s="59"/>
      <c r="AP58" s="37"/>
      <c r="AQ58" s="38"/>
    </row>
    <row r="59" spans="2:43">
      <c r="B59" s="23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4"/>
    </row>
    <row r="60" spans="2:43" s="1" customFormat="1" ht="15">
      <c r="B60" s="36"/>
      <c r="C60" s="37"/>
      <c r="D60" s="51" t="s">
        <v>54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3"/>
      <c r="AA60" s="37"/>
      <c r="AB60" s="37"/>
      <c r="AC60" s="51" t="s">
        <v>55</v>
      </c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3"/>
      <c r="AP60" s="37"/>
      <c r="AQ60" s="38"/>
    </row>
    <row r="61" spans="2:43">
      <c r="B61" s="23"/>
      <c r="C61" s="27"/>
      <c r="D61" s="54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55"/>
      <c r="AA61" s="27"/>
      <c r="AB61" s="27"/>
      <c r="AC61" s="54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55"/>
      <c r="AP61" s="27"/>
      <c r="AQ61" s="24"/>
    </row>
    <row r="62" spans="2:43">
      <c r="B62" s="23"/>
      <c r="C62" s="27"/>
      <c r="D62" s="54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55"/>
      <c r="AA62" s="27"/>
      <c r="AB62" s="27"/>
      <c r="AC62" s="54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55"/>
      <c r="AP62" s="27"/>
      <c r="AQ62" s="24"/>
    </row>
    <row r="63" spans="2:43">
      <c r="B63" s="23"/>
      <c r="C63" s="27"/>
      <c r="D63" s="54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55"/>
      <c r="AA63" s="27"/>
      <c r="AB63" s="27"/>
      <c r="AC63" s="54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55"/>
      <c r="AP63" s="27"/>
      <c r="AQ63" s="24"/>
    </row>
    <row r="64" spans="2:43">
      <c r="B64" s="23"/>
      <c r="C64" s="27"/>
      <c r="D64" s="54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55"/>
      <c r="AA64" s="27"/>
      <c r="AB64" s="27"/>
      <c r="AC64" s="54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55"/>
      <c r="AP64" s="27"/>
      <c r="AQ64" s="24"/>
    </row>
    <row r="65" spans="2:43">
      <c r="B65" s="23"/>
      <c r="C65" s="27"/>
      <c r="D65" s="54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55"/>
      <c r="AA65" s="27"/>
      <c r="AB65" s="27"/>
      <c r="AC65" s="54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55"/>
      <c r="AP65" s="27"/>
      <c r="AQ65" s="24"/>
    </row>
    <row r="66" spans="2:43">
      <c r="B66" s="23"/>
      <c r="C66" s="27"/>
      <c r="D66" s="54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55"/>
      <c r="AA66" s="27"/>
      <c r="AB66" s="27"/>
      <c r="AC66" s="54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55"/>
      <c r="AP66" s="27"/>
      <c r="AQ66" s="24"/>
    </row>
    <row r="67" spans="2:43">
      <c r="B67" s="23"/>
      <c r="C67" s="27"/>
      <c r="D67" s="54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55"/>
      <c r="AA67" s="27"/>
      <c r="AB67" s="27"/>
      <c r="AC67" s="54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55"/>
      <c r="AP67" s="27"/>
      <c r="AQ67" s="24"/>
    </row>
    <row r="68" spans="2:43">
      <c r="B68" s="23"/>
      <c r="C68" s="27"/>
      <c r="D68" s="54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55"/>
      <c r="AA68" s="27"/>
      <c r="AB68" s="27"/>
      <c r="AC68" s="54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55"/>
      <c r="AP68" s="27"/>
      <c r="AQ68" s="24"/>
    </row>
    <row r="69" spans="2:43" s="1" customFormat="1" ht="15">
      <c r="B69" s="36"/>
      <c r="C69" s="37"/>
      <c r="D69" s="56" t="s">
        <v>52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 t="s">
        <v>53</v>
      </c>
      <c r="S69" s="57"/>
      <c r="T69" s="57"/>
      <c r="U69" s="57"/>
      <c r="V69" s="57"/>
      <c r="W69" s="57"/>
      <c r="X69" s="57"/>
      <c r="Y69" s="57"/>
      <c r="Z69" s="59"/>
      <c r="AA69" s="37"/>
      <c r="AB69" s="37"/>
      <c r="AC69" s="56" t="s">
        <v>52</v>
      </c>
      <c r="AD69" s="57"/>
      <c r="AE69" s="57"/>
      <c r="AF69" s="57"/>
      <c r="AG69" s="57"/>
      <c r="AH69" s="57"/>
      <c r="AI69" s="57"/>
      <c r="AJ69" s="57"/>
      <c r="AK69" s="57"/>
      <c r="AL69" s="57"/>
      <c r="AM69" s="58" t="s">
        <v>53</v>
      </c>
      <c r="AN69" s="57"/>
      <c r="AO69" s="59"/>
      <c r="AP69" s="37"/>
      <c r="AQ69" s="38"/>
    </row>
    <row r="70" spans="2:43" s="1" customFormat="1" ht="6.95" customHeight="1"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8"/>
    </row>
    <row r="71" spans="2:43" s="1" customFormat="1" ht="6.9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2"/>
    </row>
    <row r="75" spans="2:43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5"/>
    </row>
    <row r="76" spans="2:43" s="1" customFormat="1" ht="36.950000000000003" customHeight="1">
      <c r="B76" s="36"/>
      <c r="C76" s="213" t="s">
        <v>56</v>
      </c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14"/>
      <c r="AB76" s="214"/>
      <c r="AC76" s="214"/>
      <c r="AD76" s="214"/>
      <c r="AE76" s="214"/>
      <c r="AF76" s="214"/>
      <c r="AG76" s="214"/>
      <c r="AH76" s="214"/>
      <c r="AI76" s="214"/>
      <c r="AJ76" s="214"/>
      <c r="AK76" s="214"/>
      <c r="AL76" s="214"/>
      <c r="AM76" s="214"/>
      <c r="AN76" s="214"/>
      <c r="AO76" s="214"/>
      <c r="AP76" s="214"/>
      <c r="AQ76" s="38"/>
    </row>
    <row r="77" spans="2:43" s="3" customFormat="1" ht="14.45" customHeight="1">
      <c r="B77" s="66"/>
      <c r="C77" s="31" t="s">
        <v>16</v>
      </c>
      <c r="D77" s="67"/>
      <c r="E77" s="67"/>
      <c r="F77" s="67"/>
      <c r="G77" s="67"/>
      <c r="H77" s="67"/>
      <c r="I77" s="67"/>
      <c r="J77" s="67"/>
      <c r="K77" s="67"/>
      <c r="L77" s="67" t="str">
        <f>K5</f>
        <v>03a</v>
      </c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8"/>
    </row>
    <row r="78" spans="2:43" s="4" customFormat="1" ht="36.950000000000003" customHeight="1">
      <c r="B78" s="69"/>
      <c r="C78" s="70" t="s">
        <v>19</v>
      </c>
      <c r="D78" s="71"/>
      <c r="E78" s="71"/>
      <c r="F78" s="71"/>
      <c r="G78" s="71"/>
      <c r="H78" s="71"/>
      <c r="I78" s="71"/>
      <c r="J78" s="71"/>
      <c r="K78" s="71"/>
      <c r="L78" s="215" t="str">
        <f>K6</f>
        <v>FZŠ Chodovická 2250/36, Praha 9 - Rekonstrukce ležatých rozvodů vody - 1. etapa</v>
      </c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  <c r="AG78" s="216"/>
      <c r="AH78" s="216"/>
      <c r="AI78" s="216"/>
      <c r="AJ78" s="216"/>
      <c r="AK78" s="216"/>
      <c r="AL78" s="216"/>
      <c r="AM78" s="216"/>
      <c r="AN78" s="216"/>
      <c r="AO78" s="216"/>
      <c r="AP78" s="71"/>
      <c r="AQ78" s="72"/>
    </row>
    <row r="79" spans="2:43" s="1" customFormat="1" ht="6.95" customHeight="1"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8"/>
    </row>
    <row r="80" spans="2:43" s="1" customFormat="1" ht="15">
      <c r="B80" s="36"/>
      <c r="C80" s="31" t="s">
        <v>24</v>
      </c>
      <c r="D80" s="37"/>
      <c r="E80" s="37"/>
      <c r="F80" s="37"/>
      <c r="G80" s="37"/>
      <c r="H80" s="37"/>
      <c r="I80" s="37"/>
      <c r="J80" s="37"/>
      <c r="K80" s="37"/>
      <c r="L80" s="73" t="str">
        <f>IF(K8="","",K8)</f>
        <v xml:space="preserve"> 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1" t="s">
        <v>26</v>
      </c>
      <c r="AJ80" s="37"/>
      <c r="AK80" s="37"/>
      <c r="AL80" s="37"/>
      <c r="AM80" s="74" t="str">
        <f>IF(AN8= "","",AN8)</f>
        <v>29.3.2017</v>
      </c>
      <c r="AN80" s="37"/>
      <c r="AO80" s="37"/>
      <c r="AP80" s="37"/>
      <c r="AQ80" s="38"/>
    </row>
    <row r="81" spans="1:89" s="1" customFormat="1" ht="6.95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8"/>
    </row>
    <row r="82" spans="1:89" s="1" customFormat="1" ht="15">
      <c r="B82" s="36"/>
      <c r="C82" s="31" t="s">
        <v>28</v>
      </c>
      <c r="D82" s="37"/>
      <c r="E82" s="37"/>
      <c r="F82" s="37"/>
      <c r="G82" s="37"/>
      <c r="H82" s="37"/>
      <c r="I82" s="37"/>
      <c r="J82" s="37"/>
      <c r="K82" s="37"/>
      <c r="L82" s="67" t="str">
        <f>IF(E11= "","",E11)</f>
        <v xml:space="preserve"> 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1" t="s">
        <v>33</v>
      </c>
      <c r="AJ82" s="37"/>
      <c r="AK82" s="37"/>
      <c r="AL82" s="37"/>
      <c r="AM82" s="217" t="str">
        <f>IF(E17="","",E17)</f>
        <v xml:space="preserve"> </v>
      </c>
      <c r="AN82" s="217"/>
      <c r="AO82" s="217"/>
      <c r="AP82" s="217"/>
      <c r="AQ82" s="38"/>
      <c r="AS82" s="218" t="s">
        <v>57</v>
      </c>
      <c r="AT82" s="219"/>
      <c r="AU82" s="75"/>
      <c r="AV82" s="75"/>
      <c r="AW82" s="75"/>
      <c r="AX82" s="75"/>
      <c r="AY82" s="75"/>
      <c r="AZ82" s="75"/>
      <c r="BA82" s="75"/>
      <c r="BB82" s="75"/>
      <c r="BC82" s="75"/>
      <c r="BD82" s="76"/>
    </row>
    <row r="83" spans="1:89" s="1" customFormat="1" ht="15">
      <c r="B83" s="36"/>
      <c r="C83" s="31" t="s">
        <v>31</v>
      </c>
      <c r="D83" s="37"/>
      <c r="E83" s="37"/>
      <c r="F83" s="37"/>
      <c r="G83" s="37"/>
      <c r="H83" s="37"/>
      <c r="I83" s="37"/>
      <c r="J83" s="37"/>
      <c r="K83" s="37"/>
      <c r="L83" s="67" t="str">
        <f>IF(E14= "Vyplň údaj","",E14)</f>
        <v/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1" t="s">
        <v>35</v>
      </c>
      <c r="AJ83" s="37"/>
      <c r="AK83" s="37"/>
      <c r="AL83" s="37"/>
      <c r="AM83" s="217" t="str">
        <f>IF(E20="","",E20)</f>
        <v xml:space="preserve"> </v>
      </c>
      <c r="AN83" s="217"/>
      <c r="AO83" s="217"/>
      <c r="AP83" s="217"/>
      <c r="AQ83" s="38"/>
      <c r="AS83" s="220"/>
      <c r="AT83" s="221"/>
      <c r="AU83" s="77"/>
      <c r="AV83" s="77"/>
      <c r="AW83" s="77"/>
      <c r="AX83" s="77"/>
      <c r="AY83" s="77"/>
      <c r="AZ83" s="77"/>
      <c r="BA83" s="77"/>
      <c r="BB83" s="77"/>
      <c r="BC83" s="77"/>
      <c r="BD83" s="78"/>
    </row>
    <row r="84" spans="1:89" s="1" customFormat="1" ht="10.9" customHeight="1"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8"/>
      <c r="AS84" s="222"/>
      <c r="AT84" s="223"/>
      <c r="AU84" s="37"/>
      <c r="AV84" s="37"/>
      <c r="AW84" s="37"/>
      <c r="AX84" s="37"/>
      <c r="AY84" s="37"/>
      <c r="AZ84" s="37"/>
      <c r="BA84" s="37"/>
      <c r="BB84" s="37"/>
      <c r="BC84" s="37"/>
      <c r="BD84" s="79"/>
    </row>
    <row r="85" spans="1:89" s="1" customFormat="1" ht="29.25" customHeight="1">
      <c r="B85" s="36"/>
      <c r="C85" s="208" t="s">
        <v>58</v>
      </c>
      <c r="D85" s="209"/>
      <c r="E85" s="209"/>
      <c r="F85" s="209"/>
      <c r="G85" s="209"/>
      <c r="H85" s="80"/>
      <c r="I85" s="210" t="s">
        <v>59</v>
      </c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10" t="s">
        <v>60</v>
      </c>
      <c r="AH85" s="209"/>
      <c r="AI85" s="209"/>
      <c r="AJ85" s="209"/>
      <c r="AK85" s="209"/>
      <c r="AL85" s="209"/>
      <c r="AM85" s="209"/>
      <c r="AN85" s="210" t="s">
        <v>61</v>
      </c>
      <c r="AO85" s="209"/>
      <c r="AP85" s="211"/>
      <c r="AQ85" s="38"/>
      <c r="AS85" s="81" t="s">
        <v>62</v>
      </c>
      <c r="AT85" s="82" t="s">
        <v>63</v>
      </c>
      <c r="AU85" s="82" t="s">
        <v>64</v>
      </c>
      <c r="AV85" s="82" t="s">
        <v>65</v>
      </c>
      <c r="AW85" s="82" t="s">
        <v>66</v>
      </c>
      <c r="AX85" s="82" t="s">
        <v>67</v>
      </c>
      <c r="AY85" s="82" t="s">
        <v>68</v>
      </c>
      <c r="AZ85" s="82" t="s">
        <v>69</v>
      </c>
      <c r="BA85" s="82" t="s">
        <v>70</v>
      </c>
      <c r="BB85" s="82" t="s">
        <v>71</v>
      </c>
      <c r="BC85" s="82" t="s">
        <v>72</v>
      </c>
      <c r="BD85" s="83" t="s">
        <v>73</v>
      </c>
    </row>
    <row r="86" spans="1:89" s="1" customFormat="1" ht="10.9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8"/>
      <c r="AS86" s="84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3"/>
    </row>
    <row r="87" spans="1:89" s="4" customFormat="1" ht="32.450000000000003" customHeight="1">
      <c r="B87" s="69"/>
      <c r="C87" s="85" t="s">
        <v>74</v>
      </c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212">
        <f>ROUND(SUM(AG88:AG90),2)</f>
        <v>0</v>
      </c>
      <c r="AH87" s="212"/>
      <c r="AI87" s="212"/>
      <c r="AJ87" s="212"/>
      <c r="AK87" s="212"/>
      <c r="AL87" s="212"/>
      <c r="AM87" s="212"/>
      <c r="AN87" s="197">
        <f>SUM(AG87,AT87)</f>
        <v>0</v>
      </c>
      <c r="AO87" s="197"/>
      <c r="AP87" s="197"/>
      <c r="AQ87" s="72"/>
      <c r="AS87" s="87">
        <f>ROUND(SUM(AS88:AS90),2)</f>
        <v>0</v>
      </c>
      <c r="AT87" s="88">
        <f>ROUND(SUM(AV87:AW87),2)</f>
        <v>0</v>
      </c>
      <c r="AU87" s="89">
        <f>ROUND(SUM(AU88:AU90),5)</f>
        <v>0</v>
      </c>
      <c r="AV87" s="88">
        <f>ROUND(AZ87*L31,2)</f>
        <v>0</v>
      </c>
      <c r="AW87" s="88">
        <f>ROUND(BA87*L32,2)</f>
        <v>0</v>
      </c>
      <c r="AX87" s="88">
        <f>ROUND(BB87*L31,2)</f>
        <v>0</v>
      </c>
      <c r="AY87" s="88">
        <f>ROUND(BC87*L32,2)</f>
        <v>0</v>
      </c>
      <c r="AZ87" s="88">
        <f>ROUND(SUM(AZ88:AZ90),2)</f>
        <v>0</v>
      </c>
      <c r="BA87" s="88">
        <f>ROUND(SUM(BA88:BA90),2)</f>
        <v>0</v>
      </c>
      <c r="BB87" s="88">
        <f>ROUND(SUM(BB88:BB90),2)</f>
        <v>0</v>
      </c>
      <c r="BC87" s="88">
        <f>ROUND(SUM(BC88:BC90),2)</f>
        <v>0</v>
      </c>
      <c r="BD87" s="90">
        <f>ROUND(SUM(BD88:BD90),2)</f>
        <v>0</v>
      </c>
      <c r="BS87" s="91" t="s">
        <v>75</v>
      </c>
      <c r="BT87" s="91" t="s">
        <v>76</v>
      </c>
      <c r="BU87" s="92" t="s">
        <v>77</v>
      </c>
      <c r="BV87" s="91" t="s">
        <v>78</v>
      </c>
      <c r="BW87" s="91" t="s">
        <v>79</v>
      </c>
      <c r="BX87" s="91" t="s">
        <v>80</v>
      </c>
    </row>
    <row r="88" spans="1:89" s="5" customFormat="1" ht="22.5" customHeight="1">
      <c r="A88" s="93" t="s">
        <v>81</v>
      </c>
      <c r="B88" s="94"/>
      <c r="C88" s="95"/>
      <c r="D88" s="207" t="s">
        <v>82</v>
      </c>
      <c r="E88" s="207"/>
      <c r="F88" s="207"/>
      <c r="G88" s="207"/>
      <c r="H88" s="207"/>
      <c r="I88" s="96"/>
      <c r="J88" s="207" t="s">
        <v>83</v>
      </c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207"/>
      <c r="W88" s="207"/>
      <c r="X88" s="207"/>
      <c r="Y88" s="207"/>
      <c r="Z88" s="207"/>
      <c r="AA88" s="207"/>
      <c r="AB88" s="207"/>
      <c r="AC88" s="207"/>
      <c r="AD88" s="207"/>
      <c r="AE88" s="207"/>
      <c r="AF88" s="207"/>
      <c r="AG88" s="205">
        <f>'01 - SO 01 Stavební část'!M30</f>
        <v>0</v>
      </c>
      <c r="AH88" s="206"/>
      <c r="AI88" s="206"/>
      <c r="AJ88" s="206"/>
      <c r="AK88" s="206"/>
      <c r="AL88" s="206"/>
      <c r="AM88" s="206"/>
      <c r="AN88" s="205">
        <f>SUM(AG88,AT88)</f>
        <v>0</v>
      </c>
      <c r="AO88" s="206"/>
      <c r="AP88" s="206"/>
      <c r="AQ88" s="97"/>
      <c r="AS88" s="98">
        <f>'01 - SO 01 Stavební část'!M28</f>
        <v>0</v>
      </c>
      <c r="AT88" s="99">
        <f>ROUND(SUM(AV88:AW88),2)</f>
        <v>0</v>
      </c>
      <c r="AU88" s="100">
        <f>'01 - SO 01 Stavební část'!W127</f>
        <v>0</v>
      </c>
      <c r="AV88" s="99">
        <f>'01 - SO 01 Stavební část'!M32</f>
        <v>0</v>
      </c>
      <c r="AW88" s="99">
        <f>'01 - SO 01 Stavební část'!M33</f>
        <v>0</v>
      </c>
      <c r="AX88" s="99">
        <f>'01 - SO 01 Stavební část'!M34</f>
        <v>0</v>
      </c>
      <c r="AY88" s="99">
        <f>'01 - SO 01 Stavební část'!M35</f>
        <v>0</v>
      </c>
      <c r="AZ88" s="99">
        <f>'01 - SO 01 Stavební část'!H32</f>
        <v>0</v>
      </c>
      <c r="BA88" s="99">
        <f>'01 - SO 01 Stavební část'!H33</f>
        <v>0</v>
      </c>
      <c r="BB88" s="99">
        <f>'01 - SO 01 Stavební část'!H34</f>
        <v>0</v>
      </c>
      <c r="BC88" s="99">
        <f>'01 - SO 01 Stavební část'!H35</f>
        <v>0</v>
      </c>
      <c r="BD88" s="101">
        <f>'01 - SO 01 Stavební část'!H36</f>
        <v>0</v>
      </c>
      <c r="BT88" s="102" t="s">
        <v>84</v>
      </c>
      <c r="BV88" s="102" t="s">
        <v>78</v>
      </c>
      <c r="BW88" s="102" t="s">
        <v>85</v>
      </c>
      <c r="BX88" s="102" t="s">
        <v>79</v>
      </c>
    </row>
    <row r="89" spans="1:89" s="5" customFormat="1" ht="22.5" customHeight="1">
      <c r="A89" s="93" t="s">
        <v>81</v>
      </c>
      <c r="B89" s="94"/>
      <c r="C89" s="95"/>
      <c r="D89" s="207" t="s">
        <v>86</v>
      </c>
      <c r="E89" s="207"/>
      <c r="F89" s="207"/>
      <c r="G89" s="207"/>
      <c r="H89" s="207"/>
      <c r="I89" s="96"/>
      <c r="J89" s="207" t="s">
        <v>87</v>
      </c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  <c r="AD89" s="207"/>
      <c r="AE89" s="207"/>
      <c r="AF89" s="207"/>
      <c r="AG89" s="205">
        <f>'01.1 - SO 01.1 ZTI'!M30</f>
        <v>0</v>
      </c>
      <c r="AH89" s="206"/>
      <c r="AI89" s="206"/>
      <c r="AJ89" s="206"/>
      <c r="AK89" s="206"/>
      <c r="AL89" s="206"/>
      <c r="AM89" s="206"/>
      <c r="AN89" s="205">
        <f>SUM(AG89,AT89)</f>
        <v>0</v>
      </c>
      <c r="AO89" s="206"/>
      <c r="AP89" s="206"/>
      <c r="AQ89" s="97"/>
      <c r="AS89" s="98">
        <f>'01.1 - SO 01.1 ZTI'!M28</f>
        <v>0</v>
      </c>
      <c r="AT89" s="99">
        <f>ROUND(SUM(AV89:AW89),2)</f>
        <v>0</v>
      </c>
      <c r="AU89" s="100">
        <f>'01.1 - SO 01.1 ZTI'!W123</f>
        <v>0</v>
      </c>
      <c r="AV89" s="99">
        <f>'01.1 - SO 01.1 ZTI'!M32</f>
        <v>0</v>
      </c>
      <c r="AW89" s="99">
        <f>'01.1 - SO 01.1 ZTI'!M33</f>
        <v>0</v>
      </c>
      <c r="AX89" s="99">
        <f>'01.1 - SO 01.1 ZTI'!M34</f>
        <v>0</v>
      </c>
      <c r="AY89" s="99">
        <f>'01.1 - SO 01.1 ZTI'!M35</f>
        <v>0</v>
      </c>
      <c r="AZ89" s="99">
        <f>'01.1 - SO 01.1 ZTI'!H32</f>
        <v>0</v>
      </c>
      <c r="BA89" s="99">
        <f>'01.1 - SO 01.1 ZTI'!H33</f>
        <v>0</v>
      </c>
      <c r="BB89" s="99">
        <f>'01.1 - SO 01.1 ZTI'!H34</f>
        <v>0</v>
      </c>
      <c r="BC89" s="99">
        <f>'01.1 - SO 01.1 ZTI'!H35</f>
        <v>0</v>
      </c>
      <c r="BD89" s="101">
        <f>'01.1 - SO 01.1 ZTI'!H36</f>
        <v>0</v>
      </c>
      <c r="BT89" s="102" t="s">
        <v>84</v>
      </c>
      <c r="BV89" s="102" t="s">
        <v>78</v>
      </c>
      <c r="BW89" s="102" t="s">
        <v>88</v>
      </c>
      <c r="BX89" s="102" t="s">
        <v>79</v>
      </c>
    </row>
    <row r="90" spans="1:89" s="5" customFormat="1" ht="22.5" customHeight="1">
      <c r="A90" s="93" t="s">
        <v>81</v>
      </c>
      <c r="B90" s="94"/>
      <c r="C90" s="95"/>
      <c r="D90" s="207" t="s">
        <v>89</v>
      </c>
      <c r="E90" s="207"/>
      <c r="F90" s="207"/>
      <c r="G90" s="207"/>
      <c r="H90" s="207"/>
      <c r="I90" s="96"/>
      <c r="J90" s="207" t="s">
        <v>90</v>
      </c>
      <c r="K90" s="207"/>
      <c r="L90" s="207"/>
      <c r="M90" s="207"/>
      <c r="N90" s="207"/>
      <c r="O90" s="207"/>
      <c r="P90" s="207"/>
      <c r="Q90" s="207"/>
      <c r="R90" s="207"/>
      <c r="S90" s="207"/>
      <c r="T90" s="207"/>
      <c r="U90" s="207"/>
      <c r="V90" s="207"/>
      <c r="W90" s="207"/>
      <c r="X90" s="207"/>
      <c r="Y90" s="207"/>
      <c r="Z90" s="207"/>
      <c r="AA90" s="207"/>
      <c r="AB90" s="207"/>
      <c r="AC90" s="207"/>
      <c r="AD90" s="207"/>
      <c r="AE90" s="207"/>
      <c r="AF90" s="207"/>
      <c r="AG90" s="205">
        <f>'101 - VON'!M30</f>
        <v>0</v>
      </c>
      <c r="AH90" s="206"/>
      <c r="AI90" s="206"/>
      <c r="AJ90" s="206"/>
      <c r="AK90" s="206"/>
      <c r="AL90" s="206"/>
      <c r="AM90" s="206"/>
      <c r="AN90" s="205">
        <f>SUM(AG90,AT90)</f>
        <v>0</v>
      </c>
      <c r="AO90" s="206"/>
      <c r="AP90" s="206"/>
      <c r="AQ90" s="97"/>
      <c r="AS90" s="103">
        <f>'101 - VON'!M28</f>
        <v>0</v>
      </c>
      <c r="AT90" s="104">
        <f>ROUND(SUM(AV90:AW90),2)</f>
        <v>0</v>
      </c>
      <c r="AU90" s="105">
        <f>'101 - VON'!W117</f>
        <v>0</v>
      </c>
      <c r="AV90" s="104">
        <f>'101 - VON'!M32</f>
        <v>0</v>
      </c>
      <c r="AW90" s="104">
        <f>'101 - VON'!M33</f>
        <v>0</v>
      </c>
      <c r="AX90" s="104">
        <f>'101 - VON'!M34</f>
        <v>0</v>
      </c>
      <c r="AY90" s="104">
        <f>'101 - VON'!M35</f>
        <v>0</v>
      </c>
      <c r="AZ90" s="104">
        <f>'101 - VON'!H32</f>
        <v>0</v>
      </c>
      <c r="BA90" s="104">
        <f>'101 - VON'!H33</f>
        <v>0</v>
      </c>
      <c r="BB90" s="104">
        <f>'101 - VON'!H34</f>
        <v>0</v>
      </c>
      <c r="BC90" s="104">
        <f>'101 - VON'!H35</f>
        <v>0</v>
      </c>
      <c r="BD90" s="106">
        <f>'101 - VON'!H36</f>
        <v>0</v>
      </c>
      <c r="BT90" s="102" t="s">
        <v>84</v>
      </c>
      <c r="BV90" s="102" t="s">
        <v>78</v>
      </c>
      <c r="BW90" s="102" t="s">
        <v>91</v>
      </c>
      <c r="BX90" s="102" t="s">
        <v>79</v>
      </c>
    </row>
    <row r="91" spans="1:89">
      <c r="B91" s="23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4"/>
    </row>
    <row r="92" spans="1:89" s="1" customFormat="1" ht="30" customHeight="1">
      <c r="B92" s="36"/>
      <c r="C92" s="85" t="s">
        <v>92</v>
      </c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197">
        <f>ROUND(SUM(AG93:AG96),2)</f>
        <v>0</v>
      </c>
      <c r="AH92" s="197"/>
      <c r="AI92" s="197"/>
      <c r="AJ92" s="197"/>
      <c r="AK92" s="197"/>
      <c r="AL92" s="197"/>
      <c r="AM92" s="197"/>
      <c r="AN92" s="197">
        <f>ROUND(SUM(AN93:AN96),2)</f>
        <v>0</v>
      </c>
      <c r="AO92" s="197"/>
      <c r="AP92" s="197"/>
      <c r="AQ92" s="38"/>
      <c r="AS92" s="81" t="s">
        <v>93</v>
      </c>
      <c r="AT92" s="82" t="s">
        <v>94</v>
      </c>
      <c r="AU92" s="82" t="s">
        <v>40</v>
      </c>
      <c r="AV92" s="83" t="s">
        <v>63</v>
      </c>
    </row>
    <row r="93" spans="1:89" s="1" customFormat="1" ht="19.899999999999999" customHeight="1">
      <c r="B93" s="36"/>
      <c r="C93" s="37"/>
      <c r="D93" s="107" t="s">
        <v>95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203">
        <f>ROUND(AG87*AS93,2)</f>
        <v>0</v>
      </c>
      <c r="AH93" s="204"/>
      <c r="AI93" s="204"/>
      <c r="AJ93" s="204"/>
      <c r="AK93" s="204"/>
      <c r="AL93" s="204"/>
      <c r="AM93" s="204"/>
      <c r="AN93" s="204">
        <f>ROUND(AG93+AV93,2)</f>
        <v>0</v>
      </c>
      <c r="AO93" s="204"/>
      <c r="AP93" s="204"/>
      <c r="AQ93" s="38"/>
      <c r="AS93" s="108">
        <v>0</v>
      </c>
      <c r="AT93" s="109" t="s">
        <v>96</v>
      </c>
      <c r="AU93" s="109" t="s">
        <v>41</v>
      </c>
      <c r="AV93" s="110">
        <f>ROUND(IF(AU93="základní",AG93*L31,IF(AU93="snížená",AG93*L32,0)),2)</f>
        <v>0</v>
      </c>
      <c r="BV93" s="19" t="s">
        <v>97</v>
      </c>
      <c r="BY93" s="111">
        <f>IF(AU93="základní",AV93,0)</f>
        <v>0</v>
      </c>
      <c r="BZ93" s="111">
        <f>IF(AU93="snížená",AV93,0)</f>
        <v>0</v>
      </c>
      <c r="CA93" s="111">
        <v>0</v>
      </c>
      <c r="CB93" s="111">
        <v>0</v>
      </c>
      <c r="CC93" s="111">
        <v>0</v>
      </c>
      <c r="CD93" s="111">
        <f>IF(AU93="základní",AG93,0)</f>
        <v>0</v>
      </c>
      <c r="CE93" s="111">
        <f>IF(AU93="snížená",AG93,0)</f>
        <v>0</v>
      </c>
      <c r="CF93" s="111">
        <f>IF(AU93="zákl. přenesená",AG93,0)</f>
        <v>0</v>
      </c>
      <c r="CG93" s="111">
        <f>IF(AU93="sníž. přenesená",AG93,0)</f>
        <v>0</v>
      </c>
      <c r="CH93" s="111">
        <f>IF(AU93="nulová",AG93,0)</f>
        <v>0</v>
      </c>
      <c r="CI93" s="19">
        <f>IF(AU93="základní",1,IF(AU93="snížená",2,IF(AU93="zákl. přenesená",4,IF(AU93="sníž. přenesená",5,3))))</f>
        <v>1</v>
      </c>
      <c r="CJ93" s="19">
        <f>IF(AT93="stavební čast",1,IF(8893="investiční čast",2,3))</f>
        <v>1</v>
      </c>
      <c r="CK93" s="19" t="str">
        <f>IF(D93="Vyplň vlastní","","x")</f>
        <v>x</v>
      </c>
    </row>
    <row r="94" spans="1:89" s="1" customFormat="1" ht="19.899999999999999" customHeight="1">
      <c r="B94" s="36"/>
      <c r="C94" s="37"/>
      <c r="D94" s="201" t="s">
        <v>98</v>
      </c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  <c r="Y94" s="202"/>
      <c r="Z94" s="202"/>
      <c r="AA94" s="202"/>
      <c r="AB94" s="202"/>
      <c r="AC94" s="37"/>
      <c r="AD94" s="37"/>
      <c r="AE94" s="37"/>
      <c r="AF94" s="37"/>
      <c r="AG94" s="203">
        <f>AG87*AS94</f>
        <v>0</v>
      </c>
      <c r="AH94" s="204"/>
      <c r="AI94" s="204"/>
      <c r="AJ94" s="204"/>
      <c r="AK94" s="204"/>
      <c r="AL94" s="204"/>
      <c r="AM94" s="204"/>
      <c r="AN94" s="204">
        <f>AG94+AV94</f>
        <v>0</v>
      </c>
      <c r="AO94" s="204"/>
      <c r="AP94" s="204"/>
      <c r="AQ94" s="38"/>
      <c r="AS94" s="112">
        <v>0</v>
      </c>
      <c r="AT94" s="113" t="s">
        <v>96</v>
      </c>
      <c r="AU94" s="113" t="s">
        <v>41</v>
      </c>
      <c r="AV94" s="114">
        <f>ROUND(IF(AU94="nulová",0,IF(OR(AU94="základní",AU94="zákl. přenesená"),AG94*L31,AG94*L32)),2)</f>
        <v>0</v>
      </c>
      <c r="BV94" s="19" t="s">
        <v>99</v>
      </c>
      <c r="BY94" s="111">
        <f>IF(AU94="základní",AV94,0)</f>
        <v>0</v>
      </c>
      <c r="BZ94" s="111">
        <f>IF(AU94="snížená",AV94,0)</f>
        <v>0</v>
      </c>
      <c r="CA94" s="111">
        <f>IF(AU94="zákl. přenesená",AV94,0)</f>
        <v>0</v>
      </c>
      <c r="CB94" s="111">
        <f>IF(AU94="sníž. přenesená",AV94,0)</f>
        <v>0</v>
      </c>
      <c r="CC94" s="111">
        <f>IF(AU94="nulová",AV94,0)</f>
        <v>0</v>
      </c>
      <c r="CD94" s="111">
        <f>IF(AU94="základní",AG94,0)</f>
        <v>0</v>
      </c>
      <c r="CE94" s="111">
        <f>IF(AU94="snížená",AG94,0)</f>
        <v>0</v>
      </c>
      <c r="CF94" s="111">
        <f>IF(AU94="zákl. přenesená",AG94,0)</f>
        <v>0</v>
      </c>
      <c r="CG94" s="111">
        <f>IF(AU94="sníž. přenesená",AG94,0)</f>
        <v>0</v>
      </c>
      <c r="CH94" s="111">
        <f>IF(AU94="nulová",AG94,0)</f>
        <v>0</v>
      </c>
      <c r="CI94" s="19">
        <f>IF(AU94="základní",1,IF(AU94="snížená",2,IF(AU94="zákl. přenesená",4,IF(AU94="sníž. přenesená",5,3))))</f>
        <v>1</v>
      </c>
      <c r="CJ94" s="19">
        <f>IF(AT94="stavební čast",1,IF(8894="investiční čast",2,3))</f>
        <v>1</v>
      </c>
      <c r="CK94" s="19" t="str">
        <f>IF(D94="Vyplň vlastní","","x")</f>
        <v/>
      </c>
    </row>
    <row r="95" spans="1:89" s="1" customFormat="1" ht="19.899999999999999" customHeight="1">
      <c r="B95" s="36"/>
      <c r="C95" s="37"/>
      <c r="D95" s="201" t="s">
        <v>98</v>
      </c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37"/>
      <c r="AD95" s="37"/>
      <c r="AE95" s="37"/>
      <c r="AF95" s="37"/>
      <c r="AG95" s="203">
        <f>AG87*AS95</f>
        <v>0</v>
      </c>
      <c r="AH95" s="204"/>
      <c r="AI95" s="204"/>
      <c r="AJ95" s="204"/>
      <c r="AK95" s="204"/>
      <c r="AL95" s="204"/>
      <c r="AM95" s="204"/>
      <c r="AN95" s="204">
        <f>AG95+AV95</f>
        <v>0</v>
      </c>
      <c r="AO95" s="204"/>
      <c r="AP95" s="204"/>
      <c r="AQ95" s="38"/>
      <c r="AS95" s="112">
        <v>0</v>
      </c>
      <c r="AT95" s="113" t="s">
        <v>96</v>
      </c>
      <c r="AU95" s="113" t="s">
        <v>41</v>
      </c>
      <c r="AV95" s="114">
        <f>ROUND(IF(AU95="nulová",0,IF(OR(AU95="základní",AU95="zákl. přenesená"),AG95*L31,AG95*L32)),2)</f>
        <v>0</v>
      </c>
      <c r="BV95" s="19" t="s">
        <v>99</v>
      </c>
      <c r="BY95" s="111">
        <f>IF(AU95="základní",AV95,0)</f>
        <v>0</v>
      </c>
      <c r="BZ95" s="111">
        <f>IF(AU95="snížená",AV95,0)</f>
        <v>0</v>
      </c>
      <c r="CA95" s="111">
        <f>IF(AU95="zákl. přenesená",AV95,0)</f>
        <v>0</v>
      </c>
      <c r="CB95" s="111">
        <f>IF(AU95="sníž. přenesená",AV95,0)</f>
        <v>0</v>
      </c>
      <c r="CC95" s="111">
        <f>IF(AU95="nulová",AV95,0)</f>
        <v>0</v>
      </c>
      <c r="CD95" s="111">
        <f>IF(AU95="základní",AG95,0)</f>
        <v>0</v>
      </c>
      <c r="CE95" s="111">
        <f>IF(AU95="snížená",AG95,0)</f>
        <v>0</v>
      </c>
      <c r="CF95" s="111">
        <f>IF(AU95="zákl. přenesená",AG95,0)</f>
        <v>0</v>
      </c>
      <c r="CG95" s="111">
        <f>IF(AU95="sníž. přenesená",AG95,0)</f>
        <v>0</v>
      </c>
      <c r="CH95" s="111">
        <f>IF(AU95="nulová",AG95,0)</f>
        <v>0</v>
      </c>
      <c r="CI95" s="19">
        <f>IF(AU95="základní",1,IF(AU95="snížená",2,IF(AU95="zákl. přenesená",4,IF(AU95="sníž. přenesená",5,3))))</f>
        <v>1</v>
      </c>
      <c r="CJ95" s="19">
        <f>IF(AT95="stavební čast",1,IF(8895="investiční čast",2,3))</f>
        <v>1</v>
      </c>
      <c r="CK95" s="19" t="str">
        <f>IF(D95="Vyplň vlastní","","x")</f>
        <v/>
      </c>
    </row>
    <row r="96" spans="1:89" s="1" customFormat="1" ht="19.899999999999999" customHeight="1">
      <c r="B96" s="36"/>
      <c r="C96" s="37"/>
      <c r="D96" s="201" t="s">
        <v>98</v>
      </c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  <c r="AA96" s="202"/>
      <c r="AB96" s="202"/>
      <c r="AC96" s="37"/>
      <c r="AD96" s="37"/>
      <c r="AE96" s="37"/>
      <c r="AF96" s="37"/>
      <c r="AG96" s="203">
        <f>AG87*AS96</f>
        <v>0</v>
      </c>
      <c r="AH96" s="204"/>
      <c r="AI96" s="204"/>
      <c r="AJ96" s="204"/>
      <c r="AK96" s="204"/>
      <c r="AL96" s="204"/>
      <c r="AM96" s="204"/>
      <c r="AN96" s="204">
        <f>AG96+AV96</f>
        <v>0</v>
      </c>
      <c r="AO96" s="204"/>
      <c r="AP96" s="204"/>
      <c r="AQ96" s="38"/>
      <c r="AS96" s="115">
        <v>0</v>
      </c>
      <c r="AT96" s="116" t="s">
        <v>96</v>
      </c>
      <c r="AU96" s="116" t="s">
        <v>41</v>
      </c>
      <c r="AV96" s="117">
        <f>ROUND(IF(AU96="nulová",0,IF(OR(AU96="základní",AU96="zákl. přenesená"),AG96*L31,AG96*L32)),2)</f>
        <v>0</v>
      </c>
      <c r="BV96" s="19" t="s">
        <v>99</v>
      </c>
      <c r="BY96" s="111">
        <f>IF(AU96="základní",AV96,0)</f>
        <v>0</v>
      </c>
      <c r="BZ96" s="111">
        <f>IF(AU96="snížená",AV96,0)</f>
        <v>0</v>
      </c>
      <c r="CA96" s="111">
        <f>IF(AU96="zákl. přenesená",AV96,0)</f>
        <v>0</v>
      </c>
      <c r="CB96" s="111">
        <f>IF(AU96="sníž. přenesená",AV96,0)</f>
        <v>0</v>
      </c>
      <c r="CC96" s="111">
        <f>IF(AU96="nulová",AV96,0)</f>
        <v>0</v>
      </c>
      <c r="CD96" s="111">
        <f>IF(AU96="základní",AG96,0)</f>
        <v>0</v>
      </c>
      <c r="CE96" s="111">
        <f>IF(AU96="snížená",AG96,0)</f>
        <v>0</v>
      </c>
      <c r="CF96" s="111">
        <f>IF(AU96="zákl. přenesená",AG96,0)</f>
        <v>0</v>
      </c>
      <c r="CG96" s="111">
        <f>IF(AU96="sníž. přenesená",AG96,0)</f>
        <v>0</v>
      </c>
      <c r="CH96" s="111">
        <f>IF(AU96="nulová",AG96,0)</f>
        <v>0</v>
      </c>
      <c r="CI96" s="19">
        <f>IF(AU96="základní",1,IF(AU96="snížená",2,IF(AU96="zákl. přenesená",4,IF(AU96="sníž. přenesená",5,3))))</f>
        <v>1</v>
      </c>
      <c r="CJ96" s="19">
        <f>IF(AT96="stavební čast",1,IF(8896="investiční čast",2,3))</f>
        <v>1</v>
      </c>
      <c r="CK96" s="19" t="str">
        <f>IF(D96="Vyplň vlastní","","x")</f>
        <v/>
      </c>
    </row>
    <row r="97" spans="2:43" s="1" customFormat="1" ht="10.9" customHeight="1"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8"/>
    </row>
    <row r="98" spans="2:43" s="1" customFormat="1" ht="30" customHeight="1">
      <c r="B98" s="36"/>
      <c r="C98" s="118" t="s">
        <v>100</v>
      </c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98">
        <f>ROUND(AG87+AG92,2)</f>
        <v>0</v>
      </c>
      <c r="AH98" s="198"/>
      <c r="AI98" s="198"/>
      <c r="AJ98" s="198"/>
      <c r="AK98" s="198"/>
      <c r="AL98" s="198"/>
      <c r="AM98" s="198"/>
      <c r="AN98" s="198">
        <f>AN87+AN92</f>
        <v>0</v>
      </c>
      <c r="AO98" s="198"/>
      <c r="AP98" s="198"/>
      <c r="AQ98" s="38"/>
    </row>
    <row r="99" spans="2:43" s="1" customFormat="1" ht="6.95" customHeight="1">
      <c r="B99" s="60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2"/>
    </row>
  </sheetData>
  <sheetProtection algorithmName="SHA-512" hashValue="eAldgr6eyfPtkgIRcPoyZPNMDkjpwjq9VCeZXLIepDuF04S5AkcC8fOg24KHUaOabwPGPJ/bnC6wOiwfy4ysdQ==" saltValue="mFXJ8bUIoWbfSBSyC9j4qw==" spinCount="100000" sheet="1" objects="1" scenarios="1" formatCells="0" formatColumns="0" formatRows="0" sort="0" autoFilter="0"/>
  <mergeCells count="66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AK37:AO37"/>
    <mergeCell ref="L33:O33"/>
    <mergeCell ref="W33:AE33"/>
    <mergeCell ref="AK33:AO33"/>
    <mergeCell ref="L34:O34"/>
    <mergeCell ref="W34:AE34"/>
    <mergeCell ref="AK34:AO34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D94:AB94"/>
    <mergeCell ref="AG94:AM94"/>
    <mergeCell ref="AN94:AP94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D95:AB95"/>
    <mergeCell ref="AG95:AM95"/>
    <mergeCell ref="AN95:AP95"/>
    <mergeCell ref="D96:AB96"/>
    <mergeCell ref="AG96:AM96"/>
    <mergeCell ref="AN96:AP96"/>
    <mergeCell ref="AG92:AM92"/>
    <mergeCell ref="AN92:AP92"/>
    <mergeCell ref="AG98:AM98"/>
    <mergeCell ref="AN98:AP98"/>
    <mergeCell ref="AR2:BE2"/>
    <mergeCell ref="AG93:AM93"/>
    <mergeCell ref="AN93:AP93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</mergeCells>
  <dataValidations count="2">
    <dataValidation type="list" allowBlank="1" showInputMessage="1" showErrorMessage="1" error="Povoleny jsou hodnoty základní, snížená, zákl. přenesená, sníž. přenesená, nulová." sqref="AU93:AU97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3:AT97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1 - SO 01 Stavební část'!C2" display="/"/>
    <hyperlink ref="A89" location="'01.1 - SO 01.1 ZTI'!C2" display="/"/>
    <hyperlink ref="A90" location="'101 - VON'!C2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58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0"/>
      <c r="B1" s="13"/>
      <c r="C1" s="13"/>
      <c r="D1" s="14" t="s">
        <v>1</v>
      </c>
      <c r="E1" s="13"/>
      <c r="F1" s="15" t="s">
        <v>101</v>
      </c>
      <c r="G1" s="15"/>
      <c r="H1" s="246" t="s">
        <v>102</v>
      </c>
      <c r="I1" s="246"/>
      <c r="J1" s="246"/>
      <c r="K1" s="246"/>
      <c r="L1" s="15" t="s">
        <v>103</v>
      </c>
      <c r="M1" s="13"/>
      <c r="N1" s="13"/>
      <c r="O1" s="14" t="s">
        <v>104</v>
      </c>
      <c r="P1" s="13"/>
      <c r="Q1" s="13"/>
      <c r="R1" s="13"/>
      <c r="S1" s="15" t="s">
        <v>105</v>
      </c>
      <c r="T1" s="15"/>
      <c r="U1" s="120"/>
      <c r="V1" s="12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231" t="s">
        <v>7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S2" s="199" t="s">
        <v>8</v>
      </c>
      <c r="T2" s="200"/>
      <c r="U2" s="200"/>
      <c r="V2" s="200"/>
      <c r="W2" s="200"/>
      <c r="X2" s="200"/>
      <c r="Y2" s="200"/>
      <c r="Z2" s="200"/>
      <c r="AA2" s="200"/>
      <c r="AB2" s="200"/>
      <c r="AC2" s="200"/>
      <c r="AT2" s="19" t="s">
        <v>85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106</v>
      </c>
    </row>
    <row r="4" spans="1:66" ht="36.950000000000003" customHeight="1">
      <c r="B4" s="23"/>
      <c r="C4" s="213" t="s">
        <v>107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4"/>
      <c r="T4" s="25" t="s">
        <v>13</v>
      </c>
      <c r="AT4" s="19" t="s">
        <v>6</v>
      </c>
    </row>
    <row r="5" spans="1:66" ht="6.9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1:66" ht="25.35" customHeight="1">
      <c r="B6" s="23"/>
      <c r="C6" s="27"/>
      <c r="D6" s="31" t="s">
        <v>19</v>
      </c>
      <c r="E6" s="27"/>
      <c r="F6" s="274" t="str">
        <f>'Rekapitulace stavby'!K6</f>
        <v>FZŠ Chodovická 2250/36, Praha 9 - Rekonstrukce ležatých rozvodů vody - 1. etapa</v>
      </c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"/>
      <c r="R6" s="24"/>
    </row>
    <row r="7" spans="1:66" s="1" customFormat="1" ht="32.85" customHeight="1">
      <c r="B7" s="36"/>
      <c r="C7" s="37"/>
      <c r="D7" s="30" t="s">
        <v>108</v>
      </c>
      <c r="E7" s="37"/>
      <c r="F7" s="237" t="s">
        <v>109</v>
      </c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37"/>
      <c r="R7" s="38"/>
    </row>
    <row r="8" spans="1:66" s="1" customFormat="1" ht="14.45" customHeight="1">
      <c r="B8" s="36"/>
      <c r="C8" s="37"/>
      <c r="D8" s="31" t="s">
        <v>21</v>
      </c>
      <c r="E8" s="37"/>
      <c r="F8" s="29" t="s">
        <v>22</v>
      </c>
      <c r="G8" s="37"/>
      <c r="H8" s="37"/>
      <c r="I8" s="37"/>
      <c r="J8" s="37"/>
      <c r="K8" s="37"/>
      <c r="L8" s="37"/>
      <c r="M8" s="31" t="s">
        <v>23</v>
      </c>
      <c r="N8" s="37"/>
      <c r="O8" s="29" t="s">
        <v>22</v>
      </c>
      <c r="P8" s="37"/>
      <c r="Q8" s="37"/>
      <c r="R8" s="38"/>
    </row>
    <row r="9" spans="1:66" s="1" customFormat="1" ht="14.45" customHeight="1">
      <c r="B9" s="36"/>
      <c r="C9" s="37"/>
      <c r="D9" s="31" t="s">
        <v>24</v>
      </c>
      <c r="E9" s="37"/>
      <c r="F9" s="29" t="s">
        <v>25</v>
      </c>
      <c r="G9" s="37"/>
      <c r="H9" s="37"/>
      <c r="I9" s="37"/>
      <c r="J9" s="37"/>
      <c r="K9" s="37"/>
      <c r="L9" s="37"/>
      <c r="M9" s="31" t="s">
        <v>26</v>
      </c>
      <c r="N9" s="37"/>
      <c r="O9" s="286" t="str">
        <f>'Rekapitulace stavby'!AN8</f>
        <v>29.3.2017</v>
      </c>
      <c r="P9" s="269"/>
      <c r="Q9" s="37"/>
      <c r="R9" s="38"/>
    </row>
    <row r="10" spans="1:66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1:66" s="1" customFormat="1" ht="14.45" customHeight="1">
      <c r="B11" s="36"/>
      <c r="C11" s="37"/>
      <c r="D11" s="31" t="s">
        <v>28</v>
      </c>
      <c r="E11" s="37"/>
      <c r="F11" s="37"/>
      <c r="G11" s="37"/>
      <c r="H11" s="37"/>
      <c r="I11" s="37"/>
      <c r="J11" s="37"/>
      <c r="K11" s="37"/>
      <c r="L11" s="37"/>
      <c r="M11" s="31" t="s">
        <v>29</v>
      </c>
      <c r="N11" s="37"/>
      <c r="O11" s="235" t="str">
        <f>IF('Rekapitulace stavby'!AN10="","",'Rekapitulace stavby'!AN10)</f>
        <v/>
      </c>
      <c r="P11" s="235"/>
      <c r="Q11" s="37"/>
      <c r="R11" s="38"/>
    </row>
    <row r="12" spans="1:66" s="1" customFormat="1" ht="18" customHeight="1">
      <c r="B12" s="36"/>
      <c r="C12" s="37"/>
      <c r="D12" s="37"/>
      <c r="E12" s="29" t="str">
        <f>IF('Rekapitulace stavby'!E11="","",'Rekapitulace stavby'!E11)</f>
        <v xml:space="preserve"> </v>
      </c>
      <c r="F12" s="37"/>
      <c r="G12" s="37"/>
      <c r="H12" s="37"/>
      <c r="I12" s="37"/>
      <c r="J12" s="37"/>
      <c r="K12" s="37"/>
      <c r="L12" s="37"/>
      <c r="M12" s="31" t="s">
        <v>30</v>
      </c>
      <c r="N12" s="37"/>
      <c r="O12" s="235" t="str">
        <f>IF('Rekapitulace stavby'!AN11="","",'Rekapitulace stavby'!AN11)</f>
        <v/>
      </c>
      <c r="P12" s="235"/>
      <c r="Q12" s="37"/>
      <c r="R12" s="38"/>
    </row>
    <row r="13" spans="1:66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1:66" s="1" customFormat="1" ht="14.45" customHeight="1">
      <c r="B14" s="36"/>
      <c r="C14" s="37"/>
      <c r="D14" s="31" t="s">
        <v>31</v>
      </c>
      <c r="E14" s="37"/>
      <c r="F14" s="37"/>
      <c r="G14" s="37"/>
      <c r="H14" s="37"/>
      <c r="I14" s="37"/>
      <c r="J14" s="37"/>
      <c r="K14" s="37"/>
      <c r="L14" s="37"/>
      <c r="M14" s="31" t="s">
        <v>29</v>
      </c>
      <c r="N14" s="37"/>
      <c r="O14" s="287" t="str">
        <f>IF('Rekapitulace stavby'!AN13="","",'Rekapitulace stavby'!AN13)</f>
        <v>Vyplň údaj</v>
      </c>
      <c r="P14" s="235"/>
      <c r="Q14" s="37"/>
      <c r="R14" s="38"/>
    </row>
    <row r="15" spans="1:66" s="1" customFormat="1" ht="18" customHeight="1">
      <c r="B15" s="36"/>
      <c r="C15" s="37"/>
      <c r="D15" s="37"/>
      <c r="E15" s="287" t="str">
        <f>IF('Rekapitulace stavby'!E14="","",'Rekapitulace stavby'!E14)</f>
        <v>Vyplň údaj</v>
      </c>
      <c r="F15" s="288"/>
      <c r="G15" s="288"/>
      <c r="H15" s="288"/>
      <c r="I15" s="288"/>
      <c r="J15" s="288"/>
      <c r="K15" s="288"/>
      <c r="L15" s="288"/>
      <c r="M15" s="31" t="s">
        <v>30</v>
      </c>
      <c r="N15" s="37"/>
      <c r="O15" s="287" t="str">
        <f>IF('Rekapitulace stavby'!AN14="","",'Rekapitulace stavby'!AN14)</f>
        <v>Vyplň údaj</v>
      </c>
      <c r="P15" s="235"/>
      <c r="Q15" s="37"/>
      <c r="R15" s="38"/>
    </row>
    <row r="16" spans="1:66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1" t="s">
        <v>33</v>
      </c>
      <c r="E17" s="37"/>
      <c r="F17" s="37"/>
      <c r="G17" s="37"/>
      <c r="H17" s="37"/>
      <c r="I17" s="37"/>
      <c r="J17" s="37"/>
      <c r="K17" s="37"/>
      <c r="L17" s="37"/>
      <c r="M17" s="31" t="s">
        <v>29</v>
      </c>
      <c r="N17" s="37"/>
      <c r="O17" s="235" t="str">
        <f>IF('Rekapitulace stavby'!AN16="","",'Rekapitulace stavby'!AN16)</f>
        <v/>
      </c>
      <c r="P17" s="235"/>
      <c r="Q17" s="37"/>
      <c r="R17" s="38"/>
    </row>
    <row r="18" spans="2:18" s="1" customFormat="1" ht="18" customHeight="1">
      <c r="B18" s="36"/>
      <c r="C18" s="37"/>
      <c r="D18" s="37"/>
      <c r="E18" s="29" t="str">
        <f>IF('Rekapitulace stavby'!E17="","",'Rekapitulace stavby'!E17)</f>
        <v xml:space="preserve"> </v>
      </c>
      <c r="F18" s="37"/>
      <c r="G18" s="37"/>
      <c r="H18" s="37"/>
      <c r="I18" s="37"/>
      <c r="J18" s="37"/>
      <c r="K18" s="37"/>
      <c r="L18" s="37"/>
      <c r="M18" s="31" t="s">
        <v>30</v>
      </c>
      <c r="N18" s="37"/>
      <c r="O18" s="235" t="str">
        <f>IF('Rekapitulace stavby'!AN17="","",'Rekapitulace stavby'!AN17)</f>
        <v/>
      </c>
      <c r="P18" s="235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1" t="s">
        <v>35</v>
      </c>
      <c r="E20" s="37"/>
      <c r="F20" s="37"/>
      <c r="G20" s="37"/>
      <c r="H20" s="37"/>
      <c r="I20" s="37"/>
      <c r="J20" s="37"/>
      <c r="K20" s="37"/>
      <c r="L20" s="37"/>
      <c r="M20" s="31" t="s">
        <v>29</v>
      </c>
      <c r="N20" s="37"/>
      <c r="O20" s="235" t="str">
        <f>IF('Rekapitulace stavby'!AN19="","",'Rekapitulace stavby'!AN19)</f>
        <v/>
      </c>
      <c r="P20" s="235"/>
      <c r="Q20" s="37"/>
      <c r="R20" s="38"/>
    </row>
    <row r="21" spans="2:18" s="1" customFormat="1" ht="18" customHeight="1">
      <c r="B21" s="36"/>
      <c r="C21" s="37"/>
      <c r="D21" s="37"/>
      <c r="E21" s="29" t="str">
        <f>IF('Rekapitulace stavby'!E20="","",'Rekapitulace stavby'!E20)</f>
        <v xml:space="preserve"> </v>
      </c>
      <c r="F21" s="37"/>
      <c r="G21" s="37"/>
      <c r="H21" s="37"/>
      <c r="I21" s="37"/>
      <c r="J21" s="37"/>
      <c r="K21" s="37"/>
      <c r="L21" s="37"/>
      <c r="M21" s="31" t="s">
        <v>30</v>
      </c>
      <c r="N21" s="37"/>
      <c r="O21" s="235" t="str">
        <f>IF('Rekapitulace stavby'!AN20="","",'Rekapitulace stavby'!AN20)</f>
        <v/>
      </c>
      <c r="P21" s="235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1" t="s">
        <v>36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40" t="s">
        <v>22</v>
      </c>
      <c r="F24" s="240"/>
      <c r="G24" s="240"/>
      <c r="H24" s="240"/>
      <c r="I24" s="240"/>
      <c r="J24" s="240"/>
      <c r="K24" s="240"/>
      <c r="L24" s="240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21" t="s">
        <v>110</v>
      </c>
      <c r="E27" s="37"/>
      <c r="F27" s="37"/>
      <c r="G27" s="37"/>
      <c r="H27" s="37"/>
      <c r="I27" s="37"/>
      <c r="J27" s="37"/>
      <c r="K27" s="37"/>
      <c r="L27" s="37"/>
      <c r="M27" s="241">
        <f>N88</f>
        <v>0</v>
      </c>
      <c r="N27" s="241"/>
      <c r="O27" s="241"/>
      <c r="P27" s="241"/>
      <c r="Q27" s="37"/>
      <c r="R27" s="38"/>
    </row>
    <row r="28" spans="2:18" s="1" customFormat="1" ht="14.45" customHeight="1">
      <c r="B28" s="36"/>
      <c r="C28" s="37"/>
      <c r="D28" s="35" t="s">
        <v>95</v>
      </c>
      <c r="E28" s="37"/>
      <c r="F28" s="37"/>
      <c r="G28" s="37"/>
      <c r="H28" s="37"/>
      <c r="I28" s="37"/>
      <c r="J28" s="37"/>
      <c r="K28" s="37"/>
      <c r="L28" s="37"/>
      <c r="M28" s="241">
        <f>N102</f>
        <v>0</v>
      </c>
      <c r="N28" s="241"/>
      <c r="O28" s="241"/>
      <c r="P28" s="241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22" t="s">
        <v>39</v>
      </c>
      <c r="E30" s="37"/>
      <c r="F30" s="37"/>
      <c r="G30" s="37"/>
      <c r="H30" s="37"/>
      <c r="I30" s="37"/>
      <c r="J30" s="37"/>
      <c r="K30" s="37"/>
      <c r="L30" s="37"/>
      <c r="M30" s="285">
        <f>ROUND(M27+M28,2)</f>
        <v>0</v>
      </c>
      <c r="N30" s="273"/>
      <c r="O30" s="273"/>
      <c r="P30" s="273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40</v>
      </c>
      <c r="E32" s="43" t="s">
        <v>41</v>
      </c>
      <c r="F32" s="44">
        <v>0.21</v>
      </c>
      <c r="G32" s="123" t="s">
        <v>42</v>
      </c>
      <c r="H32" s="282">
        <f>(SUM(BE102:BE109)+SUM(BE127:BE356))</f>
        <v>0</v>
      </c>
      <c r="I32" s="273"/>
      <c r="J32" s="273"/>
      <c r="K32" s="37"/>
      <c r="L32" s="37"/>
      <c r="M32" s="282">
        <f>ROUND((SUM(BE102:BE109)+SUM(BE127:BE356)), 2)*F32</f>
        <v>0</v>
      </c>
      <c r="N32" s="273"/>
      <c r="O32" s="273"/>
      <c r="P32" s="273"/>
      <c r="Q32" s="37"/>
      <c r="R32" s="38"/>
    </row>
    <row r="33" spans="2:18" s="1" customFormat="1" ht="14.45" customHeight="1">
      <c r="B33" s="36"/>
      <c r="C33" s="37"/>
      <c r="D33" s="37"/>
      <c r="E33" s="43" t="s">
        <v>43</v>
      </c>
      <c r="F33" s="44">
        <v>0.15</v>
      </c>
      <c r="G33" s="123" t="s">
        <v>42</v>
      </c>
      <c r="H33" s="282">
        <f>(SUM(BF102:BF109)+SUM(BF127:BF356))</f>
        <v>0</v>
      </c>
      <c r="I33" s="273"/>
      <c r="J33" s="273"/>
      <c r="K33" s="37"/>
      <c r="L33" s="37"/>
      <c r="M33" s="282">
        <f>ROUND((SUM(BF102:BF109)+SUM(BF127:BF356)), 2)*F33</f>
        <v>0</v>
      </c>
      <c r="N33" s="273"/>
      <c r="O33" s="273"/>
      <c r="P33" s="273"/>
      <c r="Q33" s="37"/>
      <c r="R33" s="38"/>
    </row>
    <row r="34" spans="2:18" s="1" customFormat="1" ht="14.45" hidden="1" customHeight="1">
      <c r="B34" s="36"/>
      <c r="C34" s="37"/>
      <c r="D34" s="37"/>
      <c r="E34" s="43" t="s">
        <v>44</v>
      </c>
      <c r="F34" s="44">
        <v>0.21</v>
      </c>
      <c r="G34" s="123" t="s">
        <v>42</v>
      </c>
      <c r="H34" s="282">
        <f>(SUM(BG102:BG109)+SUM(BG127:BG356))</f>
        <v>0</v>
      </c>
      <c r="I34" s="273"/>
      <c r="J34" s="273"/>
      <c r="K34" s="37"/>
      <c r="L34" s="37"/>
      <c r="M34" s="282">
        <v>0</v>
      </c>
      <c r="N34" s="273"/>
      <c r="O34" s="273"/>
      <c r="P34" s="273"/>
      <c r="Q34" s="37"/>
      <c r="R34" s="38"/>
    </row>
    <row r="35" spans="2:18" s="1" customFormat="1" ht="14.45" hidden="1" customHeight="1">
      <c r="B35" s="36"/>
      <c r="C35" s="37"/>
      <c r="D35" s="37"/>
      <c r="E35" s="43" t="s">
        <v>45</v>
      </c>
      <c r="F35" s="44">
        <v>0.15</v>
      </c>
      <c r="G35" s="123" t="s">
        <v>42</v>
      </c>
      <c r="H35" s="282">
        <f>(SUM(BH102:BH109)+SUM(BH127:BH356))</f>
        <v>0</v>
      </c>
      <c r="I35" s="273"/>
      <c r="J35" s="273"/>
      <c r="K35" s="37"/>
      <c r="L35" s="37"/>
      <c r="M35" s="282">
        <v>0</v>
      </c>
      <c r="N35" s="273"/>
      <c r="O35" s="273"/>
      <c r="P35" s="273"/>
      <c r="Q35" s="37"/>
      <c r="R35" s="38"/>
    </row>
    <row r="36" spans="2:18" s="1" customFormat="1" ht="14.45" hidden="1" customHeight="1">
      <c r="B36" s="36"/>
      <c r="C36" s="37"/>
      <c r="D36" s="37"/>
      <c r="E36" s="43" t="s">
        <v>46</v>
      </c>
      <c r="F36" s="44">
        <v>0</v>
      </c>
      <c r="G36" s="123" t="s">
        <v>42</v>
      </c>
      <c r="H36" s="282">
        <f>(SUM(BI102:BI109)+SUM(BI127:BI356))</f>
        <v>0</v>
      </c>
      <c r="I36" s="273"/>
      <c r="J36" s="273"/>
      <c r="K36" s="37"/>
      <c r="L36" s="37"/>
      <c r="M36" s="282">
        <v>0</v>
      </c>
      <c r="N36" s="273"/>
      <c r="O36" s="273"/>
      <c r="P36" s="273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9"/>
      <c r="D38" s="124" t="s">
        <v>47</v>
      </c>
      <c r="E38" s="80"/>
      <c r="F38" s="80"/>
      <c r="G38" s="125" t="s">
        <v>48</v>
      </c>
      <c r="H38" s="126" t="s">
        <v>49</v>
      </c>
      <c r="I38" s="80"/>
      <c r="J38" s="80"/>
      <c r="K38" s="80"/>
      <c r="L38" s="283">
        <f>SUM(M30:M36)</f>
        <v>0</v>
      </c>
      <c r="M38" s="283"/>
      <c r="N38" s="283"/>
      <c r="O38" s="283"/>
      <c r="P38" s="284"/>
      <c r="Q38" s="119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5">
      <c r="B50" s="36"/>
      <c r="C50" s="37"/>
      <c r="D50" s="51" t="s">
        <v>50</v>
      </c>
      <c r="E50" s="52"/>
      <c r="F50" s="52"/>
      <c r="G50" s="52"/>
      <c r="H50" s="53"/>
      <c r="I50" s="37"/>
      <c r="J50" s="51" t="s">
        <v>51</v>
      </c>
      <c r="K50" s="52"/>
      <c r="L50" s="52"/>
      <c r="M50" s="52"/>
      <c r="N50" s="52"/>
      <c r="O50" s="52"/>
      <c r="P50" s="53"/>
      <c r="Q50" s="37"/>
      <c r="R50" s="38"/>
    </row>
    <row r="51" spans="2:18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5">
      <c r="B59" s="36"/>
      <c r="C59" s="37"/>
      <c r="D59" s="56" t="s">
        <v>52</v>
      </c>
      <c r="E59" s="57"/>
      <c r="F59" s="57"/>
      <c r="G59" s="58" t="s">
        <v>53</v>
      </c>
      <c r="H59" s="59"/>
      <c r="I59" s="37"/>
      <c r="J59" s="56" t="s">
        <v>52</v>
      </c>
      <c r="K59" s="57"/>
      <c r="L59" s="57"/>
      <c r="M59" s="57"/>
      <c r="N59" s="58" t="s">
        <v>53</v>
      </c>
      <c r="O59" s="57"/>
      <c r="P59" s="59"/>
      <c r="Q59" s="37"/>
      <c r="R59" s="38"/>
    </row>
    <row r="60" spans="2:18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5">
      <c r="B61" s="36"/>
      <c r="C61" s="37"/>
      <c r="D61" s="51" t="s">
        <v>54</v>
      </c>
      <c r="E61" s="52"/>
      <c r="F61" s="52"/>
      <c r="G61" s="52"/>
      <c r="H61" s="53"/>
      <c r="I61" s="37"/>
      <c r="J61" s="51" t="s">
        <v>55</v>
      </c>
      <c r="K61" s="52"/>
      <c r="L61" s="52"/>
      <c r="M61" s="52"/>
      <c r="N61" s="52"/>
      <c r="O61" s="52"/>
      <c r="P61" s="53"/>
      <c r="Q61" s="37"/>
      <c r="R61" s="38"/>
    </row>
    <row r="62" spans="2:18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21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21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21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21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21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21" s="1" customFormat="1" ht="15">
      <c r="B70" s="36"/>
      <c r="C70" s="37"/>
      <c r="D70" s="56" t="s">
        <v>52</v>
      </c>
      <c r="E70" s="57"/>
      <c r="F70" s="57"/>
      <c r="G70" s="58" t="s">
        <v>53</v>
      </c>
      <c r="H70" s="59"/>
      <c r="I70" s="37"/>
      <c r="J70" s="56" t="s">
        <v>52</v>
      </c>
      <c r="K70" s="57"/>
      <c r="L70" s="57"/>
      <c r="M70" s="57"/>
      <c r="N70" s="58" t="s">
        <v>53</v>
      </c>
      <c r="O70" s="57"/>
      <c r="P70" s="59"/>
      <c r="Q70" s="37"/>
      <c r="R70" s="38"/>
    </row>
    <row r="71" spans="2:21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21" s="1" customFormat="1" ht="6.95" customHeight="1"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9"/>
    </row>
    <row r="76" spans="2:21" s="1" customFormat="1" ht="36.950000000000003" customHeight="1">
      <c r="B76" s="36"/>
      <c r="C76" s="213" t="s">
        <v>111</v>
      </c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38"/>
      <c r="T76" s="130"/>
      <c r="U76" s="130"/>
    </row>
    <row r="77" spans="2:21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T77" s="130"/>
      <c r="U77" s="130"/>
    </row>
    <row r="78" spans="2:21" s="1" customFormat="1" ht="30" customHeight="1">
      <c r="B78" s="36"/>
      <c r="C78" s="31" t="s">
        <v>19</v>
      </c>
      <c r="D78" s="37"/>
      <c r="E78" s="37"/>
      <c r="F78" s="274" t="str">
        <f>F6</f>
        <v>FZŠ Chodovická 2250/36, Praha 9 - Rekonstrukce ležatých rozvodů vody - 1. etapa</v>
      </c>
      <c r="G78" s="275"/>
      <c r="H78" s="275"/>
      <c r="I78" s="275"/>
      <c r="J78" s="275"/>
      <c r="K78" s="275"/>
      <c r="L78" s="275"/>
      <c r="M78" s="275"/>
      <c r="N78" s="275"/>
      <c r="O78" s="275"/>
      <c r="P78" s="275"/>
      <c r="Q78" s="37"/>
      <c r="R78" s="38"/>
      <c r="T78" s="130"/>
      <c r="U78" s="130"/>
    </row>
    <row r="79" spans="2:21" s="1" customFormat="1" ht="36.950000000000003" customHeight="1">
      <c r="B79" s="36"/>
      <c r="C79" s="70" t="s">
        <v>108</v>
      </c>
      <c r="D79" s="37"/>
      <c r="E79" s="37"/>
      <c r="F79" s="215" t="str">
        <f>F7</f>
        <v>01 - SO 01 Stavební část</v>
      </c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37"/>
      <c r="R79" s="38"/>
      <c r="T79" s="130"/>
      <c r="U79" s="130"/>
    </row>
    <row r="80" spans="2:21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  <c r="T80" s="130"/>
      <c r="U80" s="130"/>
    </row>
    <row r="81" spans="2:47" s="1" customFormat="1" ht="18" customHeight="1">
      <c r="B81" s="36"/>
      <c r="C81" s="31" t="s">
        <v>24</v>
      </c>
      <c r="D81" s="37"/>
      <c r="E81" s="37"/>
      <c r="F81" s="29" t="str">
        <f>F9</f>
        <v xml:space="preserve"> </v>
      </c>
      <c r="G81" s="37"/>
      <c r="H81" s="37"/>
      <c r="I81" s="37"/>
      <c r="J81" s="37"/>
      <c r="K81" s="31" t="s">
        <v>26</v>
      </c>
      <c r="L81" s="37"/>
      <c r="M81" s="269" t="str">
        <f>IF(O9="","",O9)</f>
        <v>29.3.2017</v>
      </c>
      <c r="N81" s="269"/>
      <c r="O81" s="269"/>
      <c r="P81" s="269"/>
      <c r="Q81" s="37"/>
      <c r="R81" s="38"/>
      <c r="T81" s="130"/>
      <c r="U81" s="130"/>
    </row>
    <row r="82" spans="2:47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  <c r="T82" s="130"/>
      <c r="U82" s="130"/>
    </row>
    <row r="83" spans="2:47" s="1" customFormat="1" ht="15">
      <c r="B83" s="36"/>
      <c r="C83" s="31" t="s">
        <v>28</v>
      </c>
      <c r="D83" s="37"/>
      <c r="E83" s="37"/>
      <c r="F83" s="29" t="str">
        <f>E12</f>
        <v xml:space="preserve"> </v>
      </c>
      <c r="G83" s="37"/>
      <c r="H83" s="37"/>
      <c r="I83" s="37"/>
      <c r="J83" s="37"/>
      <c r="K83" s="31" t="s">
        <v>33</v>
      </c>
      <c r="L83" s="37"/>
      <c r="M83" s="235" t="str">
        <f>E18</f>
        <v xml:space="preserve"> </v>
      </c>
      <c r="N83" s="235"/>
      <c r="O83" s="235"/>
      <c r="P83" s="235"/>
      <c r="Q83" s="235"/>
      <c r="R83" s="38"/>
      <c r="T83" s="130"/>
      <c r="U83" s="130"/>
    </row>
    <row r="84" spans="2:47" s="1" customFormat="1" ht="14.45" customHeight="1">
      <c r="B84" s="36"/>
      <c r="C84" s="31" t="s">
        <v>31</v>
      </c>
      <c r="D84" s="37"/>
      <c r="E84" s="37"/>
      <c r="F84" s="29" t="str">
        <f>IF(E15="","",E15)</f>
        <v>Vyplň údaj</v>
      </c>
      <c r="G84" s="37"/>
      <c r="H84" s="37"/>
      <c r="I84" s="37"/>
      <c r="J84" s="37"/>
      <c r="K84" s="31" t="s">
        <v>35</v>
      </c>
      <c r="L84" s="37"/>
      <c r="M84" s="235" t="str">
        <f>E21</f>
        <v xml:space="preserve"> </v>
      </c>
      <c r="N84" s="235"/>
      <c r="O84" s="235"/>
      <c r="P84" s="235"/>
      <c r="Q84" s="235"/>
      <c r="R84" s="38"/>
      <c r="T84" s="130"/>
      <c r="U84" s="130"/>
    </row>
    <row r="85" spans="2:47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  <c r="T85" s="130"/>
      <c r="U85" s="130"/>
    </row>
    <row r="86" spans="2:47" s="1" customFormat="1" ht="29.25" customHeight="1">
      <c r="B86" s="36"/>
      <c r="C86" s="280" t="s">
        <v>112</v>
      </c>
      <c r="D86" s="281"/>
      <c r="E86" s="281"/>
      <c r="F86" s="281"/>
      <c r="G86" s="281"/>
      <c r="H86" s="119"/>
      <c r="I86" s="119"/>
      <c r="J86" s="119"/>
      <c r="K86" s="119"/>
      <c r="L86" s="119"/>
      <c r="M86" s="119"/>
      <c r="N86" s="280" t="s">
        <v>113</v>
      </c>
      <c r="O86" s="281"/>
      <c r="P86" s="281"/>
      <c r="Q86" s="281"/>
      <c r="R86" s="38"/>
      <c r="T86" s="130"/>
      <c r="U86" s="130"/>
    </row>
    <row r="87" spans="2:47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  <c r="T87" s="130"/>
      <c r="U87" s="130"/>
    </row>
    <row r="88" spans="2:47" s="1" customFormat="1" ht="29.25" customHeight="1">
      <c r="B88" s="36"/>
      <c r="C88" s="131" t="s">
        <v>114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197">
        <f>N127</f>
        <v>0</v>
      </c>
      <c r="O88" s="277"/>
      <c r="P88" s="277"/>
      <c r="Q88" s="277"/>
      <c r="R88" s="38"/>
      <c r="T88" s="130"/>
      <c r="U88" s="130"/>
      <c r="AU88" s="19" t="s">
        <v>115</v>
      </c>
    </row>
    <row r="89" spans="2:47" s="6" customFormat="1" ht="24.95" customHeight="1">
      <c r="B89" s="132"/>
      <c r="C89" s="133"/>
      <c r="D89" s="134" t="s">
        <v>116</v>
      </c>
      <c r="E89" s="133"/>
      <c r="F89" s="133"/>
      <c r="G89" s="133"/>
      <c r="H89" s="133"/>
      <c r="I89" s="133"/>
      <c r="J89" s="133"/>
      <c r="K89" s="133"/>
      <c r="L89" s="133"/>
      <c r="M89" s="133"/>
      <c r="N89" s="254">
        <f>N128</f>
        <v>0</v>
      </c>
      <c r="O89" s="279"/>
      <c r="P89" s="279"/>
      <c r="Q89" s="279"/>
      <c r="R89" s="135"/>
      <c r="T89" s="136"/>
      <c r="U89" s="136"/>
    </row>
    <row r="90" spans="2:47" s="7" customFormat="1" ht="19.899999999999999" customHeight="1">
      <c r="B90" s="137"/>
      <c r="C90" s="138"/>
      <c r="D90" s="107" t="s">
        <v>117</v>
      </c>
      <c r="E90" s="138"/>
      <c r="F90" s="138"/>
      <c r="G90" s="138"/>
      <c r="H90" s="138"/>
      <c r="I90" s="138"/>
      <c r="J90" s="138"/>
      <c r="K90" s="138"/>
      <c r="L90" s="138"/>
      <c r="M90" s="138"/>
      <c r="N90" s="204">
        <f>N129</f>
        <v>0</v>
      </c>
      <c r="O90" s="276"/>
      <c r="P90" s="276"/>
      <c r="Q90" s="276"/>
      <c r="R90" s="139"/>
      <c r="T90" s="140"/>
      <c r="U90" s="140"/>
    </row>
    <row r="91" spans="2:47" s="7" customFormat="1" ht="19.899999999999999" customHeight="1">
      <c r="B91" s="137"/>
      <c r="C91" s="138"/>
      <c r="D91" s="107" t="s">
        <v>118</v>
      </c>
      <c r="E91" s="138"/>
      <c r="F91" s="138"/>
      <c r="G91" s="138"/>
      <c r="H91" s="138"/>
      <c r="I91" s="138"/>
      <c r="J91" s="138"/>
      <c r="K91" s="138"/>
      <c r="L91" s="138"/>
      <c r="M91" s="138"/>
      <c r="N91" s="204">
        <f>N205</f>
        <v>0</v>
      </c>
      <c r="O91" s="276"/>
      <c r="P91" s="276"/>
      <c r="Q91" s="276"/>
      <c r="R91" s="139"/>
      <c r="T91" s="140"/>
      <c r="U91" s="140"/>
    </row>
    <row r="92" spans="2:47" s="7" customFormat="1" ht="19.899999999999999" customHeight="1">
      <c r="B92" s="137"/>
      <c r="C92" s="138"/>
      <c r="D92" s="107" t="s">
        <v>119</v>
      </c>
      <c r="E92" s="138"/>
      <c r="F92" s="138"/>
      <c r="G92" s="138"/>
      <c r="H92" s="138"/>
      <c r="I92" s="138"/>
      <c r="J92" s="138"/>
      <c r="K92" s="138"/>
      <c r="L92" s="138"/>
      <c r="M92" s="138"/>
      <c r="N92" s="204">
        <f>N218</f>
        <v>0</v>
      </c>
      <c r="O92" s="276"/>
      <c r="P92" s="276"/>
      <c r="Q92" s="276"/>
      <c r="R92" s="139"/>
      <c r="T92" s="140"/>
      <c r="U92" s="140"/>
    </row>
    <row r="93" spans="2:47" s="7" customFormat="1" ht="19.899999999999999" customHeight="1">
      <c r="B93" s="137"/>
      <c r="C93" s="138"/>
      <c r="D93" s="107" t="s">
        <v>120</v>
      </c>
      <c r="E93" s="138"/>
      <c r="F93" s="138"/>
      <c r="G93" s="138"/>
      <c r="H93" s="138"/>
      <c r="I93" s="138"/>
      <c r="J93" s="138"/>
      <c r="K93" s="138"/>
      <c r="L93" s="138"/>
      <c r="M93" s="138"/>
      <c r="N93" s="204">
        <f>N229</f>
        <v>0</v>
      </c>
      <c r="O93" s="276"/>
      <c r="P93" s="276"/>
      <c r="Q93" s="276"/>
      <c r="R93" s="139"/>
      <c r="T93" s="140"/>
      <c r="U93" s="140"/>
    </row>
    <row r="94" spans="2:47" s="7" customFormat="1" ht="19.899999999999999" customHeight="1">
      <c r="B94" s="137"/>
      <c r="C94" s="138"/>
      <c r="D94" s="107" t="s">
        <v>121</v>
      </c>
      <c r="E94" s="138"/>
      <c r="F94" s="138"/>
      <c r="G94" s="138"/>
      <c r="H94" s="138"/>
      <c r="I94" s="138"/>
      <c r="J94" s="138"/>
      <c r="K94" s="138"/>
      <c r="L94" s="138"/>
      <c r="M94" s="138"/>
      <c r="N94" s="204">
        <f>N245</f>
        <v>0</v>
      </c>
      <c r="O94" s="276"/>
      <c r="P94" s="276"/>
      <c r="Q94" s="276"/>
      <c r="R94" s="139"/>
      <c r="T94" s="140"/>
      <c r="U94" s="140"/>
    </row>
    <row r="95" spans="2:47" s="7" customFormat="1" ht="19.899999999999999" customHeight="1">
      <c r="B95" s="137"/>
      <c r="C95" s="138"/>
      <c r="D95" s="107" t="s">
        <v>122</v>
      </c>
      <c r="E95" s="138"/>
      <c r="F95" s="138"/>
      <c r="G95" s="138"/>
      <c r="H95" s="138"/>
      <c r="I95" s="138"/>
      <c r="J95" s="138"/>
      <c r="K95" s="138"/>
      <c r="L95" s="138"/>
      <c r="M95" s="138"/>
      <c r="N95" s="204">
        <f>N273</f>
        <v>0</v>
      </c>
      <c r="O95" s="276"/>
      <c r="P95" s="276"/>
      <c r="Q95" s="276"/>
      <c r="R95" s="139"/>
      <c r="T95" s="140"/>
      <c r="U95" s="140"/>
    </row>
    <row r="96" spans="2:47" s="7" customFormat="1" ht="19.899999999999999" customHeight="1">
      <c r="B96" s="137"/>
      <c r="C96" s="138"/>
      <c r="D96" s="107" t="s">
        <v>123</v>
      </c>
      <c r="E96" s="138"/>
      <c r="F96" s="138"/>
      <c r="G96" s="138"/>
      <c r="H96" s="138"/>
      <c r="I96" s="138"/>
      <c r="J96" s="138"/>
      <c r="K96" s="138"/>
      <c r="L96" s="138"/>
      <c r="M96" s="138"/>
      <c r="N96" s="204">
        <f>N311</f>
        <v>0</v>
      </c>
      <c r="O96" s="276"/>
      <c r="P96" s="276"/>
      <c r="Q96" s="276"/>
      <c r="R96" s="139"/>
      <c r="T96" s="140"/>
      <c r="U96" s="140"/>
    </row>
    <row r="97" spans="2:65" s="6" customFormat="1" ht="24.95" customHeight="1">
      <c r="B97" s="132"/>
      <c r="C97" s="133"/>
      <c r="D97" s="134" t="s">
        <v>124</v>
      </c>
      <c r="E97" s="133"/>
      <c r="F97" s="133"/>
      <c r="G97" s="133"/>
      <c r="H97" s="133"/>
      <c r="I97" s="133"/>
      <c r="J97" s="133"/>
      <c r="K97" s="133"/>
      <c r="L97" s="133"/>
      <c r="M97" s="133"/>
      <c r="N97" s="254">
        <f>N313</f>
        <v>0</v>
      </c>
      <c r="O97" s="279"/>
      <c r="P97" s="279"/>
      <c r="Q97" s="279"/>
      <c r="R97" s="135"/>
      <c r="T97" s="136"/>
      <c r="U97" s="136"/>
    </row>
    <row r="98" spans="2:65" s="7" customFormat="1" ht="19.899999999999999" customHeight="1">
      <c r="B98" s="137"/>
      <c r="C98" s="138"/>
      <c r="D98" s="107" t="s">
        <v>125</v>
      </c>
      <c r="E98" s="138"/>
      <c r="F98" s="138"/>
      <c r="G98" s="138"/>
      <c r="H98" s="138"/>
      <c r="I98" s="138"/>
      <c r="J98" s="138"/>
      <c r="K98" s="138"/>
      <c r="L98" s="138"/>
      <c r="M98" s="138"/>
      <c r="N98" s="204">
        <f>N314</f>
        <v>0</v>
      </c>
      <c r="O98" s="276"/>
      <c r="P98" s="276"/>
      <c r="Q98" s="276"/>
      <c r="R98" s="139"/>
      <c r="T98" s="140"/>
      <c r="U98" s="140"/>
    </row>
    <row r="99" spans="2:65" s="7" customFormat="1" ht="19.899999999999999" customHeight="1">
      <c r="B99" s="137"/>
      <c r="C99" s="138"/>
      <c r="D99" s="107" t="s">
        <v>126</v>
      </c>
      <c r="E99" s="138"/>
      <c r="F99" s="138"/>
      <c r="G99" s="138"/>
      <c r="H99" s="138"/>
      <c r="I99" s="138"/>
      <c r="J99" s="138"/>
      <c r="K99" s="138"/>
      <c r="L99" s="138"/>
      <c r="M99" s="138"/>
      <c r="N99" s="204">
        <f>N329</f>
        <v>0</v>
      </c>
      <c r="O99" s="276"/>
      <c r="P99" s="276"/>
      <c r="Q99" s="276"/>
      <c r="R99" s="139"/>
      <c r="T99" s="140"/>
      <c r="U99" s="140"/>
    </row>
    <row r="100" spans="2:65" s="7" customFormat="1" ht="19.899999999999999" customHeight="1">
      <c r="B100" s="137"/>
      <c r="C100" s="138"/>
      <c r="D100" s="107" t="s">
        <v>127</v>
      </c>
      <c r="E100" s="138"/>
      <c r="F100" s="138"/>
      <c r="G100" s="138"/>
      <c r="H100" s="138"/>
      <c r="I100" s="138"/>
      <c r="J100" s="138"/>
      <c r="K100" s="138"/>
      <c r="L100" s="138"/>
      <c r="M100" s="138"/>
      <c r="N100" s="204">
        <f>N350</f>
        <v>0</v>
      </c>
      <c r="O100" s="276"/>
      <c r="P100" s="276"/>
      <c r="Q100" s="276"/>
      <c r="R100" s="139"/>
      <c r="T100" s="140"/>
      <c r="U100" s="140"/>
    </row>
    <row r="101" spans="2:65" s="1" customFormat="1" ht="21.75" customHeight="1"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8"/>
      <c r="T101" s="130"/>
      <c r="U101" s="130"/>
    </row>
    <row r="102" spans="2:65" s="1" customFormat="1" ht="29.25" customHeight="1">
      <c r="B102" s="36"/>
      <c r="C102" s="131" t="s">
        <v>128</v>
      </c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277">
        <f>ROUND(N103+N104+N105+N106+N107+N108,2)</f>
        <v>0</v>
      </c>
      <c r="O102" s="278"/>
      <c r="P102" s="278"/>
      <c r="Q102" s="278"/>
      <c r="R102" s="38"/>
      <c r="T102" s="141"/>
      <c r="U102" s="142" t="s">
        <v>40</v>
      </c>
    </row>
    <row r="103" spans="2:65" s="1" customFormat="1" ht="18" customHeight="1">
      <c r="B103" s="36"/>
      <c r="C103" s="37"/>
      <c r="D103" s="201" t="s">
        <v>129</v>
      </c>
      <c r="E103" s="202"/>
      <c r="F103" s="202"/>
      <c r="G103" s="202"/>
      <c r="H103" s="202"/>
      <c r="I103" s="37"/>
      <c r="J103" s="37"/>
      <c r="K103" s="37"/>
      <c r="L103" s="37"/>
      <c r="M103" s="37"/>
      <c r="N103" s="203">
        <f>ROUND(N88*T103,2)</f>
        <v>0</v>
      </c>
      <c r="O103" s="204"/>
      <c r="P103" s="204"/>
      <c r="Q103" s="204"/>
      <c r="R103" s="38"/>
      <c r="S103" s="143"/>
      <c r="T103" s="144"/>
      <c r="U103" s="145" t="s">
        <v>41</v>
      </c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7" t="s">
        <v>130</v>
      </c>
      <c r="AZ103" s="146"/>
      <c r="BA103" s="146"/>
      <c r="BB103" s="146"/>
      <c r="BC103" s="146"/>
      <c r="BD103" s="146"/>
      <c r="BE103" s="148">
        <f t="shared" ref="BE103:BE108" si="0">IF(U103="základní",N103,0)</f>
        <v>0</v>
      </c>
      <c r="BF103" s="148">
        <f t="shared" ref="BF103:BF108" si="1">IF(U103="snížená",N103,0)</f>
        <v>0</v>
      </c>
      <c r="BG103" s="148">
        <f t="shared" ref="BG103:BG108" si="2">IF(U103="zákl. přenesená",N103,0)</f>
        <v>0</v>
      </c>
      <c r="BH103" s="148">
        <f t="shared" ref="BH103:BH108" si="3">IF(U103="sníž. přenesená",N103,0)</f>
        <v>0</v>
      </c>
      <c r="BI103" s="148">
        <f t="shared" ref="BI103:BI108" si="4">IF(U103="nulová",N103,0)</f>
        <v>0</v>
      </c>
      <c r="BJ103" s="147" t="s">
        <v>84</v>
      </c>
      <c r="BK103" s="146"/>
      <c r="BL103" s="146"/>
      <c r="BM103" s="146"/>
    </row>
    <row r="104" spans="2:65" s="1" customFormat="1" ht="18" customHeight="1">
      <c r="B104" s="36"/>
      <c r="C104" s="37"/>
      <c r="D104" s="201" t="s">
        <v>131</v>
      </c>
      <c r="E104" s="202"/>
      <c r="F104" s="202"/>
      <c r="G104" s="202"/>
      <c r="H104" s="202"/>
      <c r="I104" s="37"/>
      <c r="J104" s="37"/>
      <c r="K104" s="37"/>
      <c r="L104" s="37"/>
      <c r="M104" s="37"/>
      <c r="N104" s="203">
        <f>ROUND(N88*T104,2)</f>
        <v>0</v>
      </c>
      <c r="O104" s="204"/>
      <c r="P104" s="204"/>
      <c r="Q104" s="204"/>
      <c r="R104" s="38"/>
      <c r="S104" s="143"/>
      <c r="T104" s="144"/>
      <c r="U104" s="145" t="s">
        <v>41</v>
      </c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7" t="s">
        <v>130</v>
      </c>
      <c r="AZ104" s="146"/>
      <c r="BA104" s="146"/>
      <c r="BB104" s="146"/>
      <c r="BC104" s="146"/>
      <c r="BD104" s="146"/>
      <c r="BE104" s="148">
        <f t="shared" si="0"/>
        <v>0</v>
      </c>
      <c r="BF104" s="148">
        <f t="shared" si="1"/>
        <v>0</v>
      </c>
      <c r="BG104" s="148">
        <f t="shared" si="2"/>
        <v>0</v>
      </c>
      <c r="BH104" s="148">
        <f t="shared" si="3"/>
        <v>0</v>
      </c>
      <c r="BI104" s="148">
        <f t="shared" si="4"/>
        <v>0</v>
      </c>
      <c r="BJ104" s="147" t="s">
        <v>84</v>
      </c>
      <c r="BK104" s="146"/>
      <c r="BL104" s="146"/>
      <c r="BM104" s="146"/>
    </row>
    <row r="105" spans="2:65" s="1" customFormat="1" ht="18" customHeight="1">
      <c r="B105" s="36"/>
      <c r="C105" s="37"/>
      <c r="D105" s="201" t="s">
        <v>132</v>
      </c>
      <c r="E105" s="202"/>
      <c r="F105" s="202"/>
      <c r="G105" s="202"/>
      <c r="H105" s="202"/>
      <c r="I105" s="37"/>
      <c r="J105" s="37"/>
      <c r="K105" s="37"/>
      <c r="L105" s="37"/>
      <c r="M105" s="37"/>
      <c r="N105" s="203">
        <f>ROUND(N88*T105,2)</f>
        <v>0</v>
      </c>
      <c r="O105" s="204"/>
      <c r="P105" s="204"/>
      <c r="Q105" s="204"/>
      <c r="R105" s="38"/>
      <c r="S105" s="143"/>
      <c r="T105" s="144"/>
      <c r="U105" s="145" t="s">
        <v>41</v>
      </c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7" t="s">
        <v>130</v>
      </c>
      <c r="AZ105" s="146"/>
      <c r="BA105" s="146"/>
      <c r="BB105" s="146"/>
      <c r="BC105" s="146"/>
      <c r="BD105" s="146"/>
      <c r="BE105" s="148">
        <f t="shared" si="0"/>
        <v>0</v>
      </c>
      <c r="BF105" s="148">
        <f t="shared" si="1"/>
        <v>0</v>
      </c>
      <c r="BG105" s="148">
        <f t="shared" si="2"/>
        <v>0</v>
      </c>
      <c r="BH105" s="148">
        <f t="shared" si="3"/>
        <v>0</v>
      </c>
      <c r="BI105" s="148">
        <f t="shared" si="4"/>
        <v>0</v>
      </c>
      <c r="BJ105" s="147" t="s">
        <v>84</v>
      </c>
      <c r="BK105" s="146"/>
      <c r="BL105" s="146"/>
      <c r="BM105" s="146"/>
    </row>
    <row r="106" spans="2:65" s="1" customFormat="1" ht="18" customHeight="1">
      <c r="B106" s="36"/>
      <c r="C106" s="37"/>
      <c r="D106" s="201" t="s">
        <v>133</v>
      </c>
      <c r="E106" s="202"/>
      <c r="F106" s="202"/>
      <c r="G106" s="202"/>
      <c r="H106" s="202"/>
      <c r="I106" s="37"/>
      <c r="J106" s="37"/>
      <c r="K106" s="37"/>
      <c r="L106" s="37"/>
      <c r="M106" s="37"/>
      <c r="N106" s="203">
        <f>ROUND(N88*T106,2)</f>
        <v>0</v>
      </c>
      <c r="O106" s="204"/>
      <c r="P106" s="204"/>
      <c r="Q106" s="204"/>
      <c r="R106" s="38"/>
      <c r="S106" s="143"/>
      <c r="T106" s="144"/>
      <c r="U106" s="145" t="s">
        <v>41</v>
      </c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7" t="s">
        <v>130</v>
      </c>
      <c r="AZ106" s="146"/>
      <c r="BA106" s="146"/>
      <c r="BB106" s="146"/>
      <c r="BC106" s="146"/>
      <c r="BD106" s="146"/>
      <c r="BE106" s="148">
        <f t="shared" si="0"/>
        <v>0</v>
      </c>
      <c r="BF106" s="148">
        <f t="shared" si="1"/>
        <v>0</v>
      </c>
      <c r="BG106" s="148">
        <f t="shared" si="2"/>
        <v>0</v>
      </c>
      <c r="BH106" s="148">
        <f t="shared" si="3"/>
        <v>0</v>
      </c>
      <c r="BI106" s="148">
        <f t="shared" si="4"/>
        <v>0</v>
      </c>
      <c r="BJ106" s="147" t="s">
        <v>84</v>
      </c>
      <c r="BK106" s="146"/>
      <c r="BL106" s="146"/>
      <c r="BM106" s="146"/>
    </row>
    <row r="107" spans="2:65" s="1" customFormat="1" ht="18" customHeight="1">
      <c r="B107" s="36"/>
      <c r="C107" s="37"/>
      <c r="D107" s="201" t="s">
        <v>134</v>
      </c>
      <c r="E107" s="202"/>
      <c r="F107" s="202"/>
      <c r="G107" s="202"/>
      <c r="H107" s="202"/>
      <c r="I107" s="37"/>
      <c r="J107" s="37"/>
      <c r="K107" s="37"/>
      <c r="L107" s="37"/>
      <c r="M107" s="37"/>
      <c r="N107" s="203">
        <f>ROUND(N88*T107,2)</f>
        <v>0</v>
      </c>
      <c r="O107" s="204"/>
      <c r="P107" s="204"/>
      <c r="Q107" s="204"/>
      <c r="R107" s="38"/>
      <c r="S107" s="143"/>
      <c r="T107" s="144"/>
      <c r="U107" s="145" t="s">
        <v>41</v>
      </c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7" t="s">
        <v>130</v>
      </c>
      <c r="AZ107" s="146"/>
      <c r="BA107" s="146"/>
      <c r="BB107" s="146"/>
      <c r="BC107" s="146"/>
      <c r="BD107" s="146"/>
      <c r="BE107" s="148">
        <f t="shared" si="0"/>
        <v>0</v>
      </c>
      <c r="BF107" s="148">
        <f t="shared" si="1"/>
        <v>0</v>
      </c>
      <c r="BG107" s="148">
        <f t="shared" si="2"/>
        <v>0</v>
      </c>
      <c r="BH107" s="148">
        <f t="shared" si="3"/>
        <v>0</v>
      </c>
      <c r="BI107" s="148">
        <f t="shared" si="4"/>
        <v>0</v>
      </c>
      <c r="BJ107" s="147" t="s">
        <v>84</v>
      </c>
      <c r="BK107" s="146"/>
      <c r="BL107" s="146"/>
      <c r="BM107" s="146"/>
    </row>
    <row r="108" spans="2:65" s="1" customFormat="1" ht="18" customHeight="1">
      <c r="B108" s="36"/>
      <c r="C108" s="37"/>
      <c r="D108" s="107" t="s">
        <v>135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203">
        <f>ROUND(N88*T108,2)</f>
        <v>0</v>
      </c>
      <c r="O108" s="204"/>
      <c r="P108" s="204"/>
      <c r="Q108" s="204"/>
      <c r="R108" s="38"/>
      <c r="S108" s="143"/>
      <c r="T108" s="149"/>
      <c r="U108" s="150" t="s">
        <v>41</v>
      </c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7" t="s">
        <v>136</v>
      </c>
      <c r="AZ108" s="146"/>
      <c r="BA108" s="146"/>
      <c r="BB108" s="146"/>
      <c r="BC108" s="146"/>
      <c r="BD108" s="146"/>
      <c r="BE108" s="148">
        <f t="shared" si="0"/>
        <v>0</v>
      </c>
      <c r="BF108" s="148">
        <f t="shared" si="1"/>
        <v>0</v>
      </c>
      <c r="BG108" s="148">
        <f t="shared" si="2"/>
        <v>0</v>
      </c>
      <c r="BH108" s="148">
        <f t="shared" si="3"/>
        <v>0</v>
      </c>
      <c r="BI108" s="148">
        <f t="shared" si="4"/>
        <v>0</v>
      </c>
      <c r="BJ108" s="147" t="s">
        <v>84</v>
      </c>
      <c r="BK108" s="146"/>
      <c r="BL108" s="146"/>
      <c r="BM108" s="146"/>
    </row>
    <row r="109" spans="2:65" s="1" customFormat="1"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8"/>
      <c r="T109" s="130"/>
      <c r="U109" s="130"/>
    </row>
    <row r="110" spans="2:65" s="1" customFormat="1" ht="29.25" customHeight="1">
      <c r="B110" s="36"/>
      <c r="C110" s="118" t="s">
        <v>100</v>
      </c>
      <c r="D110" s="119"/>
      <c r="E110" s="119"/>
      <c r="F110" s="119"/>
      <c r="G110" s="119"/>
      <c r="H110" s="119"/>
      <c r="I110" s="119"/>
      <c r="J110" s="119"/>
      <c r="K110" s="119"/>
      <c r="L110" s="198">
        <f>ROUND(SUM(N88+N102),2)</f>
        <v>0</v>
      </c>
      <c r="M110" s="198"/>
      <c r="N110" s="198"/>
      <c r="O110" s="198"/>
      <c r="P110" s="198"/>
      <c r="Q110" s="198"/>
      <c r="R110" s="38"/>
      <c r="T110" s="130"/>
      <c r="U110" s="130"/>
    </row>
    <row r="111" spans="2:65" s="1" customFormat="1" ht="6.95" customHeight="1">
      <c r="B111" s="60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2"/>
      <c r="T111" s="130"/>
      <c r="U111" s="130"/>
    </row>
    <row r="115" spans="2:63" s="1" customFormat="1" ht="6.95" customHeight="1">
      <c r="B115" s="63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5"/>
    </row>
    <row r="116" spans="2:63" s="1" customFormat="1" ht="36.950000000000003" customHeight="1">
      <c r="B116" s="36"/>
      <c r="C116" s="213" t="s">
        <v>137</v>
      </c>
      <c r="D116" s="273"/>
      <c r="E116" s="273"/>
      <c r="F116" s="273"/>
      <c r="G116" s="273"/>
      <c r="H116" s="273"/>
      <c r="I116" s="273"/>
      <c r="J116" s="273"/>
      <c r="K116" s="273"/>
      <c r="L116" s="273"/>
      <c r="M116" s="273"/>
      <c r="N116" s="273"/>
      <c r="O116" s="273"/>
      <c r="P116" s="273"/>
      <c r="Q116" s="273"/>
      <c r="R116" s="38"/>
    </row>
    <row r="117" spans="2:63" s="1" customFormat="1" ht="6.95" customHeight="1"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8"/>
    </row>
    <row r="118" spans="2:63" s="1" customFormat="1" ht="30" customHeight="1">
      <c r="B118" s="36"/>
      <c r="C118" s="31" t="s">
        <v>19</v>
      </c>
      <c r="D118" s="37"/>
      <c r="E118" s="37"/>
      <c r="F118" s="274" t="str">
        <f>F6</f>
        <v>FZŠ Chodovická 2250/36, Praha 9 - Rekonstrukce ležatých rozvodů vody - 1. etapa</v>
      </c>
      <c r="G118" s="275"/>
      <c r="H118" s="275"/>
      <c r="I118" s="275"/>
      <c r="J118" s="275"/>
      <c r="K118" s="275"/>
      <c r="L118" s="275"/>
      <c r="M118" s="275"/>
      <c r="N118" s="275"/>
      <c r="O118" s="275"/>
      <c r="P118" s="275"/>
      <c r="Q118" s="37"/>
      <c r="R118" s="38"/>
    </row>
    <row r="119" spans="2:63" s="1" customFormat="1" ht="36.950000000000003" customHeight="1">
      <c r="B119" s="36"/>
      <c r="C119" s="70" t="s">
        <v>108</v>
      </c>
      <c r="D119" s="37"/>
      <c r="E119" s="37"/>
      <c r="F119" s="215" t="str">
        <f>F7</f>
        <v>01 - SO 01 Stavební část</v>
      </c>
      <c r="G119" s="273"/>
      <c r="H119" s="273"/>
      <c r="I119" s="273"/>
      <c r="J119" s="273"/>
      <c r="K119" s="273"/>
      <c r="L119" s="273"/>
      <c r="M119" s="273"/>
      <c r="N119" s="273"/>
      <c r="O119" s="273"/>
      <c r="P119" s="273"/>
      <c r="Q119" s="37"/>
      <c r="R119" s="38"/>
    </row>
    <row r="120" spans="2:63" s="1" customFormat="1" ht="6.95" customHeight="1"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8"/>
    </row>
    <row r="121" spans="2:63" s="1" customFormat="1" ht="18" customHeight="1">
      <c r="B121" s="36"/>
      <c r="C121" s="31" t="s">
        <v>24</v>
      </c>
      <c r="D121" s="37"/>
      <c r="E121" s="37"/>
      <c r="F121" s="29" t="str">
        <f>F9</f>
        <v xml:space="preserve"> </v>
      </c>
      <c r="G121" s="37"/>
      <c r="H121" s="37"/>
      <c r="I121" s="37"/>
      <c r="J121" s="37"/>
      <c r="K121" s="31" t="s">
        <v>26</v>
      </c>
      <c r="L121" s="37"/>
      <c r="M121" s="269" t="str">
        <f>IF(O9="","",O9)</f>
        <v>29.3.2017</v>
      </c>
      <c r="N121" s="269"/>
      <c r="O121" s="269"/>
      <c r="P121" s="269"/>
      <c r="Q121" s="37"/>
      <c r="R121" s="38"/>
    </row>
    <row r="122" spans="2:63" s="1" customFormat="1" ht="6.95" customHeight="1"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8"/>
    </row>
    <row r="123" spans="2:63" s="1" customFormat="1" ht="15">
      <c r="B123" s="36"/>
      <c r="C123" s="31" t="s">
        <v>28</v>
      </c>
      <c r="D123" s="37"/>
      <c r="E123" s="37"/>
      <c r="F123" s="29" t="str">
        <f>E12</f>
        <v xml:space="preserve"> </v>
      </c>
      <c r="G123" s="37"/>
      <c r="H123" s="37"/>
      <c r="I123" s="37"/>
      <c r="J123" s="37"/>
      <c r="K123" s="31" t="s">
        <v>33</v>
      </c>
      <c r="L123" s="37"/>
      <c r="M123" s="235" t="str">
        <f>E18</f>
        <v xml:space="preserve"> </v>
      </c>
      <c r="N123" s="235"/>
      <c r="O123" s="235"/>
      <c r="P123" s="235"/>
      <c r="Q123" s="235"/>
      <c r="R123" s="38"/>
    </row>
    <row r="124" spans="2:63" s="1" customFormat="1" ht="14.45" customHeight="1">
      <c r="B124" s="36"/>
      <c r="C124" s="31" t="s">
        <v>31</v>
      </c>
      <c r="D124" s="37"/>
      <c r="E124" s="37"/>
      <c r="F124" s="29" t="str">
        <f>IF(E15="","",E15)</f>
        <v>Vyplň údaj</v>
      </c>
      <c r="G124" s="37"/>
      <c r="H124" s="37"/>
      <c r="I124" s="37"/>
      <c r="J124" s="37"/>
      <c r="K124" s="31" t="s">
        <v>35</v>
      </c>
      <c r="L124" s="37"/>
      <c r="M124" s="235" t="str">
        <f>E21</f>
        <v xml:space="preserve"> </v>
      </c>
      <c r="N124" s="235"/>
      <c r="O124" s="235"/>
      <c r="P124" s="235"/>
      <c r="Q124" s="235"/>
      <c r="R124" s="38"/>
    </row>
    <row r="125" spans="2:63" s="1" customFormat="1" ht="10.35" customHeight="1"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8"/>
    </row>
    <row r="126" spans="2:63" s="8" customFormat="1" ht="29.25" customHeight="1">
      <c r="B126" s="151"/>
      <c r="C126" s="152" t="s">
        <v>138</v>
      </c>
      <c r="D126" s="153" t="s">
        <v>139</v>
      </c>
      <c r="E126" s="153" t="s">
        <v>58</v>
      </c>
      <c r="F126" s="270" t="s">
        <v>140</v>
      </c>
      <c r="G126" s="270"/>
      <c r="H126" s="270"/>
      <c r="I126" s="270"/>
      <c r="J126" s="153" t="s">
        <v>141</v>
      </c>
      <c r="K126" s="153" t="s">
        <v>142</v>
      </c>
      <c r="L126" s="271" t="s">
        <v>143</v>
      </c>
      <c r="M126" s="271"/>
      <c r="N126" s="270" t="s">
        <v>113</v>
      </c>
      <c r="O126" s="270"/>
      <c r="P126" s="270"/>
      <c r="Q126" s="272"/>
      <c r="R126" s="154"/>
      <c r="T126" s="81" t="s">
        <v>144</v>
      </c>
      <c r="U126" s="82" t="s">
        <v>40</v>
      </c>
      <c r="V126" s="82" t="s">
        <v>145</v>
      </c>
      <c r="W126" s="82" t="s">
        <v>146</v>
      </c>
      <c r="X126" s="82" t="s">
        <v>147</v>
      </c>
      <c r="Y126" s="82" t="s">
        <v>148</v>
      </c>
      <c r="Z126" s="82" t="s">
        <v>149</v>
      </c>
      <c r="AA126" s="83" t="s">
        <v>150</v>
      </c>
    </row>
    <row r="127" spans="2:63" s="1" customFormat="1" ht="29.25" customHeight="1">
      <c r="B127" s="36"/>
      <c r="C127" s="85" t="s">
        <v>110</v>
      </c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251">
        <f>BK127</f>
        <v>0</v>
      </c>
      <c r="O127" s="252"/>
      <c r="P127" s="252"/>
      <c r="Q127" s="252"/>
      <c r="R127" s="38"/>
      <c r="T127" s="84"/>
      <c r="U127" s="52"/>
      <c r="V127" s="52"/>
      <c r="W127" s="155">
        <f>W128+W313+W357</f>
        <v>0</v>
      </c>
      <c r="X127" s="52"/>
      <c r="Y127" s="155">
        <f>Y128+Y313+Y357</f>
        <v>155.14246733000002</v>
      </c>
      <c r="Z127" s="52"/>
      <c r="AA127" s="156">
        <f>AA128+AA313+AA357</f>
        <v>109.3218395</v>
      </c>
      <c r="AT127" s="19" t="s">
        <v>75</v>
      </c>
      <c r="AU127" s="19" t="s">
        <v>115</v>
      </c>
      <c r="BK127" s="157">
        <f>BK128+BK313+BK357</f>
        <v>0</v>
      </c>
    </row>
    <row r="128" spans="2:63" s="9" customFormat="1" ht="37.35" customHeight="1">
      <c r="B128" s="158"/>
      <c r="C128" s="159"/>
      <c r="D128" s="160" t="s">
        <v>116</v>
      </c>
      <c r="E128" s="160"/>
      <c r="F128" s="160"/>
      <c r="G128" s="160"/>
      <c r="H128" s="160"/>
      <c r="I128" s="160"/>
      <c r="J128" s="160"/>
      <c r="K128" s="160"/>
      <c r="L128" s="160"/>
      <c r="M128" s="160"/>
      <c r="N128" s="253">
        <f>BK128</f>
        <v>0</v>
      </c>
      <c r="O128" s="254"/>
      <c r="P128" s="254"/>
      <c r="Q128" s="254"/>
      <c r="R128" s="161"/>
      <c r="T128" s="162"/>
      <c r="U128" s="159"/>
      <c r="V128" s="159"/>
      <c r="W128" s="163">
        <f>W129+W205+W218+W229+W245+W273+W311</f>
        <v>0</v>
      </c>
      <c r="X128" s="159"/>
      <c r="Y128" s="163">
        <f>Y129+Y205+Y218+Y229+Y245+Y273+Y311</f>
        <v>153.14426971</v>
      </c>
      <c r="Z128" s="159"/>
      <c r="AA128" s="164">
        <f>AA129+AA205+AA218+AA229+AA245+AA273+AA311</f>
        <v>107.731032</v>
      </c>
      <c r="AR128" s="165" t="s">
        <v>84</v>
      </c>
      <c r="AT128" s="166" t="s">
        <v>75</v>
      </c>
      <c r="AU128" s="166" t="s">
        <v>76</v>
      </c>
      <c r="AY128" s="165" t="s">
        <v>151</v>
      </c>
      <c r="BK128" s="167">
        <f>BK129+BK205+BK218+BK229+BK245+BK273+BK311</f>
        <v>0</v>
      </c>
    </row>
    <row r="129" spans="2:65" s="9" customFormat="1" ht="19.899999999999999" customHeight="1">
      <c r="B129" s="158"/>
      <c r="C129" s="159"/>
      <c r="D129" s="168" t="s">
        <v>117</v>
      </c>
      <c r="E129" s="168"/>
      <c r="F129" s="168"/>
      <c r="G129" s="168"/>
      <c r="H129" s="168"/>
      <c r="I129" s="168"/>
      <c r="J129" s="168"/>
      <c r="K129" s="168"/>
      <c r="L129" s="168"/>
      <c r="M129" s="168"/>
      <c r="N129" s="255">
        <f>BK129</f>
        <v>0</v>
      </c>
      <c r="O129" s="256"/>
      <c r="P129" s="256"/>
      <c r="Q129" s="256"/>
      <c r="R129" s="161"/>
      <c r="T129" s="162"/>
      <c r="U129" s="159"/>
      <c r="V129" s="159"/>
      <c r="W129" s="163">
        <f>SUM(W130:W204)</f>
        <v>0</v>
      </c>
      <c r="X129" s="159"/>
      <c r="Y129" s="163">
        <f>SUM(Y130:Y204)</f>
        <v>146.19384882</v>
      </c>
      <c r="Z129" s="159"/>
      <c r="AA129" s="164">
        <f>SUM(AA130:AA204)</f>
        <v>101.39400000000001</v>
      </c>
      <c r="AR129" s="165" t="s">
        <v>84</v>
      </c>
      <c r="AT129" s="166" t="s">
        <v>75</v>
      </c>
      <c r="AU129" s="166" t="s">
        <v>84</v>
      </c>
      <c r="AY129" s="165" t="s">
        <v>151</v>
      </c>
      <c r="BK129" s="167">
        <f>SUM(BK130:BK204)</f>
        <v>0</v>
      </c>
    </row>
    <row r="130" spans="2:65" s="1" customFormat="1" ht="31.5" customHeight="1">
      <c r="B130" s="36"/>
      <c r="C130" s="169" t="s">
        <v>84</v>
      </c>
      <c r="D130" s="169" t="s">
        <v>152</v>
      </c>
      <c r="E130" s="170" t="s">
        <v>153</v>
      </c>
      <c r="F130" s="247" t="s">
        <v>154</v>
      </c>
      <c r="G130" s="247"/>
      <c r="H130" s="247"/>
      <c r="I130" s="247"/>
      <c r="J130" s="171" t="s">
        <v>155</v>
      </c>
      <c r="K130" s="172">
        <v>112.66</v>
      </c>
      <c r="L130" s="248">
        <v>0</v>
      </c>
      <c r="M130" s="249"/>
      <c r="N130" s="250">
        <f>ROUND(L130*K130,2)</f>
        <v>0</v>
      </c>
      <c r="O130" s="250"/>
      <c r="P130" s="250"/>
      <c r="Q130" s="250"/>
      <c r="R130" s="38"/>
      <c r="T130" s="173" t="s">
        <v>22</v>
      </c>
      <c r="U130" s="45" t="s">
        <v>41</v>
      </c>
      <c r="V130" s="37"/>
      <c r="W130" s="174">
        <f>V130*K130</f>
        <v>0</v>
      </c>
      <c r="X130" s="174">
        <v>0</v>
      </c>
      <c r="Y130" s="174">
        <f>X130*K130</f>
        <v>0</v>
      </c>
      <c r="Z130" s="174">
        <v>0.44</v>
      </c>
      <c r="AA130" s="175">
        <f>Z130*K130</f>
        <v>49.570399999999999</v>
      </c>
      <c r="AR130" s="19" t="s">
        <v>156</v>
      </c>
      <c r="AT130" s="19" t="s">
        <v>152</v>
      </c>
      <c r="AU130" s="19" t="s">
        <v>106</v>
      </c>
      <c r="AY130" s="19" t="s">
        <v>151</v>
      </c>
      <c r="BE130" s="111">
        <f>IF(U130="základní",N130,0)</f>
        <v>0</v>
      </c>
      <c r="BF130" s="111">
        <f>IF(U130="snížená",N130,0)</f>
        <v>0</v>
      </c>
      <c r="BG130" s="111">
        <f>IF(U130="zákl. přenesená",N130,0)</f>
        <v>0</v>
      </c>
      <c r="BH130" s="111">
        <f>IF(U130="sníž. přenesená",N130,0)</f>
        <v>0</v>
      </c>
      <c r="BI130" s="111">
        <f>IF(U130="nulová",N130,0)</f>
        <v>0</v>
      </c>
      <c r="BJ130" s="19" t="s">
        <v>84</v>
      </c>
      <c r="BK130" s="111">
        <f>ROUND(L130*K130,2)</f>
        <v>0</v>
      </c>
      <c r="BL130" s="19" t="s">
        <v>156</v>
      </c>
      <c r="BM130" s="19" t="s">
        <v>157</v>
      </c>
    </row>
    <row r="131" spans="2:65" s="10" customFormat="1" ht="22.5" customHeight="1">
      <c r="B131" s="176"/>
      <c r="C131" s="177"/>
      <c r="D131" s="177"/>
      <c r="E131" s="178" t="s">
        <v>22</v>
      </c>
      <c r="F131" s="261" t="s">
        <v>158</v>
      </c>
      <c r="G131" s="262"/>
      <c r="H131" s="262"/>
      <c r="I131" s="262"/>
      <c r="J131" s="177"/>
      <c r="K131" s="179">
        <v>112.66</v>
      </c>
      <c r="L131" s="177"/>
      <c r="M131" s="177"/>
      <c r="N131" s="177"/>
      <c r="O131" s="177"/>
      <c r="P131" s="177"/>
      <c r="Q131" s="177"/>
      <c r="R131" s="180"/>
      <c r="T131" s="181"/>
      <c r="U131" s="177"/>
      <c r="V131" s="177"/>
      <c r="W131" s="177"/>
      <c r="X131" s="177"/>
      <c r="Y131" s="177"/>
      <c r="Z131" s="177"/>
      <c r="AA131" s="182"/>
      <c r="AT131" s="183" t="s">
        <v>159</v>
      </c>
      <c r="AU131" s="183" t="s">
        <v>106</v>
      </c>
      <c r="AV131" s="10" t="s">
        <v>106</v>
      </c>
      <c r="AW131" s="10" t="s">
        <v>34</v>
      </c>
      <c r="AX131" s="10" t="s">
        <v>76</v>
      </c>
      <c r="AY131" s="183" t="s">
        <v>151</v>
      </c>
    </row>
    <row r="132" spans="2:65" s="11" customFormat="1" ht="22.5" customHeight="1">
      <c r="B132" s="184"/>
      <c r="C132" s="185"/>
      <c r="D132" s="185"/>
      <c r="E132" s="186" t="s">
        <v>22</v>
      </c>
      <c r="F132" s="259" t="s">
        <v>160</v>
      </c>
      <c r="G132" s="260"/>
      <c r="H132" s="260"/>
      <c r="I132" s="260"/>
      <c r="J132" s="185"/>
      <c r="K132" s="187">
        <v>112.66</v>
      </c>
      <c r="L132" s="185"/>
      <c r="M132" s="185"/>
      <c r="N132" s="185"/>
      <c r="O132" s="185"/>
      <c r="P132" s="185"/>
      <c r="Q132" s="185"/>
      <c r="R132" s="188"/>
      <c r="T132" s="189"/>
      <c r="U132" s="185"/>
      <c r="V132" s="185"/>
      <c r="W132" s="185"/>
      <c r="X132" s="185"/>
      <c r="Y132" s="185"/>
      <c r="Z132" s="185"/>
      <c r="AA132" s="190"/>
      <c r="AT132" s="191" t="s">
        <v>159</v>
      </c>
      <c r="AU132" s="191" t="s">
        <v>106</v>
      </c>
      <c r="AV132" s="11" t="s">
        <v>156</v>
      </c>
      <c r="AW132" s="11" t="s">
        <v>34</v>
      </c>
      <c r="AX132" s="11" t="s">
        <v>84</v>
      </c>
      <c r="AY132" s="191" t="s">
        <v>151</v>
      </c>
    </row>
    <row r="133" spans="2:65" s="1" customFormat="1" ht="31.5" customHeight="1">
      <c r="B133" s="36"/>
      <c r="C133" s="169" t="s">
        <v>106</v>
      </c>
      <c r="D133" s="169" t="s">
        <v>152</v>
      </c>
      <c r="E133" s="170" t="s">
        <v>161</v>
      </c>
      <c r="F133" s="247" t="s">
        <v>162</v>
      </c>
      <c r="G133" s="247"/>
      <c r="H133" s="247"/>
      <c r="I133" s="247"/>
      <c r="J133" s="171" t="s">
        <v>155</v>
      </c>
      <c r="K133" s="172">
        <v>112.66</v>
      </c>
      <c r="L133" s="248">
        <v>0</v>
      </c>
      <c r="M133" s="249"/>
      <c r="N133" s="250">
        <f>ROUND(L133*K133,2)</f>
        <v>0</v>
      </c>
      <c r="O133" s="250"/>
      <c r="P133" s="250"/>
      <c r="Q133" s="250"/>
      <c r="R133" s="38"/>
      <c r="T133" s="173" t="s">
        <v>22</v>
      </c>
      <c r="U133" s="45" t="s">
        <v>41</v>
      </c>
      <c r="V133" s="37"/>
      <c r="W133" s="174">
        <f>V133*K133</f>
        <v>0</v>
      </c>
      <c r="X133" s="174">
        <v>0</v>
      </c>
      <c r="Y133" s="174">
        <f>X133*K133</f>
        <v>0</v>
      </c>
      <c r="Z133" s="174">
        <v>0.24</v>
      </c>
      <c r="AA133" s="175">
        <f>Z133*K133</f>
        <v>27.038399999999999</v>
      </c>
      <c r="AR133" s="19" t="s">
        <v>156</v>
      </c>
      <c r="AT133" s="19" t="s">
        <v>152</v>
      </c>
      <c r="AU133" s="19" t="s">
        <v>106</v>
      </c>
      <c r="AY133" s="19" t="s">
        <v>151</v>
      </c>
      <c r="BE133" s="111">
        <f>IF(U133="základní",N133,0)</f>
        <v>0</v>
      </c>
      <c r="BF133" s="111">
        <f>IF(U133="snížená",N133,0)</f>
        <v>0</v>
      </c>
      <c r="BG133" s="111">
        <f>IF(U133="zákl. přenesená",N133,0)</f>
        <v>0</v>
      </c>
      <c r="BH133" s="111">
        <f>IF(U133="sníž. přenesená",N133,0)</f>
        <v>0</v>
      </c>
      <c r="BI133" s="111">
        <f>IF(U133="nulová",N133,0)</f>
        <v>0</v>
      </c>
      <c r="BJ133" s="19" t="s">
        <v>84</v>
      </c>
      <c r="BK133" s="111">
        <f>ROUND(L133*K133,2)</f>
        <v>0</v>
      </c>
      <c r="BL133" s="19" t="s">
        <v>156</v>
      </c>
      <c r="BM133" s="19" t="s">
        <v>163</v>
      </c>
    </row>
    <row r="134" spans="2:65" s="10" customFormat="1" ht="22.5" customHeight="1">
      <c r="B134" s="176"/>
      <c r="C134" s="177"/>
      <c r="D134" s="177"/>
      <c r="E134" s="178" t="s">
        <v>22</v>
      </c>
      <c r="F134" s="261" t="s">
        <v>158</v>
      </c>
      <c r="G134" s="262"/>
      <c r="H134" s="262"/>
      <c r="I134" s="262"/>
      <c r="J134" s="177"/>
      <c r="K134" s="179">
        <v>112.66</v>
      </c>
      <c r="L134" s="177"/>
      <c r="M134" s="177"/>
      <c r="N134" s="177"/>
      <c r="O134" s="177"/>
      <c r="P134" s="177"/>
      <c r="Q134" s="177"/>
      <c r="R134" s="180"/>
      <c r="T134" s="181"/>
      <c r="U134" s="177"/>
      <c r="V134" s="177"/>
      <c r="W134" s="177"/>
      <c r="X134" s="177"/>
      <c r="Y134" s="177"/>
      <c r="Z134" s="177"/>
      <c r="AA134" s="182"/>
      <c r="AT134" s="183" t="s">
        <v>159</v>
      </c>
      <c r="AU134" s="183" t="s">
        <v>106</v>
      </c>
      <c r="AV134" s="10" t="s">
        <v>106</v>
      </c>
      <c r="AW134" s="10" t="s">
        <v>34</v>
      </c>
      <c r="AX134" s="10" t="s">
        <v>76</v>
      </c>
      <c r="AY134" s="183" t="s">
        <v>151</v>
      </c>
    </row>
    <row r="135" spans="2:65" s="11" customFormat="1" ht="22.5" customHeight="1">
      <c r="B135" s="184"/>
      <c r="C135" s="185"/>
      <c r="D135" s="185"/>
      <c r="E135" s="186" t="s">
        <v>22</v>
      </c>
      <c r="F135" s="259" t="s">
        <v>160</v>
      </c>
      <c r="G135" s="260"/>
      <c r="H135" s="260"/>
      <c r="I135" s="260"/>
      <c r="J135" s="185"/>
      <c r="K135" s="187">
        <v>112.66</v>
      </c>
      <c r="L135" s="185"/>
      <c r="M135" s="185"/>
      <c r="N135" s="185"/>
      <c r="O135" s="185"/>
      <c r="P135" s="185"/>
      <c r="Q135" s="185"/>
      <c r="R135" s="188"/>
      <c r="T135" s="189"/>
      <c r="U135" s="185"/>
      <c r="V135" s="185"/>
      <c r="W135" s="185"/>
      <c r="X135" s="185"/>
      <c r="Y135" s="185"/>
      <c r="Z135" s="185"/>
      <c r="AA135" s="190"/>
      <c r="AT135" s="191" t="s">
        <v>159</v>
      </c>
      <c r="AU135" s="191" t="s">
        <v>106</v>
      </c>
      <c r="AV135" s="11" t="s">
        <v>156</v>
      </c>
      <c r="AW135" s="11" t="s">
        <v>34</v>
      </c>
      <c r="AX135" s="11" t="s">
        <v>84</v>
      </c>
      <c r="AY135" s="191" t="s">
        <v>151</v>
      </c>
    </row>
    <row r="136" spans="2:65" s="1" customFormat="1" ht="31.5" customHeight="1">
      <c r="B136" s="36"/>
      <c r="C136" s="169" t="s">
        <v>164</v>
      </c>
      <c r="D136" s="169" t="s">
        <v>152</v>
      </c>
      <c r="E136" s="170" t="s">
        <v>165</v>
      </c>
      <c r="F136" s="247" t="s">
        <v>166</v>
      </c>
      <c r="G136" s="247"/>
      <c r="H136" s="247"/>
      <c r="I136" s="247"/>
      <c r="J136" s="171" t="s">
        <v>155</v>
      </c>
      <c r="K136" s="172">
        <v>112.66</v>
      </c>
      <c r="L136" s="248">
        <v>0</v>
      </c>
      <c r="M136" s="249"/>
      <c r="N136" s="250">
        <f>ROUND(L136*K136,2)</f>
        <v>0</v>
      </c>
      <c r="O136" s="250"/>
      <c r="P136" s="250"/>
      <c r="Q136" s="250"/>
      <c r="R136" s="38"/>
      <c r="T136" s="173" t="s">
        <v>22</v>
      </c>
      <c r="U136" s="45" t="s">
        <v>41</v>
      </c>
      <c r="V136" s="37"/>
      <c r="W136" s="174">
        <f>V136*K136</f>
        <v>0</v>
      </c>
      <c r="X136" s="174">
        <v>0</v>
      </c>
      <c r="Y136" s="174">
        <f>X136*K136</f>
        <v>0</v>
      </c>
      <c r="Z136" s="174">
        <v>0.22</v>
      </c>
      <c r="AA136" s="175">
        <f>Z136*K136</f>
        <v>24.7852</v>
      </c>
      <c r="AR136" s="19" t="s">
        <v>156</v>
      </c>
      <c r="AT136" s="19" t="s">
        <v>152</v>
      </c>
      <c r="AU136" s="19" t="s">
        <v>106</v>
      </c>
      <c r="AY136" s="19" t="s">
        <v>151</v>
      </c>
      <c r="BE136" s="111">
        <f>IF(U136="základní",N136,0)</f>
        <v>0</v>
      </c>
      <c r="BF136" s="111">
        <f>IF(U136="snížená",N136,0)</f>
        <v>0</v>
      </c>
      <c r="BG136" s="111">
        <f>IF(U136="zákl. přenesená",N136,0)</f>
        <v>0</v>
      </c>
      <c r="BH136" s="111">
        <f>IF(U136="sníž. přenesená",N136,0)</f>
        <v>0</v>
      </c>
      <c r="BI136" s="111">
        <f>IF(U136="nulová",N136,0)</f>
        <v>0</v>
      </c>
      <c r="BJ136" s="19" t="s">
        <v>84</v>
      </c>
      <c r="BK136" s="111">
        <f>ROUND(L136*K136,2)</f>
        <v>0</v>
      </c>
      <c r="BL136" s="19" t="s">
        <v>156</v>
      </c>
      <c r="BM136" s="19" t="s">
        <v>167</v>
      </c>
    </row>
    <row r="137" spans="2:65" s="10" customFormat="1" ht="22.5" customHeight="1">
      <c r="B137" s="176"/>
      <c r="C137" s="177"/>
      <c r="D137" s="177"/>
      <c r="E137" s="178" t="s">
        <v>22</v>
      </c>
      <c r="F137" s="261" t="s">
        <v>158</v>
      </c>
      <c r="G137" s="262"/>
      <c r="H137" s="262"/>
      <c r="I137" s="262"/>
      <c r="J137" s="177"/>
      <c r="K137" s="179">
        <v>112.66</v>
      </c>
      <c r="L137" s="177"/>
      <c r="M137" s="177"/>
      <c r="N137" s="177"/>
      <c r="O137" s="177"/>
      <c r="P137" s="177"/>
      <c r="Q137" s="177"/>
      <c r="R137" s="180"/>
      <c r="T137" s="181"/>
      <c r="U137" s="177"/>
      <c r="V137" s="177"/>
      <c r="W137" s="177"/>
      <c r="X137" s="177"/>
      <c r="Y137" s="177"/>
      <c r="Z137" s="177"/>
      <c r="AA137" s="182"/>
      <c r="AT137" s="183" t="s">
        <v>159</v>
      </c>
      <c r="AU137" s="183" t="s">
        <v>106</v>
      </c>
      <c r="AV137" s="10" t="s">
        <v>106</v>
      </c>
      <c r="AW137" s="10" t="s">
        <v>34</v>
      </c>
      <c r="AX137" s="10" t="s">
        <v>76</v>
      </c>
      <c r="AY137" s="183" t="s">
        <v>151</v>
      </c>
    </row>
    <row r="138" spans="2:65" s="11" customFormat="1" ht="22.5" customHeight="1">
      <c r="B138" s="184"/>
      <c r="C138" s="185"/>
      <c r="D138" s="185"/>
      <c r="E138" s="186" t="s">
        <v>22</v>
      </c>
      <c r="F138" s="259" t="s">
        <v>160</v>
      </c>
      <c r="G138" s="260"/>
      <c r="H138" s="260"/>
      <c r="I138" s="260"/>
      <c r="J138" s="185"/>
      <c r="K138" s="187">
        <v>112.66</v>
      </c>
      <c r="L138" s="185"/>
      <c r="M138" s="185"/>
      <c r="N138" s="185"/>
      <c r="O138" s="185"/>
      <c r="P138" s="185"/>
      <c r="Q138" s="185"/>
      <c r="R138" s="188"/>
      <c r="T138" s="189"/>
      <c r="U138" s="185"/>
      <c r="V138" s="185"/>
      <c r="W138" s="185"/>
      <c r="X138" s="185"/>
      <c r="Y138" s="185"/>
      <c r="Z138" s="185"/>
      <c r="AA138" s="190"/>
      <c r="AT138" s="191" t="s">
        <v>159</v>
      </c>
      <c r="AU138" s="191" t="s">
        <v>106</v>
      </c>
      <c r="AV138" s="11" t="s">
        <v>156</v>
      </c>
      <c r="AW138" s="11" t="s">
        <v>34</v>
      </c>
      <c r="AX138" s="11" t="s">
        <v>84</v>
      </c>
      <c r="AY138" s="191" t="s">
        <v>151</v>
      </c>
    </row>
    <row r="139" spans="2:65" s="1" customFormat="1" ht="31.5" customHeight="1">
      <c r="B139" s="36"/>
      <c r="C139" s="169" t="s">
        <v>156</v>
      </c>
      <c r="D139" s="169" t="s">
        <v>152</v>
      </c>
      <c r="E139" s="170" t="s">
        <v>168</v>
      </c>
      <c r="F139" s="247" t="s">
        <v>169</v>
      </c>
      <c r="G139" s="247"/>
      <c r="H139" s="247"/>
      <c r="I139" s="247"/>
      <c r="J139" s="171" t="s">
        <v>170</v>
      </c>
      <c r="K139" s="172">
        <v>4.173</v>
      </c>
      <c r="L139" s="248">
        <v>0</v>
      </c>
      <c r="M139" s="249"/>
      <c r="N139" s="250">
        <f>ROUND(L139*K139,2)</f>
        <v>0</v>
      </c>
      <c r="O139" s="250"/>
      <c r="P139" s="250"/>
      <c r="Q139" s="250"/>
      <c r="R139" s="38"/>
      <c r="T139" s="173" t="s">
        <v>22</v>
      </c>
      <c r="U139" s="45" t="s">
        <v>41</v>
      </c>
      <c r="V139" s="37"/>
      <c r="W139" s="174">
        <f>V139*K139</f>
        <v>0</v>
      </c>
      <c r="X139" s="174">
        <v>0</v>
      </c>
      <c r="Y139" s="174">
        <f>X139*K139</f>
        <v>0</v>
      </c>
      <c r="Z139" s="174">
        <v>0</v>
      </c>
      <c r="AA139" s="175">
        <f>Z139*K139</f>
        <v>0</v>
      </c>
      <c r="AR139" s="19" t="s">
        <v>156</v>
      </c>
      <c r="AT139" s="19" t="s">
        <v>152</v>
      </c>
      <c r="AU139" s="19" t="s">
        <v>106</v>
      </c>
      <c r="AY139" s="19" t="s">
        <v>151</v>
      </c>
      <c r="BE139" s="111">
        <f>IF(U139="základní",N139,0)</f>
        <v>0</v>
      </c>
      <c r="BF139" s="111">
        <f>IF(U139="snížená",N139,0)</f>
        <v>0</v>
      </c>
      <c r="BG139" s="111">
        <f>IF(U139="zákl. přenesená",N139,0)</f>
        <v>0</v>
      </c>
      <c r="BH139" s="111">
        <f>IF(U139="sníž. přenesená",N139,0)</f>
        <v>0</v>
      </c>
      <c r="BI139" s="111">
        <f>IF(U139="nulová",N139,0)</f>
        <v>0</v>
      </c>
      <c r="BJ139" s="19" t="s">
        <v>84</v>
      </c>
      <c r="BK139" s="111">
        <f>ROUND(L139*K139,2)</f>
        <v>0</v>
      </c>
      <c r="BL139" s="19" t="s">
        <v>156</v>
      </c>
      <c r="BM139" s="19" t="s">
        <v>171</v>
      </c>
    </row>
    <row r="140" spans="2:65" s="10" customFormat="1" ht="22.5" customHeight="1">
      <c r="B140" s="176"/>
      <c r="C140" s="177"/>
      <c r="D140" s="177"/>
      <c r="E140" s="178" t="s">
        <v>22</v>
      </c>
      <c r="F140" s="261" t="s">
        <v>172</v>
      </c>
      <c r="G140" s="262"/>
      <c r="H140" s="262"/>
      <c r="I140" s="262"/>
      <c r="J140" s="177"/>
      <c r="K140" s="179">
        <v>4.173</v>
      </c>
      <c r="L140" s="177"/>
      <c r="M140" s="177"/>
      <c r="N140" s="177"/>
      <c r="O140" s="177"/>
      <c r="P140" s="177"/>
      <c r="Q140" s="177"/>
      <c r="R140" s="180"/>
      <c r="T140" s="181"/>
      <c r="U140" s="177"/>
      <c r="V140" s="177"/>
      <c r="W140" s="177"/>
      <c r="X140" s="177"/>
      <c r="Y140" s="177"/>
      <c r="Z140" s="177"/>
      <c r="AA140" s="182"/>
      <c r="AT140" s="183" t="s">
        <v>159</v>
      </c>
      <c r="AU140" s="183" t="s">
        <v>106</v>
      </c>
      <c r="AV140" s="10" t="s">
        <v>106</v>
      </c>
      <c r="AW140" s="10" t="s">
        <v>34</v>
      </c>
      <c r="AX140" s="10" t="s">
        <v>76</v>
      </c>
      <c r="AY140" s="183" t="s">
        <v>151</v>
      </c>
    </row>
    <row r="141" spans="2:65" s="11" customFormat="1" ht="22.5" customHeight="1">
      <c r="B141" s="184"/>
      <c r="C141" s="185"/>
      <c r="D141" s="185"/>
      <c r="E141" s="186" t="s">
        <v>22</v>
      </c>
      <c r="F141" s="259" t="s">
        <v>160</v>
      </c>
      <c r="G141" s="260"/>
      <c r="H141" s="260"/>
      <c r="I141" s="260"/>
      <c r="J141" s="185"/>
      <c r="K141" s="187">
        <v>4.173</v>
      </c>
      <c r="L141" s="185"/>
      <c r="M141" s="185"/>
      <c r="N141" s="185"/>
      <c r="O141" s="185"/>
      <c r="P141" s="185"/>
      <c r="Q141" s="185"/>
      <c r="R141" s="188"/>
      <c r="T141" s="189"/>
      <c r="U141" s="185"/>
      <c r="V141" s="185"/>
      <c r="W141" s="185"/>
      <c r="X141" s="185"/>
      <c r="Y141" s="185"/>
      <c r="Z141" s="185"/>
      <c r="AA141" s="190"/>
      <c r="AT141" s="191" t="s">
        <v>159</v>
      </c>
      <c r="AU141" s="191" t="s">
        <v>106</v>
      </c>
      <c r="AV141" s="11" t="s">
        <v>156</v>
      </c>
      <c r="AW141" s="11" t="s">
        <v>34</v>
      </c>
      <c r="AX141" s="11" t="s">
        <v>84</v>
      </c>
      <c r="AY141" s="191" t="s">
        <v>151</v>
      </c>
    </row>
    <row r="142" spans="2:65" s="1" customFormat="1" ht="31.5" customHeight="1">
      <c r="B142" s="36"/>
      <c r="C142" s="169" t="s">
        <v>173</v>
      </c>
      <c r="D142" s="169" t="s">
        <v>152</v>
      </c>
      <c r="E142" s="170" t="s">
        <v>174</v>
      </c>
      <c r="F142" s="247" t="s">
        <v>175</v>
      </c>
      <c r="G142" s="247"/>
      <c r="H142" s="247"/>
      <c r="I142" s="247"/>
      <c r="J142" s="171" t="s">
        <v>170</v>
      </c>
      <c r="K142" s="172">
        <v>0.8</v>
      </c>
      <c r="L142" s="248">
        <v>0</v>
      </c>
      <c r="M142" s="249"/>
      <c r="N142" s="250">
        <f>ROUND(L142*K142,2)</f>
        <v>0</v>
      </c>
      <c r="O142" s="250"/>
      <c r="P142" s="250"/>
      <c r="Q142" s="250"/>
      <c r="R142" s="38"/>
      <c r="T142" s="173" t="s">
        <v>22</v>
      </c>
      <c r="U142" s="45" t="s">
        <v>41</v>
      </c>
      <c r="V142" s="37"/>
      <c r="W142" s="174">
        <f>V142*K142</f>
        <v>0</v>
      </c>
      <c r="X142" s="174">
        <v>0</v>
      </c>
      <c r="Y142" s="174">
        <f>X142*K142</f>
        <v>0</v>
      </c>
      <c r="Z142" s="174">
        <v>0</v>
      </c>
      <c r="AA142" s="175">
        <f>Z142*K142</f>
        <v>0</v>
      </c>
      <c r="AR142" s="19" t="s">
        <v>156</v>
      </c>
      <c r="AT142" s="19" t="s">
        <v>152</v>
      </c>
      <c r="AU142" s="19" t="s">
        <v>106</v>
      </c>
      <c r="AY142" s="19" t="s">
        <v>151</v>
      </c>
      <c r="BE142" s="111">
        <f>IF(U142="základní",N142,0)</f>
        <v>0</v>
      </c>
      <c r="BF142" s="111">
        <f>IF(U142="snížená",N142,0)</f>
        <v>0</v>
      </c>
      <c r="BG142" s="111">
        <f>IF(U142="zákl. přenesená",N142,0)</f>
        <v>0</v>
      </c>
      <c r="BH142" s="111">
        <f>IF(U142="sníž. přenesená",N142,0)</f>
        <v>0</v>
      </c>
      <c r="BI142" s="111">
        <f>IF(U142="nulová",N142,0)</f>
        <v>0</v>
      </c>
      <c r="BJ142" s="19" t="s">
        <v>84</v>
      </c>
      <c r="BK142" s="111">
        <f>ROUND(L142*K142,2)</f>
        <v>0</v>
      </c>
      <c r="BL142" s="19" t="s">
        <v>156</v>
      </c>
      <c r="BM142" s="19" t="s">
        <v>176</v>
      </c>
    </row>
    <row r="143" spans="2:65" s="10" customFormat="1" ht="22.5" customHeight="1">
      <c r="B143" s="176"/>
      <c r="C143" s="177"/>
      <c r="D143" s="177"/>
      <c r="E143" s="178" t="s">
        <v>22</v>
      </c>
      <c r="F143" s="261" t="s">
        <v>177</v>
      </c>
      <c r="G143" s="262"/>
      <c r="H143" s="262"/>
      <c r="I143" s="262"/>
      <c r="J143" s="177"/>
      <c r="K143" s="179">
        <v>0.8</v>
      </c>
      <c r="L143" s="177"/>
      <c r="M143" s="177"/>
      <c r="N143" s="177"/>
      <c r="O143" s="177"/>
      <c r="P143" s="177"/>
      <c r="Q143" s="177"/>
      <c r="R143" s="180"/>
      <c r="T143" s="181"/>
      <c r="U143" s="177"/>
      <c r="V143" s="177"/>
      <c r="W143" s="177"/>
      <c r="X143" s="177"/>
      <c r="Y143" s="177"/>
      <c r="Z143" s="177"/>
      <c r="AA143" s="182"/>
      <c r="AT143" s="183" t="s">
        <v>159</v>
      </c>
      <c r="AU143" s="183" t="s">
        <v>106</v>
      </c>
      <c r="AV143" s="10" t="s">
        <v>106</v>
      </c>
      <c r="AW143" s="10" t="s">
        <v>34</v>
      </c>
      <c r="AX143" s="10" t="s">
        <v>76</v>
      </c>
      <c r="AY143" s="183" t="s">
        <v>151</v>
      </c>
    </row>
    <row r="144" spans="2:65" s="11" customFormat="1" ht="22.5" customHeight="1">
      <c r="B144" s="184"/>
      <c r="C144" s="185"/>
      <c r="D144" s="185"/>
      <c r="E144" s="186" t="s">
        <v>22</v>
      </c>
      <c r="F144" s="259" t="s">
        <v>160</v>
      </c>
      <c r="G144" s="260"/>
      <c r="H144" s="260"/>
      <c r="I144" s="260"/>
      <c r="J144" s="185"/>
      <c r="K144" s="187">
        <v>0.8</v>
      </c>
      <c r="L144" s="185"/>
      <c r="M144" s="185"/>
      <c r="N144" s="185"/>
      <c r="O144" s="185"/>
      <c r="P144" s="185"/>
      <c r="Q144" s="185"/>
      <c r="R144" s="188"/>
      <c r="T144" s="189"/>
      <c r="U144" s="185"/>
      <c r="V144" s="185"/>
      <c r="W144" s="185"/>
      <c r="X144" s="185"/>
      <c r="Y144" s="185"/>
      <c r="Z144" s="185"/>
      <c r="AA144" s="190"/>
      <c r="AT144" s="191" t="s">
        <v>159</v>
      </c>
      <c r="AU144" s="191" t="s">
        <v>106</v>
      </c>
      <c r="AV144" s="11" t="s">
        <v>156</v>
      </c>
      <c r="AW144" s="11" t="s">
        <v>34</v>
      </c>
      <c r="AX144" s="11" t="s">
        <v>84</v>
      </c>
      <c r="AY144" s="191" t="s">
        <v>151</v>
      </c>
    </row>
    <row r="145" spans="2:65" s="1" customFormat="1" ht="31.5" customHeight="1">
      <c r="B145" s="36"/>
      <c r="C145" s="169" t="s">
        <v>178</v>
      </c>
      <c r="D145" s="169" t="s">
        <v>152</v>
      </c>
      <c r="E145" s="170" t="s">
        <v>179</v>
      </c>
      <c r="F145" s="247" t="s">
        <v>180</v>
      </c>
      <c r="G145" s="247"/>
      <c r="H145" s="247"/>
      <c r="I145" s="247"/>
      <c r="J145" s="171" t="s">
        <v>170</v>
      </c>
      <c r="K145" s="172">
        <v>73.471999999999994</v>
      </c>
      <c r="L145" s="248">
        <v>0</v>
      </c>
      <c r="M145" s="249"/>
      <c r="N145" s="250">
        <f>ROUND(L145*K145,2)</f>
        <v>0</v>
      </c>
      <c r="O145" s="250"/>
      <c r="P145" s="250"/>
      <c r="Q145" s="250"/>
      <c r="R145" s="38"/>
      <c r="T145" s="173" t="s">
        <v>22</v>
      </c>
      <c r="U145" s="45" t="s">
        <v>41</v>
      </c>
      <c r="V145" s="37"/>
      <c r="W145" s="174">
        <f>V145*K145</f>
        <v>0</v>
      </c>
      <c r="X145" s="174">
        <v>0</v>
      </c>
      <c r="Y145" s="174">
        <f>X145*K145</f>
        <v>0</v>
      </c>
      <c r="Z145" s="174">
        <v>0</v>
      </c>
      <c r="AA145" s="175">
        <f>Z145*K145</f>
        <v>0</v>
      </c>
      <c r="AR145" s="19" t="s">
        <v>156</v>
      </c>
      <c r="AT145" s="19" t="s">
        <v>152</v>
      </c>
      <c r="AU145" s="19" t="s">
        <v>106</v>
      </c>
      <c r="AY145" s="19" t="s">
        <v>151</v>
      </c>
      <c r="BE145" s="111">
        <f>IF(U145="základní",N145,0)</f>
        <v>0</v>
      </c>
      <c r="BF145" s="111">
        <f>IF(U145="snížená",N145,0)</f>
        <v>0</v>
      </c>
      <c r="BG145" s="111">
        <f>IF(U145="zákl. přenesená",N145,0)</f>
        <v>0</v>
      </c>
      <c r="BH145" s="111">
        <f>IF(U145="sníž. přenesená",N145,0)</f>
        <v>0</v>
      </c>
      <c r="BI145" s="111">
        <f>IF(U145="nulová",N145,0)</f>
        <v>0</v>
      </c>
      <c r="BJ145" s="19" t="s">
        <v>84</v>
      </c>
      <c r="BK145" s="111">
        <f>ROUND(L145*K145,2)</f>
        <v>0</v>
      </c>
      <c r="BL145" s="19" t="s">
        <v>156</v>
      </c>
      <c r="BM145" s="19" t="s">
        <v>181</v>
      </c>
    </row>
    <row r="146" spans="2:65" s="10" customFormat="1" ht="22.5" customHeight="1">
      <c r="B146" s="176"/>
      <c r="C146" s="177"/>
      <c r="D146" s="177"/>
      <c r="E146" s="178" t="s">
        <v>22</v>
      </c>
      <c r="F146" s="261" t="s">
        <v>182</v>
      </c>
      <c r="G146" s="262"/>
      <c r="H146" s="262"/>
      <c r="I146" s="262"/>
      <c r="J146" s="177"/>
      <c r="K146" s="179">
        <v>136.202</v>
      </c>
      <c r="L146" s="177"/>
      <c r="M146" s="177"/>
      <c r="N146" s="177"/>
      <c r="O146" s="177"/>
      <c r="P146" s="177"/>
      <c r="Q146" s="177"/>
      <c r="R146" s="180"/>
      <c r="T146" s="181"/>
      <c r="U146" s="177"/>
      <c r="V146" s="177"/>
      <c r="W146" s="177"/>
      <c r="X146" s="177"/>
      <c r="Y146" s="177"/>
      <c r="Z146" s="177"/>
      <c r="AA146" s="182"/>
      <c r="AT146" s="183" t="s">
        <v>159</v>
      </c>
      <c r="AU146" s="183" t="s">
        <v>106</v>
      </c>
      <c r="AV146" s="10" t="s">
        <v>106</v>
      </c>
      <c r="AW146" s="10" t="s">
        <v>34</v>
      </c>
      <c r="AX146" s="10" t="s">
        <v>76</v>
      </c>
      <c r="AY146" s="183" t="s">
        <v>151</v>
      </c>
    </row>
    <row r="147" spans="2:65" s="10" customFormat="1" ht="22.5" customHeight="1">
      <c r="B147" s="176"/>
      <c r="C147" s="177"/>
      <c r="D147" s="177"/>
      <c r="E147" s="178" t="s">
        <v>22</v>
      </c>
      <c r="F147" s="267" t="s">
        <v>183</v>
      </c>
      <c r="G147" s="268"/>
      <c r="H147" s="268"/>
      <c r="I147" s="268"/>
      <c r="J147" s="177"/>
      <c r="K147" s="179">
        <v>-56.33</v>
      </c>
      <c r="L147" s="177"/>
      <c r="M147" s="177"/>
      <c r="N147" s="177"/>
      <c r="O147" s="177"/>
      <c r="P147" s="177"/>
      <c r="Q147" s="177"/>
      <c r="R147" s="180"/>
      <c r="T147" s="181"/>
      <c r="U147" s="177"/>
      <c r="V147" s="177"/>
      <c r="W147" s="177"/>
      <c r="X147" s="177"/>
      <c r="Y147" s="177"/>
      <c r="Z147" s="177"/>
      <c r="AA147" s="182"/>
      <c r="AT147" s="183" t="s">
        <v>159</v>
      </c>
      <c r="AU147" s="183" t="s">
        <v>106</v>
      </c>
      <c r="AV147" s="10" t="s">
        <v>106</v>
      </c>
      <c r="AW147" s="10" t="s">
        <v>34</v>
      </c>
      <c r="AX147" s="10" t="s">
        <v>76</v>
      </c>
      <c r="AY147" s="183" t="s">
        <v>151</v>
      </c>
    </row>
    <row r="148" spans="2:65" s="10" customFormat="1" ht="31.5" customHeight="1">
      <c r="B148" s="176"/>
      <c r="C148" s="177"/>
      <c r="D148" s="177"/>
      <c r="E148" s="178" t="s">
        <v>22</v>
      </c>
      <c r="F148" s="267" t="s">
        <v>184</v>
      </c>
      <c r="G148" s="268"/>
      <c r="H148" s="268"/>
      <c r="I148" s="268"/>
      <c r="J148" s="177"/>
      <c r="K148" s="179">
        <v>-6.4</v>
      </c>
      <c r="L148" s="177"/>
      <c r="M148" s="177"/>
      <c r="N148" s="177"/>
      <c r="O148" s="177"/>
      <c r="P148" s="177"/>
      <c r="Q148" s="177"/>
      <c r="R148" s="180"/>
      <c r="T148" s="181"/>
      <c r="U148" s="177"/>
      <c r="V148" s="177"/>
      <c r="W148" s="177"/>
      <c r="X148" s="177"/>
      <c r="Y148" s="177"/>
      <c r="Z148" s="177"/>
      <c r="AA148" s="182"/>
      <c r="AT148" s="183" t="s">
        <v>159</v>
      </c>
      <c r="AU148" s="183" t="s">
        <v>106</v>
      </c>
      <c r="AV148" s="10" t="s">
        <v>106</v>
      </c>
      <c r="AW148" s="10" t="s">
        <v>34</v>
      </c>
      <c r="AX148" s="10" t="s">
        <v>76</v>
      </c>
      <c r="AY148" s="183" t="s">
        <v>151</v>
      </c>
    </row>
    <row r="149" spans="2:65" s="11" customFormat="1" ht="22.5" customHeight="1">
      <c r="B149" s="184"/>
      <c r="C149" s="185"/>
      <c r="D149" s="185"/>
      <c r="E149" s="186" t="s">
        <v>22</v>
      </c>
      <c r="F149" s="259" t="s">
        <v>160</v>
      </c>
      <c r="G149" s="260"/>
      <c r="H149" s="260"/>
      <c r="I149" s="260"/>
      <c r="J149" s="185"/>
      <c r="K149" s="187">
        <v>73.471999999999994</v>
      </c>
      <c r="L149" s="185"/>
      <c r="M149" s="185"/>
      <c r="N149" s="185"/>
      <c r="O149" s="185"/>
      <c r="P149" s="185"/>
      <c r="Q149" s="185"/>
      <c r="R149" s="188"/>
      <c r="T149" s="189"/>
      <c r="U149" s="185"/>
      <c r="V149" s="185"/>
      <c r="W149" s="185"/>
      <c r="X149" s="185"/>
      <c r="Y149" s="185"/>
      <c r="Z149" s="185"/>
      <c r="AA149" s="190"/>
      <c r="AT149" s="191" t="s">
        <v>159</v>
      </c>
      <c r="AU149" s="191" t="s">
        <v>106</v>
      </c>
      <c r="AV149" s="11" t="s">
        <v>156</v>
      </c>
      <c r="AW149" s="11" t="s">
        <v>34</v>
      </c>
      <c r="AX149" s="11" t="s">
        <v>84</v>
      </c>
      <c r="AY149" s="191" t="s">
        <v>151</v>
      </c>
    </row>
    <row r="150" spans="2:65" s="1" customFormat="1" ht="31.5" customHeight="1">
      <c r="B150" s="36"/>
      <c r="C150" s="169" t="s">
        <v>185</v>
      </c>
      <c r="D150" s="169" t="s">
        <v>152</v>
      </c>
      <c r="E150" s="170" t="s">
        <v>186</v>
      </c>
      <c r="F150" s="247" t="s">
        <v>187</v>
      </c>
      <c r="G150" s="247"/>
      <c r="H150" s="247"/>
      <c r="I150" s="247"/>
      <c r="J150" s="171" t="s">
        <v>170</v>
      </c>
      <c r="K150" s="172">
        <v>22.042000000000002</v>
      </c>
      <c r="L150" s="248">
        <v>0</v>
      </c>
      <c r="M150" s="249"/>
      <c r="N150" s="250">
        <f>ROUND(L150*K150,2)</f>
        <v>0</v>
      </c>
      <c r="O150" s="250"/>
      <c r="P150" s="250"/>
      <c r="Q150" s="250"/>
      <c r="R150" s="38"/>
      <c r="T150" s="173" t="s">
        <v>22</v>
      </c>
      <c r="U150" s="45" t="s">
        <v>41</v>
      </c>
      <c r="V150" s="37"/>
      <c r="W150" s="174">
        <f>V150*K150</f>
        <v>0</v>
      </c>
      <c r="X150" s="174">
        <v>0</v>
      </c>
      <c r="Y150" s="174">
        <f>X150*K150</f>
        <v>0</v>
      </c>
      <c r="Z150" s="174">
        <v>0</v>
      </c>
      <c r="AA150" s="175">
        <f>Z150*K150</f>
        <v>0</v>
      </c>
      <c r="AR150" s="19" t="s">
        <v>156</v>
      </c>
      <c r="AT150" s="19" t="s">
        <v>152</v>
      </c>
      <c r="AU150" s="19" t="s">
        <v>106</v>
      </c>
      <c r="AY150" s="19" t="s">
        <v>151</v>
      </c>
      <c r="BE150" s="111">
        <f>IF(U150="základní",N150,0)</f>
        <v>0</v>
      </c>
      <c r="BF150" s="111">
        <f>IF(U150="snížená",N150,0)</f>
        <v>0</v>
      </c>
      <c r="BG150" s="111">
        <f>IF(U150="zákl. přenesená",N150,0)</f>
        <v>0</v>
      </c>
      <c r="BH150" s="111">
        <f>IF(U150="sníž. přenesená",N150,0)</f>
        <v>0</v>
      </c>
      <c r="BI150" s="111">
        <f>IF(U150="nulová",N150,0)</f>
        <v>0</v>
      </c>
      <c r="BJ150" s="19" t="s">
        <v>84</v>
      </c>
      <c r="BK150" s="111">
        <f>ROUND(L150*K150,2)</f>
        <v>0</v>
      </c>
      <c r="BL150" s="19" t="s">
        <v>156</v>
      </c>
      <c r="BM150" s="19" t="s">
        <v>188</v>
      </c>
    </row>
    <row r="151" spans="2:65" s="10" customFormat="1" ht="22.5" customHeight="1">
      <c r="B151" s="176"/>
      <c r="C151" s="177"/>
      <c r="D151" s="177"/>
      <c r="E151" s="178" t="s">
        <v>22</v>
      </c>
      <c r="F151" s="261" t="s">
        <v>189</v>
      </c>
      <c r="G151" s="262"/>
      <c r="H151" s="262"/>
      <c r="I151" s="262"/>
      <c r="J151" s="177"/>
      <c r="K151" s="179">
        <v>22.042000000000002</v>
      </c>
      <c r="L151" s="177"/>
      <c r="M151" s="177"/>
      <c r="N151" s="177"/>
      <c r="O151" s="177"/>
      <c r="P151" s="177"/>
      <c r="Q151" s="177"/>
      <c r="R151" s="180"/>
      <c r="T151" s="181"/>
      <c r="U151" s="177"/>
      <c r="V151" s="177"/>
      <c r="W151" s="177"/>
      <c r="X151" s="177"/>
      <c r="Y151" s="177"/>
      <c r="Z151" s="177"/>
      <c r="AA151" s="182"/>
      <c r="AT151" s="183" t="s">
        <v>159</v>
      </c>
      <c r="AU151" s="183" t="s">
        <v>106</v>
      </c>
      <c r="AV151" s="10" t="s">
        <v>106</v>
      </c>
      <c r="AW151" s="10" t="s">
        <v>34</v>
      </c>
      <c r="AX151" s="10" t="s">
        <v>76</v>
      </c>
      <c r="AY151" s="183" t="s">
        <v>151</v>
      </c>
    </row>
    <row r="152" spans="2:65" s="11" customFormat="1" ht="22.5" customHeight="1">
      <c r="B152" s="184"/>
      <c r="C152" s="185"/>
      <c r="D152" s="185"/>
      <c r="E152" s="186" t="s">
        <v>22</v>
      </c>
      <c r="F152" s="259" t="s">
        <v>160</v>
      </c>
      <c r="G152" s="260"/>
      <c r="H152" s="260"/>
      <c r="I152" s="260"/>
      <c r="J152" s="185"/>
      <c r="K152" s="187">
        <v>22.042000000000002</v>
      </c>
      <c r="L152" s="185"/>
      <c r="M152" s="185"/>
      <c r="N152" s="185"/>
      <c r="O152" s="185"/>
      <c r="P152" s="185"/>
      <c r="Q152" s="185"/>
      <c r="R152" s="188"/>
      <c r="T152" s="189"/>
      <c r="U152" s="185"/>
      <c r="V152" s="185"/>
      <c r="W152" s="185"/>
      <c r="X152" s="185"/>
      <c r="Y152" s="185"/>
      <c r="Z152" s="185"/>
      <c r="AA152" s="190"/>
      <c r="AT152" s="191" t="s">
        <v>159</v>
      </c>
      <c r="AU152" s="191" t="s">
        <v>106</v>
      </c>
      <c r="AV152" s="11" t="s">
        <v>156</v>
      </c>
      <c r="AW152" s="11" t="s">
        <v>34</v>
      </c>
      <c r="AX152" s="11" t="s">
        <v>84</v>
      </c>
      <c r="AY152" s="191" t="s">
        <v>151</v>
      </c>
    </row>
    <row r="153" spans="2:65" s="1" customFormat="1" ht="31.5" customHeight="1">
      <c r="B153" s="36"/>
      <c r="C153" s="169" t="s">
        <v>190</v>
      </c>
      <c r="D153" s="169" t="s">
        <v>152</v>
      </c>
      <c r="E153" s="170" t="s">
        <v>191</v>
      </c>
      <c r="F153" s="247" t="s">
        <v>192</v>
      </c>
      <c r="G153" s="247"/>
      <c r="H153" s="247"/>
      <c r="I153" s="247"/>
      <c r="J153" s="171" t="s">
        <v>170</v>
      </c>
      <c r="K153" s="172">
        <v>25.568999999999999</v>
      </c>
      <c r="L153" s="248">
        <v>0</v>
      </c>
      <c r="M153" s="249"/>
      <c r="N153" s="250">
        <f>ROUND(L153*K153,2)</f>
        <v>0</v>
      </c>
      <c r="O153" s="250"/>
      <c r="P153" s="250"/>
      <c r="Q153" s="250"/>
      <c r="R153" s="38"/>
      <c r="T153" s="173" t="s">
        <v>22</v>
      </c>
      <c r="U153" s="45" t="s">
        <v>41</v>
      </c>
      <c r="V153" s="37"/>
      <c r="W153" s="174">
        <f>V153*K153</f>
        <v>0</v>
      </c>
      <c r="X153" s="174">
        <v>0</v>
      </c>
      <c r="Y153" s="174">
        <f>X153*K153</f>
        <v>0</v>
      </c>
      <c r="Z153" s="174">
        <v>0</v>
      </c>
      <c r="AA153" s="175">
        <f>Z153*K153</f>
        <v>0</v>
      </c>
      <c r="AR153" s="19" t="s">
        <v>156</v>
      </c>
      <c r="AT153" s="19" t="s">
        <v>152</v>
      </c>
      <c r="AU153" s="19" t="s">
        <v>106</v>
      </c>
      <c r="AY153" s="19" t="s">
        <v>151</v>
      </c>
      <c r="BE153" s="111">
        <f>IF(U153="základní",N153,0)</f>
        <v>0</v>
      </c>
      <c r="BF153" s="111">
        <f>IF(U153="snížená",N153,0)</f>
        <v>0</v>
      </c>
      <c r="BG153" s="111">
        <f>IF(U153="zákl. přenesená",N153,0)</f>
        <v>0</v>
      </c>
      <c r="BH153" s="111">
        <f>IF(U153="sníž. přenesená",N153,0)</f>
        <v>0</v>
      </c>
      <c r="BI153" s="111">
        <f>IF(U153="nulová",N153,0)</f>
        <v>0</v>
      </c>
      <c r="BJ153" s="19" t="s">
        <v>84</v>
      </c>
      <c r="BK153" s="111">
        <f>ROUND(L153*K153,2)</f>
        <v>0</v>
      </c>
      <c r="BL153" s="19" t="s">
        <v>156</v>
      </c>
      <c r="BM153" s="19" t="s">
        <v>193</v>
      </c>
    </row>
    <row r="154" spans="2:65" s="10" customFormat="1" ht="31.5" customHeight="1">
      <c r="B154" s="176"/>
      <c r="C154" s="177"/>
      <c r="D154" s="177"/>
      <c r="E154" s="178" t="s">
        <v>22</v>
      </c>
      <c r="F154" s="261" t="s">
        <v>194</v>
      </c>
      <c r="G154" s="262"/>
      <c r="H154" s="262"/>
      <c r="I154" s="262"/>
      <c r="J154" s="177"/>
      <c r="K154" s="179">
        <v>25.568999999999999</v>
      </c>
      <c r="L154" s="177"/>
      <c r="M154" s="177"/>
      <c r="N154" s="177"/>
      <c r="O154" s="177"/>
      <c r="P154" s="177"/>
      <c r="Q154" s="177"/>
      <c r="R154" s="180"/>
      <c r="T154" s="181"/>
      <c r="U154" s="177"/>
      <c r="V154" s="177"/>
      <c r="W154" s="177"/>
      <c r="X154" s="177"/>
      <c r="Y154" s="177"/>
      <c r="Z154" s="177"/>
      <c r="AA154" s="182"/>
      <c r="AT154" s="183" t="s">
        <v>159</v>
      </c>
      <c r="AU154" s="183" t="s">
        <v>106</v>
      </c>
      <c r="AV154" s="10" t="s">
        <v>106</v>
      </c>
      <c r="AW154" s="10" t="s">
        <v>34</v>
      </c>
      <c r="AX154" s="10" t="s">
        <v>76</v>
      </c>
      <c r="AY154" s="183" t="s">
        <v>151</v>
      </c>
    </row>
    <row r="155" spans="2:65" s="11" customFormat="1" ht="22.5" customHeight="1">
      <c r="B155" s="184"/>
      <c r="C155" s="185"/>
      <c r="D155" s="185"/>
      <c r="E155" s="186" t="s">
        <v>22</v>
      </c>
      <c r="F155" s="259" t="s">
        <v>160</v>
      </c>
      <c r="G155" s="260"/>
      <c r="H155" s="260"/>
      <c r="I155" s="260"/>
      <c r="J155" s="185"/>
      <c r="K155" s="187">
        <v>25.568999999999999</v>
      </c>
      <c r="L155" s="185"/>
      <c r="M155" s="185"/>
      <c r="N155" s="185"/>
      <c r="O155" s="185"/>
      <c r="P155" s="185"/>
      <c r="Q155" s="185"/>
      <c r="R155" s="188"/>
      <c r="T155" s="189"/>
      <c r="U155" s="185"/>
      <c r="V155" s="185"/>
      <c r="W155" s="185"/>
      <c r="X155" s="185"/>
      <c r="Y155" s="185"/>
      <c r="Z155" s="185"/>
      <c r="AA155" s="190"/>
      <c r="AT155" s="191" t="s">
        <v>159</v>
      </c>
      <c r="AU155" s="191" t="s">
        <v>106</v>
      </c>
      <c r="AV155" s="11" t="s">
        <v>156</v>
      </c>
      <c r="AW155" s="11" t="s">
        <v>34</v>
      </c>
      <c r="AX155" s="11" t="s">
        <v>84</v>
      </c>
      <c r="AY155" s="191" t="s">
        <v>151</v>
      </c>
    </row>
    <row r="156" spans="2:65" s="1" customFormat="1" ht="31.5" customHeight="1">
      <c r="B156" s="36"/>
      <c r="C156" s="169" t="s">
        <v>195</v>
      </c>
      <c r="D156" s="169" t="s">
        <v>152</v>
      </c>
      <c r="E156" s="170" t="s">
        <v>196</v>
      </c>
      <c r="F156" s="247" t="s">
        <v>197</v>
      </c>
      <c r="G156" s="247"/>
      <c r="H156" s="247"/>
      <c r="I156" s="247"/>
      <c r="J156" s="171" t="s">
        <v>170</v>
      </c>
      <c r="K156" s="172">
        <v>7.6710000000000003</v>
      </c>
      <c r="L156" s="248">
        <v>0</v>
      </c>
      <c r="M156" s="249"/>
      <c r="N156" s="250">
        <f>ROUND(L156*K156,2)</f>
        <v>0</v>
      </c>
      <c r="O156" s="250"/>
      <c r="P156" s="250"/>
      <c r="Q156" s="250"/>
      <c r="R156" s="38"/>
      <c r="T156" s="173" t="s">
        <v>22</v>
      </c>
      <c r="U156" s="45" t="s">
        <v>41</v>
      </c>
      <c r="V156" s="37"/>
      <c r="W156" s="174">
        <f>V156*K156</f>
        <v>0</v>
      </c>
      <c r="X156" s="174">
        <v>0</v>
      </c>
      <c r="Y156" s="174">
        <f>X156*K156</f>
        <v>0</v>
      </c>
      <c r="Z156" s="174">
        <v>0</v>
      </c>
      <c r="AA156" s="175">
        <f>Z156*K156</f>
        <v>0</v>
      </c>
      <c r="AR156" s="19" t="s">
        <v>156</v>
      </c>
      <c r="AT156" s="19" t="s">
        <v>152</v>
      </c>
      <c r="AU156" s="19" t="s">
        <v>106</v>
      </c>
      <c r="AY156" s="19" t="s">
        <v>151</v>
      </c>
      <c r="BE156" s="111">
        <f>IF(U156="základní",N156,0)</f>
        <v>0</v>
      </c>
      <c r="BF156" s="111">
        <f>IF(U156="snížená",N156,0)</f>
        <v>0</v>
      </c>
      <c r="BG156" s="111">
        <f>IF(U156="zákl. přenesená",N156,0)</f>
        <v>0</v>
      </c>
      <c r="BH156" s="111">
        <f>IF(U156="sníž. přenesená",N156,0)</f>
        <v>0</v>
      </c>
      <c r="BI156" s="111">
        <f>IF(U156="nulová",N156,0)</f>
        <v>0</v>
      </c>
      <c r="BJ156" s="19" t="s">
        <v>84</v>
      </c>
      <c r="BK156" s="111">
        <f>ROUND(L156*K156,2)</f>
        <v>0</v>
      </c>
      <c r="BL156" s="19" t="s">
        <v>156</v>
      </c>
      <c r="BM156" s="19" t="s">
        <v>198</v>
      </c>
    </row>
    <row r="157" spans="2:65" s="10" customFormat="1" ht="22.5" customHeight="1">
      <c r="B157" s="176"/>
      <c r="C157" s="177"/>
      <c r="D157" s="177"/>
      <c r="E157" s="178" t="s">
        <v>22</v>
      </c>
      <c r="F157" s="261" t="s">
        <v>199</v>
      </c>
      <c r="G157" s="262"/>
      <c r="H157" s="262"/>
      <c r="I157" s="262"/>
      <c r="J157" s="177"/>
      <c r="K157" s="179">
        <v>7.6710000000000003</v>
      </c>
      <c r="L157" s="177"/>
      <c r="M157" s="177"/>
      <c r="N157" s="177"/>
      <c r="O157" s="177"/>
      <c r="P157" s="177"/>
      <c r="Q157" s="177"/>
      <c r="R157" s="180"/>
      <c r="T157" s="181"/>
      <c r="U157" s="177"/>
      <c r="V157" s="177"/>
      <c r="W157" s="177"/>
      <c r="X157" s="177"/>
      <c r="Y157" s="177"/>
      <c r="Z157" s="177"/>
      <c r="AA157" s="182"/>
      <c r="AT157" s="183" t="s">
        <v>159</v>
      </c>
      <c r="AU157" s="183" t="s">
        <v>106</v>
      </c>
      <c r="AV157" s="10" t="s">
        <v>106</v>
      </c>
      <c r="AW157" s="10" t="s">
        <v>34</v>
      </c>
      <c r="AX157" s="10" t="s">
        <v>76</v>
      </c>
      <c r="AY157" s="183" t="s">
        <v>151</v>
      </c>
    </row>
    <row r="158" spans="2:65" s="11" customFormat="1" ht="22.5" customHeight="1">
      <c r="B158" s="184"/>
      <c r="C158" s="185"/>
      <c r="D158" s="185"/>
      <c r="E158" s="186" t="s">
        <v>22</v>
      </c>
      <c r="F158" s="259" t="s">
        <v>160</v>
      </c>
      <c r="G158" s="260"/>
      <c r="H158" s="260"/>
      <c r="I158" s="260"/>
      <c r="J158" s="185"/>
      <c r="K158" s="187">
        <v>7.6710000000000003</v>
      </c>
      <c r="L158" s="185"/>
      <c r="M158" s="185"/>
      <c r="N158" s="185"/>
      <c r="O158" s="185"/>
      <c r="P158" s="185"/>
      <c r="Q158" s="185"/>
      <c r="R158" s="188"/>
      <c r="T158" s="189"/>
      <c r="U158" s="185"/>
      <c r="V158" s="185"/>
      <c r="W158" s="185"/>
      <c r="X158" s="185"/>
      <c r="Y158" s="185"/>
      <c r="Z158" s="185"/>
      <c r="AA158" s="190"/>
      <c r="AT158" s="191" t="s">
        <v>159</v>
      </c>
      <c r="AU158" s="191" t="s">
        <v>106</v>
      </c>
      <c r="AV158" s="11" t="s">
        <v>156</v>
      </c>
      <c r="AW158" s="11" t="s">
        <v>34</v>
      </c>
      <c r="AX158" s="11" t="s">
        <v>84</v>
      </c>
      <c r="AY158" s="191" t="s">
        <v>151</v>
      </c>
    </row>
    <row r="159" spans="2:65" s="1" customFormat="1" ht="22.5" customHeight="1">
      <c r="B159" s="36"/>
      <c r="C159" s="169" t="s">
        <v>200</v>
      </c>
      <c r="D159" s="169" t="s">
        <v>152</v>
      </c>
      <c r="E159" s="170" t="s">
        <v>201</v>
      </c>
      <c r="F159" s="247" t="s">
        <v>202</v>
      </c>
      <c r="G159" s="247"/>
      <c r="H159" s="247"/>
      <c r="I159" s="247"/>
      <c r="J159" s="171" t="s">
        <v>155</v>
      </c>
      <c r="K159" s="172">
        <v>33.228000000000002</v>
      </c>
      <c r="L159" s="248">
        <v>0</v>
      </c>
      <c r="M159" s="249"/>
      <c r="N159" s="250">
        <f>ROUND(L159*K159,2)</f>
        <v>0</v>
      </c>
      <c r="O159" s="250"/>
      <c r="P159" s="250"/>
      <c r="Q159" s="250"/>
      <c r="R159" s="38"/>
      <c r="T159" s="173" t="s">
        <v>22</v>
      </c>
      <c r="U159" s="45" t="s">
        <v>41</v>
      </c>
      <c r="V159" s="37"/>
      <c r="W159" s="174">
        <f>V159*K159</f>
        <v>0</v>
      </c>
      <c r="X159" s="174">
        <v>6.9999999999999999E-4</v>
      </c>
      <c r="Y159" s="174">
        <f>X159*K159</f>
        <v>2.3259600000000002E-2</v>
      </c>
      <c r="Z159" s="174">
        <v>0</v>
      </c>
      <c r="AA159" s="175">
        <f>Z159*K159</f>
        <v>0</v>
      </c>
      <c r="AR159" s="19" t="s">
        <v>156</v>
      </c>
      <c r="AT159" s="19" t="s">
        <v>152</v>
      </c>
      <c r="AU159" s="19" t="s">
        <v>106</v>
      </c>
      <c r="AY159" s="19" t="s">
        <v>151</v>
      </c>
      <c r="BE159" s="111">
        <f>IF(U159="základní",N159,0)</f>
        <v>0</v>
      </c>
      <c r="BF159" s="111">
        <f>IF(U159="snížená",N159,0)</f>
        <v>0</v>
      </c>
      <c r="BG159" s="111">
        <f>IF(U159="zákl. přenesená",N159,0)</f>
        <v>0</v>
      </c>
      <c r="BH159" s="111">
        <f>IF(U159="sníž. přenesená",N159,0)</f>
        <v>0</v>
      </c>
      <c r="BI159" s="111">
        <f>IF(U159="nulová",N159,0)</f>
        <v>0</v>
      </c>
      <c r="BJ159" s="19" t="s">
        <v>84</v>
      </c>
      <c r="BK159" s="111">
        <f>ROUND(L159*K159,2)</f>
        <v>0</v>
      </c>
      <c r="BL159" s="19" t="s">
        <v>156</v>
      </c>
      <c r="BM159" s="19" t="s">
        <v>203</v>
      </c>
    </row>
    <row r="160" spans="2:65" s="10" customFormat="1" ht="22.5" customHeight="1">
      <c r="B160" s="176"/>
      <c r="C160" s="177"/>
      <c r="D160" s="177"/>
      <c r="E160" s="178" t="s">
        <v>22</v>
      </c>
      <c r="F160" s="261" t="s">
        <v>204</v>
      </c>
      <c r="G160" s="262"/>
      <c r="H160" s="262"/>
      <c r="I160" s="262"/>
      <c r="J160" s="177"/>
      <c r="K160" s="179">
        <v>33.228000000000002</v>
      </c>
      <c r="L160" s="177"/>
      <c r="M160" s="177"/>
      <c r="N160" s="177"/>
      <c r="O160" s="177"/>
      <c r="P160" s="177"/>
      <c r="Q160" s="177"/>
      <c r="R160" s="180"/>
      <c r="T160" s="181"/>
      <c r="U160" s="177"/>
      <c r="V160" s="177"/>
      <c r="W160" s="177"/>
      <c r="X160" s="177"/>
      <c r="Y160" s="177"/>
      <c r="Z160" s="177"/>
      <c r="AA160" s="182"/>
      <c r="AT160" s="183" t="s">
        <v>159</v>
      </c>
      <c r="AU160" s="183" t="s">
        <v>106</v>
      </c>
      <c r="AV160" s="10" t="s">
        <v>106</v>
      </c>
      <c r="AW160" s="10" t="s">
        <v>34</v>
      </c>
      <c r="AX160" s="10" t="s">
        <v>76</v>
      </c>
      <c r="AY160" s="183" t="s">
        <v>151</v>
      </c>
    </row>
    <row r="161" spans="2:65" s="11" customFormat="1" ht="22.5" customHeight="1">
      <c r="B161" s="184"/>
      <c r="C161" s="185"/>
      <c r="D161" s="185"/>
      <c r="E161" s="186" t="s">
        <v>22</v>
      </c>
      <c r="F161" s="259" t="s">
        <v>160</v>
      </c>
      <c r="G161" s="260"/>
      <c r="H161" s="260"/>
      <c r="I161" s="260"/>
      <c r="J161" s="185"/>
      <c r="K161" s="187">
        <v>33.228000000000002</v>
      </c>
      <c r="L161" s="185"/>
      <c r="M161" s="185"/>
      <c r="N161" s="185"/>
      <c r="O161" s="185"/>
      <c r="P161" s="185"/>
      <c r="Q161" s="185"/>
      <c r="R161" s="188"/>
      <c r="T161" s="189"/>
      <c r="U161" s="185"/>
      <c r="V161" s="185"/>
      <c r="W161" s="185"/>
      <c r="X161" s="185"/>
      <c r="Y161" s="185"/>
      <c r="Z161" s="185"/>
      <c r="AA161" s="190"/>
      <c r="AT161" s="191" t="s">
        <v>159</v>
      </c>
      <c r="AU161" s="191" t="s">
        <v>106</v>
      </c>
      <c r="AV161" s="11" t="s">
        <v>156</v>
      </c>
      <c r="AW161" s="11" t="s">
        <v>34</v>
      </c>
      <c r="AX161" s="11" t="s">
        <v>84</v>
      </c>
      <c r="AY161" s="191" t="s">
        <v>151</v>
      </c>
    </row>
    <row r="162" spans="2:65" s="1" customFormat="1" ht="22.5" customHeight="1">
      <c r="B162" s="36"/>
      <c r="C162" s="169" t="s">
        <v>205</v>
      </c>
      <c r="D162" s="169" t="s">
        <v>152</v>
      </c>
      <c r="E162" s="170" t="s">
        <v>206</v>
      </c>
      <c r="F162" s="247" t="s">
        <v>207</v>
      </c>
      <c r="G162" s="247"/>
      <c r="H162" s="247"/>
      <c r="I162" s="247"/>
      <c r="J162" s="171" t="s">
        <v>155</v>
      </c>
      <c r="K162" s="172">
        <v>33.228000000000002</v>
      </c>
      <c r="L162" s="248">
        <v>0</v>
      </c>
      <c r="M162" s="249"/>
      <c r="N162" s="250">
        <f>ROUND(L162*K162,2)</f>
        <v>0</v>
      </c>
      <c r="O162" s="250"/>
      <c r="P162" s="250"/>
      <c r="Q162" s="250"/>
      <c r="R162" s="38"/>
      <c r="T162" s="173" t="s">
        <v>22</v>
      </c>
      <c r="U162" s="45" t="s">
        <v>41</v>
      </c>
      <c r="V162" s="37"/>
      <c r="W162" s="174">
        <f>V162*K162</f>
        <v>0</v>
      </c>
      <c r="X162" s="174">
        <v>0</v>
      </c>
      <c r="Y162" s="174">
        <f>X162*K162</f>
        <v>0</v>
      </c>
      <c r="Z162" s="174">
        <v>0</v>
      </c>
      <c r="AA162" s="175">
        <f>Z162*K162</f>
        <v>0</v>
      </c>
      <c r="AR162" s="19" t="s">
        <v>156</v>
      </c>
      <c r="AT162" s="19" t="s">
        <v>152</v>
      </c>
      <c r="AU162" s="19" t="s">
        <v>106</v>
      </c>
      <c r="AY162" s="19" t="s">
        <v>151</v>
      </c>
      <c r="BE162" s="111">
        <f>IF(U162="základní",N162,0)</f>
        <v>0</v>
      </c>
      <c r="BF162" s="111">
        <f>IF(U162="snížená",N162,0)</f>
        <v>0</v>
      </c>
      <c r="BG162" s="111">
        <f>IF(U162="zákl. přenesená",N162,0)</f>
        <v>0</v>
      </c>
      <c r="BH162" s="111">
        <f>IF(U162="sníž. přenesená",N162,0)</f>
        <v>0</v>
      </c>
      <c r="BI162" s="111">
        <f>IF(U162="nulová",N162,0)</f>
        <v>0</v>
      </c>
      <c r="BJ162" s="19" t="s">
        <v>84</v>
      </c>
      <c r="BK162" s="111">
        <f>ROUND(L162*K162,2)</f>
        <v>0</v>
      </c>
      <c r="BL162" s="19" t="s">
        <v>156</v>
      </c>
      <c r="BM162" s="19" t="s">
        <v>208</v>
      </c>
    </row>
    <row r="163" spans="2:65" s="10" customFormat="1" ht="22.5" customHeight="1">
      <c r="B163" s="176"/>
      <c r="C163" s="177"/>
      <c r="D163" s="177"/>
      <c r="E163" s="178" t="s">
        <v>22</v>
      </c>
      <c r="F163" s="261" t="s">
        <v>204</v>
      </c>
      <c r="G163" s="262"/>
      <c r="H163" s="262"/>
      <c r="I163" s="262"/>
      <c r="J163" s="177"/>
      <c r="K163" s="179">
        <v>33.228000000000002</v>
      </c>
      <c r="L163" s="177"/>
      <c r="M163" s="177"/>
      <c r="N163" s="177"/>
      <c r="O163" s="177"/>
      <c r="P163" s="177"/>
      <c r="Q163" s="177"/>
      <c r="R163" s="180"/>
      <c r="T163" s="181"/>
      <c r="U163" s="177"/>
      <c r="V163" s="177"/>
      <c r="W163" s="177"/>
      <c r="X163" s="177"/>
      <c r="Y163" s="177"/>
      <c r="Z163" s="177"/>
      <c r="AA163" s="182"/>
      <c r="AT163" s="183" t="s">
        <v>159</v>
      </c>
      <c r="AU163" s="183" t="s">
        <v>106</v>
      </c>
      <c r="AV163" s="10" t="s">
        <v>106</v>
      </c>
      <c r="AW163" s="10" t="s">
        <v>34</v>
      </c>
      <c r="AX163" s="10" t="s">
        <v>76</v>
      </c>
      <c r="AY163" s="183" t="s">
        <v>151</v>
      </c>
    </row>
    <row r="164" spans="2:65" s="11" customFormat="1" ht="22.5" customHeight="1">
      <c r="B164" s="184"/>
      <c r="C164" s="185"/>
      <c r="D164" s="185"/>
      <c r="E164" s="186" t="s">
        <v>22</v>
      </c>
      <c r="F164" s="259" t="s">
        <v>160</v>
      </c>
      <c r="G164" s="260"/>
      <c r="H164" s="260"/>
      <c r="I164" s="260"/>
      <c r="J164" s="185"/>
      <c r="K164" s="187">
        <v>33.228000000000002</v>
      </c>
      <c r="L164" s="185"/>
      <c r="M164" s="185"/>
      <c r="N164" s="185"/>
      <c r="O164" s="185"/>
      <c r="P164" s="185"/>
      <c r="Q164" s="185"/>
      <c r="R164" s="188"/>
      <c r="T164" s="189"/>
      <c r="U164" s="185"/>
      <c r="V164" s="185"/>
      <c r="W164" s="185"/>
      <c r="X164" s="185"/>
      <c r="Y164" s="185"/>
      <c r="Z164" s="185"/>
      <c r="AA164" s="190"/>
      <c r="AT164" s="191" t="s">
        <v>159</v>
      </c>
      <c r="AU164" s="191" t="s">
        <v>106</v>
      </c>
      <c r="AV164" s="11" t="s">
        <v>156</v>
      </c>
      <c r="AW164" s="11" t="s">
        <v>34</v>
      </c>
      <c r="AX164" s="11" t="s">
        <v>84</v>
      </c>
      <c r="AY164" s="191" t="s">
        <v>151</v>
      </c>
    </row>
    <row r="165" spans="2:65" s="1" customFormat="1" ht="31.5" customHeight="1">
      <c r="B165" s="36"/>
      <c r="C165" s="169" t="s">
        <v>209</v>
      </c>
      <c r="D165" s="169" t="s">
        <v>152</v>
      </c>
      <c r="E165" s="170" t="s">
        <v>210</v>
      </c>
      <c r="F165" s="247" t="s">
        <v>211</v>
      </c>
      <c r="G165" s="247"/>
      <c r="H165" s="247"/>
      <c r="I165" s="247"/>
      <c r="J165" s="171" t="s">
        <v>170</v>
      </c>
      <c r="K165" s="172">
        <v>37.557000000000002</v>
      </c>
      <c r="L165" s="248">
        <v>0</v>
      </c>
      <c r="M165" s="249"/>
      <c r="N165" s="250">
        <f>ROUND(L165*K165,2)</f>
        <v>0</v>
      </c>
      <c r="O165" s="250"/>
      <c r="P165" s="250"/>
      <c r="Q165" s="250"/>
      <c r="R165" s="38"/>
      <c r="T165" s="173" t="s">
        <v>22</v>
      </c>
      <c r="U165" s="45" t="s">
        <v>41</v>
      </c>
      <c r="V165" s="37"/>
      <c r="W165" s="174">
        <f>V165*K165</f>
        <v>0</v>
      </c>
      <c r="X165" s="174">
        <v>4.6000000000000001E-4</v>
      </c>
      <c r="Y165" s="174">
        <f>X165*K165</f>
        <v>1.7276220000000002E-2</v>
      </c>
      <c r="Z165" s="174">
        <v>0</v>
      </c>
      <c r="AA165" s="175">
        <f>Z165*K165</f>
        <v>0</v>
      </c>
      <c r="AR165" s="19" t="s">
        <v>156</v>
      </c>
      <c r="AT165" s="19" t="s">
        <v>152</v>
      </c>
      <c r="AU165" s="19" t="s">
        <v>106</v>
      </c>
      <c r="AY165" s="19" t="s">
        <v>151</v>
      </c>
      <c r="BE165" s="111">
        <f>IF(U165="základní",N165,0)</f>
        <v>0</v>
      </c>
      <c r="BF165" s="111">
        <f>IF(U165="snížená",N165,0)</f>
        <v>0</v>
      </c>
      <c r="BG165" s="111">
        <f>IF(U165="zákl. přenesená",N165,0)</f>
        <v>0</v>
      </c>
      <c r="BH165" s="111">
        <f>IF(U165="sníž. přenesená",N165,0)</f>
        <v>0</v>
      </c>
      <c r="BI165" s="111">
        <f>IF(U165="nulová",N165,0)</f>
        <v>0</v>
      </c>
      <c r="BJ165" s="19" t="s">
        <v>84</v>
      </c>
      <c r="BK165" s="111">
        <f>ROUND(L165*K165,2)</f>
        <v>0</v>
      </c>
      <c r="BL165" s="19" t="s">
        <v>156</v>
      </c>
      <c r="BM165" s="19" t="s">
        <v>212</v>
      </c>
    </row>
    <row r="166" spans="2:65" s="10" customFormat="1" ht="22.5" customHeight="1">
      <c r="B166" s="176"/>
      <c r="C166" s="177"/>
      <c r="D166" s="177"/>
      <c r="E166" s="178" t="s">
        <v>22</v>
      </c>
      <c r="F166" s="261" t="s">
        <v>213</v>
      </c>
      <c r="G166" s="262"/>
      <c r="H166" s="262"/>
      <c r="I166" s="262"/>
      <c r="J166" s="177"/>
      <c r="K166" s="179">
        <v>37.557000000000002</v>
      </c>
      <c r="L166" s="177"/>
      <c r="M166" s="177"/>
      <c r="N166" s="177"/>
      <c r="O166" s="177"/>
      <c r="P166" s="177"/>
      <c r="Q166" s="177"/>
      <c r="R166" s="180"/>
      <c r="T166" s="181"/>
      <c r="U166" s="177"/>
      <c r="V166" s="177"/>
      <c r="W166" s="177"/>
      <c r="X166" s="177"/>
      <c r="Y166" s="177"/>
      <c r="Z166" s="177"/>
      <c r="AA166" s="182"/>
      <c r="AT166" s="183" t="s">
        <v>159</v>
      </c>
      <c r="AU166" s="183" t="s">
        <v>106</v>
      </c>
      <c r="AV166" s="10" t="s">
        <v>106</v>
      </c>
      <c r="AW166" s="10" t="s">
        <v>34</v>
      </c>
      <c r="AX166" s="10" t="s">
        <v>76</v>
      </c>
      <c r="AY166" s="183" t="s">
        <v>151</v>
      </c>
    </row>
    <row r="167" spans="2:65" s="11" customFormat="1" ht="22.5" customHeight="1">
      <c r="B167" s="184"/>
      <c r="C167" s="185"/>
      <c r="D167" s="185"/>
      <c r="E167" s="186" t="s">
        <v>22</v>
      </c>
      <c r="F167" s="259" t="s">
        <v>160</v>
      </c>
      <c r="G167" s="260"/>
      <c r="H167" s="260"/>
      <c r="I167" s="260"/>
      <c r="J167" s="185"/>
      <c r="K167" s="187">
        <v>37.557000000000002</v>
      </c>
      <c r="L167" s="185"/>
      <c r="M167" s="185"/>
      <c r="N167" s="185"/>
      <c r="O167" s="185"/>
      <c r="P167" s="185"/>
      <c r="Q167" s="185"/>
      <c r="R167" s="188"/>
      <c r="T167" s="189"/>
      <c r="U167" s="185"/>
      <c r="V167" s="185"/>
      <c r="W167" s="185"/>
      <c r="X167" s="185"/>
      <c r="Y167" s="185"/>
      <c r="Z167" s="185"/>
      <c r="AA167" s="190"/>
      <c r="AT167" s="191" t="s">
        <v>159</v>
      </c>
      <c r="AU167" s="191" t="s">
        <v>106</v>
      </c>
      <c r="AV167" s="11" t="s">
        <v>156</v>
      </c>
      <c r="AW167" s="11" t="s">
        <v>34</v>
      </c>
      <c r="AX167" s="11" t="s">
        <v>84</v>
      </c>
      <c r="AY167" s="191" t="s">
        <v>151</v>
      </c>
    </row>
    <row r="168" spans="2:65" s="1" customFormat="1" ht="31.5" customHeight="1">
      <c r="B168" s="36"/>
      <c r="C168" s="169" t="s">
        <v>214</v>
      </c>
      <c r="D168" s="169" t="s">
        <v>152</v>
      </c>
      <c r="E168" s="170" t="s">
        <v>215</v>
      </c>
      <c r="F168" s="247" t="s">
        <v>216</v>
      </c>
      <c r="G168" s="247"/>
      <c r="H168" s="247"/>
      <c r="I168" s="247"/>
      <c r="J168" s="171" t="s">
        <v>170</v>
      </c>
      <c r="K168" s="172">
        <v>37.557000000000002</v>
      </c>
      <c r="L168" s="248">
        <v>0</v>
      </c>
      <c r="M168" s="249"/>
      <c r="N168" s="250">
        <f>ROUND(L168*K168,2)</f>
        <v>0</v>
      </c>
      <c r="O168" s="250"/>
      <c r="P168" s="250"/>
      <c r="Q168" s="250"/>
      <c r="R168" s="38"/>
      <c r="T168" s="173" t="s">
        <v>22</v>
      </c>
      <c r="U168" s="45" t="s">
        <v>41</v>
      </c>
      <c r="V168" s="37"/>
      <c r="W168" s="174">
        <f>V168*K168</f>
        <v>0</v>
      </c>
      <c r="X168" s="174">
        <v>0</v>
      </c>
      <c r="Y168" s="174">
        <f>X168*K168</f>
        <v>0</v>
      </c>
      <c r="Z168" s="174">
        <v>0</v>
      </c>
      <c r="AA168" s="175">
        <f>Z168*K168</f>
        <v>0</v>
      </c>
      <c r="AR168" s="19" t="s">
        <v>156</v>
      </c>
      <c r="AT168" s="19" t="s">
        <v>152</v>
      </c>
      <c r="AU168" s="19" t="s">
        <v>106</v>
      </c>
      <c r="AY168" s="19" t="s">
        <v>151</v>
      </c>
      <c r="BE168" s="111">
        <f>IF(U168="základní",N168,0)</f>
        <v>0</v>
      </c>
      <c r="BF168" s="111">
        <f>IF(U168="snížená",N168,0)</f>
        <v>0</v>
      </c>
      <c r="BG168" s="111">
        <f>IF(U168="zákl. přenesená",N168,0)</f>
        <v>0</v>
      </c>
      <c r="BH168" s="111">
        <f>IF(U168="sníž. přenesená",N168,0)</f>
        <v>0</v>
      </c>
      <c r="BI168" s="111">
        <f>IF(U168="nulová",N168,0)</f>
        <v>0</v>
      </c>
      <c r="BJ168" s="19" t="s">
        <v>84</v>
      </c>
      <c r="BK168" s="111">
        <f>ROUND(L168*K168,2)</f>
        <v>0</v>
      </c>
      <c r="BL168" s="19" t="s">
        <v>156</v>
      </c>
      <c r="BM168" s="19" t="s">
        <v>217</v>
      </c>
    </row>
    <row r="169" spans="2:65" s="1" customFormat="1" ht="31.5" customHeight="1">
      <c r="B169" s="36"/>
      <c r="C169" s="169" t="s">
        <v>218</v>
      </c>
      <c r="D169" s="169" t="s">
        <v>152</v>
      </c>
      <c r="E169" s="170" t="s">
        <v>219</v>
      </c>
      <c r="F169" s="247" t="s">
        <v>220</v>
      </c>
      <c r="G169" s="247"/>
      <c r="H169" s="247"/>
      <c r="I169" s="247"/>
      <c r="J169" s="171" t="s">
        <v>170</v>
      </c>
      <c r="K169" s="172">
        <v>99.040999999999997</v>
      </c>
      <c r="L169" s="248">
        <v>0</v>
      </c>
      <c r="M169" s="249"/>
      <c r="N169" s="250">
        <f>ROUND(L169*K169,2)</f>
        <v>0</v>
      </c>
      <c r="O169" s="250"/>
      <c r="P169" s="250"/>
      <c r="Q169" s="250"/>
      <c r="R169" s="38"/>
      <c r="T169" s="173" t="s">
        <v>22</v>
      </c>
      <c r="U169" s="45" t="s">
        <v>41</v>
      </c>
      <c r="V169" s="37"/>
      <c r="W169" s="174">
        <f>V169*K169</f>
        <v>0</v>
      </c>
      <c r="X169" s="174">
        <v>0</v>
      </c>
      <c r="Y169" s="174">
        <f>X169*K169</f>
        <v>0</v>
      </c>
      <c r="Z169" s="174">
        <v>0</v>
      </c>
      <c r="AA169" s="175">
        <f>Z169*K169</f>
        <v>0</v>
      </c>
      <c r="AR169" s="19" t="s">
        <v>156</v>
      </c>
      <c r="AT169" s="19" t="s">
        <v>152</v>
      </c>
      <c r="AU169" s="19" t="s">
        <v>106</v>
      </c>
      <c r="AY169" s="19" t="s">
        <v>151</v>
      </c>
      <c r="BE169" s="111">
        <f>IF(U169="základní",N169,0)</f>
        <v>0</v>
      </c>
      <c r="BF169" s="111">
        <f>IF(U169="snížená",N169,0)</f>
        <v>0</v>
      </c>
      <c r="BG169" s="111">
        <f>IF(U169="zákl. přenesená",N169,0)</f>
        <v>0</v>
      </c>
      <c r="BH169" s="111">
        <f>IF(U169="sníž. přenesená",N169,0)</f>
        <v>0</v>
      </c>
      <c r="BI169" s="111">
        <f>IF(U169="nulová",N169,0)</f>
        <v>0</v>
      </c>
      <c r="BJ169" s="19" t="s">
        <v>84</v>
      </c>
      <c r="BK169" s="111">
        <f>ROUND(L169*K169,2)</f>
        <v>0</v>
      </c>
      <c r="BL169" s="19" t="s">
        <v>156</v>
      </c>
      <c r="BM169" s="19" t="s">
        <v>221</v>
      </c>
    </row>
    <row r="170" spans="2:65" s="10" customFormat="1" ht="22.5" customHeight="1">
      <c r="B170" s="176"/>
      <c r="C170" s="177"/>
      <c r="D170" s="177"/>
      <c r="E170" s="178" t="s">
        <v>22</v>
      </c>
      <c r="F170" s="261" t="s">
        <v>222</v>
      </c>
      <c r="G170" s="262"/>
      <c r="H170" s="262"/>
      <c r="I170" s="262"/>
      <c r="J170" s="177"/>
      <c r="K170" s="179">
        <v>99.040999999999997</v>
      </c>
      <c r="L170" s="177"/>
      <c r="M170" s="177"/>
      <c r="N170" s="177"/>
      <c r="O170" s="177"/>
      <c r="P170" s="177"/>
      <c r="Q170" s="177"/>
      <c r="R170" s="180"/>
      <c r="T170" s="181"/>
      <c r="U170" s="177"/>
      <c r="V170" s="177"/>
      <c r="W170" s="177"/>
      <c r="X170" s="177"/>
      <c r="Y170" s="177"/>
      <c r="Z170" s="177"/>
      <c r="AA170" s="182"/>
      <c r="AT170" s="183" t="s">
        <v>159</v>
      </c>
      <c r="AU170" s="183" t="s">
        <v>106</v>
      </c>
      <c r="AV170" s="10" t="s">
        <v>106</v>
      </c>
      <c r="AW170" s="10" t="s">
        <v>34</v>
      </c>
      <c r="AX170" s="10" t="s">
        <v>76</v>
      </c>
      <c r="AY170" s="183" t="s">
        <v>151</v>
      </c>
    </row>
    <row r="171" spans="2:65" s="11" customFormat="1" ht="22.5" customHeight="1">
      <c r="B171" s="184"/>
      <c r="C171" s="185"/>
      <c r="D171" s="185"/>
      <c r="E171" s="186" t="s">
        <v>22</v>
      </c>
      <c r="F171" s="259" t="s">
        <v>160</v>
      </c>
      <c r="G171" s="260"/>
      <c r="H171" s="260"/>
      <c r="I171" s="260"/>
      <c r="J171" s="185"/>
      <c r="K171" s="187">
        <v>99.040999999999997</v>
      </c>
      <c r="L171" s="185"/>
      <c r="M171" s="185"/>
      <c r="N171" s="185"/>
      <c r="O171" s="185"/>
      <c r="P171" s="185"/>
      <c r="Q171" s="185"/>
      <c r="R171" s="188"/>
      <c r="T171" s="189"/>
      <c r="U171" s="185"/>
      <c r="V171" s="185"/>
      <c r="W171" s="185"/>
      <c r="X171" s="185"/>
      <c r="Y171" s="185"/>
      <c r="Z171" s="185"/>
      <c r="AA171" s="190"/>
      <c r="AT171" s="191" t="s">
        <v>159</v>
      </c>
      <c r="AU171" s="191" t="s">
        <v>106</v>
      </c>
      <c r="AV171" s="11" t="s">
        <v>156</v>
      </c>
      <c r="AW171" s="11" t="s">
        <v>34</v>
      </c>
      <c r="AX171" s="11" t="s">
        <v>84</v>
      </c>
      <c r="AY171" s="191" t="s">
        <v>151</v>
      </c>
    </row>
    <row r="172" spans="2:65" s="1" customFormat="1" ht="31.5" customHeight="1">
      <c r="B172" s="36"/>
      <c r="C172" s="169" t="s">
        <v>11</v>
      </c>
      <c r="D172" s="169" t="s">
        <v>152</v>
      </c>
      <c r="E172" s="170" t="s">
        <v>223</v>
      </c>
      <c r="F172" s="247" t="s">
        <v>224</v>
      </c>
      <c r="G172" s="247"/>
      <c r="H172" s="247"/>
      <c r="I172" s="247"/>
      <c r="J172" s="171" t="s">
        <v>170</v>
      </c>
      <c r="K172" s="172">
        <v>51.137999999999998</v>
      </c>
      <c r="L172" s="248">
        <v>0</v>
      </c>
      <c r="M172" s="249"/>
      <c r="N172" s="250">
        <f>ROUND(L172*K172,2)</f>
        <v>0</v>
      </c>
      <c r="O172" s="250"/>
      <c r="P172" s="250"/>
      <c r="Q172" s="250"/>
      <c r="R172" s="38"/>
      <c r="T172" s="173" t="s">
        <v>22</v>
      </c>
      <c r="U172" s="45" t="s">
        <v>41</v>
      </c>
      <c r="V172" s="37"/>
      <c r="W172" s="174">
        <f>V172*K172</f>
        <v>0</v>
      </c>
      <c r="X172" s="174">
        <v>0</v>
      </c>
      <c r="Y172" s="174">
        <f>X172*K172</f>
        <v>0</v>
      </c>
      <c r="Z172" s="174">
        <v>0</v>
      </c>
      <c r="AA172" s="175">
        <f>Z172*K172</f>
        <v>0</v>
      </c>
      <c r="AR172" s="19" t="s">
        <v>156</v>
      </c>
      <c r="AT172" s="19" t="s">
        <v>152</v>
      </c>
      <c r="AU172" s="19" t="s">
        <v>106</v>
      </c>
      <c r="AY172" s="19" t="s">
        <v>151</v>
      </c>
      <c r="BE172" s="111">
        <f>IF(U172="základní",N172,0)</f>
        <v>0</v>
      </c>
      <c r="BF172" s="111">
        <f>IF(U172="snížená",N172,0)</f>
        <v>0</v>
      </c>
      <c r="BG172" s="111">
        <f>IF(U172="zákl. přenesená",N172,0)</f>
        <v>0</v>
      </c>
      <c r="BH172" s="111">
        <f>IF(U172="sníž. přenesená",N172,0)</f>
        <v>0</v>
      </c>
      <c r="BI172" s="111">
        <f>IF(U172="nulová",N172,0)</f>
        <v>0</v>
      </c>
      <c r="BJ172" s="19" t="s">
        <v>84</v>
      </c>
      <c r="BK172" s="111">
        <f>ROUND(L172*K172,2)</f>
        <v>0</v>
      </c>
      <c r="BL172" s="19" t="s">
        <v>156</v>
      </c>
      <c r="BM172" s="19" t="s">
        <v>225</v>
      </c>
    </row>
    <row r="173" spans="2:65" s="10" customFormat="1" ht="22.5" customHeight="1">
      <c r="B173" s="176"/>
      <c r="C173" s="177"/>
      <c r="D173" s="177"/>
      <c r="E173" s="178" t="s">
        <v>22</v>
      </c>
      <c r="F173" s="261" t="s">
        <v>226</v>
      </c>
      <c r="G173" s="262"/>
      <c r="H173" s="262"/>
      <c r="I173" s="262"/>
      <c r="J173" s="177"/>
      <c r="K173" s="179">
        <v>51.137999999999998</v>
      </c>
      <c r="L173" s="177"/>
      <c r="M173" s="177"/>
      <c r="N173" s="177"/>
      <c r="O173" s="177"/>
      <c r="P173" s="177"/>
      <c r="Q173" s="177"/>
      <c r="R173" s="180"/>
      <c r="T173" s="181"/>
      <c r="U173" s="177"/>
      <c r="V173" s="177"/>
      <c r="W173" s="177"/>
      <c r="X173" s="177"/>
      <c r="Y173" s="177"/>
      <c r="Z173" s="177"/>
      <c r="AA173" s="182"/>
      <c r="AT173" s="183" t="s">
        <v>159</v>
      </c>
      <c r="AU173" s="183" t="s">
        <v>106</v>
      </c>
      <c r="AV173" s="10" t="s">
        <v>106</v>
      </c>
      <c r="AW173" s="10" t="s">
        <v>34</v>
      </c>
      <c r="AX173" s="10" t="s">
        <v>76</v>
      </c>
      <c r="AY173" s="183" t="s">
        <v>151</v>
      </c>
    </row>
    <row r="174" spans="2:65" s="11" customFormat="1" ht="22.5" customHeight="1">
      <c r="B174" s="184"/>
      <c r="C174" s="185"/>
      <c r="D174" s="185"/>
      <c r="E174" s="186" t="s">
        <v>22</v>
      </c>
      <c r="F174" s="259" t="s">
        <v>160</v>
      </c>
      <c r="G174" s="260"/>
      <c r="H174" s="260"/>
      <c r="I174" s="260"/>
      <c r="J174" s="185"/>
      <c r="K174" s="187">
        <v>51.137999999999998</v>
      </c>
      <c r="L174" s="185"/>
      <c r="M174" s="185"/>
      <c r="N174" s="185"/>
      <c r="O174" s="185"/>
      <c r="P174" s="185"/>
      <c r="Q174" s="185"/>
      <c r="R174" s="188"/>
      <c r="T174" s="189"/>
      <c r="U174" s="185"/>
      <c r="V174" s="185"/>
      <c r="W174" s="185"/>
      <c r="X174" s="185"/>
      <c r="Y174" s="185"/>
      <c r="Z174" s="185"/>
      <c r="AA174" s="190"/>
      <c r="AT174" s="191" t="s">
        <v>159</v>
      </c>
      <c r="AU174" s="191" t="s">
        <v>106</v>
      </c>
      <c r="AV174" s="11" t="s">
        <v>156</v>
      </c>
      <c r="AW174" s="11" t="s">
        <v>34</v>
      </c>
      <c r="AX174" s="11" t="s">
        <v>84</v>
      </c>
      <c r="AY174" s="191" t="s">
        <v>151</v>
      </c>
    </row>
    <row r="175" spans="2:65" s="1" customFormat="1" ht="31.5" customHeight="1">
      <c r="B175" s="36"/>
      <c r="C175" s="169" t="s">
        <v>227</v>
      </c>
      <c r="D175" s="169" t="s">
        <v>152</v>
      </c>
      <c r="E175" s="170" t="s">
        <v>228</v>
      </c>
      <c r="F175" s="247" t="s">
        <v>229</v>
      </c>
      <c r="G175" s="247"/>
      <c r="H175" s="247"/>
      <c r="I175" s="247"/>
      <c r="J175" s="171" t="s">
        <v>170</v>
      </c>
      <c r="K175" s="172">
        <v>73.450999999999993</v>
      </c>
      <c r="L175" s="248">
        <v>0</v>
      </c>
      <c r="M175" s="249"/>
      <c r="N175" s="250">
        <f>ROUND(L175*K175,2)</f>
        <v>0</v>
      </c>
      <c r="O175" s="250"/>
      <c r="P175" s="250"/>
      <c r="Q175" s="250"/>
      <c r="R175" s="38"/>
      <c r="T175" s="173" t="s">
        <v>22</v>
      </c>
      <c r="U175" s="45" t="s">
        <v>41</v>
      </c>
      <c r="V175" s="37"/>
      <c r="W175" s="174">
        <f>V175*K175</f>
        <v>0</v>
      </c>
      <c r="X175" s="174">
        <v>0</v>
      </c>
      <c r="Y175" s="174">
        <f>X175*K175</f>
        <v>0</v>
      </c>
      <c r="Z175" s="174">
        <v>0</v>
      </c>
      <c r="AA175" s="175">
        <f>Z175*K175</f>
        <v>0</v>
      </c>
      <c r="AR175" s="19" t="s">
        <v>156</v>
      </c>
      <c r="AT175" s="19" t="s">
        <v>152</v>
      </c>
      <c r="AU175" s="19" t="s">
        <v>106</v>
      </c>
      <c r="AY175" s="19" t="s">
        <v>151</v>
      </c>
      <c r="BE175" s="111">
        <f>IF(U175="základní",N175,0)</f>
        <v>0</v>
      </c>
      <c r="BF175" s="111">
        <f>IF(U175="snížená",N175,0)</f>
        <v>0</v>
      </c>
      <c r="BG175" s="111">
        <f>IF(U175="zákl. přenesená",N175,0)</f>
        <v>0</v>
      </c>
      <c r="BH175" s="111">
        <f>IF(U175="sníž. přenesená",N175,0)</f>
        <v>0</v>
      </c>
      <c r="BI175" s="111">
        <f>IF(U175="nulová",N175,0)</f>
        <v>0</v>
      </c>
      <c r="BJ175" s="19" t="s">
        <v>84</v>
      </c>
      <c r="BK175" s="111">
        <f>ROUND(L175*K175,2)</f>
        <v>0</v>
      </c>
      <c r="BL175" s="19" t="s">
        <v>156</v>
      </c>
      <c r="BM175" s="19" t="s">
        <v>230</v>
      </c>
    </row>
    <row r="176" spans="2:65" s="10" customFormat="1" ht="22.5" customHeight="1">
      <c r="B176" s="176"/>
      <c r="C176" s="177"/>
      <c r="D176" s="177"/>
      <c r="E176" s="178" t="s">
        <v>22</v>
      </c>
      <c r="F176" s="261" t="s">
        <v>231</v>
      </c>
      <c r="G176" s="262"/>
      <c r="H176" s="262"/>
      <c r="I176" s="262"/>
      <c r="J176" s="177"/>
      <c r="K176" s="179">
        <v>73.450999999999993</v>
      </c>
      <c r="L176" s="177"/>
      <c r="M176" s="177"/>
      <c r="N176" s="177"/>
      <c r="O176" s="177"/>
      <c r="P176" s="177"/>
      <c r="Q176" s="177"/>
      <c r="R176" s="180"/>
      <c r="T176" s="181"/>
      <c r="U176" s="177"/>
      <c r="V176" s="177"/>
      <c r="W176" s="177"/>
      <c r="X176" s="177"/>
      <c r="Y176" s="177"/>
      <c r="Z176" s="177"/>
      <c r="AA176" s="182"/>
      <c r="AT176" s="183" t="s">
        <v>159</v>
      </c>
      <c r="AU176" s="183" t="s">
        <v>106</v>
      </c>
      <c r="AV176" s="10" t="s">
        <v>106</v>
      </c>
      <c r="AW176" s="10" t="s">
        <v>34</v>
      </c>
      <c r="AX176" s="10" t="s">
        <v>76</v>
      </c>
      <c r="AY176" s="183" t="s">
        <v>151</v>
      </c>
    </row>
    <row r="177" spans="2:65" s="11" customFormat="1" ht="22.5" customHeight="1">
      <c r="B177" s="184"/>
      <c r="C177" s="185"/>
      <c r="D177" s="185"/>
      <c r="E177" s="186" t="s">
        <v>22</v>
      </c>
      <c r="F177" s="259" t="s">
        <v>160</v>
      </c>
      <c r="G177" s="260"/>
      <c r="H177" s="260"/>
      <c r="I177" s="260"/>
      <c r="J177" s="185"/>
      <c r="K177" s="187">
        <v>73.450999999999993</v>
      </c>
      <c r="L177" s="185"/>
      <c r="M177" s="185"/>
      <c r="N177" s="185"/>
      <c r="O177" s="185"/>
      <c r="P177" s="185"/>
      <c r="Q177" s="185"/>
      <c r="R177" s="188"/>
      <c r="T177" s="189"/>
      <c r="U177" s="185"/>
      <c r="V177" s="185"/>
      <c r="W177" s="185"/>
      <c r="X177" s="185"/>
      <c r="Y177" s="185"/>
      <c r="Z177" s="185"/>
      <c r="AA177" s="190"/>
      <c r="AT177" s="191" t="s">
        <v>159</v>
      </c>
      <c r="AU177" s="191" t="s">
        <v>106</v>
      </c>
      <c r="AV177" s="11" t="s">
        <v>156</v>
      </c>
      <c r="AW177" s="11" t="s">
        <v>34</v>
      </c>
      <c r="AX177" s="11" t="s">
        <v>84</v>
      </c>
      <c r="AY177" s="191" t="s">
        <v>151</v>
      </c>
    </row>
    <row r="178" spans="2:65" s="1" customFormat="1" ht="31.5" customHeight="1">
      <c r="B178" s="36"/>
      <c r="C178" s="169" t="s">
        <v>232</v>
      </c>
      <c r="D178" s="169" t="s">
        <v>152</v>
      </c>
      <c r="E178" s="170" t="s">
        <v>233</v>
      </c>
      <c r="F178" s="247" t="s">
        <v>234</v>
      </c>
      <c r="G178" s="247"/>
      <c r="H178" s="247"/>
      <c r="I178" s="247"/>
      <c r="J178" s="171" t="s">
        <v>170</v>
      </c>
      <c r="K178" s="172">
        <v>0.8</v>
      </c>
      <c r="L178" s="248">
        <v>0</v>
      </c>
      <c r="M178" s="249"/>
      <c r="N178" s="250">
        <f>ROUND(L178*K178,2)</f>
        <v>0</v>
      </c>
      <c r="O178" s="250"/>
      <c r="P178" s="250"/>
      <c r="Q178" s="250"/>
      <c r="R178" s="38"/>
      <c r="T178" s="173" t="s">
        <v>22</v>
      </c>
      <c r="U178" s="45" t="s">
        <v>41</v>
      </c>
      <c r="V178" s="37"/>
      <c r="W178" s="174">
        <f>V178*K178</f>
        <v>0</v>
      </c>
      <c r="X178" s="174">
        <v>0</v>
      </c>
      <c r="Y178" s="174">
        <f>X178*K178</f>
        <v>0</v>
      </c>
      <c r="Z178" s="174">
        <v>0</v>
      </c>
      <c r="AA178" s="175">
        <f>Z178*K178</f>
        <v>0</v>
      </c>
      <c r="AR178" s="19" t="s">
        <v>156</v>
      </c>
      <c r="AT178" s="19" t="s">
        <v>152</v>
      </c>
      <c r="AU178" s="19" t="s">
        <v>106</v>
      </c>
      <c r="AY178" s="19" t="s">
        <v>151</v>
      </c>
      <c r="BE178" s="111">
        <f>IF(U178="základní",N178,0)</f>
        <v>0</v>
      </c>
      <c r="BF178" s="111">
        <f>IF(U178="snížená",N178,0)</f>
        <v>0</v>
      </c>
      <c r="BG178" s="111">
        <f>IF(U178="zákl. přenesená",N178,0)</f>
        <v>0</v>
      </c>
      <c r="BH178" s="111">
        <f>IF(U178="sníž. přenesená",N178,0)</f>
        <v>0</v>
      </c>
      <c r="BI178" s="111">
        <f>IF(U178="nulová",N178,0)</f>
        <v>0</v>
      </c>
      <c r="BJ178" s="19" t="s">
        <v>84</v>
      </c>
      <c r="BK178" s="111">
        <f>ROUND(L178*K178,2)</f>
        <v>0</v>
      </c>
      <c r="BL178" s="19" t="s">
        <v>156</v>
      </c>
      <c r="BM178" s="19" t="s">
        <v>235</v>
      </c>
    </row>
    <row r="179" spans="2:65" s="10" customFormat="1" ht="22.5" customHeight="1">
      <c r="B179" s="176"/>
      <c r="C179" s="177"/>
      <c r="D179" s="177"/>
      <c r="E179" s="178" t="s">
        <v>22</v>
      </c>
      <c r="F179" s="261" t="s">
        <v>177</v>
      </c>
      <c r="G179" s="262"/>
      <c r="H179" s="262"/>
      <c r="I179" s="262"/>
      <c r="J179" s="177"/>
      <c r="K179" s="179">
        <v>0.8</v>
      </c>
      <c r="L179" s="177"/>
      <c r="M179" s="177"/>
      <c r="N179" s="177"/>
      <c r="O179" s="177"/>
      <c r="P179" s="177"/>
      <c r="Q179" s="177"/>
      <c r="R179" s="180"/>
      <c r="T179" s="181"/>
      <c r="U179" s="177"/>
      <c r="V179" s="177"/>
      <c r="W179" s="177"/>
      <c r="X179" s="177"/>
      <c r="Y179" s="177"/>
      <c r="Z179" s="177"/>
      <c r="AA179" s="182"/>
      <c r="AT179" s="183" t="s">
        <v>159</v>
      </c>
      <c r="AU179" s="183" t="s">
        <v>106</v>
      </c>
      <c r="AV179" s="10" t="s">
        <v>106</v>
      </c>
      <c r="AW179" s="10" t="s">
        <v>34</v>
      </c>
      <c r="AX179" s="10" t="s">
        <v>76</v>
      </c>
      <c r="AY179" s="183" t="s">
        <v>151</v>
      </c>
    </row>
    <row r="180" spans="2:65" s="11" customFormat="1" ht="22.5" customHeight="1">
      <c r="B180" s="184"/>
      <c r="C180" s="185"/>
      <c r="D180" s="185"/>
      <c r="E180" s="186" t="s">
        <v>22</v>
      </c>
      <c r="F180" s="259" t="s">
        <v>160</v>
      </c>
      <c r="G180" s="260"/>
      <c r="H180" s="260"/>
      <c r="I180" s="260"/>
      <c r="J180" s="185"/>
      <c r="K180" s="187">
        <v>0.8</v>
      </c>
      <c r="L180" s="185"/>
      <c r="M180" s="185"/>
      <c r="N180" s="185"/>
      <c r="O180" s="185"/>
      <c r="P180" s="185"/>
      <c r="Q180" s="185"/>
      <c r="R180" s="188"/>
      <c r="T180" s="189"/>
      <c r="U180" s="185"/>
      <c r="V180" s="185"/>
      <c r="W180" s="185"/>
      <c r="X180" s="185"/>
      <c r="Y180" s="185"/>
      <c r="Z180" s="185"/>
      <c r="AA180" s="190"/>
      <c r="AT180" s="191" t="s">
        <v>159</v>
      </c>
      <c r="AU180" s="191" t="s">
        <v>106</v>
      </c>
      <c r="AV180" s="11" t="s">
        <v>156</v>
      </c>
      <c r="AW180" s="11" t="s">
        <v>34</v>
      </c>
      <c r="AX180" s="11" t="s">
        <v>84</v>
      </c>
      <c r="AY180" s="191" t="s">
        <v>151</v>
      </c>
    </row>
    <row r="181" spans="2:65" s="1" customFormat="1" ht="22.5" customHeight="1">
      <c r="B181" s="36"/>
      <c r="C181" s="169" t="s">
        <v>236</v>
      </c>
      <c r="D181" s="169" t="s">
        <v>152</v>
      </c>
      <c r="E181" s="170" t="s">
        <v>237</v>
      </c>
      <c r="F181" s="247" t="s">
        <v>238</v>
      </c>
      <c r="G181" s="247"/>
      <c r="H181" s="247"/>
      <c r="I181" s="247"/>
      <c r="J181" s="171" t="s">
        <v>170</v>
      </c>
      <c r="K181" s="172">
        <v>25.568999999999999</v>
      </c>
      <c r="L181" s="248">
        <v>0</v>
      </c>
      <c r="M181" s="249"/>
      <c r="N181" s="250">
        <f>ROUND(L181*K181,2)</f>
        <v>0</v>
      </c>
      <c r="O181" s="250"/>
      <c r="P181" s="250"/>
      <c r="Q181" s="250"/>
      <c r="R181" s="38"/>
      <c r="T181" s="173" t="s">
        <v>22</v>
      </c>
      <c r="U181" s="45" t="s">
        <v>41</v>
      </c>
      <c r="V181" s="37"/>
      <c r="W181" s="174">
        <f>V181*K181</f>
        <v>0</v>
      </c>
      <c r="X181" s="174">
        <v>0</v>
      </c>
      <c r="Y181" s="174">
        <f>X181*K181</f>
        <v>0</v>
      </c>
      <c r="Z181" s="174">
        <v>0</v>
      </c>
      <c r="AA181" s="175">
        <f>Z181*K181</f>
        <v>0</v>
      </c>
      <c r="AR181" s="19" t="s">
        <v>156</v>
      </c>
      <c r="AT181" s="19" t="s">
        <v>152</v>
      </c>
      <c r="AU181" s="19" t="s">
        <v>106</v>
      </c>
      <c r="AY181" s="19" t="s">
        <v>151</v>
      </c>
      <c r="BE181" s="111">
        <f>IF(U181="základní",N181,0)</f>
        <v>0</v>
      </c>
      <c r="BF181" s="111">
        <f>IF(U181="snížená",N181,0)</f>
        <v>0</v>
      </c>
      <c r="BG181" s="111">
        <f>IF(U181="zákl. přenesená",N181,0)</f>
        <v>0</v>
      </c>
      <c r="BH181" s="111">
        <f>IF(U181="sníž. přenesená",N181,0)</f>
        <v>0</v>
      </c>
      <c r="BI181" s="111">
        <f>IF(U181="nulová",N181,0)</f>
        <v>0</v>
      </c>
      <c r="BJ181" s="19" t="s">
        <v>84</v>
      </c>
      <c r="BK181" s="111">
        <f>ROUND(L181*K181,2)</f>
        <v>0</v>
      </c>
      <c r="BL181" s="19" t="s">
        <v>156</v>
      </c>
      <c r="BM181" s="19" t="s">
        <v>239</v>
      </c>
    </row>
    <row r="182" spans="2:65" s="10" customFormat="1" ht="22.5" customHeight="1">
      <c r="B182" s="176"/>
      <c r="C182" s="177"/>
      <c r="D182" s="177"/>
      <c r="E182" s="178" t="s">
        <v>22</v>
      </c>
      <c r="F182" s="261" t="s">
        <v>240</v>
      </c>
      <c r="G182" s="262"/>
      <c r="H182" s="262"/>
      <c r="I182" s="262"/>
      <c r="J182" s="177"/>
      <c r="K182" s="179">
        <v>25.568999999999999</v>
      </c>
      <c r="L182" s="177"/>
      <c r="M182" s="177"/>
      <c r="N182" s="177"/>
      <c r="O182" s="177"/>
      <c r="P182" s="177"/>
      <c r="Q182" s="177"/>
      <c r="R182" s="180"/>
      <c r="T182" s="181"/>
      <c r="U182" s="177"/>
      <c r="V182" s="177"/>
      <c r="W182" s="177"/>
      <c r="X182" s="177"/>
      <c r="Y182" s="177"/>
      <c r="Z182" s="177"/>
      <c r="AA182" s="182"/>
      <c r="AT182" s="183" t="s">
        <v>159</v>
      </c>
      <c r="AU182" s="183" t="s">
        <v>106</v>
      </c>
      <c r="AV182" s="10" t="s">
        <v>106</v>
      </c>
      <c r="AW182" s="10" t="s">
        <v>34</v>
      </c>
      <c r="AX182" s="10" t="s">
        <v>76</v>
      </c>
      <c r="AY182" s="183" t="s">
        <v>151</v>
      </c>
    </row>
    <row r="183" spans="2:65" s="11" customFormat="1" ht="22.5" customHeight="1">
      <c r="B183" s="184"/>
      <c r="C183" s="185"/>
      <c r="D183" s="185"/>
      <c r="E183" s="186" t="s">
        <v>22</v>
      </c>
      <c r="F183" s="259" t="s">
        <v>160</v>
      </c>
      <c r="G183" s="260"/>
      <c r="H183" s="260"/>
      <c r="I183" s="260"/>
      <c r="J183" s="185"/>
      <c r="K183" s="187">
        <v>25.568999999999999</v>
      </c>
      <c r="L183" s="185"/>
      <c r="M183" s="185"/>
      <c r="N183" s="185"/>
      <c r="O183" s="185"/>
      <c r="P183" s="185"/>
      <c r="Q183" s="185"/>
      <c r="R183" s="188"/>
      <c r="T183" s="189"/>
      <c r="U183" s="185"/>
      <c r="V183" s="185"/>
      <c r="W183" s="185"/>
      <c r="X183" s="185"/>
      <c r="Y183" s="185"/>
      <c r="Z183" s="185"/>
      <c r="AA183" s="190"/>
      <c r="AT183" s="191" t="s">
        <v>159</v>
      </c>
      <c r="AU183" s="191" t="s">
        <v>106</v>
      </c>
      <c r="AV183" s="11" t="s">
        <v>156</v>
      </c>
      <c r="AW183" s="11" t="s">
        <v>34</v>
      </c>
      <c r="AX183" s="11" t="s">
        <v>84</v>
      </c>
      <c r="AY183" s="191" t="s">
        <v>151</v>
      </c>
    </row>
    <row r="184" spans="2:65" s="1" customFormat="1" ht="31.5" customHeight="1">
      <c r="B184" s="36"/>
      <c r="C184" s="169" t="s">
        <v>241</v>
      </c>
      <c r="D184" s="169" t="s">
        <v>152</v>
      </c>
      <c r="E184" s="170" t="s">
        <v>242</v>
      </c>
      <c r="F184" s="247" t="s">
        <v>243</v>
      </c>
      <c r="G184" s="247"/>
      <c r="H184" s="247"/>
      <c r="I184" s="247"/>
      <c r="J184" s="171" t="s">
        <v>244</v>
      </c>
      <c r="K184" s="172">
        <v>119.282</v>
      </c>
      <c r="L184" s="248">
        <v>0</v>
      </c>
      <c r="M184" s="249"/>
      <c r="N184" s="250">
        <f>ROUND(L184*K184,2)</f>
        <v>0</v>
      </c>
      <c r="O184" s="250"/>
      <c r="P184" s="250"/>
      <c r="Q184" s="250"/>
      <c r="R184" s="38"/>
      <c r="T184" s="173" t="s">
        <v>22</v>
      </c>
      <c r="U184" s="45" t="s">
        <v>41</v>
      </c>
      <c r="V184" s="37"/>
      <c r="W184" s="174">
        <f>V184*K184</f>
        <v>0</v>
      </c>
      <c r="X184" s="174">
        <v>0</v>
      </c>
      <c r="Y184" s="174">
        <f>X184*K184</f>
        <v>0</v>
      </c>
      <c r="Z184" s="174">
        <v>0</v>
      </c>
      <c r="AA184" s="175">
        <f>Z184*K184</f>
        <v>0</v>
      </c>
      <c r="AR184" s="19" t="s">
        <v>156</v>
      </c>
      <c r="AT184" s="19" t="s">
        <v>152</v>
      </c>
      <c r="AU184" s="19" t="s">
        <v>106</v>
      </c>
      <c r="AY184" s="19" t="s">
        <v>151</v>
      </c>
      <c r="BE184" s="111">
        <f>IF(U184="základní",N184,0)</f>
        <v>0</v>
      </c>
      <c r="BF184" s="111">
        <f>IF(U184="snížená",N184,0)</f>
        <v>0</v>
      </c>
      <c r="BG184" s="111">
        <f>IF(U184="zákl. přenesená",N184,0)</f>
        <v>0</v>
      </c>
      <c r="BH184" s="111">
        <f>IF(U184="sníž. přenesená",N184,0)</f>
        <v>0</v>
      </c>
      <c r="BI184" s="111">
        <f>IF(U184="nulová",N184,0)</f>
        <v>0</v>
      </c>
      <c r="BJ184" s="19" t="s">
        <v>84</v>
      </c>
      <c r="BK184" s="111">
        <f>ROUND(L184*K184,2)</f>
        <v>0</v>
      </c>
      <c r="BL184" s="19" t="s">
        <v>156</v>
      </c>
      <c r="BM184" s="19" t="s">
        <v>245</v>
      </c>
    </row>
    <row r="185" spans="2:65" s="10" customFormat="1" ht="22.5" customHeight="1">
      <c r="B185" s="176"/>
      <c r="C185" s="177"/>
      <c r="D185" s="177"/>
      <c r="E185" s="178" t="s">
        <v>22</v>
      </c>
      <c r="F185" s="261" t="s">
        <v>246</v>
      </c>
      <c r="G185" s="262"/>
      <c r="H185" s="262"/>
      <c r="I185" s="262"/>
      <c r="J185" s="177"/>
      <c r="K185" s="179">
        <v>119.282</v>
      </c>
      <c r="L185" s="177"/>
      <c r="M185" s="177"/>
      <c r="N185" s="177"/>
      <c r="O185" s="177"/>
      <c r="P185" s="177"/>
      <c r="Q185" s="177"/>
      <c r="R185" s="180"/>
      <c r="T185" s="181"/>
      <c r="U185" s="177"/>
      <c r="V185" s="177"/>
      <c r="W185" s="177"/>
      <c r="X185" s="177"/>
      <c r="Y185" s="177"/>
      <c r="Z185" s="177"/>
      <c r="AA185" s="182"/>
      <c r="AT185" s="183" t="s">
        <v>159</v>
      </c>
      <c r="AU185" s="183" t="s">
        <v>106</v>
      </c>
      <c r="AV185" s="10" t="s">
        <v>106</v>
      </c>
      <c r="AW185" s="10" t="s">
        <v>34</v>
      </c>
      <c r="AX185" s="10" t="s">
        <v>76</v>
      </c>
      <c r="AY185" s="183" t="s">
        <v>151</v>
      </c>
    </row>
    <row r="186" spans="2:65" s="11" customFormat="1" ht="22.5" customHeight="1">
      <c r="B186" s="184"/>
      <c r="C186" s="185"/>
      <c r="D186" s="185"/>
      <c r="E186" s="186" t="s">
        <v>22</v>
      </c>
      <c r="F186" s="259" t="s">
        <v>160</v>
      </c>
      <c r="G186" s="260"/>
      <c r="H186" s="260"/>
      <c r="I186" s="260"/>
      <c r="J186" s="185"/>
      <c r="K186" s="187">
        <v>119.282</v>
      </c>
      <c r="L186" s="185"/>
      <c r="M186" s="185"/>
      <c r="N186" s="185"/>
      <c r="O186" s="185"/>
      <c r="P186" s="185"/>
      <c r="Q186" s="185"/>
      <c r="R186" s="188"/>
      <c r="T186" s="189"/>
      <c r="U186" s="185"/>
      <c r="V186" s="185"/>
      <c r="W186" s="185"/>
      <c r="X186" s="185"/>
      <c r="Y186" s="185"/>
      <c r="Z186" s="185"/>
      <c r="AA186" s="190"/>
      <c r="AT186" s="191" t="s">
        <v>159</v>
      </c>
      <c r="AU186" s="191" t="s">
        <v>106</v>
      </c>
      <c r="AV186" s="11" t="s">
        <v>156</v>
      </c>
      <c r="AW186" s="11" t="s">
        <v>34</v>
      </c>
      <c r="AX186" s="11" t="s">
        <v>84</v>
      </c>
      <c r="AY186" s="191" t="s">
        <v>151</v>
      </c>
    </row>
    <row r="187" spans="2:65" s="1" customFormat="1" ht="31.5" customHeight="1">
      <c r="B187" s="36"/>
      <c r="C187" s="169" t="s">
        <v>247</v>
      </c>
      <c r="D187" s="169" t="s">
        <v>152</v>
      </c>
      <c r="E187" s="170" t="s">
        <v>248</v>
      </c>
      <c r="F187" s="247" t="s">
        <v>249</v>
      </c>
      <c r="G187" s="247"/>
      <c r="H187" s="247"/>
      <c r="I187" s="247"/>
      <c r="J187" s="171" t="s">
        <v>170</v>
      </c>
      <c r="K187" s="172">
        <v>96.721000000000004</v>
      </c>
      <c r="L187" s="248">
        <v>0</v>
      </c>
      <c r="M187" s="249"/>
      <c r="N187" s="250">
        <f>ROUND(L187*K187,2)</f>
        <v>0</v>
      </c>
      <c r="O187" s="250"/>
      <c r="P187" s="250"/>
      <c r="Q187" s="250"/>
      <c r="R187" s="38"/>
      <c r="T187" s="173" t="s">
        <v>22</v>
      </c>
      <c r="U187" s="45" t="s">
        <v>41</v>
      </c>
      <c r="V187" s="37"/>
      <c r="W187" s="174">
        <f>V187*K187</f>
        <v>0</v>
      </c>
      <c r="X187" s="174">
        <v>0</v>
      </c>
      <c r="Y187" s="174">
        <f>X187*K187</f>
        <v>0</v>
      </c>
      <c r="Z187" s="174">
        <v>0</v>
      </c>
      <c r="AA187" s="175">
        <f>Z187*K187</f>
        <v>0</v>
      </c>
      <c r="AR187" s="19" t="s">
        <v>156</v>
      </c>
      <c r="AT187" s="19" t="s">
        <v>152</v>
      </c>
      <c r="AU187" s="19" t="s">
        <v>106</v>
      </c>
      <c r="AY187" s="19" t="s">
        <v>151</v>
      </c>
      <c r="BE187" s="111">
        <f>IF(U187="základní",N187,0)</f>
        <v>0</v>
      </c>
      <c r="BF187" s="111">
        <f>IF(U187="snížená",N187,0)</f>
        <v>0</v>
      </c>
      <c r="BG187" s="111">
        <f>IF(U187="zákl. přenesená",N187,0)</f>
        <v>0</v>
      </c>
      <c r="BH187" s="111">
        <f>IF(U187="sníž. přenesená",N187,0)</f>
        <v>0</v>
      </c>
      <c r="BI187" s="111">
        <f>IF(U187="nulová",N187,0)</f>
        <v>0</v>
      </c>
      <c r="BJ187" s="19" t="s">
        <v>84</v>
      </c>
      <c r="BK187" s="111">
        <f>ROUND(L187*K187,2)</f>
        <v>0</v>
      </c>
      <c r="BL187" s="19" t="s">
        <v>156</v>
      </c>
      <c r="BM187" s="19" t="s">
        <v>250</v>
      </c>
    </row>
    <row r="188" spans="2:65" s="10" customFormat="1" ht="22.5" customHeight="1">
      <c r="B188" s="176"/>
      <c r="C188" s="177"/>
      <c r="D188" s="177"/>
      <c r="E188" s="178" t="s">
        <v>22</v>
      </c>
      <c r="F188" s="261" t="s">
        <v>251</v>
      </c>
      <c r="G188" s="262"/>
      <c r="H188" s="262"/>
      <c r="I188" s="262"/>
      <c r="J188" s="177"/>
      <c r="K188" s="179">
        <v>99.040999999999997</v>
      </c>
      <c r="L188" s="177"/>
      <c r="M188" s="177"/>
      <c r="N188" s="177"/>
      <c r="O188" s="177"/>
      <c r="P188" s="177"/>
      <c r="Q188" s="177"/>
      <c r="R188" s="180"/>
      <c r="T188" s="181"/>
      <c r="U188" s="177"/>
      <c r="V188" s="177"/>
      <c r="W188" s="177"/>
      <c r="X188" s="177"/>
      <c r="Y188" s="177"/>
      <c r="Z188" s="177"/>
      <c r="AA188" s="182"/>
      <c r="AT188" s="183" t="s">
        <v>159</v>
      </c>
      <c r="AU188" s="183" t="s">
        <v>106</v>
      </c>
      <c r="AV188" s="10" t="s">
        <v>106</v>
      </c>
      <c r="AW188" s="10" t="s">
        <v>34</v>
      </c>
      <c r="AX188" s="10" t="s">
        <v>76</v>
      </c>
      <c r="AY188" s="183" t="s">
        <v>151</v>
      </c>
    </row>
    <row r="189" spans="2:65" s="10" customFormat="1" ht="22.5" customHeight="1">
      <c r="B189" s="176"/>
      <c r="C189" s="177"/>
      <c r="D189" s="177"/>
      <c r="E189" s="178" t="s">
        <v>22</v>
      </c>
      <c r="F189" s="267" t="s">
        <v>252</v>
      </c>
      <c r="G189" s="268"/>
      <c r="H189" s="268"/>
      <c r="I189" s="268"/>
      <c r="J189" s="177"/>
      <c r="K189" s="179">
        <v>-2.3199999999999998</v>
      </c>
      <c r="L189" s="177"/>
      <c r="M189" s="177"/>
      <c r="N189" s="177"/>
      <c r="O189" s="177"/>
      <c r="P189" s="177"/>
      <c r="Q189" s="177"/>
      <c r="R189" s="180"/>
      <c r="T189" s="181"/>
      <c r="U189" s="177"/>
      <c r="V189" s="177"/>
      <c r="W189" s="177"/>
      <c r="X189" s="177"/>
      <c r="Y189" s="177"/>
      <c r="Z189" s="177"/>
      <c r="AA189" s="182"/>
      <c r="AT189" s="183" t="s">
        <v>159</v>
      </c>
      <c r="AU189" s="183" t="s">
        <v>106</v>
      </c>
      <c r="AV189" s="10" t="s">
        <v>106</v>
      </c>
      <c r="AW189" s="10" t="s">
        <v>34</v>
      </c>
      <c r="AX189" s="10" t="s">
        <v>76</v>
      </c>
      <c r="AY189" s="183" t="s">
        <v>151</v>
      </c>
    </row>
    <row r="190" spans="2:65" s="11" customFormat="1" ht="22.5" customHeight="1">
      <c r="B190" s="184"/>
      <c r="C190" s="185"/>
      <c r="D190" s="185"/>
      <c r="E190" s="186" t="s">
        <v>22</v>
      </c>
      <c r="F190" s="259" t="s">
        <v>160</v>
      </c>
      <c r="G190" s="260"/>
      <c r="H190" s="260"/>
      <c r="I190" s="260"/>
      <c r="J190" s="185"/>
      <c r="K190" s="187">
        <v>96.721000000000004</v>
      </c>
      <c r="L190" s="185"/>
      <c r="M190" s="185"/>
      <c r="N190" s="185"/>
      <c r="O190" s="185"/>
      <c r="P190" s="185"/>
      <c r="Q190" s="185"/>
      <c r="R190" s="188"/>
      <c r="T190" s="189"/>
      <c r="U190" s="185"/>
      <c r="V190" s="185"/>
      <c r="W190" s="185"/>
      <c r="X190" s="185"/>
      <c r="Y190" s="185"/>
      <c r="Z190" s="185"/>
      <c r="AA190" s="190"/>
      <c r="AT190" s="191" t="s">
        <v>159</v>
      </c>
      <c r="AU190" s="191" t="s">
        <v>106</v>
      </c>
      <c r="AV190" s="11" t="s">
        <v>156</v>
      </c>
      <c r="AW190" s="11" t="s">
        <v>34</v>
      </c>
      <c r="AX190" s="11" t="s">
        <v>84</v>
      </c>
      <c r="AY190" s="191" t="s">
        <v>151</v>
      </c>
    </row>
    <row r="191" spans="2:65" s="1" customFormat="1" ht="22.5" customHeight="1">
      <c r="B191" s="36"/>
      <c r="C191" s="192" t="s">
        <v>10</v>
      </c>
      <c r="D191" s="192" t="s">
        <v>253</v>
      </c>
      <c r="E191" s="193" t="s">
        <v>254</v>
      </c>
      <c r="F191" s="263" t="s">
        <v>255</v>
      </c>
      <c r="G191" s="263"/>
      <c r="H191" s="263"/>
      <c r="I191" s="263"/>
      <c r="J191" s="194" t="s">
        <v>244</v>
      </c>
      <c r="K191" s="195">
        <v>146.15299999999999</v>
      </c>
      <c r="L191" s="264">
        <v>0</v>
      </c>
      <c r="M191" s="265"/>
      <c r="N191" s="266">
        <f>ROUND(L191*K191,2)</f>
        <v>0</v>
      </c>
      <c r="O191" s="250"/>
      <c r="P191" s="250"/>
      <c r="Q191" s="250"/>
      <c r="R191" s="38"/>
      <c r="T191" s="173" t="s">
        <v>22</v>
      </c>
      <c r="U191" s="45" t="s">
        <v>41</v>
      </c>
      <c r="V191" s="37"/>
      <c r="W191" s="174">
        <f>V191*K191</f>
        <v>0</v>
      </c>
      <c r="X191" s="174">
        <v>1</v>
      </c>
      <c r="Y191" s="174">
        <f>X191*K191</f>
        <v>146.15299999999999</v>
      </c>
      <c r="Z191" s="174">
        <v>0</v>
      </c>
      <c r="AA191" s="175">
        <f>Z191*K191</f>
        <v>0</v>
      </c>
      <c r="AR191" s="19" t="s">
        <v>190</v>
      </c>
      <c r="AT191" s="19" t="s">
        <v>253</v>
      </c>
      <c r="AU191" s="19" t="s">
        <v>106</v>
      </c>
      <c r="AY191" s="19" t="s">
        <v>151</v>
      </c>
      <c r="BE191" s="111">
        <f>IF(U191="základní",N191,0)</f>
        <v>0</v>
      </c>
      <c r="BF191" s="111">
        <f>IF(U191="snížená",N191,0)</f>
        <v>0</v>
      </c>
      <c r="BG191" s="111">
        <f>IF(U191="zákl. přenesená",N191,0)</f>
        <v>0</v>
      </c>
      <c r="BH191" s="111">
        <f>IF(U191="sníž. přenesená",N191,0)</f>
        <v>0</v>
      </c>
      <c r="BI191" s="111">
        <f>IF(U191="nulová",N191,0)</f>
        <v>0</v>
      </c>
      <c r="BJ191" s="19" t="s">
        <v>84</v>
      </c>
      <c r="BK191" s="111">
        <f>ROUND(L191*K191,2)</f>
        <v>0</v>
      </c>
      <c r="BL191" s="19" t="s">
        <v>156</v>
      </c>
      <c r="BM191" s="19" t="s">
        <v>256</v>
      </c>
    </row>
    <row r="192" spans="2:65" s="10" customFormat="1" ht="22.5" customHeight="1">
      <c r="B192" s="176"/>
      <c r="C192" s="177"/>
      <c r="D192" s="177"/>
      <c r="E192" s="178" t="s">
        <v>22</v>
      </c>
      <c r="F192" s="261" t="s">
        <v>257</v>
      </c>
      <c r="G192" s="262"/>
      <c r="H192" s="262"/>
      <c r="I192" s="262"/>
      <c r="J192" s="177"/>
      <c r="K192" s="179">
        <v>146.15299999999999</v>
      </c>
      <c r="L192" s="177"/>
      <c r="M192" s="177"/>
      <c r="N192" s="177"/>
      <c r="O192" s="177"/>
      <c r="P192" s="177"/>
      <c r="Q192" s="177"/>
      <c r="R192" s="180"/>
      <c r="T192" s="181"/>
      <c r="U192" s="177"/>
      <c r="V192" s="177"/>
      <c r="W192" s="177"/>
      <c r="X192" s="177"/>
      <c r="Y192" s="177"/>
      <c r="Z192" s="177"/>
      <c r="AA192" s="182"/>
      <c r="AT192" s="183" t="s">
        <v>159</v>
      </c>
      <c r="AU192" s="183" t="s">
        <v>106</v>
      </c>
      <c r="AV192" s="10" t="s">
        <v>106</v>
      </c>
      <c r="AW192" s="10" t="s">
        <v>34</v>
      </c>
      <c r="AX192" s="10" t="s">
        <v>76</v>
      </c>
      <c r="AY192" s="183" t="s">
        <v>151</v>
      </c>
    </row>
    <row r="193" spans="2:65" s="11" customFormat="1" ht="22.5" customHeight="1">
      <c r="B193" s="184"/>
      <c r="C193" s="185"/>
      <c r="D193" s="185"/>
      <c r="E193" s="186" t="s">
        <v>22</v>
      </c>
      <c r="F193" s="259" t="s">
        <v>160</v>
      </c>
      <c r="G193" s="260"/>
      <c r="H193" s="260"/>
      <c r="I193" s="260"/>
      <c r="J193" s="185"/>
      <c r="K193" s="187">
        <v>146.15299999999999</v>
      </c>
      <c r="L193" s="185"/>
      <c r="M193" s="185"/>
      <c r="N193" s="185"/>
      <c r="O193" s="185"/>
      <c r="P193" s="185"/>
      <c r="Q193" s="185"/>
      <c r="R193" s="188"/>
      <c r="T193" s="189"/>
      <c r="U193" s="185"/>
      <c r="V193" s="185"/>
      <c r="W193" s="185"/>
      <c r="X193" s="185"/>
      <c r="Y193" s="185"/>
      <c r="Z193" s="185"/>
      <c r="AA193" s="190"/>
      <c r="AT193" s="191" t="s">
        <v>159</v>
      </c>
      <c r="AU193" s="191" t="s">
        <v>106</v>
      </c>
      <c r="AV193" s="11" t="s">
        <v>156</v>
      </c>
      <c r="AW193" s="11" t="s">
        <v>34</v>
      </c>
      <c r="AX193" s="11" t="s">
        <v>84</v>
      </c>
      <c r="AY193" s="191" t="s">
        <v>151</v>
      </c>
    </row>
    <row r="194" spans="2:65" s="1" customFormat="1" ht="31.5" customHeight="1">
      <c r="B194" s="36"/>
      <c r="C194" s="169" t="s">
        <v>258</v>
      </c>
      <c r="D194" s="169" t="s">
        <v>152</v>
      </c>
      <c r="E194" s="170" t="s">
        <v>259</v>
      </c>
      <c r="F194" s="247" t="s">
        <v>260</v>
      </c>
      <c r="G194" s="247"/>
      <c r="H194" s="247"/>
      <c r="I194" s="247"/>
      <c r="J194" s="171" t="s">
        <v>155</v>
      </c>
      <c r="K194" s="172">
        <v>20.864999999999998</v>
      </c>
      <c r="L194" s="248">
        <v>0</v>
      </c>
      <c r="M194" s="249"/>
      <c r="N194" s="250">
        <f>ROUND(L194*K194,2)</f>
        <v>0</v>
      </c>
      <c r="O194" s="250"/>
      <c r="P194" s="250"/>
      <c r="Q194" s="250"/>
      <c r="R194" s="38"/>
      <c r="T194" s="173" t="s">
        <v>22</v>
      </c>
      <c r="U194" s="45" t="s">
        <v>41</v>
      </c>
      <c r="V194" s="37"/>
      <c r="W194" s="174">
        <f>V194*K194</f>
        <v>0</v>
      </c>
      <c r="X194" s="174">
        <v>0</v>
      </c>
      <c r="Y194" s="174">
        <f>X194*K194</f>
        <v>0</v>
      </c>
      <c r="Z194" s="174">
        <v>0</v>
      </c>
      <c r="AA194" s="175">
        <f>Z194*K194</f>
        <v>0</v>
      </c>
      <c r="AR194" s="19" t="s">
        <v>156</v>
      </c>
      <c r="AT194" s="19" t="s">
        <v>152</v>
      </c>
      <c r="AU194" s="19" t="s">
        <v>106</v>
      </c>
      <c r="AY194" s="19" t="s">
        <v>151</v>
      </c>
      <c r="BE194" s="111">
        <f>IF(U194="základní",N194,0)</f>
        <v>0</v>
      </c>
      <c r="BF194" s="111">
        <f>IF(U194="snížená",N194,0)</f>
        <v>0</v>
      </c>
      <c r="BG194" s="111">
        <f>IF(U194="zákl. přenesená",N194,0)</f>
        <v>0</v>
      </c>
      <c r="BH194" s="111">
        <f>IF(U194="sníž. přenesená",N194,0)</f>
        <v>0</v>
      </c>
      <c r="BI194" s="111">
        <f>IF(U194="nulová",N194,0)</f>
        <v>0</v>
      </c>
      <c r="BJ194" s="19" t="s">
        <v>84</v>
      </c>
      <c r="BK194" s="111">
        <f>ROUND(L194*K194,2)</f>
        <v>0</v>
      </c>
      <c r="BL194" s="19" t="s">
        <v>156</v>
      </c>
      <c r="BM194" s="19" t="s">
        <v>261</v>
      </c>
    </row>
    <row r="195" spans="2:65" s="10" customFormat="1" ht="22.5" customHeight="1">
      <c r="B195" s="176"/>
      <c r="C195" s="177"/>
      <c r="D195" s="177"/>
      <c r="E195" s="178" t="s">
        <v>22</v>
      </c>
      <c r="F195" s="261" t="s">
        <v>262</v>
      </c>
      <c r="G195" s="262"/>
      <c r="H195" s="262"/>
      <c r="I195" s="262"/>
      <c r="J195" s="177"/>
      <c r="K195" s="179">
        <v>20.864999999999998</v>
      </c>
      <c r="L195" s="177"/>
      <c r="M195" s="177"/>
      <c r="N195" s="177"/>
      <c r="O195" s="177"/>
      <c r="P195" s="177"/>
      <c r="Q195" s="177"/>
      <c r="R195" s="180"/>
      <c r="T195" s="181"/>
      <c r="U195" s="177"/>
      <c r="V195" s="177"/>
      <c r="W195" s="177"/>
      <c r="X195" s="177"/>
      <c r="Y195" s="177"/>
      <c r="Z195" s="177"/>
      <c r="AA195" s="182"/>
      <c r="AT195" s="183" t="s">
        <v>159</v>
      </c>
      <c r="AU195" s="183" t="s">
        <v>106</v>
      </c>
      <c r="AV195" s="10" t="s">
        <v>106</v>
      </c>
      <c r="AW195" s="10" t="s">
        <v>34</v>
      </c>
      <c r="AX195" s="10" t="s">
        <v>76</v>
      </c>
      <c r="AY195" s="183" t="s">
        <v>151</v>
      </c>
    </row>
    <row r="196" spans="2:65" s="11" customFormat="1" ht="22.5" customHeight="1">
      <c r="B196" s="184"/>
      <c r="C196" s="185"/>
      <c r="D196" s="185"/>
      <c r="E196" s="186" t="s">
        <v>22</v>
      </c>
      <c r="F196" s="259" t="s">
        <v>160</v>
      </c>
      <c r="G196" s="260"/>
      <c r="H196" s="260"/>
      <c r="I196" s="260"/>
      <c r="J196" s="185"/>
      <c r="K196" s="187">
        <v>20.864999999999998</v>
      </c>
      <c r="L196" s="185"/>
      <c r="M196" s="185"/>
      <c r="N196" s="185"/>
      <c r="O196" s="185"/>
      <c r="P196" s="185"/>
      <c r="Q196" s="185"/>
      <c r="R196" s="188"/>
      <c r="T196" s="189"/>
      <c r="U196" s="185"/>
      <c r="V196" s="185"/>
      <c r="W196" s="185"/>
      <c r="X196" s="185"/>
      <c r="Y196" s="185"/>
      <c r="Z196" s="185"/>
      <c r="AA196" s="190"/>
      <c r="AT196" s="191" t="s">
        <v>159</v>
      </c>
      <c r="AU196" s="191" t="s">
        <v>106</v>
      </c>
      <c r="AV196" s="11" t="s">
        <v>156</v>
      </c>
      <c r="AW196" s="11" t="s">
        <v>34</v>
      </c>
      <c r="AX196" s="11" t="s">
        <v>84</v>
      </c>
      <c r="AY196" s="191" t="s">
        <v>151</v>
      </c>
    </row>
    <row r="197" spans="2:65" s="1" customFormat="1" ht="31.5" customHeight="1">
      <c r="B197" s="36"/>
      <c r="C197" s="169" t="s">
        <v>263</v>
      </c>
      <c r="D197" s="169" t="s">
        <v>152</v>
      </c>
      <c r="E197" s="170" t="s">
        <v>264</v>
      </c>
      <c r="F197" s="247" t="s">
        <v>265</v>
      </c>
      <c r="G197" s="247"/>
      <c r="H197" s="247"/>
      <c r="I197" s="247"/>
      <c r="J197" s="171" t="s">
        <v>155</v>
      </c>
      <c r="K197" s="172">
        <v>20.864999999999998</v>
      </c>
      <c r="L197" s="248">
        <v>0</v>
      </c>
      <c r="M197" s="249"/>
      <c r="N197" s="250">
        <f>ROUND(L197*K197,2)</f>
        <v>0</v>
      </c>
      <c r="O197" s="250"/>
      <c r="P197" s="250"/>
      <c r="Q197" s="250"/>
      <c r="R197" s="38"/>
      <c r="T197" s="173" t="s">
        <v>22</v>
      </c>
      <c r="U197" s="45" t="s">
        <v>41</v>
      </c>
      <c r="V197" s="37"/>
      <c r="W197" s="174">
        <f>V197*K197</f>
        <v>0</v>
      </c>
      <c r="X197" s="174">
        <v>0</v>
      </c>
      <c r="Y197" s="174">
        <f>X197*K197</f>
        <v>0</v>
      </c>
      <c r="Z197" s="174">
        <v>0</v>
      </c>
      <c r="AA197" s="175">
        <f>Z197*K197</f>
        <v>0</v>
      </c>
      <c r="AR197" s="19" t="s">
        <v>156</v>
      </c>
      <c r="AT197" s="19" t="s">
        <v>152</v>
      </c>
      <c r="AU197" s="19" t="s">
        <v>106</v>
      </c>
      <c r="AY197" s="19" t="s">
        <v>151</v>
      </c>
      <c r="BE197" s="111">
        <f>IF(U197="základní",N197,0)</f>
        <v>0</v>
      </c>
      <c r="BF197" s="111">
        <f>IF(U197="snížená",N197,0)</f>
        <v>0</v>
      </c>
      <c r="BG197" s="111">
        <f>IF(U197="zákl. přenesená",N197,0)</f>
        <v>0</v>
      </c>
      <c r="BH197" s="111">
        <f>IF(U197="sníž. přenesená",N197,0)</f>
        <v>0</v>
      </c>
      <c r="BI197" s="111">
        <f>IF(U197="nulová",N197,0)</f>
        <v>0</v>
      </c>
      <c r="BJ197" s="19" t="s">
        <v>84</v>
      </c>
      <c r="BK197" s="111">
        <f>ROUND(L197*K197,2)</f>
        <v>0</v>
      </c>
      <c r="BL197" s="19" t="s">
        <v>156</v>
      </c>
      <c r="BM197" s="19" t="s">
        <v>266</v>
      </c>
    </row>
    <row r="198" spans="2:65" s="1" customFormat="1" ht="22.5" customHeight="1">
      <c r="B198" s="36"/>
      <c r="C198" s="192" t="s">
        <v>267</v>
      </c>
      <c r="D198" s="192" t="s">
        <v>253</v>
      </c>
      <c r="E198" s="193" t="s">
        <v>268</v>
      </c>
      <c r="F198" s="263" t="s">
        <v>269</v>
      </c>
      <c r="G198" s="263"/>
      <c r="H198" s="263"/>
      <c r="I198" s="263"/>
      <c r="J198" s="194" t="s">
        <v>270</v>
      </c>
      <c r="K198" s="195">
        <v>0.313</v>
      </c>
      <c r="L198" s="264">
        <v>0</v>
      </c>
      <c r="M198" s="265"/>
      <c r="N198" s="266">
        <f>ROUND(L198*K198,2)</f>
        <v>0</v>
      </c>
      <c r="O198" s="250"/>
      <c r="P198" s="250"/>
      <c r="Q198" s="250"/>
      <c r="R198" s="38"/>
      <c r="T198" s="173" t="s">
        <v>22</v>
      </c>
      <c r="U198" s="45" t="s">
        <v>41</v>
      </c>
      <c r="V198" s="37"/>
      <c r="W198" s="174">
        <f>V198*K198</f>
        <v>0</v>
      </c>
      <c r="X198" s="174">
        <v>1E-3</v>
      </c>
      <c r="Y198" s="174">
        <f>X198*K198</f>
        <v>3.1300000000000002E-4</v>
      </c>
      <c r="Z198" s="174">
        <v>0</v>
      </c>
      <c r="AA198" s="175">
        <f>Z198*K198</f>
        <v>0</v>
      </c>
      <c r="AR198" s="19" t="s">
        <v>190</v>
      </c>
      <c r="AT198" s="19" t="s">
        <v>253</v>
      </c>
      <c r="AU198" s="19" t="s">
        <v>106</v>
      </c>
      <c r="AY198" s="19" t="s">
        <v>151</v>
      </c>
      <c r="BE198" s="111">
        <f>IF(U198="základní",N198,0)</f>
        <v>0</v>
      </c>
      <c r="BF198" s="111">
        <f>IF(U198="snížená",N198,0)</f>
        <v>0</v>
      </c>
      <c r="BG198" s="111">
        <f>IF(U198="zákl. přenesená",N198,0)</f>
        <v>0</v>
      </c>
      <c r="BH198" s="111">
        <f>IF(U198="sníž. přenesená",N198,0)</f>
        <v>0</v>
      </c>
      <c r="BI198" s="111">
        <f>IF(U198="nulová",N198,0)</f>
        <v>0</v>
      </c>
      <c r="BJ198" s="19" t="s">
        <v>84</v>
      </c>
      <c r="BK198" s="111">
        <f>ROUND(L198*K198,2)</f>
        <v>0</v>
      </c>
      <c r="BL198" s="19" t="s">
        <v>156</v>
      </c>
      <c r="BM198" s="19" t="s">
        <v>271</v>
      </c>
    </row>
    <row r="199" spans="2:65" s="1" customFormat="1" ht="22.5" customHeight="1">
      <c r="B199" s="36"/>
      <c r="C199" s="169" t="s">
        <v>272</v>
      </c>
      <c r="D199" s="169" t="s">
        <v>152</v>
      </c>
      <c r="E199" s="170" t="s">
        <v>273</v>
      </c>
      <c r="F199" s="247" t="s">
        <v>274</v>
      </c>
      <c r="G199" s="247"/>
      <c r="H199" s="247"/>
      <c r="I199" s="247"/>
      <c r="J199" s="171" t="s">
        <v>155</v>
      </c>
      <c r="K199" s="172">
        <v>20.864999999999998</v>
      </c>
      <c r="L199" s="248">
        <v>0</v>
      </c>
      <c r="M199" s="249"/>
      <c r="N199" s="250">
        <f>ROUND(L199*K199,2)</f>
        <v>0</v>
      </c>
      <c r="O199" s="250"/>
      <c r="P199" s="250"/>
      <c r="Q199" s="250"/>
      <c r="R199" s="38"/>
      <c r="T199" s="173" t="s">
        <v>22</v>
      </c>
      <c r="U199" s="45" t="s">
        <v>41</v>
      </c>
      <c r="V199" s="37"/>
      <c r="W199" s="174">
        <f>V199*K199</f>
        <v>0</v>
      </c>
      <c r="X199" s="174">
        <v>0</v>
      </c>
      <c r="Y199" s="174">
        <f>X199*K199</f>
        <v>0</v>
      </c>
      <c r="Z199" s="174">
        <v>0</v>
      </c>
      <c r="AA199" s="175">
        <f>Z199*K199</f>
        <v>0</v>
      </c>
      <c r="AR199" s="19" t="s">
        <v>156</v>
      </c>
      <c r="AT199" s="19" t="s">
        <v>152</v>
      </c>
      <c r="AU199" s="19" t="s">
        <v>106</v>
      </c>
      <c r="AY199" s="19" t="s">
        <v>151</v>
      </c>
      <c r="BE199" s="111">
        <f>IF(U199="základní",N199,0)</f>
        <v>0</v>
      </c>
      <c r="BF199" s="111">
        <f>IF(U199="snížená",N199,0)</f>
        <v>0</v>
      </c>
      <c r="BG199" s="111">
        <f>IF(U199="zákl. přenesená",N199,0)</f>
        <v>0</v>
      </c>
      <c r="BH199" s="111">
        <f>IF(U199="sníž. přenesená",N199,0)</f>
        <v>0</v>
      </c>
      <c r="BI199" s="111">
        <f>IF(U199="nulová",N199,0)</f>
        <v>0</v>
      </c>
      <c r="BJ199" s="19" t="s">
        <v>84</v>
      </c>
      <c r="BK199" s="111">
        <f>ROUND(L199*K199,2)</f>
        <v>0</v>
      </c>
      <c r="BL199" s="19" t="s">
        <v>156</v>
      </c>
      <c r="BM199" s="19" t="s">
        <v>275</v>
      </c>
    </row>
    <row r="200" spans="2:65" s="10" customFormat="1" ht="22.5" customHeight="1">
      <c r="B200" s="176"/>
      <c r="C200" s="177"/>
      <c r="D200" s="177"/>
      <c r="E200" s="178" t="s">
        <v>22</v>
      </c>
      <c r="F200" s="261" t="s">
        <v>262</v>
      </c>
      <c r="G200" s="262"/>
      <c r="H200" s="262"/>
      <c r="I200" s="262"/>
      <c r="J200" s="177"/>
      <c r="K200" s="179">
        <v>20.864999999999998</v>
      </c>
      <c r="L200" s="177"/>
      <c r="M200" s="177"/>
      <c r="N200" s="177"/>
      <c r="O200" s="177"/>
      <c r="P200" s="177"/>
      <c r="Q200" s="177"/>
      <c r="R200" s="180"/>
      <c r="T200" s="181"/>
      <c r="U200" s="177"/>
      <c r="V200" s="177"/>
      <c r="W200" s="177"/>
      <c r="X200" s="177"/>
      <c r="Y200" s="177"/>
      <c r="Z200" s="177"/>
      <c r="AA200" s="182"/>
      <c r="AT200" s="183" t="s">
        <v>159</v>
      </c>
      <c r="AU200" s="183" t="s">
        <v>106</v>
      </c>
      <c r="AV200" s="10" t="s">
        <v>106</v>
      </c>
      <c r="AW200" s="10" t="s">
        <v>34</v>
      </c>
      <c r="AX200" s="10" t="s">
        <v>76</v>
      </c>
      <c r="AY200" s="183" t="s">
        <v>151</v>
      </c>
    </row>
    <row r="201" spans="2:65" s="11" customFormat="1" ht="22.5" customHeight="1">
      <c r="B201" s="184"/>
      <c r="C201" s="185"/>
      <c r="D201" s="185"/>
      <c r="E201" s="186" t="s">
        <v>22</v>
      </c>
      <c r="F201" s="259" t="s">
        <v>160</v>
      </c>
      <c r="G201" s="260"/>
      <c r="H201" s="260"/>
      <c r="I201" s="260"/>
      <c r="J201" s="185"/>
      <c r="K201" s="187">
        <v>20.864999999999998</v>
      </c>
      <c r="L201" s="185"/>
      <c r="M201" s="185"/>
      <c r="N201" s="185"/>
      <c r="O201" s="185"/>
      <c r="P201" s="185"/>
      <c r="Q201" s="185"/>
      <c r="R201" s="188"/>
      <c r="T201" s="189"/>
      <c r="U201" s="185"/>
      <c r="V201" s="185"/>
      <c r="W201" s="185"/>
      <c r="X201" s="185"/>
      <c r="Y201" s="185"/>
      <c r="Z201" s="185"/>
      <c r="AA201" s="190"/>
      <c r="AT201" s="191" t="s">
        <v>159</v>
      </c>
      <c r="AU201" s="191" t="s">
        <v>106</v>
      </c>
      <c r="AV201" s="11" t="s">
        <v>156</v>
      </c>
      <c r="AW201" s="11" t="s">
        <v>34</v>
      </c>
      <c r="AX201" s="11" t="s">
        <v>84</v>
      </c>
      <c r="AY201" s="191" t="s">
        <v>151</v>
      </c>
    </row>
    <row r="202" spans="2:65" s="1" customFormat="1" ht="22.5" customHeight="1">
      <c r="B202" s="36"/>
      <c r="C202" s="169" t="s">
        <v>276</v>
      </c>
      <c r="D202" s="169" t="s">
        <v>152</v>
      </c>
      <c r="E202" s="170" t="s">
        <v>277</v>
      </c>
      <c r="F202" s="247" t="s">
        <v>278</v>
      </c>
      <c r="G202" s="247"/>
      <c r="H202" s="247"/>
      <c r="I202" s="247"/>
      <c r="J202" s="171" t="s">
        <v>155</v>
      </c>
      <c r="K202" s="172">
        <v>112.66</v>
      </c>
      <c r="L202" s="248">
        <v>0</v>
      </c>
      <c r="M202" s="249"/>
      <c r="N202" s="250">
        <f>ROUND(L202*K202,2)</f>
        <v>0</v>
      </c>
      <c r="O202" s="250"/>
      <c r="P202" s="250"/>
      <c r="Q202" s="250"/>
      <c r="R202" s="38"/>
      <c r="T202" s="173" t="s">
        <v>22</v>
      </c>
      <c r="U202" s="45" t="s">
        <v>41</v>
      </c>
      <c r="V202" s="37"/>
      <c r="W202" s="174">
        <f>V202*K202</f>
        <v>0</v>
      </c>
      <c r="X202" s="174">
        <v>0</v>
      </c>
      <c r="Y202" s="174">
        <f>X202*K202</f>
        <v>0</v>
      </c>
      <c r="Z202" s="174">
        <v>0</v>
      </c>
      <c r="AA202" s="175">
        <f>Z202*K202</f>
        <v>0</v>
      </c>
      <c r="AR202" s="19" t="s">
        <v>156</v>
      </c>
      <c r="AT202" s="19" t="s">
        <v>152</v>
      </c>
      <c r="AU202" s="19" t="s">
        <v>106</v>
      </c>
      <c r="AY202" s="19" t="s">
        <v>151</v>
      </c>
      <c r="BE202" s="111">
        <f>IF(U202="základní",N202,0)</f>
        <v>0</v>
      </c>
      <c r="BF202" s="111">
        <f>IF(U202="snížená",N202,0)</f>
        <v>0</v>
      </c>
      <c r="BG202" s="111">
        <f>IF(U202="zákl. přenesená",N202,0)</f>
        <v>0</v>
      </c>
      <c r="BH202" s="111">
        <f>IF(U202="sníž. přenesená",N202,0)</f>
        <v>0</v>
      </c>
      <c r="BI202" s="111">
        <f>IF(U202="nulová",N202,0)</f>
        <v>0</v>
      </c>
      <c r="BJ202" s="19" t="s">
        <v>84</v>
      </c>
      <c r="BK202" s="111">
        <f>ROUND(L202*K202,2)</f>
        <v>0</v>
      </c>
      <c r="BL202" s="19" t="s">
        <v>156</v>
      </c>
      <c r="BM202" s="19" t="s">
        <v>279</v>
      </c>
    </row>
    <row r="203" spans="2:65" s="10" customFormat="1" ht="22.5" customHeight="1">
      <c r="B203" s="176"/>
      <c r="C203" s="177"/>
      <c r="D203" s="177"/>
      <c r="E203" s="178" t="s">
        <v>22</v>
      </c>
      <c r="F203" s="261" t="s">
        <v>158</v>
      </c>
      <c r="G203" s="262"/>
      <c r="H203" s="262"/>
      <c r="I203" s="262"/>
      <c r="J203" s="177"/>
      <c r="K203" s="179">
        <v>112.66</v>
      </c>
      <c r="L203" s="177"/>
      <c r="M203" s="177"/>
      <c r="N203" s="177"/>
      <c r="O203" s="177"/>
      <c r="P203" s="177"/>
      <c r="Q203" s="177"/>
      <c r="R203" s="180"/>
      <c r="T203" s="181"/>
      <c r="U203" s="177"/>
      <c r="V203" s="177"/>
      <c r="W203" s="177"/>
      <c r="X203" s="177"/>
      <c r="Y203" s="177"/>
      <c r="Z203" s="177"/>
      <c r="AA203" s="182"/>
      <c r="AT203" s="183" t="s">
        <v>159</v>
      </c>
      <c r="AU203" s="183" t="s">
        <v>106</v>
      </c>
      <c r="AV203" s="10" t="s">
        <v>106</v>
      </c>
      <c r="AW203" s="10" t="s">
        <v>34</v>
      </c>
      <c r="AX203" s="10" t="s">
        <v>76</v>
      </c>
      <c r="AY203" s="183" t="s">
        <v>151</v>
      </c>
    </row>
    <row r="204" spans="2:65" s="11" customFormat="1" ht="22.5" customHeight="1">
      <c r="B204" s="184"/>
      <c r="C204" s="185"/>
      <c r="D204" s="185"/>
      <c r="E204" s="186" t="s">
        <v>22</v>
      </c>
      <c r="F204" s="259" t="s">
        <v>160</v>
      </c>
      <c r="G204" s="260"/>
      <c r="H204" s="260"/>
      <c r="I204" s="260"/>
      <c r="J204" s="185"/>
      <c r="K204" s="187">
        <v>112.66</v>
      </c>
      <c r="L204" s="185"/>
      <c r="M204" s="185"/>
      <c r="N204" s="185"/>
      <c r="O204" s="185"/>
      <c r="P204" s="185"/>
      <c r="Q204" s="185"/>
      <c r="R204" s="188"/>
      <c r="T204" s="189"/>
      <c r="U204" s="185"/>
      <c r="V204" s="185"/>
      <c r="W204" s="185"/>
      <c r="X204" s="185"/>
      <c r="Y204" s="185"/>
      <c r="Z204" s="185"/>
      <c r="AA204" s="190"/>
      <c r="AT204" s="191" t="s">
        <v>159</v>
      </c>
      <c r="AU204" s="191" t="s">
        <v>106</v>
      </c>
      <c r="AV204" s="11" t="s">
        <v>156</v>
      </c>
      <c r="AW204" s="11" t="s">
        <v>34</v>
      </c>
      <c r="AX204" s="11" t="s">
        <v>84</v>
      </c>
      <c r="AY204" s="191" t="s">
        <v>151</v>
      </c>
    </row>
    <row r="205" spans="2:65" s="9" customFormat="1" ht="29.85" customHeight="1">
      <c r="B205" s="158"/>
      <c r="C205" s="159"/>
      <c r="D205" s="168" t="s">
        <v>118</v>
      </c>
      <c r="E205" s="168"/>
      <c r="F205" s="168"/>
      <c r="G205" s="168"/>
      <c r="H205" s="168"/>
      <c r="I205" s="168"/>
      <c r="J205" s="168"/>
      <c r="K205" s="168"/>
      <c r="L205" s="168"/>
      <c r="M205" s="168"/>
      <c r="N205" s="255">
        <f>BK205</f>
        <v>0</v>
      </c>
      <c r="O205" s="256"/>
      <c r="P205" s="256"/>
      <c r="Q205" s="256"/>
      <c r="R205" s="161"/>
      <c r="T205" s="162"/>
      <c r="U205" s="159"/>
      <c r="V205" s="159"/>
      <c r="W205" s="163">
        <f>SUM(W206:W217)</f>
        <v>0</v>
      </c>
      <c r="X205" s="159"/>
      <c r="Y205" s="163">
        <f>SUM(Y206:Y217)</f>
        <v>5.7875506500000009</v>
      </c>
      <c r="Z205" s="159"/>
      <c r="AA205" s="164">
        <f>SUM(AA206:AA217)</f>
        <v>0</v>
      </c>
      <c r="AR205" s="165" t="s">
        <v>84</v>
      </c>
      <c r="AT205" s="166" t="s">
        <v>75</v>
      </c>
      <c r="AU205" s="166" t="s">
        <v>84</v>
      </c>
      <c r="AY205" s="165" t="s">
        <v>151</v>
      </c>
      <c r="BK205" s="167">
        <f>SUM(BK206:BK217)</f>
        <v>0</v>
      </c>
    </row>
    <row r="206" spans="2:65" s="1" customFormat="1" ht="22.5" customHeight="1">
      <c r="B206" s="36"/>
      <c r="C206" s="169" t="s">
        <v>280</v>
      </c>
      <c r="D206" s="169" t="s">
        <v>152</v>
      </c>
      <c r="E206" s="170" t="s">
        <v>281</v>
      </c>
      <c r="F206" s="247" t="s">
        <v>282</v>
      </c>
      <c r="G206" s="247"/>
      <c r="H206" s="247"/>
      <c r="I206" s="247"/>
      <c r="J206" s="171" t="s">
        <v>170</v>
      </c>
      <c r="K206" s="172">
        <v>2.2130000000000001</v>
      </c>
      <c r="L206" s="248">
        <v>0</v>
      </c>
      <c r="M206" s="249"/>
      <c r="N206" s="250">
        <f>ROUND(L206*K206,2)</f>
        <v>0</v>
      </c>
      <c r="O206" s="250"/>
      <c r="P206" s="250"/>
      <c r="Q206" s="250"/>
      <c r="R206" s="38"/>
      <c r="T206" s="173" t="s">
        <v>22</v>
      </c>
      <c r="U206" s="45" t="s">
        <v>41</v>
      </c>
      <c r="V206" s="37"/>
      <c r="W206" s="174">
        <f>V206*K206</f>
        <v>0</v>
      </c>
      <c r="X206" s="174">
        <v>2.45343</v>
      </c>
      <c r="Y206" s="174">
        <f>X206*K206</f>
        <v>5.4294405900000005</v>
      </c>
      <c r="Z206" s="174">
        <v>0</v>
      </c>
      <c r="AA206" s="175">
        <f>Z206*K206</f>
        <v>0</v>
      </c>
      <c r="AR206" s="19" t="s">
        <v>156</v>
      </c>
      <c r="AT206" s="19" t="s">
        <v>152</v>
      </c>
      <c r="AU206" s="19" t="s">
        <v>106</v>
      </c>
      <c r="AY206" s="19" t="s">
        <v>151</v>
      </c>
      <c r="BE206" s="111">
        <f>IF(U206="základní",N206,0)</f>
        <v>0</v>
      </c>
      <c r="BF206" s="111">
        <f>IF(U206="snížená",N206,0)</f>
        <v>0</v>
      </c>
      <c r="BG206" s="111">
        <f>IF(U206="zákl. přenesená",N206,0)</f>
        <v>0</v>
      </c>
      <c r="BH206" s="111">
        <f>IF(U206="sníž. přenesená",N206,0)</f>
        <v>0</v>
      </c>
      <c r="BI206" s="111">
        <f>IF(U206="nulová",N206,0)</f>
        <v>0</v>
      </c>
      <c r="BJ206" s="19" t="s">
        <v>84</v>
      </c>
      <c r="BK206" s="111">
        <f>ROUND(L206*K206,2)</f>
        <v>0</v>
      </c>
      <c r="BL206" s="19" t="s">
        <v>156</v>
      </c>
      <c r="BM206" s="19" t="s">
        <v>283</v>
      </c>
    </row>
    <row r="207" spans="2:65" s="10" customFormat="1" ht="22.5" customHeight="1">
      <c r="B207" s="176"/>
      <c r="C207" s="177"/>
      <c r="D207" s="177"/>
      <c r="E207" s="178" t="s">
        <v>22</v>
      </c>
      <c r="F207" s="261" t="s">
        <v>284</v>
      </c>
      <c r="G207" s="262"/>
      <c r="H207" s="262"/>
      <c r="I207" s="262"/>
      <c r="J207" s="177"/>
      <c r="K207" s="179">
        <v>2.2130000000000001</v>
      </c>
      <c r="L207" s="177"/>
      <c r="M207" s="177"/>
      <c r="N207" s="177"/>
      <c r="O207" s="177"/>
      <c r="P207" s="177"/>
      <c r="Q207" s="177"/>
      <c r="R207" s="180"/>
      <c r="T207" s="181"/>
      <c r="U207" s="177"/>
      <c r="V207" s="177"/>
      <c r="W207" s="177"/>
      <c r="X207" s="177"/>
      <c r="Y207" s="177"/>
      <c r="Z207" s="177"/>
      <c r="AA207" s="182"/>
      <c r="AT207" s="183" t="s">
        <v>159</v>
      </c>
      <c r="AU207" s="183" t="s">
        <v>106</v>
      </c>
      <c r="AV207" s="10" t="s">
        <v>106</v>
      </c>
      <c r="AW207" s="10" t="s">
        <v>34</v>
      </c>
      <c r="AX207" s="10" t="s">
        <v>76</v>
      </c>
      <c r="AY207" s="183" t="s">
        <v>151</v>
      </c>
    </row>
    <row r="208" spans="2:65" s="11" customFormat="1" ht="22.5" customHeight="1">
      <c r="B208" s="184"/>
      <c r="C208" s="185"/>
      <c r="D208" s="185"/>
      <c r="E208" s="186" t="s">
        <v>22</v>
      </c>
      <c r="F208" s="259" t="s">
        <v>160</v>
      </c>
      <c r="G208" s="260"/>
      <c r="H208" s="260"/>
      <c r="I208" s="260"/>
      <c r="J208" s="185"/>
      <c r="K208" s="187">
        <v>2.2130000000000001</v>
      </c>
      <c r="L208" s="185"/>
      <c r="M208" s="185"/>
      <c r="N208" s="185"/>
      <c r="O208" s="185"/>
      <c r="P208" s="185"/>
      <c r="Q208" s="185"/>
      <c r="R208" s="188"/>
      <c r="T208" s="189"/>
      <c r="U208" s="185"/>
      <c r="V208" s="185"/>
      <c r="W208" s="185"/>
      <c r="X208" s="185"/>
      <c r="Y208" s="185"/>
      <c r="Z208" s="185"/>
      <c r="AA208" s="190"/>
      <c r="AT208" s="191" t="s">
        <v>159</v>
      </c>
      <c r="AU208" s="191" t="s">
        <v>106</v>
      </c>
      <c r="AV208" s="11" t="s">
        <v>156</v>
      </c>
      <c r="AW208" s="11" t="s">
        <v>34</v>
      </c>
      <c r="AX208" s="11" t="s">
        <v>84</v>
      </c>
      <c r="AY208" s="191" t="s">
        <v>151</v>
      </c>
    </row>
    <row r="209" spans="2:65" s="1" customFormat="1" ht="22.5" customHeight="1">
      <c r="B209" s="36"/>
      <c r="C209" s="169" t="s">
        <v>285</v>
      </c>
      <c r="D209" s="169" t="s">
        <v>152</v>
      </c>
      <c r="E209" s="170" t="s">
        <v>286</v>
      </c>
      <c r="F209" s="247" t="s">
        <v>287</v>
      </c>
      <c r="G209" s="247"/>
      <c r="H209" s="247"/>
      <c r="I209" s="247"/>
      <c r="J209" s="171" t="s">
        <v>155</v>
      </c>
      <c r="K209" s="172">
        <v>14.75</v>
      </c>
      <c r="L209" s="248">
        <v>0</v>
      </c>
      <c r="M209" s="249"/>
      <c r="N209" s="250">
        <f>ROUND(L209*K209,2)</f>
        <v>0</v>
      </c>
      <c r="O209" s="250"/>
      <c r="P209" s="250"/>
      <c r="Q209" s="250"/>
      <c r="R209" s="38"/>
      <c r="T209" s="173" t="s">
        <v>22</v>
      </c>
      <c r="U209" s="45" t="s">
        <v>41</v>
      </c>
      <c r="V209" s="37"/>
      <c r="W209" s="174">
        <f>V209*K209</f>
        <v>0</v>
      </c>
      <c r="X209" s="174">
        <v>2.15E-3</v>
      </c>
      <c r="Y209" s="174">
        <f>X209*K209</f>
        <v>3.1712499999999998E-2</v>
      </c>
      <c r="Z209" s="174">
        <v>0</v>
      </c>
      <c r="AA209" s="175">
        <f>Z209*K209</f>
        <v>0</v>
      </c>
      <c r="AR209" s="19" t="s">
        <v>156</v>
      </c>
      <c r="AT209" s="19" t="s">
        <v>152</v>
      </c>
      <c r="AU209" s="19" t="s">
        <v>106</v>
      </c>
      <c r="AY209" s="19" t="s">
        <v>151</v>
      </c>
      <c r="BE209" s="111">
        <f>IF(U209="základní",N209,0)</f>
        <v>0</v>
      </c>
      <c r="BF209" s="111">
        <f>IF(U209="snížená",N209,0)</f>
        <v>0</v>
      </c>
      <c r="BG209" s="111">
        <f>IF(U209="zákl. přenesená",N209,0)</f>
        <v>0</v>
      </c>
      <c r="BH209" s="111">
        <f>IF(U209="sníž. přenesená",N209,0)</f>
        <v>0</v>
      </c>
      <c r="BI209" s="111">
        <f>IF(U209="nulová",N209,0)</f>
        <v>0</v>
      </c>
      <c r="BJ209" s="19" t="s">
        <v>84</v>
      </c>
      <c r="BK209" s="111">
        <f>ROUND(L209*K209,2)</f>
        <v>0</v>
      </c>
      <c r="BL209" s="19" t="s">
        <v>156</v>
      </c>
      <c r="BM209" s="19" t="s">
        <v>288</v>
      </c>
    </row>
    <row r="210" spans="2:65" s="10" customFormat="1" ht="22.5" customHeight="1">
      <c r="B210" s="176"/>
      <c r="C210" s="177"/>
      <c r="D210" s="177"/>
      <c r="E210" s="178" t="s">
        <v>22</v>
      </c>
      <c r="F210" s="261" t="s">
        <v>289</v>
      </c>
      <c r="G210" s="262"/>
      <c r="H210" s="262"/>
      <c r="I210" s="262"/>
      <c r="J210" s="177"/>
      <c r="K210" s="179">
        <v>14.75</v>
      </c>
      <c r="L210" s="177"/>
      <c r="M210" s="177"/>
      <c r="N210" s="177"/>
      <c r="O210" s="177"/>
      <c r="P210" s="177"/>
      <c r="Q210" s="177"/>
      <c r="R210" s="180"/>
      <c r="T210" s="181"/>
      <c r="U210" s="177"/>
      <c r="V210" s="177"/>
      <c r="W210" s="177"/>
      <c r="X210" s="177"/>
      <c r="Y210" s="177"/>
      <c r="Z210" s="177"/>
      <c r="AA210" s="182"/>
      <c r="AT210" s="183" t="s">
        <v>159</v>
      </c>
      <c r="AU210" s="183" t="s">
        <v>106</v>
      </c>
      <c r="AV210" s="10" t="s">
        <v>106</v>
      </c>
      <c r="AW210" s="10" t="s">
        <v>34</v>
      </c>
      <c r="AX210" s="10" t="s">
        <v>76</v>
      </c>
      <c r="AY210" s="183" t="s">
        <v>151</v>
      </c>
    </row>
    <row r="211" spans="2:65" s="11" customFormat="1" ht="22.5" customHeight="1">
      <c r="B211" s="184"/>
      <c r="C211" s="185"/>
      <c r="D211" s="185"/>
      <c r="E211" s="186" t="s">
        <v>22</v>
      </c>
      <c r="F211" s="259" t="s">
        <v>160</v>
      </c>
      <c r="G211" s="260"/>
      <c r="H211" s="260"/>
      <c r="I211" s="260"/>
      <c r="J211" s="185"/>
      <c r="K211" s="187">
        <v>14.75</v>
      </c>
      <c r="L211" s="185"/>
      <c r="M211" s="185"/>
      <c r="N211" s="185"/>
      <c r="O211" s="185"/>
      <c r="P211" s="185"/>
      <c r="Q211" s="185"/>
      <c r="R211" s="188"/>
      <c r="T211" s="189"/>
      <c r="U211" s="185"/>
      <c r="V211" s="185"/>
      <c r="W211" s="185"/>
      <c r="X211" s="185"/>
      <c r="Y211" s="185"/>
      <c r="Z211" s="185"/>
      <c r="AA211" s="190"/>
      <c r="AT211" s="191" t="s">
        <v>159</v>
      </c>
      <c r="AU211" s="191" t="s">
        <v>106</v>
      </c>
      <c r="AV211" s="11" t="s">
        <v>156</v>
      </c>
      <c r="AW211" s="11" t="s">
        <v>34</v>
      </c>
      <c r="AX211" s="11" t="s">
        <v>84</v>
      </c>
      <c r="AY211" s="191" t="s">
        <v>151</v>
      </c>
    </row>
    <row r="212" spans="2:65" s="1" customFormat="1" ht="22.5" customHeight="1">
      <c r="B212" s="36"/>
      <c r="C212" s="169" t="s">
        <v>290</v>
      </c>
      <c r="D212" s="169" t="s">
        <v>152</v>
      </c>
      <c r="E212" s="170" t="s">
        <v>291</v>
      </c>
      <c r="F212" s="247" t="s">
        <v>292</v>
      </c>
      <c r="G212" s="247"/>
      <c r="H212" s="247"/>
      <c r="I212" s="247"/>
      <c r="J212" s="171" t="s">
        <v>155</v>
      </c>
      <c r="K212" s="172">
        <v>14.75</v>
      </c>
      <c r="L212" s="248">
        <v>0</v>
      </c>
      <c r="M212" s="249"/>
      <c r="N212" s="250">
        <f>ROUND(L212*K212,2)</f>
        <v>0</v>
      </c>
      <c r="O212" s="250"/>
      <c r="P212" s="250"/>
      <c r="Q212" s="250"/>
      <c r="R212" s="38"/>
      <c r="T212" s="173" t="s">
        <v>22</v>
      </c>
      <c r="U212" s="45" t="s">
        <v>41</v>
      </c>
      <c r="V212" s="37"/>
      <c r="W212" s="174">
        <f>V212*K212</f>
        <v>0</v>
      </c>
      <c r="X212" s="174">
        <v>0</v>
      </c>
      <c r="Y212" s="174">
        <f>X212*K212</f>
        <v>0</v>
      </c>
      <c r="Z212" s="174">
        <v>0</v>
      </c>
      <c r="AA212" s="175">
        <f>Z212*K212</f>
        <v>0</v>
      </c>
      <c r="AR212" s="19" t="s">
        <v>156</v>
      </c>
      <c r="AT212" s="19" t="s">
        <v>152</v>
      </c>
      <c r="AU212" s="19" t="s">
        <v>106</v>
      </c>
      <c r="AY212" s="19" t="s">
        <v>151</v>
      </c>
      <c r="BE212" s="111">
        <f>IF(U212="základní",N212,0)</f>
        <v>0</v>
      </c>
      <c r="BF212" s="111">
        <f>IF(U212="snížená",N212,0)</f>
        <v>0</v>
      </c>
      <c r="BG212" s="111">
        <f>IF(U212="zákl. přenesená",N212,0)</f>
        <v>0</v>
      </c>
      <c r="BH212" s="111">
        <f>IF(U212="sníž. přenesená",N212,0)</f>
        <v>0</v>
      </c>
      <c r="BI212" s="111">
        <f>IF(U212="nulová",N212,0)</f>
        <v>0</v>
      </c>
      <c r="BJ212" s="19" t="s">
        <v>84</v>
      </c>
      <c r="BK212" s="111">
        <f>ROUND(L212*K212,2)</f>
        <v>0</v>
      </c>
      <c r="BL212" s="19" t="s">
        <v>156</v>
      </c>
      <c r="BM212" s="19" t="s">
        <v>293</v>
      </c>
    </row>
    <row r="213" spans="2:65" s="1" customFormat="1" ht="31.5" customHeight="1">
      <c r="B213" s="36"/>
      <c r="C213" s="169" t="s">
        <v>294</v>
      </c>
      <c r="D213" s="169" t="s">
        <v>152</v>
      </c>
      <c r="E213" s="170" t="s">
        <v>295</v>
      </c>
      <c r="F213" s="247" t="s">
        <v>296</v>
      </c>
      <c r="G213" s="247"/>
      <c r="H213" s="247"/>
      <c r="I213" s="247"/>
      <c r="J213" s="171" t="s">
        <v>155</v>
      </c>
      <c r="K213" s="172">
        <v>14.75</v>
      </c>
      <c r="L213" s="248">
        <v>0</v>
      </c>
      <c r="M213" s="249"/>
      <c r="N213" s="250">
        <f>ROUND(L213*K213,2)</f>
        <v>0</v>
      </c>
      <c r="O213" s="250"/>
      <c r="P213" s="250"/>
      <c r="Q213" s="250"/>
      <c r="R213" s="38"/>
      <c r="T213" s="173" t="s">
        <v>22</v>
      </c>
      <c r="U213" s="45" t="s">
        <v>41</v>
      </c>
      <c r="V213" s="37"/>
      <c r="W213" s="174">
        <f>V213*K213</f>
        <v>0</v>
      </c>
      <c r="X213" s="174">
        <v>3.0999999999999999E-3</v>
      </c>
      <c r="Y213" s="174">
        <f>X213*K213</f>
        <v>4.5725000000000002E-2</v>
      </c>
      <c r="Z213" s="174">
        <v>0</v>
      </c>
      <c r="AA213" s="175">
        <f>Z213*K213</f>
        <v>0</v>
      </c>
      <c r="AR213" s="19" t="s">
        <v>156</v>
      </c>
      <c r="AT213" s="19" t="s">
        <v>152</v>
      </c>
      <c r="AU213" s="19" t="s">
        <v>106</v>
      </c>
      <c r="AY213" s="19" t="s">
        <v>151</v>
      </c>
      <c r="BE213" s="111">
        <f>IF(U213="základní",N213,0)</f>
        <v>0</v>
      </c>
      <c r="BF213" s="111">
        <f>IF(U213="snížená",N213,0)</f>
        <v>0</v>
      </c>
      <c r="BG213" s="111">
        <f>IF(U213="zákl. přenesená",N213,0)</f>
        <v>0</v>
      </c>
      <c r="BH213" s="111">
        <f>IF(U213="sníž. přenesená",N213,0)</f>
        <v>0</v>
      </c>
      <c r="BI213" s="111">
        <f>IF(U213="nulová",N213,0)</f>
        <v>0</v>
      </c>
      <c r="BJ213" s="19" t="s">
        <v>84</v>
      </c>
      <c r="BK213" s="111">
        <f>ROUND(L213*K213,2)</f>
        <v>0</v>
      </c>
      <c r="BL213" s="19" t="s">
        <v>156</v>
      </c>
      <c r="BM213" s="19" t="s">
        <v>297</v>
      </c>
    </row>
    <row r="214" spans="2:65" s="1" customFormat="1" ht="31.5" customHeight="1">
      <c r="B214" s="36"/>
      <c r="C214" s="169" t="s">
        <v>298</v>
      </c>
      <c r="D214" s="169" t="s">
        <v>152</v>
      </c>
      <c r="E214" s="170" t="s">
        <v>299</v>
      </c>
      <c r="F214" s="247" t="s">
        <v>300</v>
      </c>
      <c r="G214" s="247"/>
      <c r="H214" s="247"/>
      <c r="I214" s="247"/>
      <c r="J214" s="171" t="s">
        <v>155</v>
      </c>
      <c r="K214" s="172">
        <v>14.75</v>
      </c>
      <c r="L214" s="248">
        <v>0</v>
      </c>
      <c r="M214" s="249"/>
      <c r="N214" s="250">
        <f>ROUND(L214*K214,2)</f>
        <v>0</v>
      </c>
      <c r="O214" s="250"/>
      <c r="P214" s="250"/>
      <c r="Q214" s="250"/>
      <c r="R214" s="38"/>
      <c r="T214" s="173" t="s">
        <v>22</v>
      </c>
      <c r="U214" s="45" t="s">
        <v>41</v>
      </c>
      <c r="V214" s="37"/>
      <c r="W214" s="174">
        <f>V214*K214</f>
        <v>0</v>
      </c>
      <c r="X214" s="174">
        <v>0</v>
      </c>
      <c r="Y214" s="174">
        <f>X214*K214</f>
        <v>0</v>
      </c>
      <c r="Z214" s="174">
        <v>0</v>
      </c>
      <c r="AA214" s="175">
        <f>Z214*K214</f>
        <v>0</v>
      </c>
      <c r="AR214" s="19" t="s">
        <v>156</v>
      </c>
      <c r="AT214" s="19" t="s">
        <v>152</v>
      </c>
      <c r="AU214" s="19" t="s">
        <v>106</v>
      </c>
      <c r="AY214" s="19" t="s">
        <v>151</v>
      </c>
      <c r="BE214" s="111">
        <f>IF(U214="základní",N214,0)</f>
        <v>0</v>
      </c>
      <c r="BF214" s="111">
        <f>IF(U214="snížená",N214,0)</f>
        <v>0</v>
      </c>
      <c r="BG214" s="111">
        <f>IF(U214="zákl. přenesená",N214,0)</f>
        <v>0</v>
      </c>
      <c r="BH214" s="111">
        <f>IF(U214="sníž. přenesená",N214,0)</f>
        <v>0</v>
      </c>
      <c r="BI214" s="111">
        <f>IF(U214="nulová",N214,0)</f>
        <v>0</v>
      </c>
      <c r="BJ214" s="19" t="s">
        <v>84</v>
      </c>
      <c r="BK214" s="111">
        <f>ROUND(L214*K214,2)</f>
        <v>0</v>
      </c>
      <c r="BL214" s="19" t="s">
        <v>156</v>
      </c>
      <c r="BM214" s="19" t="s">
        <v>301</v>
      </c>
    </row>
    <row r="215" spans="2:65" s="1" customFormat="1" ht="22.5" customHeight="1">
      <c r="B215" s="36"/>
      <c r="C215" s="169" t="s">
        <v>302</v>
      </c>
      <c r="D215" s="169" t="s">
        <v>152</v>
      </c>
      <c r="E215" s="170" t="s">
        <v>303</v>
      </c>
      <c r="F215" s="247" t="s">
        <v>304</v>
      </c>
      <c r="G215" s="247"/>
      <c r="H215" s="247"/>
      <c r="I215" s="247"/>
      <c r="J215" s="171" t="s">
        <v>244</v>
      </c>
      <c r="K215" s="172">
        <v>0.26600000000000001</v>
      </c>
      <c r="L215" s="248">
        <v>0</v>
      </c>
      <c r="M215" s="249"/>
      <c r="N215" s="250">
        <f>ROUND(L215*K215,2)</f>
        <v>0</v>
      </c>
      <c r="O215" s="250"/>
      <c r="P215" s="250"/>
      <c r="Q215" s="250"/>
      <c r="R215" s="38"/>
      <c r="T215" s="173" t="s">
        <v>22</v>
      </c>
      <c r="U215" s="45" t="s">
        <v>41</v>
      </c>
      <c r="V215" s="37"/>
      <c r="W215" s="174">
        <f>V215*K215</f>
        <v>0</v>
      </c>
      <c r="X215" s="174">
        <v>1.0551600000000001</v>
      </c>
      <c r="Y215" s="174">
        <f>X215*K215</f>
        <v>0.28067256000000002</v>
      </c>
      <c r="Z215" s="174">
        <v>0</v>
      </c>
      <c r="AA215" s="175">
        <f>Z215*K215</f>
        <v>0</v>
      </c>
      <c r="AR215" s="19" t="s">
        <v>156</v>
      </c>
      <c r="AT215" s="19" t="s">
        <v>152</v>
      </c>
      <c r="AU215" s="19" t="s">
        <v>106</v>
      </c>
      <c r="AY215" s="19" t="s">
        <v>151</v>
      </c>
      <c r="BE215" s="111">
        <f>IF(U215="základní",N215,0)</f>
        <v>0</v>
      </c>
      <c r="BF215" s="111">
        <f>IF(U215="snížená",N215,0)</f>
        <v>0</v>
      </c>
      <c r="BG215" s="111">
        <f>IF(U215="zákl. přenesená",N215,0)</f>
        <v>0</v>
      </c>
      <c r="BH215" s="111">
        <f>IF(U215="sníž. přenesená",N215,0)</f>
        <v>0</v>
      </c>
      <c r="BI215" s="111">
        <f>IF(U215="nulová",N215,0)</f>
        <v>0</v>
      </c>
      <c r="BJ215" s="19" t="s">
        <v>84</v>
      </c>
      <c r="BK215" s="111">
        <f>ROUND(L215*K215,2)</f>
        <v>0</v>
      </c>
      <c r="BL215" s="19" t="s">
        <v>156</v>
      </c>
      <c r="BM215" s="19" t="s">
        <v>305</v>
      </c>
    </row>
    <row r="216" spans="2:65" s="10" customFormat="1" ht="22.5" customHeight="1">
      <c r="B216" s="176"/>
      <c r="C216" s="177"/>
      <c r="D216" s="177"/>
      <c r="E216" s="178" t="s">
        <v>22</v>
      </c>
      <c r="F216" s="261" t="s">
        <v>306</v>
      </c>
      <c r="G216" s="262"/>
      <c r="H216" s="262"/>
      <c r="I216" s="262"/>
      <c r="J216" s="177"/>
      <c r="K216" s="179">
        <v>0.26600000000000001</v>
      </c>
      <c r="L216" s="177"/>
      <c r="M216" s="177"/>
      <c r="N216" s="177"/>
      <c r="O216" s="177"/>
      <c r="P216" s="177"/>
      <c r="Q216" s="177"/>
      <c r="R216" s="180"/>
      <c r="T216" s="181"/>
      <c r="U216" s="177"/>
      <c r="V216" s="177"/>
      <c r="W216" s="177"/>
      <c r="X216" s="177"/>
      <c r="Y216" s="177"/>
      <c r="Z216" s="177"/>
      <c r="AA216" s="182"/>
      <c r="AT216" s="183" t="s">
        <v>159</v>
      </c>
      <c r="AU216" s="183" t="s">
        <v>106</v>
      </c>
      <c r="AV216" s="10" t="s">
        <v>106</v>
      </c>
      <c r="AW216" s="10" t="s">
        <v>34</v>
      </c>
      <c r="AX216" s="10" t="s">
        <v>76</v>
      </c>
      <c r="AY216" s="183" t="s">
        <v>151</v>
      </c>
    </row>
    <row r="217" spans="2:65" s="11" customFormat="1" ht="22.5" customHeight="1">
      <c r="B217" s="184"/>
      <c r="C217" s="185"/>
      <c r="D217" s="185"/>
      <c r="E217" s="186" t="s">
        <v>22</v>
      </c>
      <c r="F217" s="259" t="s">
        <v>160</v>
      </c>
      <c r="G217" s="260"/>
      <c r="H217" s="260"/>
      <c r="I217" s="260"/>
      <c r="J217" s="185"/>
      <c r="K217" s="187">
        <v>0.26600000000000001</v>
      </c>
      <c r="L217" s="185"/>
      <c r="M217" s="185"/>
      <c r="N217" s="185"/>
      <c r="O217" s="185"/>
      <c r="P217" s="185"/>
      <c r="Q217" s="185"/>
      <c r="R217" s="188"/>
      <c r="T217" s="189"/>
      <c r="U217" s="185"/>
      <c r="V217" s="185"/>
      <c r="W217" s="185"/>
      <c r="X217" s="185"/>
      <c r="Y217" s="185"/>
      <c r="Z217" s="185"/>
      <c r="AA217" s="190"/>
      <c r="AT217" s="191" t="s">
        <v>159</v>
      </c>
      <c r="AU217" s="191" t="s">
        <v>106</v>
      </c>
      <c r="AV217" s="11" t="s">
        <v>156</v>
      </c>
      <c r="AW217" s="11" t="s">
        <v>34</v>
      </c>
      <c r="AX217" s="11" t="s">
        <v>84</v>
      </c>
      <c r="AY217" s="191" t="s">
        <v>151</v>
      </c>
    </row>
    <row r="218" spans="2:65" s="9" customFormat="1" ht="29.85" customHeight="1">
      <c r="B218" s="158"/>
      <c r="C218" s="159"/>
      <c r="D218" s="168" t="s">
        <v>119</v>
      </c>
      <c r="E218" s="168"/>
      <c r="F218" s="168"/>
      <c r="G218" s="168"/>
      <c r="H218" s="168"/>
      <c r="I218" s="168"/>
      <c r="J218" s="168"/>
      <c r="K218" s="168"/>
      <c r="L218" s="168"/>
      <c r="M218" s="168"/>
      <c r="N218" s="255">
        <f>BK218</f>
        <v>0</v>
      </c>
      <c r="O218" s="256"/>
      <c r="P218" s="256"/>
      <c r="Q218" s="256"/>
      <c r="R218" s="161"/>
      <c r="T218" s="162"/>
      <c r="U218" s="159"/>
      <c r="V218" s="159"/>
      <c r="W218" s="163">
        <f>SUM(W219:W228)</f>
        <v>0</v>
      </c>
      <c r="X218" s="159"/>
      <c r="Y218" s="163">
        <f>SUM(Y219:Y228)</f>
        <v>0</v>
      </c>
      <c r="Z218" s="159"/>
      <c r="AA218" s="164">
        <f>SUM(AA219:AA228)</f>
        <v>0</v>
      </c>
      <c r="AR218" s="165" t="s">
        <v>84</v>
      </c>
      <c r="AT218" s="166" t="s">
        <v>75</v>
      </c>
      <c r="AU218" s="166" t="s">
        <v>84</v>
      </c>
      <c r="AY218" s="165" t="s">
        <v>151</v>
      </c>
      <c r="BK218" s="167">
        <f>SUM(BK219:BK228)</f>
        <v>0</v>
      </c>
    </row>
    <row r="219" spans="2:65" s="1" customFormat="1" ht="22.5" customHeight="1">
      <c r="B219" s="36"/>
      <c r="C219" s="169" t="s">
        <v>307</v>
      </c>
      <c r="D219" s="169" t="s">
        <v>152</v>
      </c>
      <c r="E219" s="170" t="s">
        <v>308</v>
      </c>
      <c r="F219" s="247" t="s">
        <v>309</v>
      </c>
      <c r="G219" s="247"/>
      <c r="H219" s="247"/>
      <c r="I219" s="247"/>
      <c r="J219" s="171" t="s">
        <v>155</v>
      </c>
      <c r="K219" s="172">
        <v>108.42</v>
      </c>
      <c r="L219" s="248">
        <v>0</v>
      </c>
      <c r="M219" s="249"/>
      <c r="N219" s="250">
        <f>ROUND(L219*K219,2)</f>
        <v>0</v>
      </c>
      <c r="O219" s="250"/>
      <c r="P219" s="250"/>
      <c r="Q219" s="250"/>
      <c r="R219" s="38"/>
      <c r="T219" s="173" t="s">
        <v>22</v>
      </c>
      <c r="U219" s="45" t="s">
        <v>41</v>
      </c>
      <c r="V219" s="37"/>
      <c r="W219" s="174">
        <f>V219*K219</f>
        <v>0</v>
      </c>
      <c r="X219" s="174">
        <v>0</v>
      </c>
      <c r="Y219" s="174">
        <f>X219*K219</f>
        <v>0</v>
      </c>
      <c r="Z219" s="174">
        <v>0</v>
      </c>
      <c r="AA219" s="175">
        <f>Z219*K219</f>
        <v>0</v>
      </c>
      <c r="AR219" s="19" t="s">
        <v>156</v>
      </c>
      <c r="AT219" s="19" t="s">
        <v>152</v>
      </c>
      <c r="AU219" s="19" t="s">
        <v>106</v>
      </c>
      <c r="AY219" s="19" t="s">
        <v>151</v>
      </c>
      <c r="BE219" s="111">
        <f>IF(U219="základní",N219,0)</f>
        <v>0</v>
      </c>
      <c r="BF219" s="111">
        <f>IF(U219="snížená",N219,0)</f>
        <v>0</v>
      </c>
      <c r="BG219" s="111">
        <f>IF(U219="zákl. přenesená",N219,0)</f>
        <v>0</v>
      </c>
      <c r="BH219" s="111">
        <f>IF(U219="sníž. přenesená",N219,0)</f>
        <v>0</v>
      </c>
      <c r="BI219" s="111">
        <f>IF(U219="nulová",N219,0)</f>
        <v>0</v>
      </c>
      <c r="BJ219" s="19" t="s">
        <v>84</v>
      </c>
      <c r="BK219" s="111">
        <f>ROUND(L219*K219,2)</f>
        <v>0</v>
      </c>
      <c r="BL219" s="19" t="s">
        <v>156</v>
      </c>
      <c r="BM219" s="19" t="s">
        <v>310</v>
      </c>
    </row>
    <row r="220" spans="2:65" s="10" customFormat="1" ht="22.5" customHeight="1">
      <c r="B220" s="176"/>
      <c r="C220" s="177"/>
      <c r="D220" s="177"/>
      <c r="E220" s="178" t="s">
        <v>22</v>
      </c>
      <c r="F220" s="261" t="s">
        <v>158</v>
      </c>
      <c r="G220" s="262"/>
      <c r="H220" s="262"/>
      <c r="I220" s="262"/>
      <c r="J220" s="177"/>
      <c r="K220" s="179">
        <v>112.66</v>
      </c>
      <c r="L220" s="177"/>
      <c r="M220" s="177"/>
      <c r="N220" s="177"/>
      <c r="O220" s="177"/>
      <c r="P220" s="177"/>
      <c r="Q220" s="177"/>
      <c r="R220" s="180"/>
      <c r="T220" s="181"/>
      <c r="U220" s="177"/>
      <c r="V220" s="177"/>
      <c r="W220" s="177"/>
      <c r="X220" s="177"/>
      <c r="Y220" s="177"/>
      <c r="Z220" s="177"/>
      <c r="AA220" s="182"/>
      <c r="AT220" s="183" t="s">
        <v>159</v>
      </c>
      <c r="AU220" s="183" t="s">
        <v>106</v>
      </c>
      <c r="AV220" s="10" t="s">
        <v>106</v>
      </c>
      <c r="AW220" s="10" t="s">
        <v>34</v>
      </c>
      <c r="AX220" s="10" t="s">
        <v>76</v>
      </c>
      <c r="AY220" s="183" t="s">
        <v>151</v>
      </c>
    </row>
    <row r="221" spans="2:65" s="10" customFormat="1" ht="22.5" customHeight="1">
      <c r="B221" s="176"/>
      <c r="C221" s="177"/>
      <c r="D221" s="177"/>
      <c r="E221" s="178" t="s">
        <v>22</v>
      </c>
      <c r="F221" s="267" t="s">
        <v>311</v>
      </c>
      <c r="G221" s="268"/>
      <c r="H221" s="268"/>
      <c r="I221" s="268"/>
      <c r="J221" s="177"/>
      <c r="K221" s="179">
        <v>-4.24</v>
      </c>
      <c r="L221" s="177"/>
      <c r="M221" s="177"/>
      <c r="N221" s="177"/>
      <c r="O221" s="177"/>
      <c r="P221" s="177"/>
      <c r="Q221" s="177"/>
      <c r="R221" s="180"/>
      <c r="T221" s="181"/>
      <c r="U221" s="177"/>
      <c r="V221" s="177"/>
      <c r="W221" s="177"/>
      <c r="X221" s="177"/>
      <c r="Y221" s="177"/>
      <c r="Z221" s="177"/>
      <c r="AA221" s="182"/>
      <c r="AT221" s="183" t="s">
        <v>159</v>
      </c>
      <c r="AU221" s="183" t="s">
        <v>106</v>
      </c>
      <c r="AV221" s="10" t="s">
        <v>106</v>
      </c>
      <c r="AW221" s="10" t="s">
        <v>34</v>
      </c>
      <c r="AX221" s="10" t="s">
        <v>76</v>
      </c>
      <c r="AY221" s="183" t="s">
        <v>151</v>
      </c>
    </row>
    <row r="222" spans="2:65" s="11" customFormat="1" ht="22.5" customHeight="1">
      <c r="B222" s="184"/>
      <c r="C222" s="185"/>
      <c r="D222" s="185"/>
      <c r="E222" s="186" t="s">
        <v>22</v>
      </c>
      <c r="F222" s="259" t="s">
        <v>160</v>
      </c>
      <c r="G222" s="260"/>
      <c r="H222" s="260"/>
      <c r="I222" s="260"/>
      <c r="J222" s="185"/>
      <c r="K222" s="187">
        <v>108.42</v>
      </c>
      <c r="L222" s="185"/>
      <c r="M222" s="185"/>
      <c r="N222" s="185"/>
      <c r="O222" s="185"/>
      <c r="P222" s="185"/>
      <c r="Q222" s="185"/>
      <c r="R222" s="188"/>
      <c r="T222" s="189"/>
      <c r="U222" s="185"/>
      <c r="V222" s="185"/>
      <c r="W222" s="185"/>
      <c r="X222" s="185"/>
      <c r="Y222" s="185"/>
      <c r="Z222" s="185"/>
      <c r="AA222" s="190"/>
      <c r="AT222" s="191" t="s">
        <v>159</v>
      </c>
      <c r="AU222" s="191" t="s">
        <v>106</v>
      </c>
      <c r="AV222" s="11" t="s">
        <v>156</v>
      </c>
      <c r="AW222" s="11" t="s">
        <v>34</v>
      </c>
      <c r="AX222" s="11" t="s">
        <v>84</v>
      </c>
      <c r="AY222" s="191" t="s">
        <v>151</v>
      </c>
    </row>
    <row r="223" spans="2:65" s="1" customFormat="1" ht="31.5" customHeight="1">
      <c r="B223" s="36"/>
      <c r="C223" s="169" t="s">
        <v>312</v>
      </c>
      <c r="D223" s="169" t="s">
        <v>152</v>
      </c>
      <c r="E223" s="170" t="s">
        <v>313</v>
      </c>
      <c r="F223" s="247" t="s">
        <v>314</v>
      </c>
      <c r="G223" s="247"/>
      <c r="H223" s="247"/>
      <c r="I223" s="247"/>
      <c r="J223" s="171" t="s">
        <v>155</v>
      </c>
      <c r="K223" s="172">
        <v>108.42</v>
      </c>
      <c r="L223" s="248">
        <v>0</v>
      </c>
      <c r="M223" s="249"/>
      <c r="N223" s="250">
        <f>ROUND(L223*K223,2)</f>
        <v>0</v>
      </c>
      <c r="O223" s="250"/>
      <c r="P223" s="250"/>
      <c r="Q223" s="250"/>
      <c r="R223" s="38"/>
      <c r="T223" s="173" t="s">
        <v>22</v>
      </c>
      <c r="U223" s="45" t="s">
        <v>41</v>
      </c>
      <c r="V223" s="37"/>
      <c r="W223" s="174">
        <f>V223*K223</f>
        <v>0</v>
      </c>
      <c r="X223" s="174">
        <v>0</v>
      </c>
      <c r="Y223" s="174">
        <f>X223*K223</f>
        <v>0</v>
      </c>
      <c r="Z223" s="174">
        <v>0</v>
      </c>
      <c r="AA223" s="175">
        <f>Z223*K223</f>
        <v>0</v>
      </c>
      <c r="AR223" s="19" t="s">
        <v>156</v>
      </c>
      <c r="AT223" s="19" t="s">
        <v>152</v>
      </c>
      <c r="AU223" s="19" t="s">
        <v>106</v>
      </c>
      <c r="AY223" s="19" t="s">
        <v>151</v>
      </c>
      <c r="BE223" s="111">
        <f>IF(U223="základní",N223,0)</f>
        <v>0</v>
      </c>
      <c r="BF223" s="111">
        <f>IF(U223="snížená",N223,0)</f>
        <v>0</v>
      </c>
      <c r="BG223" s="111">
        <f>IF(U223="zákl. přenesená",N223,0)</f>
        <v>0</v>
      </c>
      <c r="BH223" s="111">
        <f>IF(U223="sníž. přenesená",N223,0)</f>
        <v>0</v>
      </c>
      <c r="BI223" s="111">
        <f>IF(U223="nulová",N223,0)</f>
        <v>0</v>
      </c>
      <c r="BJ223" s="19" t="s">
        <v>84</v>
      </c>
      <c r="BK223" s="111">
        <f>ROUND(L223*K223,2)</f>
        <v>0</v>
      </c>
      <c r="BL223" s="19" t="s">
        <v>156</v>
      </c>
      <c r="BM223" s="19" t="s">
        <v>315</v>
      </c>
    </row>
    <row r="224" spans="2:65" s="1" customFormat="1" ht="31.5" customHeight="1">
      <c r="B224" s="36"/>
      <c r="C224" s="169" t="s">
        <v>316</v>
      </c>
      <c r="D224" s="169" t="s">
        <v>152</v>
      </c>
      <c r="E224" s="170" t="s">
        <v>317</v>
      </c>
      <c r="F224" s="247" t="s">
        <v>318</v>
      </c>
      <c r="G224" s="247"/>
      <c r="H224" s="247"/>
      <c r="I224" s="247"/>
      <c r="J224" s="171" t="s">
        <v>155</v>
      </c>
      <c r="K224" s="172">
        <v>108.42</v>
      </c>
      <c r="L224" s="248">
        <v>0</v>
      </c>
      <c r="M224" s="249"/>
      <c r="N224" s="250">
        <f>ROUND(L224*K224,2)</f>
        <v>0</v>
      </c>
      <c r="O224" s="250"/>
      <c r="P224" s="250"/>
      <c r="Q224" s="250"/>
      <c r="R224" s="38"/>
      <c r="T224" s="173" t="s">
        <v>22</v>
      </c>
      <c r="U224" s="45" t="s">
        <v>41</v>
      </c>
      <c r="V224" s="37"/>
      <c r="W224" s="174">
        <f>V224*K224</f>
        <v>0</v>
      </c>
      <c r="X224" s="174">
        <v>0</v>
      </c>
      <c r="Y224" s="174">
        <f>X224*K224</f>
        <v>0</v>
      </c>
      <c r="Z224" s="174">
        <v>0</v>
      </c>
      <c r="AA224" s="175">
        <f>Z224*K224</f>
        <v>0</v>
      </c>
      <c r="AR224" s="19" t="s">
        <v>156</v>
      </c>
      <c r="AT224" s="19" t="s">
        <v>152</v>
      </c>
      <c r="AU224" s="19" t="s">
        <v>106</v>
      </c>
      <c r="AY224" s="19" t="s">
        <v>151</v>
      </c>
      <c r="BE224" s="111">
        <f>IF(U224="základní",N224,0)</f>
        <v>0</v>
      </c>
      <c r="BF224" s="111">
        <f>IF(U224="snížená",N224,0)</f>
        <v>0</v>
      </c>
      <c r="BG224" s="111">
        <f>IF(U224="zákl. přenesená",N224,0)</f>
        <v>0</v>
      </c>
      <c r="BH224" s="111">
        <f>IF(U224="sníž. přenesená",N224,0)</f>
        <v>0</v>
      </c>
      <c r="BI224" s="111">
        <f>IF(U224="nulová",N224,0)</f>
        <v>0</v>
      </c>
      <c r="BJ224" s="19" t="s">
        <v>84</v>
      </c>
      <c r="BK224" s="111">
        <f>ROUND(L224*K224,2)</f>
        <v>0</v>
      </c>
      <c r="BL224" s="19" t="s">
        <v>156</v>
      </c>
      <c r="BM224" s="19" t="s">
        <v>319</v>
      </c>
    </row>
    <row r="225" spans="2:65" s="1" customFormat="1" ht="31.5" customHeight="1">
      <c r="B225" s="36"/>
      <c r="C225" s="169" t="s">
        <v>320</v>
      </c>
      <c r="D225" s="169" t="s">
        <v>152</v>
      </c>
      <c r="E225" s="170" t="s">
        <v>321</v>
      </c>
      <c r="F225" s="247" t="s">
        <v>322</v>
      </c>
      <c r="G225" s="247"/>
      <c r="H225" s="247"/>
      <c r="I225" s="247"/>
      <c r="J225" s="171" t="s">
        <v>155</v>
      </c>
      <c r="K225" s="172">
        <v>108.42</v>
      </c>
      <c r="L225" s="248">
        <v>0</v>
      </c>
      <c r="M225" s="249"/>
      <c r="N225" s="250">
        <f>ROUND(L225*K225,2)</f>
        <v>0</v>
      </c>
      <c r="O225" s="250"/>
      <c r="P225" s="250"/>
      <c r="Q225" s="250"/>
      <c r="R225" s="38"/>
      <c r="T225" s="173" t="s">
        <v>22</v>
      </c>
      <c r="U225" s="45" t="s">
        <v>41</v>
      </c>
      <c r="V225" s="37"/>
      <c r="W225" s="174">
        <f>V225*K225</f>
        <v>0</v>
      </c>
      <c r="X225" s="174">
        <v>0</v>
      </c>
      <c r="Y225" s="174">
        <f>X225*K225</f>
        <v>0</v>
      </c>
      <c r="Z225" s="174">
        <v>0</v>
      </c>
      <c r="AA225" s="175">
        <f>Z225*K225</f>
        <v>0</v>
      </c>
      <c r="AR225" s="19" t="s">
        <v>156</v>
      </c>
      <c r="AT225" s="19" t="s">
        <v>152</v>
      </c>
      <c r="AU225" s="19" t="s">
        <v>106</v>
      </c>
      <c r="AY225" s="19" t="s">
        <v>151</v>
      </c>
      <c r="BE225" s="111">
        <f>IF(U225="základní",N225,0)</f>
        <v>0</v>
      </c>
      <c r="BF225" s="111">
        <f>IF(U225="snížená",N225,0)</f>
        <v>0</v>
      </c>
      <c r="BG225" s="111">
        <f>IF(U225="zákl. přenesená",N225,0)</f>
        <v>0</v>
      </c>
      <c r="BH225" s="111">
        <f>IF(U225="sníž. přenesená",N225,0)</f>
        <v>0</v>
      </c>
      <c r="BI225" s="111">
        <f>IF(U225="nulová",N225,0)</f>
        <v>0</v>
      </c>
      <c r="BJ225" s="19" t="s">
        <v>84</v>
      </c>
      <c r="BK225" s="111">
        <f>ROUND(L225*K225,2)</f>
        <v>0</v>
      </c>
      <c r="BL225" s="19" t="s">
        <v>156</v>
      </c>
      <c r="BM225" s="19" t="s">
        <v>323</v>
      </c>
    </row>
    <row r="226" spans="2:65" s="1" customFormat="1" ht="31.5" customHeight="1">
      <c r="B226" s="36"/>
      <c r="C226" s="169" t="s">
        <v>324</v>
      </c>
      <c r="D226" s="169" t="s">
        <v>152</v>
      </c>
      <c r="E226" s="170" t="s">
        <v>325</v>
      </c>
      <c r="F226" s="247" t="s">
        <v>326</v>
      </c>
      <c r="G226" s="247"/>
      <c r="H226" s="247"/>
      <c r="I226" s="247"/>
      <c r="J226" s="171" t="s">
        <v>155</v>
      </c>
      <c r="K226" s="172">
        <v>216.84</v>
      </c>
      <c r="L226" s="248">
        <v>0</v>
      </c>
      <c r="M226" s="249"/>
      <c r="N226" s="250">
        <f>ROUND(L226*K226,2)</f>
        <v>0</v>
      </c>
      <c r="O226" s="250"/>
      <c r="P226" s="250"/>
      <c r="Q226" s="250"/>
      <c r="R226" s="38"/>
      <c r="T226" s="173" t="s">
        <v>22</v>
      </c>
      <c r="U226" s="45" t="s">
        <v>41</v>
      </c>
      <c r="V226" s="37"/>
      <c r="W226" s="174">
        <f>V226*K226</f>
        <v>0</v>
      </c>
      <c r="X226" s="174">
        <v>0</v>
      </c>
      <c r="Y226" s="174">
        <f>X226*K226</f>
        <v>0</v>
      </c>
      <c r="Z226" s="174">
        <v>0</v>
      </c>
      <c r="AA226" s="175">
        <f>Z226*K226</f>
        <v>0</v>
      </c>
      <c r="AR226" s="19" t="s">
        <v>156</v>
      </c>
      <c r="AT226" s="19" t="s">
        <v>152</v>
      </c>
      <c r="AU226" s="19" t="s">
        <v>106</v>
      </c>
      <c r="AY226" s="19" t="s">
        <v>151</v>
      </c>
      <c r="BE226" s="111">
        <f>IF(U226="základní",N226,0)</f>
        <v>0</v>
      </c>
      <c r="BF226" s="111">
        <f>IF(U226="snížená",N226,0)</f>
        <v>0</v>
      </c>
      <c r="BG226" s="111">
        <f>IF(U226="zákl. přenesená",N226,0)</f>
        <v>0</v>
      </c>
      <c r="BH226" s="111">
        <f>IF(U226="sníž. přenesená",N226,0)</f>
        <v>0</v>
      </c>
      <c r="BI226" s="111">
        <f>IF(U226="nulová",N226,0)</f>
        <v>0</v>
      </c>
      <c r="BJ226" s="19" t="s">
        <v>84</v>
      </c>
      <c r="BK226" s="111">
        <f>ROUND(L226*K226,2)</f>
        <v>0</v>
      </c>
      <c r="BL226" s="19" t="s">
        <v>156</v>
      </c>
      <c r="BM226" s="19" t="s">
        <v>327</v>
      </c>
    </row>
    <row r="227" spans="2:65" s="10" customFormat="1" ht="22.5" customHeight="1">
      <c r="B227" s="176"/>
      <c r="C227" s="177"/>
      <c r="D227" s="177"/>
      <c r="E227" s="178" t="s">
        <v>22</v>
      </c>
      <c r="F227" s="261" t="s">
        <v>328</v>
      </c>
      <c r="G227" s="262"/>
      <c r="H227" s="262"/>
      <c r="I227" s="262"/>
      <c r="J227" s="177"/>
      <c r="K227" s="179">
        <v>216.84</v>
      </c>
      <c r="L227" s="177"/>
      <c r="M227" s="177"/>
      <c r="N227" s="177"/>
      <c r="O227" s="177"/>
      <c r="P227" s="177"/>
      <c r="Q227" s="177"/>
      <c r="R227" s="180"/>
      <c r="T227" s="181"/>
      <c r="U227" s="177"/>
      <c r="V227" s="177"/>
      <c r="W227" s="177"/>
      <c r="X227" s="177"/>
      <c r="Y227" s="177"/>
      <c r="Z227" s="177"/>
      <c r="AA227" s="182"/>
      <c r="AT227" s="183" t="s">
        <v>159</v>
      </c>
      <c r="AU227" s="183" t="s">
        <v>106</v>
      </c>
      <c r="AV227" s="10" t="s">
        <v>106</v>
      </c>
      <c r="AW227" s="10" t="s">
        <v>34</v>
      </c>
      <c r="AX227" s="10" t="s">
        <v>76</v>
      </c>
      <c r="AY227" s="183" t="s">
        <v>151</v>
      </c>
    </row>
    <row r="228" spans="2:65" s="11" customFormat="1" ht="22.5" customHeight="1">
      <c r="B228" s="184"/>
      <c r="C228" s="185"/>
      <c r="D228" s="185"/>
      <c r="E228" s="186" t="s">
        <v>22</v>
      </c>
      <c r="F228" s="259" t="s">
        <v>160</v>
      </c>
      <c r="G228" s="260"/>
      <c r="H228" s="260"/>
      <c r="I228" s="260"/>
      <c r="J228" s="185"/>
      <c r="K228" s="187">
        <v>216.84</v>
      </c>
      <c r="L228" s="185"/>
      <c r="M228" s="185"/>
      <c r="N228" s="185"/>
      <c r="O228" s="185"/>
      <c r="P228" s="185"/>
      <c r="Q228" s="185"/>
      <c r="R228" s="188"/>
      <c r="T228" s="189"/>
      <c r="U228" s="185"/>
      <c r="V228" s="185"/>
      <c r="W228" s="185"/>
      <c r="X228" s="185"/>
      <c r="Y228" s="185"/>
      <c r="Z228" s="185"/>
      <c r="AA228" s="190"/>
      <c r="AT228" s="191" t="s">
        <v>159</v>
      </c>
      <c r="AU228" s="191" t="s">
        <v>106</v>
      </c>
      <c r="AV228" s="11" t="s">
        <v>156</v>
      </c>
      <c r="AW228" s="11" t="s">
        <v>34</v>
      </c>
      <c r="AX228" s="11" t="s">
        <v>84</v>
      </c>
      <c r="AY228" s="191" t="s">
        <v>151</v>
      </c>
    </row>
    <row r="229" spans="2:65" s="9" customFormat="1" ht="29.85" customHeight="1">
      <c r="B229" s="158"/>
      <c r="C229" s="159"/>
      <c r="D229" s="168" t="s">
        <v>120</v>
      </c>
      <c r="E229" s="168"/>
      <c r="F229" s="168"/>
      <c r="G229" s="168"/>
      <c r="H229" s="168"/>
      <c r="I229" s="168"/>
      <c r="J229" s="168"/>
      <c r="K229" s="168"/>
      <c r="L229" s="168"/>
      <c r="M229" s="168"/>
      <c r="N229" s="255">
        <f>BK229</f>
        <v>0</v>
      </c>
      <c r="O229" s="256"/>
      <c r="P229" s="256"/>
      <c r="Q229" s="256"/>
      <c r="R229" s="161"/>
      <c r="T229" s="162"/>
      <c r="U229" s="159"/>
      <c r="V229" s="159"/>
      <c r="W229" s="163">
        <f>SUM(W230:W244)</f>
        <v>0</v>
      </c>
      <c r="X229" s="159"/>
      <c r="Y229" s="163">
        <f>SUM(Y230:Y244)</f>
        <v>1.1049522399999998</v>
      </c>
      <c r="Z229" s="159"/>
      <c r="AA229" s="164">
        <f>SUM(AA230:AA244)</f>
        <v>0</v>
      </c>
      <c r="AR229" s="165" t="s">
        <v>84</v>
      </c>
      <c r="AT229" s="166" t="s">
        <v>75</v>
      </c>
      <c r="AU229" s="166" t="s">
        <v>84</v>
      </c>
      <c r="AY229" s="165" t="s">
        <v>151</v>
      </c>
      <c r="BK229" s="167">
        <f>SUM(BK230:BK244)</f>
        <v>0</v>
      </c>
    </row>
    <row r="230" spans="2:65" s="1" customFormat="1" ht="31.5" customHeight="1">
      <c r="B230" s="36"/>
      <c r="C230" s="169" t="s">
        <v>329</v>
      </c>
      <c r="D230" s="169" t="s">
        <v>152</v>
      </c>
      <c r="E230" s="170" t="s">
        <v>330</v>
      </c>
      <c r="F230" s="247" t="s">
        <v>331</v>
      </c>
      <c r="G230" s="247"/>
      <c r="H230" s="247"/>
      <c r="I230" s="247"/>
      <c r="J230" s="171" t="s">
        <v>170</v>
      </c>
      <c r="K230" s="172">
        <v>2.036</v>
      </c>
      <c r="L230" s="248">
        <v>0</v>
      </c>
      <c r="M230" s="249"/>
      <c r="N230" s="250">
        <f>ROUND(L230*K230,2)</f>
        <v>0</v>
      </c>
      <c r="O230" s="250"/>
      <c r="P230" s="250"/>
      <c r="Q230" s="250"/>
      <c r="R230" s="38"/>
      <c r="T230" s="173" t="s">
        <v>22</v>
      </c>
      <c r="U230" s="45" t="s">
        <v>41</v>
      </c>
      <c r="V230" s="37"/>
      <c r="W230" s="174">
        <f>V230*K230</f>
        <v>0</v>
      </c>
      <c r="X230" s="174">
        <v>0</v>
      </c>
      <c r="Y230" s="174">
        <f>X230*K230</f>
        <v>0</v>
      </c>
      <c r="Z230" s="174">
        <v>0</v>
      </c>
      <c r="AA230" s="175">
        <f>Z230*K230</f>
        <v>0</v>
      </c>
      <c r="AR230" s="19" t="s">
        <v>156</v>
      </c>
      <c r="AT230" s="19" t="s">
        <v>152</v>
      </c>
      <c r="AU230" s="19" t="s">
        <v>106</v>
      </c>
      <c r="AY230" s="19" t="s">
        <v>151</v>
      </c>
      <c r="BE230" s="111">
        <f>IF(U230="základní",N230,0)</f>
        <v>0</v>
      </c>
      <c r="BF230" s="111">
        <f>IF(U230="snížená",N230,0)</f>
        <v>0</v>
      </c>
      <c r="BG230" s="111">
        <f>IF(U230="zákl. přenesená",N230,0)</f>
        <v>0</v>
      </c>
      <c r="BH230" s="111">
        <f>IF(U230="sníž. přenesená",N230,0)</f>
        <v>0</v>
      </c>
      <c r="BI230" s="111">
        <f>IF(U230="nulová",N230,0)</f>
        <v>0</v>
      </c>
      <c r="BJ230" s="19" t="s">
        <v>84</v>
      </c>
      <c r="BK230" s="111">
        <f>ROUND(L230*K230,2)</f>
        <v>0</v>
      </c>
      <c r="BL230" s="19" t="s">
        <v>156</v>
      </c>
      <c r="BM230" s="19" t="s">
        <v>332</v>
      </c>
    </row>
    <row r="231" spans="2:65" s="10" customFormat="1" ht="44.25" customHeight="1">
      <c r="B231" s="176"/>
      <c r="C231" s="177"/>
      <c r="D231" s="177"/>
      <c r="E231" s="178" t="s">
        <v>22</v>
      </c>
      <c r="F231" s="261" t="s">
        <v>333</v>
      </c>
      <c r="G231" s="262"/>
      <c r="H231" s="262"/>
      <c r="I231" s="262"/>
      <c r="J231" s="177"/>
      <c r="K231" s="179">
        <v>2.036</v>
      </c>
      <c r="L231" s="177"/>
      <c r="M231" s="177"/>
      <c r="N231" s="177"/>
      <c r="O231" s="177"/>
      <c r="P231" s="177"/>
      <c r="Q231" s="177"/>
      <c r="R231" s="180"/>
      <c r="T231" s="181"/>
      <c r="U231" s="177"/>
      <c r="V231" s="177"/>
      <c r="W231" s="177"/>
      <c r="X231" s="177"/>
      <c r="Y231" s="177"/>
      <c r="Z231" s="177"/>
      <c r="AA231" s="182"/>
      <c r="AT231" s="183" t="s">
        <v>159</v>
      </c>
      <c r="AU231" s="183" t="s">
        <v>106</v>
      </c>
      <c r="AV231" s="10" t="s">
        <v>106</v>
      </c>
      <c r="AW231" s="10" t="s">
        <v>34</v>
      </c>
      <c r="AX231" s="10" t="s">
        <v>76</v>
      </c>
      <c r="AY231" s="183" t="s">
        <v>151</v>
      </c>
    </row>
    <row r="232" spans="2:65" s="11" customFormat="1" ht="22.5" customHeight="1">
      <c r="B232" s="184"/>
      <c r="C232" s="185"/>
      <c r="D232" s="185"/>
      <c r="E232" s="186" t="s">
        <v>22</v>
      </c>
      <c r="F232" s="259" t="s">
        <v>160</v>
      </c>
      <c r="G232" s="260"/>
      <c r="H232" s="260"/>
      <c r="I232" s="260"/>
      <c r="J232" s="185"/>
      <c r="K232" s="187">
        <v>2.036</v>
      </c>
      <c r="L232" s="185"/>
      <c r="M232" s="185"/>
      <c r="N232" s="185"/>
      <c r="O232" s="185"/>
      <c r="P232" s="185"/>
      <c r="Q232" s="185"/>
      <c r="R232" s="188"/>
      <c r="T232" s="189"/>
      <c r="U232" s="185"/>
      <c r="V232" s="185"/>
      <c r="W232" s="185"/>
      <c r="X232" s="185"/>
      <c r="Y232" s="185"/>
      <c r="Z232" s="185"/>
      <c r="AA232" s="190"/>
      <c r="AT232" s="191" t="s">
        <v>159</v>
      </c>
      <c r="AU232" s="191" t="s">
        <v>106</v>
      </c>
      <c r="AV232" s="11" t="s">
        <v>156</v>
      </c>
      <c r="AW232" s="11" t="s">
        <v>34</v>
      </c>
      <c r="AX232" s="11" t="s">
        <v>84</v>
      </c>
      <c r="AY232" s="191" t="s">
        <v>151</v>
      </c>
    </row>
    <row r="233" spans="2:65" s="1" customFormat="1" ht="31.5" customHeight="1">
      <c r="B233" s="36"/>
      <c r="C233" s="169" t="s">
        <v>334</v>
      </c>
      <c r="D233" s="169" t="s">
        <v>152</v>
      </c>
      <c r="E233" s="170" t="s">
        <v>335</v>
      </c>
      <c r="F233" s="247" t="s">
        <v>336</v>
      </c>
      <c r="G233" s="247"/>
      <c r="H233" s="247"/>
      <c r="I233" s="247"/>
      <c r="J233" s="171" t="s">
        <v>170</v>
      </c>
      <c r="K233" s="172">
        <v>2.036</v>
      </c>
      <c r="L233" s="248">
        <v>0</v>
      </c>
      <c r="M233" s="249"/>
      <c r="N233" s="250">
        <f>ROUND(L233*K233,2)</f>
        <v>0</v>
      </c>
      <c r="O233" s="250"/>
      <c r="P233" s="250"/>
      <c r="Q233" s="250"/>
      <c r="R233" s="38"/>
      <c r="T233" s="173" t="s">
        <v>22</v>
      </c>
      <c r="U233" s="45" t="s">
        <v>41</v>
      </c>
      <c r="V233" s="37"/>
      <c r="W233" s="174">
        <f>V233*K233</f>
        <v>0</v>
      </c>
      <c r="X233" s="174">
        <v>0</v>
      </c>
      <c r="Y233" s="174">
        <f>X233*K233</f>
        <v>0</v>
      </c>
      <c r="Z233" s="174">
        <v>0</v>
      </c>
      <c r="AA233" s="175">
        <f>Z233*K233</f>
        <v>0</v>
      </c>
      <c r="AR233" s="19" t="s">
        <v>156</v>
      </c>
      <c r="AT233" s="19" t="s">
        <v>152</v>
      </c>
      <c r="AU233" s="19" t="s">
        <v>106</v>
      </c>
      <c r="AY233" s="19" t="s">
        <v>151</v>
      </c>
      <c r="BE233" s="111">
        <f>IF(U233="základní",N233,0)</f>
        <v>0</v>
      </c>
      <c r="BF233" s="111">
        <f>IF(U233="snížená",N233,0)</f>
        <v>0</v>
      </c>
      <c r="BG233" s="111">
        <f>IF(U233="zákl. přenesená",N233,0)</f>
        <v>0</v>
      </c>
      <c r="BH233" s="111">
        <f>IF(U233="sníž. přenesená",N233,0)</f>
        <v>0</v>
      </c>
      <c r="BI233" s="111">
        <f>IF(U233="nulová",N233,0)</f>
        <v>0</v>
      </c>
      <c r="BJ233" s="19" t="s">
        <v>84</v>
      </c>
      <c r="BK233" s="111">
        <f>ROUND(L233*K233,2)</f>
        <v>0</v>
      </c>
      <c r="BL233" s="19" t="s">
        <v>156</v>
      </c>
      <c r="BM233" s="19" t="s">
        <v>337</v>
      </c>
    </row>
    <row r="234" spans="2:65" s="1" customFormat="1" ht="31.5" customHeight="1">
      <c r="B234" s="36"/>
      <c r="C234" s="169" t="s">
        <v>338</v>
      </c>
      <c r="D234" s="169" t="s">
        <v>152</v>
      </c>
      <c r="E234" s="170" t="s">
        <v>339</v>
      </c>
      <c r="F234" s="247" t="s">
        <v>340</v>
      </c>
      <c r="G234" s="247"/>
      <c r="H234" s="247"/>
      <c r="I234" s="247"/>
      <c r="J234" s="171" t="s">
        <v>155</v>
      </c>
      <c r="K234" s="172">
        <v>20.36</v>
      </c>
      <c r="L234" s="248">
        <v>0</v>
      </c>
      <c r="M234" s="249"/>
      <c r="N234" s="250">
        <f>ROUND(L234*K234,2)</f>
        <v>0</v>
      </c>
      <c r="O234" s="250"/>
      <c r="P234" s="250"/>
      <c r="Q234" s="250"/>
      <c r="R234" s="38"/>
      <c r="T234" s="173" t="s">
        <v>22</v>
      </c>
      <c r="U234" s="45" t="s">
        <v>41</v>
      </c>
      <c r="V234" s="37"/>
      <c r="W234" s="174">
        <f>V234*K234</f>
        <v>0</v>
      </c>
      <c r="X234" s="174">
        <v>4.6499999999999996E-3</v>
      </c>
      <c r="Y234" s="174">
        <f>X234*K234</f>
        <v>9.4673999999999994E-2</v>
      </c>
      <c r="Z234" s="174">
        <v>0</v>
      </c>
      <c r="AA234" s="175">
        <f>Z234*K234</f>
        <v>0</v>
      </c>
      <c r="AR234" s="19" t="s">
        <v>156</v>
      </c>
      <c r="AT234" s="19" t="s">
        <v>152</v>
      </c>
      <c r="AU234" s="19" t="s">
        <v>106</v>
      </c>
      <c r="AY234" s="19" t="s">
        <v>151</v>
      </c>
      <c r="BE234" s="111">
        <f>IF(U234="základní",N234,0)</f>
        <v>0</v>
      </c>
      <c r="BF234" s="111">
        <f>IF(U234="snížená",N234,0)</f>
        <v>0</v>
      </c>
      <c r="BG234" s="111">
        <f>IF(U234="zákl. přenesená",N234,0)</f>
        <v>0</v>
      </c>
      <c r="BH234" s="111">
        <f>IF(U234="sníž. přenesená",N234,0)</f>
        <v>0</v>
      </c>
      <c r="BI234" s="111">
        <f>IF(U234="nulová",N234,0)</f>
        <v>0</v>
      </c>
      <c r="BJ234" s="19" t="s">
        <v>84</v>
      </c>
      <c r="BK234" s="111">
        <f>ROUND(L234*K234,2)</f>
        <v>0</v>
      </c>
      <c r="BL234" s="19" t="s">
        <v>156</v>
      </c>
      <c r="BM234" s="19" t="s">
        <v>341</v>
      </c>
    </row>
    <row r="235" spans="2:65" s="10" customFormat="1" ht="44.25" customHeight="1">
      <c r="B235" s="176"/>
      <c r="C235" s="177"/>
      <c r="D235" s="177"/>
      <c r="E235" s="178" t="s">
        <v>22</v>
      </c>
      <c r="F235" s="261" t="s">
        <v>342</v>
      </c>
      <c r="G235" s="262"/>
      <c r="H235" s="262"/>
      <c r="I235" s="262"/>
      <c r="J235" s="177"/>
      <c r="K235" s="179">
        <v>20.36</v>
      </c>
      <c r="L235" s="177"/>
      <c r="M235" s="177"/>
      <c r="N235" s="177"/>
      <c r="O235" s="177"/>
      <c r="P235" s="177"/>
      <c r="Q235" s="177"/>
      <c r="R235" s="180"/>
      <c r="T235" s="181"/>
      <c r="U235" s="177"/>
      <c r="V235" s="177"/>
      <c r="W235" s="177"/>
      <c r="X235" s="177"/>
      <c r="Y235" s="177"/>
      <c r="Z235" s="177"/>
      <c r="AA235" s="182"/>
      <c r="AT235" s="183" t="s">
        <v>159</v>
      </c>
      <c r="AU235" s="183" t="s">
        <v>106</v>
      </c>
      <c r="AV235" s="10" t="s">
        <v>106</v>
      </c>
      <c r="AW235" s="10" t="s">
        <v>34</v>
      </c>
      <c r="AX235" s="10" t="s">
        <v>76</v>
      </c>
      <c r="AY235" s="183" t="s">
        <v>151</v>
      </c>
    </row>
    <row r="236" spans="2:65" s="11" customFormat="1" ht="22.5" customHeight="1">
      <c r="B236" s="184"/>
      <c r="C236" s="185"/>
      <c r="D236" s="185"/>
      <c r="E236" s="186" t="s">
        <v>22</v>
      </c>
      <c r="F236" s="259" t="s">
        <v>160</v>
      </c>
      <c r="G236" s="260"/>
      <c r="H236" s="260"/>
      <c r="I236" s="260"/>
      <c r="J236" s="185"/>
      <c r="K236" s="187">
        <v>20.36</v>
      </c>
      <c r="L236" s="185"/>
      <c r="M236" s="185"/>
      <c r="N236" s="185"/>
      <c r="O236" s="185"/>
      <c r="P236" s="185"/>
      <c r="Q236" s="185"/>
      <c r="R236" s="188"/>
      <c r="T236" s="189"/>
      <c r="U236" s="185"/>
      <c r="V236" s="185"/>
      <c r="W236" s="185"/>
      <c r="X236" s="185"/>
      <c r="Y236" s="185"/>
      <c r="Z236" s="185"/>
      <c r="AA236" s="190"/>
      <c r="AT236" s="191" t="s">
        <v>159</v>
      </c>
      <c r="AU236" s="191" t="s">
        <v>106</v>
      </c>
      <c r="AV236" s="11" t="s">
        <v>156</v>
      </c>
      <c r="AW236" s="11" t="s">
        <v>34</v>
      </c>
      <c r="AX236" s="11" t="s">
        <v>84</v>
      </c>
      <c r="AY236" s="191" t="s">
        <v>151</v>
      </c>
    </row>
    <row r="237" spans="2:65" s="1" customFormat="1" ht="22.5" customHeight="1">
      <c r="B237" s="36"/>
      <c r="C237" s="169" t="s">
        <v>343</v>
      </c>
      <c r="D237" s="169" t="s">
        <v>152</v>
      </c>
      <c r="E237" s="170" t="s">
        <v>344</v>
      </c>
      <c r="F237" s="247" t="s">
        <v>345</v>
      </c>
      <c r="G237" s="247"/>
      <c r="H237" s="247"/>
      <c r="I237" s="247"/>
      <c r="J237" s="171" t="s">
        <v>244</v>
      </c>
      <c r="K237" s="172">
        <v>0.24399999999999999</v>
      </c>
      <c r="L237" s="248">
        <v>0</v>
      </c>
      <c r="M237" s="249"/>
      <c r="N237" s="250">
        <f>ROUND(L237*K237,2)</f>
        <v>0</v>
      </c>
      <c r="O237" s="250"/>
      <c r="P237" s="250"/>
      <c r="Q237" s="250"/>
      <c r="R237" s="38"/>
      <c r="T237" s="173" t="s">
        <v>22</v>
      </c>
      <c r="U237" s="45" t="s">
        <v>41</v>
      </c>
      <c r="V237" s="37"/>
      <c r="W237" s="174">
        <f>V237*K237</f>
        <v>0</v>
      </c>
      <c r="X237" s="174">
        <v>1.04196</v>
      </c>
      <c r="Y237" s="174">
        <f>X237*K237</f>
        <v>0.25423824</v>
      </c>
      <c r="Z237" s="174">
        <v>0</v>
      </c>
      <c r="AA237" s="175">
        <f>Z237*K237</f>
        <v>0</v>
      </c>
      <c r="AR237" s="19" t="s">
        <v>156</v>
      </c>
      <c r="AT237" s="19" t="s">
        <v>152</v>
      </c>
      <c r="AU237" s="19" t="s">
        <v>106</v>
      </c>
      <c r="AY237" s="19" t="s">
        <v>151</v>
      </c>
      <c r="BE237" s="111">
        <f>IF(U237="základní",N237,0)</f>
        <v>0</v>
      </c>
      <c r="BF237" s="111">
        <f>IF(U237="snížená",N237,0)</f>
        <v>0</v>
      </c>
      <c r="BG237" s="111">
        <f>IF(U237="zákl. přenesená",N237,0)</f>
        <v>0</v>
      </c>
      <c r="BH237" s="111">
        <f>IF(U237="sníž. přenesená",N237,0)</f>
        <v>0</v>
      </c>
      <c r="BI237" s="111">
        <f>IF(U237="nulová",N237,0)</f>
        <v>0</v>
      </c>
      <c r="BJ237" s="19" t="s">
        <v>84</v>
      </c>
      <c r="BK237" s="111">
        <f>ROUND(L237*K237,2)</f>
        <v>0</v>
      </c>
      <c r="BL237" s="19" t="s">
        <v>156</v>
      </c>
      <c r="BM237" s="19" t="s">
        <v>346</v>
      </c>
    </row>
    <row r="238" spans="2:65" s="10" customFormat="1" ht="22.5" customHeight="1">
      <c r="B238" s="176"/>
      <c r="C238" s="177"/>
      <c r="D238" s="177"/>
      <c r="E238" s="178" t="s">
        <v>22</v>
      </c>
      <c r="F238" s="261" t="s">
        <v>347</v>
      </c>
      <c r="G238" s="262"/>
      <c r="H238" s="262"/>
      <c r="I238" s="262"/>
      <c r="J238" s="177"/>
      <c r="K238" s="179">
        <v>0.24399999999999999</v>
      </c>
      <c r="L238" s="177"/>
      <c r="M238" s="177"/>
      <c r="N238" s="177"/>
      <c r="O238" s="177"/>
      <c r="P238" s="177"/>
      <c r="Q238" s="177"/>
      <c r="R238" s="180"/>
      <c r="T238" s="181"/>
      <c r="U238" s="177"/>
      <c r="V238" s="177"/>
      <c r="W238" s="177"/>
      <c r="X238" s="177"/>
      <c r="Y238" s="177"/>
      <c r="Z238" s="177"/>
      <c r="AA238" s="182"/>
      <c r="AT238" s="183" t="s">
        <v>159</v>
      </c>
      <c r="AU238" s="183" t="s">
        <v>106</v>
      </c>
      <c r="AV238" s="10" t="s">
        <v>106</v>
      </c>
      <c r="AW238" s="10" t="s">
        <v>34</v>
      </c>
      <c r="AX238" s="10" t="s">
        <v>76</v>
      </c>
      <c r="AY238" s="183" t="s">
        <v>151</v>
      </c>
    </row>
    <row r="239" spans="2:65" s="11" customFormat="1" ht="22.5" customHeight="1">
      <c r="B239" s="184"/>
      <c r="C239" s="185"/>
      <c r="D239" s="185"/>
      <c r="E239" s="186" t="s">
        <v>22</v>
      </c>
      <c r="F239" s="259" t="s">
        <v>160</v>
      </c>
      <c r="G239" s="260"/>
      <c r="H239" s="260"/>
      <c r="I239" s="260"/>
      <c r="J239" s="185"/>
      <c r="K239" s="187">
        <v>0.24399999999999999</v>
      </c>
      <c r="L239" s="185"/>
      <c r="M239" s="185"/>
      <c r="N239" s="185"/>
      <c r="O239" s="185"/>
      <c r="P239" s="185"/>
      <c r="Q239" s="185"/>
      <c r="R239" s="188"/>
      <c r="T239" s="189"/>
      <c r="U239" s="185"/>
      <c r="V239" s="185"/>
      <c r="W239" s="185"/>
      <c r="X239" s="185"/>
      <c r="Y239" s="185"/>
      <c r="Z239" s="185"/>
      <c r="AA239" s="190"/>
      <c r="AT239" s="191" t="s">
        <v>159</v>
      </c>
      <c r="AU239" s="191" t="s">
        <v>106</v>
      </c>
      <c r="AV239" s="11" t="s">
        <v>156</v>
      </c>
      <c r="AW239" s="11" t="s">
        <v>34</v>
      </c>
      <c r="AX239" s="11" t="s">
        <v>84</v>
      </c>
      <c r="AY239" s="191" t="s">
        <v>151</v>
      </c>
    </row>
    <row r="240" spans="2:65" s="1" customFormat="1" ht="31.5" customHeight="1">
      <c r="B240" s="36"/>
      <c r="C240" s="169" t="s">
        <v>348</v>
      </c>
      <c r="D240" s="169" t="s">
        <v>152</v>
      </c>
      <c r="E240" s="170" t="s">
        <v>349</v>
      </c>
      <c r="F240" s="247" t="s">
        <v>350</v>
      </c>
      <c r="G240" s="247"/>
      <c r="H240" s="247"/>
      <c r="I240" s="247"/>
      <c r="J240" s="171" t="s">
        <v>351</v>
      </c>
      <c r="K240" s="172">
        <v>2</v>
      </c>
      <c r="L240" s="248">
        <v>0</v>
      </c>
      <c r="M240" s="249"/>
      <c r="N240" s="250">
        <f>ROUND(L240*K240,2)</f>
        <v>0</v>
      </c>
      <c r="O240" s="250"/>
      <c r="P240" s="250"/>
      <c r="Q240" s="250"/>
      <c r="R240" s="38"/>
      <c r="T240" s="173" t="s">
        <v>22</v>
      </c>
      <c r="U240" s="45" t="s">
        <v>41</v>
      </c>
      <c r="V240" s="37"/>
      <c r="W240" s="174">
        <f>V240*K240</f>
        <v>0</v>
      </c>
      <c r="X240" s="174">
        <v>7.0200000000000002E-3</v>
      </c>
      <c r="Y240" s="174">
        <f>X240*K240</f>
        <v>1.404E-2</v>
      </c>
      <c r="Z240" s="174">
        <v>0</v>
      </c>
      <c r="AA240" s="175">
        <f>Z240*K240</f>
        <v>0</v>
      </c>
      <c r="AR240" s="19" t="s">
        <v>156</v>
      </c>
      <c r="AT240" s="19" t="s">
        <v>152</v>
      </c>
      <c r="AU240" s="19" t="s">
        <v>106</v>
      </c>
      <c r="AY240" s="19" t="s">
        <v>151</v>
      </c>
      <c r="BE240" s="111">
        <f>IF(U240="základní",N240,0)</f>
        <v>0</v>
      </c>
      <c r="BF240" s="111">
        <f>IF(U240="snížená",N240,0)</f>
        <v>0</v>
      </c>
      <c r="BG240" s="111">
        <f>IF(U240="zákl. přenesená",N240,0)</f>
        <v>0</v>
      </c>
      <c r="BH240" s="111">
        <f>IF(U240="sníž. přenesená",N240,0)</f>
        <v>0</v>
      </c>
      <c r="BI240" s="111">
        <f>IF(U240="nulová",N240,0)</f>
        <v>0</v>
      </c>
      <c r="BJ240" s="19" t="s">
        <v>84</v>
      </c>
      <c r="BK240" s="111">
        <f>ROUND(L240*K240,2)</f>
        <v>0</v>
      </c>
      <c r="BL240" s="19" t="s">
        <v>156</v>
      </c>
      <c r="BM240" s="19" t="s">
        <v>352</v>
      </c>
    </row>
    <row r="241" spans="2:65" s="10" customFormat="1" ht="22.5" customHeight="1">
      <c r="B241" s="176"/>
      <c r="C241" s="177"/>
      <c r="D241" s="177"/>
      <c r="E241" s="178" t="s">
        <v>22</v>
      </c>
      <c r="F241" s="261" t="s">
        <v>106</v>
      </c>
      <c r="G241" s="262"/>
      <c r="H241" s="262"/>
      <c r="I241" s="262"/>
      <c r="J241" s="177"/>
      <c r="K241" s="179">
        <v>2</v>
      </c>
      <c r="L241" s="177"/>
      <c r="M241" s="177"/>
      <c r="N241" s="177"/>
      <c r="O241" s="177"/>
      <c r="P241" s="177"/>
      <c r="Q241" s="177"/>
      <c r="R241" s="180"/>
      <c r="T241" s="181"/>
      <c r="U241" s="177"/>
      <c r="V241" s="177"/>
      <c r="W241" s="177"/>
      <c r="X241" s="177"/>
      <c r="Y241" s="177"/>
      <c r="Z241" s="177"/>
      <c r="AA241" s="182"/>
      <c r="AT241" s="183" t="s">
        <v>159</v>
      </c>
      <c r="AU241" s="183" t="s">
        <v>106</v>
      </c>
      <c r="AV241" s="10" t="s">
        <v>106</v>
      </c>
      <c r="AW241" s="10" t="s">
        <v>34</v>
      </c>
      <c r="AX241" s="10" t="s">
        <v>76</v>
      </c>
      <c r="AY241" s="183" t="s">
        <v>151</v>
      </c>
    </row>
    <row r="242" spans="2:65" s="11" customFormat="1" ht="22.5" customHeight="1">
      <c r="B242" s="184"/>
      <c r="C242" s="185"/>
      <c r="D242" s="185"/>
      <c r="E242" s="186" t="s">
        <v>22</v>
      </c>
      <c r="F242" s="259" t="s">
        <v>160</v>
      </c>
      <c r="G242" s="260"/>
      <c r="H242" s="260"/>
      <c r="I242" s="260"/>
      <c r="J242" s="185"/>
      <c r="K242" s="187">
        <v>2</v>
      </c>
      <c r="L242" s="185"/>
      <c r="M242" s="185"/>
      <c r="N242" s="185"/>
      <c r="O242" s="185"/>
      <c r="P242" s="185"/>
      <c r="Q242" s="185"/>
      <c r="R242" s="188"/>
      <c r="T242" s="189"/>
      <c r="U242" s="185"/>
      <c r="V242" s="185"/>
      <c r="W242" s="185"/>
      <c r="X242" s="185"/>
      <c r="Y242" s="185"/>
      <c r="Z242" s="185"/>
      <c r="AA242" s="190"/>
      <c r="AT242" s="191" t="s">
        <v>159</v>
      </c>
      <c r="AU242" s="191" t="s">
        <v>106</v>
      </c>
      <c r="AV242" s="11" t="s">
        <v>156</v>
      </c>
      <c r="AW242" s="11" t="s">
        <v>34</v>
      </c>
      <c r="AX242" s="11" t="s">
        <v>84</v>
      </c>
      <c r="AY242" s="191" t="s">
        <v>151</v>
      </c>
    </row>
    <row r="243" spans="2:65" s="1" customFormat="1" ht="22.5" customHeight="1">
      <c r="B243" s="36"/>
      <c r="C243" s="192" t="s">
        <v>353</v>
      </c>
      <c r="D243" s="192" t="s">
        <v>253</v>
      </c>
      <c r="E243" s="193" t="s">
        <v>354</v>
      </c>
      <c r="F243" s="263" t="s">
        <v>355</v>
      </c>
      <c r="G243" s="263"/>
      <c r="H243" s="263"/>
      <c r="I243" s="263"/>
      <c r="J243" s="194" t="s">
        <v>351</v>
      </c>
      <c r="K243" s="195">
        <v>1</v>
      </c>
      <c r="L243" s="264">
        <v>0</v>
      </c>
      <c r="M243" s="265"/>
      <c r="N243" s="266">
        <f>ROUND(L243*K243,2)</f>
        <v>0</v>
      </c>
      <c r="O243" s="250"/>
      <c r="P243" s="250"/>
      <c r="Q243" s="250"/>
      <c r="R243" s="38"/>
      <c r="T243" s="173" t="s">
        <v>22</v>
      </c>
      <c r="U243" s="45" t="s">
        <v>41</v>
      </c>
      <c r="V243" s="37"/>
      <c r="W243" s="174">
        <f>V243*K243</f>
        <v>0</v>
      </c>
      <c r="X243" s="174">
        <v>0.245</v>
      </c>
      <c r="Y243" s="174">
        <f>X243*K243</f>
        <v>0.245</v>
      </c>
      <c r="Z243" s="174">
        <v>0</v>
      </c>
      <c r="AA243" s="175">
        <f>Z243*K243</f>
        <v>0</v>
      </c>
      <c r="AR243" s="19" t="s">
        <v>190</v>
      </c>
      <c r="AT243" s="19" t="s">
        <v>253</v>
      </c>
      <c r="AU243" s="19" t="s">
        <v>106</v>
      </c>
      <c r="AY243" s="19" t="s">
        <v>151</v>
      </c>
      <c r="BE243" s="111">
        <f>IF(U243="základní",N243,0)</f>
        <v>0</v>
      </c>
      <c r="BF243" s="111">
        <f>IF(U243="snížená",N243,0)</f>
        <v>0</v>
      </c>
      <c r="BG243" s="111">
        <f>IF(U243="zákl. přenesená",N243,0)</f>
        <v>0</v>
      </c>
      <c r="BH243" s="111">
        <f>IF(U243="sníž. přenesená",N243,0)</f>
        <v>0</v>
      </c>
      <c r="BI243" s="111">
        <f>IF(U243="nulová",N243,0)</f>
        <v>0</v>
      </c>
      <c r="BJ243" s="19" t="s">
        <v>84</v>
      </c>
      <c r="BK243" s="111">
        <f>ROUND(L243*K243,2)</f>
        <v>0</v>
      </c>
      <c r="BL243" s="19" t="s">
        <v>156</v>
      </c>
      <c r="BM243" s="19" t="s">
        <v>356</v>
      </c>
    </row>
    <row r="244" spans="2:65" s="1" customFormat="1" ht="22.5" customHeight="1">
      <c r="B244" s="36"/>
      <c r="C244" s="192" t="s">
        <v>357</v>
      </c>
      <c r="D244" s="192" t="s">
        <v>253</v>
      </c>
      <c r="E244" s="193" t="s">
        <v>358</v>
      </c>
      <c r="F244" s="263" t="s">
        <v>359</v>
      </c>
      <c r="G244" s="263"/>
      <c r="H244" s="263"/>
      <c r="I244" s="263"/>
      <c r="J244" s="194" t="s">
        <v>351</v>
      </c>
      <c r="K244" s="195">
        <v>1</v>
      </c>
      <c r="L244" s="264">
        <v>0</v>
      </c>
      <c r="M244" s="265"/>
      <c r="N244" s="266">
        <f>ROUND(L244*K244,2)</f>
        <v>0</v>
      </c>
      <c r="O244" s="250"/>
      <c r="P244" s="250"/>
      <c r="Q244" s="250"/>
      <c r="R244" s="38"/>
      <c r="T244" s="173" t="s">
        <v>22</v>
      </c>
      <c r="U244" s="45" t="s">
        <v>41</v>
      </c>
      <c r="V244" s="37"/>
      <c r="W244" s="174">
        <f>V244*K244</f>
        <v>0</v>
      </c>
      <c r="X244" s="174">
        <v>0.497</v>
      </c>
      <c r="Y244" s="174">
        <f>X244*K244</f>
        <v>0.497</v>
      </c>
      <c r="Z244" s="174">
        <v>0</v>
      </c>
      <c r="AA244" s="175">
        <f>Z244*K244</f>
        <v>0</v>
      </c>
      <c r="AR244" s="19" t="s">
        <v>190</v>
      </c>
      <c r="AT244" s="19" t="s">
        <v>253</v>
      </c>
      <c r="AU244" s="19" t="s">
        <v>106</v>
      </c>
      <c r="AY244" s="19" t="s">
        <v>151</v>
      </c>
      <c r="BE244" s="111">
        <f>IF(U244="základní",N244,0)</f>
        <v>0</v>
      </c>
      <c r="BF244" s="111">
        <f>IF(U244="snížená",N244,0)</f>
        <v>0</v>
      </c>
      <c r="BG244" s="111">
        <f>IF(U244="zákl. přenesená",N244,0)</f>
        <v>0</v>
      </c>
      <c r="BH244" s="111">
        <f>IF(U244="sníž. přenesená",N244,0)</f>
        <v>0</v>
      </c>
      <c r="BI244" s="111">
        <f>IF(U244="nulová",N244,0)</f>
        <v>0</v>
      </c>
      <c r="BJ244" s="19" t="s">
        <v>84</v>
      </c>
      <c r="BK244" s="111">
        <f>ROUND(L244*K244,2)</f>
        <v>0</v>
      </c>
      <c r="BL244" s="19" t="s">
        <v>156</v>
      </c>
      <c r="BM244" s="19" t="s">
        <v>360</v>
      </c>
    </row>
    <row r="245" spans="2:65" s="9" customFormat="1" ht="29.85" customHeight="1">
      <c r="B245" s="158"/>
      <c r="C245" s="159"/>
      <c r="D245" s="168" t="s">
        <v>121</v>
      </c>
      <c r="E245" s="168"/>
      <c r="F245" s="168"/>
      <c r="G245" s="168"/>
      <c r="H245" s="168"/>
      <c r="I245" s="168"/>
      <c r="J245" s="168"/>
      <c r="K245" s="168"/>
      <c r="L245" s="168"/>
      <c r="M245" s="168"/>
      <c r="N245" s="257">
        <f>BK245</f>
        <v>0</v>
      </c>
      <c r="O245" s="258"/>
      <c r="P245" s="258"/>
      <c r="Q245" s="258"/>
      <c r="R245" s="161"/>
      <c r="T245" s="162"/>
      <c r="U245" s="159"/>
      <c r="V245" s="159"/>
      <c r="W245" s="163">
        <f>SUM(W246:W272)</f>
        <v>0</v>
      </c>
      <c r="X245" s="159"/>
      <c r="Y245" s="163">
        <f>SUM(Y246:Y272)</f>
        <v>5.7918000000000004E-2</v>
      </c>
      <c r="Z245" s="159"/>
      <c r="AA245" s="164">
        <f>SUM(AA246:AA272)</f>
        <v>6.3370320000000007</v>
      </c>
      <c r="AR245" s="165" t="s">
        <v>84</v>
      </c>
      <c r="AT245" s="166" t="s">
        <v>75</v>
      </c>
      <c r="AU245" s="166" t="s">
        <v>84</v>
      </c>
      <c r="AY245" s="165" t="s">
        <v>151</v>
      </c>
      <c r="BK245" s="167">
        <f>SUM(BK246:BK272)</f>
        <v>0</v>
      </c>
    </row>
    <row r="246" spans="2:65" s="1" customFormat="1" ht="31.5" customHeight="1">
      <c r="B246" s="36"/>
      <c r="C246" s="169" t="s">
        <v>361</v>
      </c>
      <c r="D246" s="169" t="s">
        <v>152</v>
      </c>
      <c r="E246" s="170" t="s">
        <v>362</v>
      </c>
      <c r="F246" s="247" t="s">
        <v>363</v>
      </c>
      <c r="G246" s="247"/>
      <c r="H246" s="247"/>
      <c r="I246" s="247"/>
      <c r="J246" s="171" t="s">
        <v>364</v>
      </c>
      <c r="K246" s="172">
        <v>60.6</v>
      </c>
      <c r="L246" s="248">
        <v>0</v>
      </c>
      <c r="M246" s="249"/>
      <c r="N246" s="250">
        <f>ROUND(L246*K246,2)</f>
        <v>0</v>
      </c>
      <c r="O246" s="250"/>
      <c r="P246" s="250"/>
      <c r="Q246" s="250"/>
      <c r="R246" s="38"/>
      <c r="T246" s="173" t="s">
        <v>22</v>
      </c>
      <c r="U246" s="45" t="s">
        <v>41</v>
      </c>
      <c r="V246" s="37"/>
      <c r="W246" s="174">
        <f>V246*K246</f>
        <v>0</v>
      </c>
      <c r="X246" s="174">
        <v>1.0000000000000001E-5</v>
      </c>
      <c r="Y246" s="174">
        <f>X246*K246</f>
        <v>6.0600000000000009E-4</v>
      </c>
      <c r="Z246" s="174">
        <v>0</v>
      </c>
      <c r="AA246" s="175">
        <f>Z246*K246</f>
        <v>0</v>
      </c>
      <c r="AR246" s="19" t="s">
        <v>156</v>
      </c>
      <c r="AT246" s="19" t="s">
        <v>152</v>
      </c>
      <c r="AU246" s="19" t="s">
        <v>106</v>
      </c>
      <c r="AY246" s="19" t="s">
        <v>151</v>
      </c>
      <c r="BE246" s="111">
        <f>IF(U246="základní",N246,0)</f>
        <v>0</v>
      </c>
      <c r="BF246" s="111">
        <f>IF(U246="snížená",N246,0)</f>
        <v>0</v>
      </c>
      <c r="BG246" s="111">
        <f>IF(U246="zákl. přenesená",N246,0)</f>
        <v>0</v>
      </c>
      <c r="BH246" s="111">
        <f>IF(U246="sníž. přenesená",N246,0)</f>
        <v>0</v>
      </c>
      <c r="BI246" s="111">
        <f>IF(U246="nulová",N246,0)</f>
        <v>0</v>
      </c>
      <c r="BJ246" s="19" t="s">
        <v>84</v>
      </c>
      <c r="BK246" s="111">
        <f>ROUND(L246*K246,2)</f>
        <v>0</v>
      </c>
      <c r="BL246" s="19" t="s">
        <v>156</v>
      </c>
      <c r="BM246" s="19" t="s">
        <v>365</v>
      </c>
    </row>
    <row r="247" spans="2:65" s="10" customFormat="1" ht="22.5" customHeight="1">
      <c r="B247" s="176"/>
      <c r="C247" s="177"/>
      <c r="D247" s="177"/>
      <c r="E247" s="178" t="s">
        <v>22</v>
      </c>
      <c r="F247" s="261" t="s">
        <v>366</v>
      </c>
      <c r="G247" s="262"/>
      <c r="H247" s="262"/>
      <c r="I247" s="262"/>
      <c r="J247" s="177"/>
      <c r="K247" s="179">
        <v>60.6</v>
      </c>
      <c r="L247" s="177"/>
      <c r="M247" s="177"/>
      <c r="N247" s="177"/>
      <c r="O247" s="177"/>
      <c r="P247" s="177"/>
      <c r="Q247" s="177"/>
      <c r="R247" s="180"/>
      <c r="T247" s="181"/>
      <c r="U247" s="177"/>
      <c r="V247" s="177"/>
      <c r="W247" s="177"/>
      <c r="X247" s="177"/>
      <c r="Y247" s="177"/>
      <c r="Z247" s="177"/>
      <c r="AA247" s="182"/>
      <c r="AT247" s="183" t="s">
        <v>159</v>
      </c>
      <c r="AU247" s="183" t="s">
        <v>106</v>
      </c>
      <c r="AV247" s="10" t="s">
        <v>106</v>
      </c>
      <c r="AW247" s="10" t="s">
        <v>34</v>
      </c>
      <c r="AX247" s="10" t="s">
        <v>76</v>
      </c>
      <c r="AY247" s="183" t="s">
        <v>151</v>
      </c>
    </row>
    <row r="248" spans="2:65" s="11" customFormat="1" ht="22.5" customHeight="1">
      <c r="B248" s="184"/>
      <c r="C248" s="185"/>
      <c r="D248" s="185"/>
      <c r="E248" s="186" t="s">
        <v>22</v>
      </c>
      <c r="F248" s="259" t="s">
        <v>160</v>
      </c>
      <c r="G248" s="260"/>
      <c r="H248" s="260"/>
      <c r="I248" s="260"/>
      <c r="J248" s="185"/>
      <c r="K248" s="187">
        <v>60.6</v>
      </c>
      <c r="L248" s="185"/>
      <c r="M248" s="185"/>
      <c r="N248" s="185"/>
      <c r="O248" s="185"/>
      <c r="P248" s="185"/>
      <c r="Q248" s="185"/>
      <c r="R248" s="188"/>
      <c r="T248" s="189"/>
      <c r="U248" s="185"/>
      <c r="V248" s="185"/>
      <c r="W248" s="185"/>
      <c r="X248" s="185"/>
      <c r="Y248" s="185"/>
      <c r="Z248" s="185"/>
      <c r="AA248" s="190"/>
      <c r="AT248" s="191" t="s">
        <v>159</v>
      </c>
      <c r="AU248" s="191" t="s">
        <v>106</v>
      </c>
      <c r="AV248" s="11" t="s">
        <v>156</v>
      </c>
      <c r="AW248" s="11" t="s">
        <v>34</v>
      </c>
      <c r="AX248" s="11" t="s">
        <v>84</v>
      </c>
      <c r="AY248" s="191" t="s">
        <v>151</v>
      </c>
    </row>
    <row r="249" spans="2:65" s="1" customFormat="1" ht="31.5" customHeight="1">
      <c r="B249" s="36"/>
      <c r="C249" s="169" t="s">
        <v>367</v>
      </c>
      <c r="D249" s="169" t="s">
        <v>152</v>
      </c>
      <c r="E249" s="170" t="s">
        <v>368</v>
      </c>
      <c r="F249" s="247" t="s">
        <v>369</v>
      </c>
      <c r="G249" s="247"/>
      <c r="H249" s="247"/>
      <c r="I249" s="247"/>
      <c r="J249" s="171" t="s">
        <v>364</v>
      </c>
      <c r="K249" s="172">
        <v>60.6</v>
      </c>
      <c r="L249" s="248">
        <v>0</v>
      </c>
      <c r="M249" s="249"/>
      <c r="N249" s="250">
        <f>ROUND(L249*K249,2)</f>
        <v>0</v>
      </c>
      <c r="O249" s="250"/>
      <c r="P249" s="250"/>
      <c r="Q249" s="250"/>
      <c r="R249" s="38"/>
      <c r="T249" s="173" t="s">
        <v>22</v>
      </c>
      <c r="U249" s="45" t="s">
        <v>41</v>
      </c>
      <c r="V249" s="37"/>
      <c r="W249" s="174">
        <f>V249*K249</f>
        <v>0</v>
      </c>
      <c r="X249" s="174">
        <v>1.2E-4</v>
      </c>
      <c r="Y249" s="174">
        <f>X249*K249</f>
        <v>7.2720000000000007E-3</v>
      </c>
      <c r="Z249" s="174">
        <v>0</v>
      </c>
      <c r="AA249" s="175">
        <f>Z249*K249</f>
        <v>0</v>
      </c>
      <c r="AR249" s="19" t="s">
        <v>156</v>
      </c>
      <c r="AT249" s="19" t="s">
        <v>152</v>
      </c>
      <c r="AU249" s="19" t="s">
        <v>106</v>
      </c>
      <c r="AY249" s="19" t="s">
        <v>151</v>
      </c>
      <c r="BE249" s="111">
        <f>IF(U249="základní",N249,0)</f>
        <v>0</v>
      </c>
      <c r="BF249" s="111">
        <f>IF(U249="snížená",N249,0)</f>
        <v>0</v>
      </c>
      <c r="BG249" s="111">
        <f>IF(U249="zákl. přenesená",N249,0)</f>
        <v>0</v>
      </c>
      <c r="BH249" s="111">
        <f>IF(U249="sníž. přenesená",N249,0)</f>
        <v>0</v>
      </c>
      <c r="BI249" s="111">
        <f>IF(U249="nulová",N249,0)</f>
        <v>0</v>
      </c>
      <c r="BJ249" s="19" t="s">
        <v>84</v>
      </c>
      <c r="BK249" s="111">
        <f>ROUND(L249*K249,2)</f>
        <v>0</v>
      </c>
      <c r="BL249" s="19" t="s">
        <v>156</v>
      </c>
      <c r="BM249" s="19" t="s">
        <v>370</v>
      </c>
    </row>
    <row r="250" spans="2:65" s="10" customFormat="1" ht="22.5" customHeight="1">
      <c r="B250" s="176"/>
      <c r="C250" s="177"/>
      <c r="D250" s="177"/>
      <c r="E250" s="178" t="s">
        <v>22</v>
      </c>
      <c r="F250" s="261" t="s">
        <v>366</v>
      </c>
      <c r="G250" s="262"/>
      <c r="H250" s="262"/>
      <c r="I250" s="262"/>
      <c r="J250" s="177"/>
      <c r="K250" s="179">
        <v>60.6</v>
      </c>
      <c r="L250" s="177"/>
      <c r="M250" s="177"/>
      <c r="N250" s="177"/>
      <c r="O250" s="177"/>
      <c r="P250" s="177"/>
      <c r="Q250" s="177"/>
      <c r="R250" s="180"/>
      <c r="T250" s="181"/>
      <c r="U250" s="177"/>
      <c r="V250" s="177"/>
      <c r="W250" s="177"/>
      <c r="X250" s="177"/>
      <c r="Y250" s="177"/>
      <c r="Z250" s="177"/>
      <c r="AA250" s="182"/>
      <c r="AT250" s="183" t="s">
        <v>159</v>
      </c>
      <c r="AU250" s="183" t="s">
        <v>106</v>
      </c>
      <c r="AV250" s="10" t="s">
        <v>106</v>
      </c>
      <c r="AW250" s="10" t="s">
        <v>34</v>
      </c>
      <c r="AX250" s="10" t="s">
        <v>76</v>
      </c>
      <c r="AY250" s="183" t="s">
        <v>151</v>
      </c>
    </row>
    <row r="251" spans="2:65" s="11" customFormat="1" ht="22.5" customHeight="1">
      <c r="B251" s="184"/>
      <c r="C251" s="185"/>
      <c r="D251" s="185"/>
      <c r="E251" s="186" t="s">
        <v>22</v>
      </c>
      <c r="F251" s="259" t="s">
        <v>160</v>
      </c>
      <c r="G251" s="260"/>
      <c r="H251" s="260"/>
      <c r="I251" s="260"/>
      <c r="J251" s="185"/>
      <c r="K251" s="187">
        <v>60.6</v>
      </c>
      <c r="L251" s="185"/>
      <c r="M251" s="185"/>
      <c r="N251" s="185"/>
      <c r="O251" s="185"/>
      <c r="P251" s="185"/>
      <c r="Q251" s="185"/>
      <c r="R251" s="188"/>
      <c r="T251" s="189"/>
      <c r="U251" s="185"/>
      <c r="V251" s="185"/>
      <c r="W251" s="185"/>
      <c r="X251" s="185"/>
      <c r="Y251" s="185"/>
      <c r="Z251" s="185"/>
      <c r="AA251" s="190"/>
      <c r="AT251" s="191" t="s">
        <v>159</v>
      </c>
      <c r="AU251" s="191" t="s">
        <v>106</v>
      </c>
      <c r="AV251" s="11" t="s">
        <v>156</v>
      </c>
      <c r="AW251" s="11" t="s">
        <v>34</v>
      </c>
      <c r="AX251" s="11" t="s">
        <v>84</v>
      </c>
      <c r="AY251" s="191" t="s">
        <v>151</v>
      </c>
    </row>
    <row r="252" spans="2:65" s="1" customFormat="1" ht="22.5" customHeight="1">
      <c r="B252" s="36"/>
      <c r="C252" s="169" t="s">
        <v>371</v>
      </c>
      <c r="D252" s="169" t="s">
        <v>152</v>
      </c>
      <c r="E252" s="170" t="s">
        <v>372</v>
      </c>
      <c r="F252" s="247" t="s">
        <v>373</v>
      </c>
      <c r="G252" s="247"/>
      <c r="H252" s="247"/>
      <c r="I252" s="247"/>
      <c r="J252" s="171" t="s">
        <v>364</v>
      </c>
      <c r="K252" s="172">
        <v>60.6</v>
      </c>
      <c r="L252" s="248">
        <v>0</v>
      </c>
      <c r="M252" s="249"/>
      <c r="N252" s="250">
        <f>ROUND(L252*K252,2)</f>
        <v>0</v>
      </c>
      <c r="O252" s="250"/>
      <c r="P252" s="250"/>
      <c r="Q252" s="250"/>
      <c r="R252" s="38"/>
      <c r="T252" s="173" t="s">
        <v>22</v>
      </c>
      <c r="U252" s="45" t="s">
        <v>41</v>
      </c>
      <c r="V252" s="37"/>
      <c r="W252" s="174">
        <f>V252*K252</f>
        <v>0</v>
      </c>
      <c r="X252" s="174">
        <v>0</v>
      </c>
      <c r="Y252" s="174">
        <f>X252*K252</f>
        <v>0</v>
      </c>
      <c r="Z252" s="174">
        <v>0</v>
      </c>
      <c r="AA252" s="175">
        <f>Z252*K252</f>
        <v>0</v>
      </c>
      <c r="AR252" s="19" t="s">
        <v>156</v>
      </c>
      <c r="AT252" s="19" t="s">
        <v>152</v>
      </c>
      <c r="AU252" s="19" t="s">
        <v>106</v>
      </c>
      <c r="AY252" s="19" t="s">
        <v>151</v>
      </c>
      <c r="BE252" s="111">
        <f>IF(U252="základní",N252,0)</f>
        <v>0</v>
      </c>
      <c r="BF252" s="111">
        <f>IF(U252="snížená",N252,0)</f>
        <v>0</v>
      </c>
      <c r="BG252" s="111">
        <f>IF(U252="zákl. přenesená",N252,0)</f>
        <v>0</v>
      </c>
      <c r="BH252" s="111">
        <f>IF(U252="sníž. přenesená",N252,0)</f>
        <v>0</v>
      </c>
      <c r="BI252" s="111">
        <f>IF(U252="nulová",N252,0)</f>
        <v>0</v>
      </c>
      <c r="BJ252" s="19" t="s">
        <v>84</v>
      </c>
      <c r="BK252" s="111">
        <f>ROUND(L252*K252,2)</f>
        <v>0</v>
      </c>
      <c r="BL252" s="19" t="s">
        <v>156</v>
      </c>
      <c r="BM252" s="19" t="s">
        <v>374</v>
      </c>
    </row>
    <row r="253" spans="2:65" s="10" customFormat="1" ht="22.5" customHeight="1">
      <c r="B253" s="176"/>
      <c r="C253" s="177"/>
      <c r="D253" s="177"/>
      <c r="E253" s="178" t="s">
        <v>22</v>
      </c>
      <c r="F253" s="261" t="s">
        <v>366</v>
      </c>
      <c r="G253" s="262"/>
      <c r="H253" s="262"/>
      <c r="I253" s="262"/>
      <c r="J253" s="177"/>
      <c r="K253" s="179">
        <v>60.6</v>
      </c>
      <c r="L253" s="177"/>
      <c r="M253" s="177"/>
      <c r="N253" s="177"/>
      <c r="O253" s="177"/>
      <c r="P253" s="177"/>
      <c r="Q253" s="177"/>
      <c r="R253" s="180"/>
      <c r="T253" s="181"/>
      <c r="U253" s="177"/>
      <c r="V253" s="177"/>
      <c r="W253" s="177"/>
      <c r="X253" s="177"/>
      <c r="Y253" s="177"/>
      <c r="Z253" s="177"/>
      <c r="AA253" s="182"/>
      <c r="AT253" s="183" t="s">
        <v>159</v>
      </c>
      <c r="AU253" s="183" t="s">
        <v>106</v>
      </c>
      <c r="AV253" s="10" t="s">
        <v>106</v>
      </c>
      <c r="AW253" s="10" t="s">
        <v>34</v>
      </c>
      <c r="AX253" s="10" t="s">
        <v>76</v>
      </c>
      <c r="AY253" s="183" t="s">
        <v>151</v>
      </c>
    </row>
    <row r="254" spans="2:65" s="11" customFormat="1" ht="22.5" customHeight="1">
      <c r="B254" s="184"/>
      <c r="C254" s="185"/>
      <c r="D254" s="185"/>
      <c r="E254" s="186" t="s">
        <v>22</v>
      </c>
      <c r="F254" s="259" t="s">
        <v>160</v>
      </c>
      <c r="G254" s="260"/>
      <c r="H254" s="260"/>
      <c r="I254" s="260"/>
      <c r="J254" s="185"/>
      <c r="K254" s="187">
        <v>60.6</v>
      </c>
      <c r="L254" s="185"/>
      <c r="M254" s="185"/>
      <c r="N254" s="185"/>
      <c r="O254" s="185"/>
      <c r="P254" s="185"/>
      <c r="Q254" s="185"/>
      <c r="R254" s="188"/>
      <c r="T254" s="189"/>
      <c r="U254" s="185"/>
      <c r="V254" s="185"/>
      <c r="W254" s="185"/>
      <c r="X254" s="185"/>
      <c r="Y254" s="185"/>
      <c r="Z254" s="185"/>
      <c r="AA254" s="190"/>
      <c r="AT254" s="191" t="s">
        <v>159</v>
      </c>
      <c r="AU254" s="191" t="s">
        <v>106</v>
      </c>
      <c r="AV254" s="11" t="s">
        <v>156</v>
      </c>
      <c r="AW254" s="11" t="s">
        <v>34</v>
      </c>
      <c r="AX254" s="11" t="s">
        <v>84</v>
      </c>
      <c r="AY254" s="191" t="s">
        <v>151</v>
      </c>
    </row>
    <row r="255" spans="2:65" s="1" customFormat="1" ht="44.25" customHeight="1">
      <c r="B255" s="36"/>
      <c r="C255" s="169" t="s">
        <v>375</v>
      </c>
      <c r="D255" s="169" t="s">
        <v>152</v>
      </c>
      <c r="E255" s="170" t="s">
        <v>376</v>
      </c>
      <c r="F255" s="247" t="s">
        <v>377</v>
      </c>
      <c r="G255" s="247"/>
      <c r="H255" s="247"/>
      <c r="I255" s="247"/>
      <c r="J255" s="171" t="s">
        <v>155</v>
      </c>
      <c r="K255" s="172">
        <v>200</v>
      </c>
      <c r="L255" s="248">
        <v>0</v>
      </c>
      <c r="M255" s="249"/>
      <c r="N255" s="250">
        <f>ROUND(L255*K255,2)</f>
        <v>0</v>
      </c>
      <c r="O255" s="250"/>
      <c r="P255" s="250"/>
      <c r="Q255" s="250"/>
      <c r="R255" s="38"/>
      <c r="T255" s="173" t="s">
        <v>22</v>
      </c>
      <c r="U255" s="45" t="s">
        <v>41</v>
      </c>
      <c r="V255" s="37"/>
      <c r="W255" s="174">
        <f>V255*K255</f>
        <v>0</v>
      </c>
      <c r="X255" s="174">
        <v>2.1000000000000001E-4</v>
      </c>
      <c r="Y255" s="174">
        <f>X255*K255</f>
        <v>4.2000000000000003E-2</v>
      </c>
      <c r="Z255" s="174">
        <v>0</v>
      </c>
      <c r="AA255" s="175">
        <f>Z255*K255</f>
        <v>0</v>
      </c>
      <c r="AR255" s="19" t="s">
        <v>156</v>
      </c>
      <c r="AT255" s="19" t="s">
        <v>152</v>
      </c>
      <c r="AU255" s="19" t="s">
        <v>106</v>
      </c>
      <c r="AY255" s="19" t="s">
        <v>151</v>
      </c>
      <c r="BE255" s="111">
        <f>IF(U255="základní",N255,0)</f>
        <v>0</v>
      </c>
      <c r="BF255" s="111">
        <f>IF(U255="snížená",N255,0)</f>
        <v>0</v>
      </c>
      <c r="BG255" s="111">
        <f>IF(U255="zákl. přenesená",N255,0)</f>
        <v>0</v>
      </c>
      <c r="BH255" s="111">
        <f>IF(U255="sníž. přenesená",N255,0)</f>
        <v>0</v>
      </c>
      <c r="BI255" s="111">
        <f>IF(U255="nulová",N255,0)</f>
        <v>0</v>
      </c>
      <c r="BJ255" s="19" t="s">
        <v>84</v>
      </c>
      <c r="BK255" s="111">
        <f>ROUND(L255*K255,2)</f>
        <v>0</v>
      </c>
      <c r="BL255" s="19" t="s">
        <v>156</v>
      </c>
      <c r="BM255" s="19" t="s">
        <v>378</v>
      </c>
    </row>
    <row r="256" spans="2:65" s="1" customFormat="1" ht="31.5" customHeight="1">
      <c r="B256" s="36"/>
      <c r="C256" s="169" t="s">
        <v>379</v>
      </c>
      <c r="D256" s="169" t="s">
        <v>152</v>
      </c>
      <c r="E256" s="170" t="s">
        <v>380</v>
      </c>
      <c r="F256" s="247" t="s">
        <v>381</v>
      </c>
      <c r="G256" s="247"/>
      <c r="H256" s="247"/>
      <c r="I256" s="247"/>
      <c r="J256" s="171" t="s">
        <v>155</v>
      </c>
      <c r="K256" s="172">
        <v>200</v>
      </c>
      <c r="L256" s="248">
        <v>0</v>
      </c>
      <c r="M256" s="249"/>
      <c r="N256" s="250">
        <f>ROUND(L256*K256,2)</f>
        <v>0</v>
      </c>
      <c r="O256" s="250"/>
      <c r="P256" s="250"/>
      <c r="Q256" s="250"/>
      <c r="R256" s="38"/>
      <c r="T256" s="173" t="s">
        <v>22</v>
      </c>
      <c r="U256" s="45" t="s">
        <v>41</v>
      </c>
      <c r="V256" s="37"/>
      <c r="W256" s="174">
        <f>V256*K256</f>
        <v>0</v>
      </c>
      <c r="X256" s="174">
        <v>4.0000000000000003E-5</v>
      </c>
      <c r="Y256" s="174">
        <f>X256*K256</f>
        <v>8.0000000000000002E-3</v>
      </c>
      <c r="Z256" s="174">
        <v>0</v>
      </c>
      <c r="AA256" s="175">
        <f>Z256*K256</f>
        <v>0</v>
      </c>
      <c r="AR256" s="19" t="s">
        <v>156</v>
      </c>
      <c r="AT256" s="19" t="s">
        <v>152</v>
      </c>
      <c r="AU256" s="19" t="s">
        <v>106</v>
      </c>
      <c r="AY256" s="19" t="s">
        <v>151</v>
      </c>
      <c r="BE256" s="111">
        <f>IF(U256="základní",N256,0)</f>
        <v>0</v>
      </c>
      <c r="BF256" s="111">
        <f>IF(U256="snížená",N256,0)</f>
        <v>0</v>
      </c>
      <c r="BG256" s="111">
        <f>IF(U256="zákl. přenesená",N256,0)</f>
        <v>0</v>
      </c>
      <c r="BH256" s="111">
        <f>IF(U256="sníž. přenesená",N256,0)</f>
        <v>0</v>
      </c>
      <c r="BI256" s="111">
        <f>IF(U256="nulová",N256,0)</f>
        <v>0</v>
      </c>
      <c r="BJ256" s="19" t="s">
        <v>84</v>
      </c>
      <c r="BK256" s="111">
        <f>ROUND(L256*K256,2)</f>
        <v>0</v>
      </c>
      <c r="BL256" s="19" t="s">
        <v>156</v>
      </c>
      <c r="BM256" s="19" t="s">
        <v>382</v>
      </c>
    </row>
    <row r="257" spans="2:65" s="1" customFormat="1" ht="22.5" customHeight="1">
      <c r="B257" s="36"/>
      <c r="C257" s="169" t="s">
        <v>383</v>
      </c>
      <c r="D257" s="169" t="s">
        <v>152</v>
      </c>
      <c r="E257" s="170" t="s">
        <v>384</v>
      </c>
      <c r="F257" s="247" t="s">
        <v>385</v>
      </c>
      <c r="G257" s="247"/>
      <c r="H257" s="247"/>
      <c r="I257" s="247"/>
      <c r="J257" s="171" t="s">
        <v>386</v>
      </c>
      <c r="K257" s="172">
        <v>1</v>
      </c>
      <c r="L257" s="248">
        <v>0</v>
      </c>
      <c r="M257" s="249"/>
      <c r="N257" s="250">
        <f>ROUND(L257*K257,2)</f>
        <v>0</v>
      </c>
      <c r="O257" s="250"/>
      <c r="P257" s="250"/>
      <c r="Q257" s="250"/>
      <c r="R257" s="38"/>
      <c r="T257" s="173" t="s">
        <v>22</v>
      </c>
      <c r="U257" s="45" t="s">
        <v>41</v>
      </c>
      <c r="V257" s="37"/>
      <c r="W257" s="174">
        <f>V257*K257</f>
        <v>0</v>
      </c>
      <c r="X257" s="174">
        <v>4.0000000000000003E-5</v>
      </c>
      <c r="Y257" s="174">
        <f>X257*K257</f>
        <v>4.0000000000000003E-5</v>
      </c>
      <c r="Z257" s="174">
        <v>0</v>
      </c>
      <c r="AA257" s="175">
        <f>Z257*K257</f>
        <v>0</v>
      </c>
      <c r="AR257" s="19" t="s">
        <v>156</v>
      </c>
      <c r="AT257" s="19" t="s">
        <v>152</v>
      </c>
      <c r="AU257" s="19" t="s">
        <v>106</v>
      </c>
      <c r="AY257" s="19" t="s">
        <v>151</v>
      </c>
      <c r="BE257" s="111">
        <f>IF(U257="základní",N257,0)</f>
        <v>0</v>
      </c>
      <c r="BF257" s="111">
        <f>IF(U257="snížená",N257,0)</f>
        <v>0</v>
      </c>
      <c r="BG257" s="111">
        <f>IF(U257="zákl. přenesená",N257,0)</f>
        <v>0</v>
      </c>
      <c r="BH257" s="111">
        <f>IF(U257="sníž. přenesená",N257,0)</f>
        <v>0</v>
      </c>
      <c r="BI257" s="111">
        <f>IF(U257="nulová",N257,0)</f>
        <v>0</v>
      </c>
      <c r="BJ257" s="19" t="s">
        <v>84</v>
      </c>
      <c r="BK257" s="111">
        <f>ROUND(L257*K257,2)</f>
        <v>0</v>
      </c>
      <c r="BL257" s="19" t="s">
        <v>156</v>
      </c>
      <c r="BM257" s="19" t="s">
        <v>387</v>
      </c>
    </row>
    <row r="258" spans="2:65" s="1" customFormat="1" ht="44.25" customHeight="1">
      <c r="B258" s="36"/>
      <c r="C258" s="169" t="s">
        <v>388</v>
      </c>
      <c r="D258" s="169" t="s">
        <v>152</v>
      </c>
      <c r="E258" s="170" t="s">
        <v>389</v>
      </c>
      <c r="F258" s="247" t="s">
        <v>390</v>
      </c>
      <c r="G258" s="247"/>
      <c r="H258" s="247"/>
      <c r="I258" s="247"/>
      <c r="J258" s="171" t="s">
        <v>170</v>
      </c>
      <c r="K258" s="172">
        <v>0.753</v>
      </c>
      <c r="L258" s="248">
        <v>0</v>
      </c>
      <c r="M258" s="249"/>
      <c r="N258" s="250">
        <f>ROUND(L258*K258,2)</f>
        <v>0</v>
      </c>
      <c r="O258" s="250"/>
      <c r="P258" s="250"/>
      <c r="Q258" s="250"/>
      <c r="R258" s="38"/>
      <c r="T258" s="173" t="s">
        <v>22</v>
      </c>
      <c r="U258" s="45" t="s">
        <v>41</v>
      </c>
      <c r="V258" s="37"/>
      <c r="W258" s="174">
        <f>V258*K258</f>
        <v>0</v>
      </c>
      <c r="X258" s="174">
        <v>0</v>
      </c>
      <c r="Y258" s="174">
        <f>X258*K258</f>
        <v>0</v>
      </c>
      <c r="Z258" s="174">
        <v>2.2000000000000002</v>
      </c>
      <c r="AA258" s="175">
        <f>Z258*K258</f>
        <v>1.6566000000000001</v>
      </c>
      <c r="AR258" s="19" t="s">
        <v>156</v>
      </c>
      <c r="AT258" s="19" t="s">
        <v>152</v>
      </c>
      <c r="AU258" s="19" t="s">
        <v>106</v>
      </c>
      <c r="AY258" s="19" t="s">
        <v>151</v>
      </c>
      <c r="BE258" s="111">
        <f>IF(U258="základní",N258,0)</f>
        <v>0</v>
      </c>
      <c r="BF258" s="111">
        <f>IF(U258="snížená",N258,0)</f>
        <v>0</v>
      </c>
      <c r="BG258" s="111">
        <f>IF(U258="zákl. přenesená",N258,0)</f>
        <v>0</v>
      </c>
      <c r="BH258" s="111">
        <f>IF(U258="sníž. přenesená",N258,0)</f>
        <v>0</v>
      </c>
      <c r="BI258" s="111">
        <f>IF(U258="nulová",N258,0)</f>
        <v>0</v>
      </c>
      <c r="BJ258" s="19" t="s">
        <v>84</v>
      </c>
      <c r="BK258" s="111">
        <f>ROUND(L258*K258,2)</f>
        <v>0</v>
      </c>
      <c r="BL258" s="19" t="s">
        <v>156</v>
      </c>
      <c r="BM258" s="19" t="s">
        <v>391</v>
      </c>
    </row>
    <row r="259" spans="2:65" s="10" customFormat="1" ht="22.5" customHeight="1">
      <c r="B259" s="176"/>
      <c r="C259" s="177"/>
      <c r="D259" s="177"/>
      <c r="E259" s="178" t="s">
        <v>22</v>
      </c>
      <c r="F259" s="261" t="s">
        <v>392</v>
      </c>
      <c r="G259" s="262"/>
      <c r="H259" s="262"/>
      <c r="I259" s="262"/>
      <c r="J259" s="177"/>
      <c r="K259" s="179">
        <v>0.753</v>
      </c>
      <c r="L259" s="177"/>
      <c r="M259" s="177"/>
      <c r="N259" s="177"/>
      <c r="O259" s="177"/>
      <c r="P259" s="177"/>
      <c r="Q259" s="177"/>
      <c r="R259" s="180"/>
      <c r="T259" s="181"/>
      <c r="U259" s="177"/>
      <c r="V259" s="177"/>
      <c r="W259" s="177"/>
      <c r="X259" s="177"/>
      <c r="Y259" s="177"/>
      <c r="Z259" s="177"/>
      <c r="AA259" s="182"/>
      <c r="AT259" s="183" t="s">
        <v>159</v>
      </c>
      <c r="AU259" s="183" t="s">
        <v>106</v>
      </c>
      <c r="AV259" s="10" t="s">
        <v>106</v>
      </c>
      <c r="AW259" s="10" t="s">
        <v>34</v>
      </c>
      <c r="AX259" s="10" t="s">
        <v>76</v>
      </c>
      <c r="AY259" s="183" t="s">
        <v>151</v>
      </c>
    </row>
    <row r="260" spans="2:65" s="11" customFormat="1" ht="22.5" customHeight="1">
      <c r="B260" s="184"/>
      <c r="C260" s="185"/>
      <c r="D260" s="185"/>
      <c r="E260" s="186" t="s">
        <v>22</v>
      </c>
      <c r="F260" s="259" t="s">
        <v>160</v>
      </c>
      <c r="G260" s="260"/>
      <c r="H260" s="260"/>
      <c r="I260" s="260"/>
      <c r="J260" s="185"/>
      <c r="K260" s="187">
        <v>0.753</v>
      </c>
      <c r="L260" s="185"/>
      <c r="M260" s="185"/>
      <c r="N260" s="185"/>
      <c r="O260" s="185"/>
      <c r="P260" s="185"/>
      <c r="Q260" s="185"/>
      <c r="R260" s="188"/>
      <c r="T260" s="189"/>
      <c r="U260" s="185"/>
      <c r="V260" s="185"/>
      <c r="W260" s="185"/>
      <c r="X260" s="185"/>
      <c r="Y260" s="185"/>
      <c r="Z260" s="185"/>
      <c r="AA260" s="190"/>
      <c r="AT260" s="191" t="s">
        <v>159</v>
      </c>
      <c r="AU260" s="191" t="s">
        <v>106</v>
      </c>
      <c r="AV260" s="11" t="s">
        <v>156</v>
      </c>
      <c r="AW260" s="11" t="s">
        <v>34</v>
      </c>
      <c r="AX260" s="11" t="s">
        <v>84</v>
      </c>
      <c r="AY260" s="191" t="s">
        <v>151</v>
      </c>
    </row>
    <row r="261" spans="2:65" s="1" customFormat="1" ht="31.5" customHeight="1">
      <c r="B261" s="36"/>
      <c r="C261" s="169" t="s">
        <v>393</v>
      </c>
      <c r="D261" s="169" t="s">
        <v>152</v>
      </c>
      <c r="E261" s="170" t="s">
        <v>394</v>
      </c>
      <c r="F261" s="247" t="s">
        <v>395</v>
      </c>
      <c r="G261" s="247"/>
      <c r="H261" s="247"/>
      <c r="I261" s="247"/>
      <c r="J261" s="171" t="s">
        <v>170</v>
      </c>
      <c r="K261" s="172">
        <v>0.753</v>
      </c>
      <c r="L261" s="248">
        <v>0</v>
      </c>
      <c r="M261" s="249"/>
      <c r="N261" s="250">
        <f>ROUND(L261*K261,2)</f>
        <v>0</v>
      </c>
      <c r="O261" s="250"/>
      <c r="P261" s="250"/>
      <c r="Q261" s="250"/>
      <c r="R261" s="38"/>
      <c r="T261" s="173" t="s">
        <v>22</v>
      </c>
      <c r="U261" s="45" t="s">
        <v>41</v>
      </c>
      <c r="V261" s="37"/>
      <c r="W261" s="174">
        <f>V261*K261</f>
        <v>0</v>
      </c>
      <c r="X261" s="174">
        <v>0</v>
      </c>
      <c r="Y261" s="174">
        <f>X261*K261</f>
        <v>0</v>
      </c>
      <c r="Z261" s="174">
        <v>4.3999999999999997E-2</v>
      </c>
      <c r="AA261" s="175">
        <f>Z261*K261</f>
        <v>3.3131999999999995E-2</v>
      </c>
      <c r="AR261" s="19" t="s">
        <v>156</v>
      </c>
      <c r="AT261" s="19" t="s">
        <v>152</v>
      </c>
      <c r="AU261" s="19" t="s">
        <v>106</v>
      </c>
      <c r="AY261" s="19" t="s">
        <v>151</v>
      </c>
      <c r="BE261" s="111">
        <f>IF(U261="základní",N261,0)</f>
        <v>0</v>
      </c>
      <c r="BF261" s="111">
        <f>IF(U261="snížená",N261,0)</f>
        <v>0</v>
      </c>
      <c r="BG261" s="111">
        <f>IF(U261="zákl. přenesená",N261,0)</f>
        <v>0</v>
      </c>
      <c r="BH261" s="111">
        <f>IF(U261="sníž. přenesená",N261,0)</f>
        <v>0</v>
      </c>
      <c r="BI261" s="111">
        <f>IF(U261="nulová",N261,0)</f>
        <v>0</v>
      </c>
      <c r="BJ261" s="19" t="s">
        <v>84</v>
      </c>
      <c r="BK261" s="111">
        <f>ROUND(L261*K261,2)</f>
        <v>0</v>
      </c>
      <c r="BL261" s="19" t="s">
        <v>156</v>
      </c>
      <c r="BM261" s="19" t="s">
        <v>396</v>
      </c>
    </row>
    <row r="262" spans="2:65" s="10" customFormat="1" ht="22.5" customHeight="1">
      <c r="B262" s="176"/>
      <c r="C262" s="177"/>
      <c r="D262" s="177"/>
      <c r="E262" s="178" t="s">
        <v>22</v>
      </c>
      <c r="F262" s="261" t="s">
        <v>397</v>
      </c>
      <c r="G262" s="262"/>
      <c r="H262" s="262"/>
      <c r="I262" s="262"/>
      <c r="J262" s="177"/>
      <c r="K262" s="179">
        <v>0.753</v>
      </c>
      <c r="L262" s="177"/>
      <c r="M262" s="177"/>
      <c r="N262" s="177"/>
      <c r="O262" s="177"/>
      <c r="P262" s="177"/>
      <c r="Q262" s="177"/>
      <c r="R262" s="180"/>
      <c r="T262" s="181"/>
      <c r="U262" s="177"/>
      <c r="V262" s="177"/>
      <c r="W262" s="177"/>
      <c r="X262" s="177"/>
      <c r="Y262" s="177"/>
      <c r="Z262" s="177"/>
      <c r="AA262" s="182"/>
      <c r="AT262" s="183" t="s">
        <v>159</v>
      </c>
      <c r="AU262" s="183" t="s">
        <v>106</v>
      </c>
      <c r="AV262" s="10" t="s">
        <v>106</v>
      </c>
      <c r="AW262" s="10" t="s">
        <v>34</v>
      </c>
      <c r="AX262" s="10" t="s">
        <v>76</v>
      </c>
      <c r="AY262" s="183" t="s">
        <v>151</v>
      </c>
    </row>
    <row r="263" spans="2:65" s="11" customFormat="1" ht="22.5" customHeight="1">
      <c r="B263" s="184"/>
      <c r="C263" s="185"/>
      <c r="D263" s="185"/>
      <c r="E263" s="186" t="s">
        <v>22</v>
      </c>
      <c r="F263" s="259" t="s">
        <v>160</v>
      </c>
      <c r="G263" s="260"/>
      <c r="H263" s="260"/>
      <c r="I263" s="260"/>
      <c r="J263" s="185"/>
      <c r="K263" s="187">
        <v>0.753</v>
      </c>
      <c r="L263" s="185"/>
      <c r="M263" s="185"/>
      <c r="N263" s="185"/>
      <c r="O263" s="185"/>
      <c r="P263" s="185"/>
      <c r="Q263" s="185"/>
      <c r="R263" s="188"/>
      <c r="T263" s="189"/>
      <c r="U263" s="185"/>
      <c r="V263" s="185"/>
      <c r="W263" s="185"/>
      <c r="X263" s="185"/>
      <c r="Y263" s="185"/>
      <c r="Z263" s="185"/>
      <c r="AA263" s="190"/>
      <c r="AT263" s="191" t="s">
        <v>159</v>
      </c>
      <c r="AU263" s="191" t="s">
        <v>106</v>
      </c>
      <c r="AV263" s="11" t="s">
        <v>156</v>
      </c>
      <c r="AW263" s="11" t="s">
        <v>34</v>
      </c>
      <c r="AX263" s="11" t="s">
        <v>84</v>
      </c>
      <c r="AY263" s="191" t="s">
        <v>151</v>
      </c>
    </row>
    <row r="264" spans="2:65" s="1" customFormat="1" ht="31.5" customHeight="1">
      <c r="B264" s="36"/>
      <c r="C264" s="169" t="s">
        <v>398</v>
      </c>
      <c r="D264" s="169" t="s">
        <v>152</v>
      </c>
      <c r="E264" s="170" t="s">
        <v>399</v>
      </c>
      <c r="F264" s="247" t="s">
        <v>400</v>
      </c>
      <c r="G264" s="247"/>
      <c r="H264" s="247"/>
      <c r="I264" s="247"/>
      <c r="J264" s="171" t="s">
        <v>170</v>
      </c>
      <c r="K264" s="172">
        <v>2.2130000000000001</v>
      </c>
      <c r="L264" s="248">
        <v>0</v>
      </c>
      <c r="M264" s="249"/>
      <c r="N264" s="250">
        <f>ROUND(L264*K264,2)</f>
        <v>0</v>
      </c>
      <c r="O264" s="250"/>
      <c r="P264" s="250"/>
      <c r="Q264" s="250"/>
      <c r="R264" s="38"/>
      <c r="T264" s="173" t="s">
        <v>22</v>
      </c>
      <c r="U264" s="45" t="s">
        <v>41</v>
      </c>
      <c r="V264" s="37"/>
      <c r="W264" s="174">
        <f>V264*K264</f>
        <v>0</v>
      </c>
      <c r="X264" s="174">
        <v>0</v>
      </c>
      <c r="Y264" s="174">
        <f>X264*K264</f>
        <v>0</v>
      </c>
      <c r="Z264" s="174">
        <v>2.1</v>
      </c>
      <c r="AA264" s="175">
        <f>Z264*K264</f>
        <v>4.6473000000000004</v>
      </c>
      <c r="AR264" s="19" t="s">
        <v>156</v>
      </c>
      <c r="AT264" s="19" t="s">
        <v>152</v>
      </c>
      <c r="AU264" s="19" t="s">
        <v>106</v>
      </c>
      <c r="AY264" s="19" t="s">
        <v>151</v>
      </c>
      <c r="BE264" s="111">
        <f>IF(U264="základní",N264,0)</f>
        <v>0</v>
      </c>
      <c r="BF264" s="111">
        <f>IF(U264="snížená",N264,0)</f>
        <v>0</v>
      </c>
      <c r="BG264" s="111">
        <f>IF(U264="zákl. přenesená",N264,0)</f>
        <v>0</v>
      </c>
      <c r="BH264" s="111">
        <f>IF(U264="sníž. přenesená",N264,0)</f>
        <v>0</v>
      </c>
      <c r="BI264" s="111">
        <f>IF(U264="nulová",N264,0)</f>
        <v>0</v>
      </c>
      <c r="BJ264" s="19" t="s">
        <v>84</v>
      </c>
      <c r="BK264" s="111">
        <f>ROUND(L264*K264,2)</f>
        <v>0</v>
      </c>
      <c r="BL264" s="19" t="s">
        <v>156</v>
      </c>
      <c r="BM264" s="19" t="s">
        <v>401</v>
      </c>
    </row>
    <row r="265" spans="2:65" s="10" customFormat="1" ht="22.5" customHeight="1">
      <c r="B265" s="176"/>
      <c r="C265" s="177"/>
      <c r="D265" s="177"/>
      <c r="E265" s="178" t="s">
        <v>22</v>
      </c>
      <c r="F265" s="261" t="s">
        <v>284</v>
      </c>
      <c r="G265" s="262"/>
      <c r="H265" s="262"/>
      <c r="I265" s="262"/>
      <c r="J265" s="177"/>
      <c r="K265" s="179">
        <v>2.2130000000000001</v>
      </c>
      <c r="L265" s="177"/>
      <c r="M265" s="177"/>
      <c r="N265" s="177"/>
      <c r="O265" s="177"/>
      <c r="P265" s="177"/>
      <c r="Q265" s="177"/>
      <c r="R265" s="180"/>
      <c r="T265" s="181"/>
      <c r="U265" s="177"/>
      <c r="V265" s="177"/>
      <c r="W265" s="177"/>
      <c r="X265" s="177"/>
      <c r="Y265" s="177"/>
      <c r="Z265" s="177"/>
      <c r="AA265" s="182"/>
      <c r="AT265" s="183" t="s">
        <v>159</v>
      </c>
      <c r="AU265" s="183" t="s">
        <v>106</v>
      </c>
      <c r="AV265" s="10" t="s">
        <v>106</v>
      </c>
      <c r="AW265" s="10" t="s">
        <v>34</v>
      </c>
      <c r="AX265" s="10" t="s">
        <v>76</v>
      </c>
      <c r="AY265" s="183" t="s">
        <v>151</v>
      </c>
    </row>
    <row r="266" spans="2:65" s="11" customFormat="1" ht="22.5" customHeight="1">
      <c r="B266" s="184"/>
      <c r="C266" s="185"/>
      <c r="D266" s="185"/>
      <c r="E266" s="186" t="s">
        <v>22</v>
      </c>
      <c r="F266" s="259" t="s">
        <v>160</v>
      </c>
      <c r="G266" s="260"/>
      <c r="H266" s="260"/>
      <c r="I266" s="260"/>
      <c r="J266" s="185"/>
      <c r="K266" s="187">
        <v>2.2130000000000001</v>
      </c>
      <c r="L266" s="185"/>
      <c r="M266" s="185"/>
      <c r="N266" s="185"/>
      <c r="O266" s="185"/>
      <c r="P266" s="185"/>
      <c r="Q266" s="185"/>
      <c r="R266" s="188"/>
      <c r="T266" s="189"/>
      <c r="U266" s="185"/>
      <c r="V266" s="185"/>
      <c r="W266" s="185"/>
      <c r="X266" s="185"/>
      <c r="Y266" s="185"/>
      <c r="Z266" s="185"/>
      <c r="AA266" s="190"/>
      <c r="AT266" s="191" t="s">
        <v>159</v>
      </c>
      <c r="AU266" s="191" t="s">
        <v>106</v>
      </c>
      <c r="AV266" s="11" t="s">
        <v>156</v>
      </c>
      <c r="AW266" s="11" t="s">
        <v>34</v>
      </c>
      <c r="AX266" s="11" t="s">
        <v>84</v>
      </c>
      <c r="AY266" s="191" t="s">
        <v>151</v>
      </c>
    </row>
    <row r="267" spans="2:65" s="1" customFormat="1" ht="22.5" customHeight="1">
      <c r="B267" s="36"/>
      <c r="C267" s="169" t="s">
        <v>402</v>
      </c>
      <c r="D267" s="169" t="s">
        <v>152</v>
      </c>
      <c r="E267" s="170" t="s">
        <v>403</v>
      </c>
      <c r="F267" s="247" t="s">
        <v>404</v>
      </c>
      <c r="G267" s="247"/>
      <c r="H267" s="247"/>
      <c r="I267" s="247"/>
      <c r="J267" s="171" t="s">
        <v>155</v>
      </c>
      <c r="K267" s="172">
        <v>532</v>
      </c>
      <c r="L267" s="248">
        <v>0</v>
      </c>
      <c r="M267" s="249"/>
      <c r="N267" s="250">
        <f>ROUND(L267*K267,2)</f>
        <v>0</v>
      </c>
      <c r="O267" s="250"/>
      <c r="P267" s="250"/>
      <c r="Q267" s="250"/>
      <c r="R267" s="38"/>
      <c r="T267" s="173" t="s">
        <v>22</v>
      </c>
      <c r="U267" s="45" t="s">
        <v>41</v>
      </c>
      <c r="V267" s="37"/>
      <c r="W267" s="174">
        <f>V267*K267</f>
        <v>0</v>
      </c>
      <c r="X267" s="174">
        <v>0</v>
      </c>
      <c r="Y267" s="174">
        <f>X267*K267</f>
        <v>0</v>
      </c>
      <c r="Z267" s="174">
        <v>0</v>
      </c>
      <c r="AA267" s="175">
        <f>Z267*K267</f>
        <v>0</v>
      </c>
      <c r="AR267" s="19" t="s">
        <v>156</v>
      </c>
      <c r="AT267" s="19" t="s">
        <v>152</v>
      </c>
      <c r="AU267" s="19" t="s">
        <v>106</v>
      </c>
      <c r="AY267" s="19" t="s">
        <v>151</v>
      </c>
      <c r="BE267" s="111">
        <f>IF(U267="základní",N267,0)</f>
        <v>0</v>
      </c>
      <c r="BF267" s="111">
        <f>IF(U267="snížená",N267,0)</f>
        <v>0</v>
      </c>
      <c r="BG267" s="111">
        <f>IF(U267="zákl. přenesená",N267,0)</f>
        <v>0</v>
      </c>
      <c r="BH267" s="111">
        <f>IF(U267="sníž. přenesená",N267,0)</f>
        <v>0</v>
      </c>
      <c r="BI267" s="111">
        <f>IF(U267="nulová",N267,0)</f>
        <v>0</v>
      </c>
      <c r="BJ267" s="19" t="s">
        <v>84</v>
      </c>
      <c r="BK267" s="111">
        <f>ROUND(L267*K267,2)</f>
        <v>0</v>
      </c>
      <c r="BL267" s="19" t="s">
        <v>156</v>
      </c>
      <c r="BM267" s="19" t="s">
        <v>405</v>
      </c>
    </row>
    <row r="268" spans="2:65" s="10" customFormat="1" ht="22.5" customHeight="1">
      <c r="B268" s="176"/>
      <c r="C268" s="177"/>
      <c r="D268" s="177"/>
      <c r="E268" s="178" t="s">
        <v>22</v>
      </c>
      <c r="F268" s="261" t="s">
        <v>406</v>
      </c>
      <c r="G268" s="262"/>
      <c r="H268" s="262"/>
      <c r="I268" s="262"/>
      <c r="J268" s="177"/>
      <c r="K268" s="179">
        <v>532</v>
      </c>
      <c r="L268" s="177"/>
      <c r="M268" s="177"/>
      <c r="N268" s="177"/>
      <c r="O268" s="177"/>
      <c r="P268" s="177"/>
      <c r="Q268" s="177"/>
      <c r="R268" s="180"/>
      <c r="T268" s="181"/>
      <c r="U268" s="177"/>
      <c r="V268" s="177"/>
      <c r="W268" s="177"/>
      <c r="X268" s="177"/>
      <c r="Y268" s="177"/>
      <c r="Z268" s="177"/>
      <c r="AA268" s="182"/>
      <c r="AT268" s="183" t="s">
        <v>159</v>
      </c>
      <c r="AU268" s="183" t="s">
        <v>106</v>
      </c>
      <c r="AV268" s="10" t="s">
        <v>106</v>
      </c>
      <c r="AW268" s="10" t="s">
        <v>34</v>
      </c>
      <c r="AX268" s="10" t="s">
        <v>76</v>
      </c>
      <c r="AY268" s="183" t="s">
        <v>151</v>
      </c>
    </row>
    <row r="269" spans="2:65" s="11" customFormat="1" ht="22.5" customHeight="1">
      <c r="B269" s="184"/>
      <c r="C269" s="185"/>
      <c r="D269" s="185"/>
      <c r="E269" s="186" t="s">
        <v>22</v>
      </c>
      <c r="F269" s="259" t="s">
        <v>160</v>
      </c>
      <c r="G269" s="260"/>
      <c r="H269" s="260"/>
      <c r="I269" s="260"/>
      <c r="J269" s="185"/>
      <c r="K269" s="187">
        <v>532</v>
      </c>
      <c r="L269" s="185"/>
      <c r="M269" s="185"/>
      <c r="N269" s="185"/>
      <c r="O269" s="185"/>
      <c r="P269" s="185"/>
      <c r="Q269" s="185"/>
      <c r="R269" s="188"/>
      <c r="T269" s="189"/>
      <c r="U269" s="185"/>
      <c r="V269" s="185"/>
      <c r="W269" s="185"/>
      <c r="X269" s="185"/>
      <c r="Y269" s="185"/>
      <c r="Z269" s="185"/>
      <c r="AA269" s="190"/>
      <c r="AT269" s="191" t="s">
        <v>159</v>
      </c>
      <c r="AU269" s="191" t="s">
        <v>106</v>
      </c>
      <c r="AV269" s="11" t="s">
        <v>156</v>
      </c>
      <c r="AW269" s="11" t="s">
        <v>34</v>
      </c>
      <c r="AX269" s="11" t="s">
        <v>84</v>
      </c>
      <c r="AY269" s="191" t="s">
        <v>151</v>
      </c>
    </row>
    <row r="270" spans="2:65" s="1" customFormat="1" ht="22.5" customHeight="1">
      <c r="B270" s="36"/>
      <c r="C270" s="169" t="s">
        <v>407</v>
      </c>
      <c r="D270" s="169" t="s">
        <v>152</v>
      </c>
      <c r="E270" s="170" t="s">
        <v>408</v>
      </c>
      <c r="F270" s="247" t="s">
        <v>409</v>
      </c>
      <c r="G270" s="247"/>
      <c r="H270" s="247"/>
      <c r="I270" s="247"/>
      <c r="J270" s="171" t="s">
        <v>155</v>
      </c>
      <c r="K270" s="172">
        <v>138</v>
      </c>
      <c r="L270" s="248">
        <v>0</v>
      </c>
      <c r="M270" s="249"/>
      <c r="N270" s="250">
        <f>ROUND(L270*K270,2)</f>
        <v>0</v>
      </c>
      <c r="O270" s="250"/>
      <c r="P270" s="250"/>
      <c r="Q270" s="250"/>
      <c r="R270" s="38"/>
      <c r="T270" s="173" t="s">
        <v>22</v>
      </c>
      <c r="U270" s="45" t="s">
        <v>41</v>
      </c>
      <c r="V270" s="37"/>
      <c r="W270" s="174">
        <f>V270*K270</f>
        <v>0</v>
      </c>
      <c r="X270" s="174">
        <v>0</v>
      </c>
      <c r="Y270" s="174">
        <f>X270*K270</f>
        <v>0</v>
      </c>
      <c r="Z270" s="174">
        <v>0</v>
      </c>
      <c r="AA270" s="175">
        <f>Z270*K270</f>
        <v>0</v>
      </c>
      <c r="AR270" s="19" t="s">
        <v>156</v>
      </c>
      <c r="AT270" s="19" t="s">
        <v>152</v>
      </c>
      <c r="AU270" s="19" t="s">
        <v>106</v>
      </c>
      <c r="AY270" s="19" t="s">
        <v>151</v>
      </c>
      <c r="BE270" s="111">
        <f>IF(U270="základní",N270,0)</f>
        <v>0</v>
      </c>
      <c r="BF270" s="111">
        <f>IF(U270="snížená",N270,0)</f>
        <v>0</v>
      </c>
      <c r="BG270" s="111">
        <f>IF(U270="zákl. přenesená",N270,0)</f>
        <v>0</v>
      </c>
      <c r="BH270" s="111">
        <f>IF(U270="sníž. přenesená",N270,0)</f>
        <v>0</v>
      </c>
      <c r="BI270" s="111">
        <f>IF(U270="nulová",N270,0)</f>
        <v>0</v>
      </c>
      <c r="BJ270" s="19" t="s">
        <v>84</v>
      </c>
      <c r="BK270" s="111">
        <f>ROUND(L270*K270,2)</f>
        <v>0</v>
      </c>
      <c r="BL270" s="19" t="s">
        <v>156</v>
      </c>
      <c r="BM270" s="19" t="s">
        <v>410</v>
      </c>
    </row>
    <row r="271" spans="2:65" s="10" customFormat="1" ht="22.5" customHeight="1">
      <c r="B271" s="176"/>
      <c r="C271" s="177"/>
      <c r="D271" s="177"/>
      <c r="E271" s="178" t="s">
        <v>22</v>
      </c>
      <c r="F271" s="261" t="s">
        <v>411</v>
      </c>
      <c r="G271" s="262"/>
      <c r="H271" s="262"/>
      <c r="I271" s="262"/>
      <c r="J271" s="177"/>
      <c r="K271" s="179">
        <v>138</v>
      </c>
      <c r="L271" s="177"/>
      <c r="M271" s="177"/>
      <c r="N271" s="177"/>
      <c r="O271" s="177"/>
      <c r="P271" s="177"/>
      <c r="Q271" s="177"/>
      <c r="R271" s="180"/>
      <c r="T271" s="181"/>
      <c r="U271" s="177"/>
      <c r="V271" s="177"/>
      <c r="W271" s="177"/>
      <c r="X271" s="177"/>
      <c r="Y271" s="177"/>
      <c r="Z271" s="177"/>
      <c r="AA271" s="182"/>
      <c r="AT271" s="183" t="s">
        <v>159</v>
      </c>
      <c r="AU271" s="183" t="s">
        <v>106</v>
      </c>
      <c r="AV271" s="10" t="s">
        <v>106</v>
      </c>
      <c r="AW271" s="10" t="s">
        <v>34</v>
      </c>
      <c r="AX271" s="10" t="s">
        <v>76</v>
      </c>
      <c r="AY271" s="183" t="s">
        <v>151</v>
      </c>
    </row>
    <row r="272" spans="2:65" s="11" customFormat="1" ht="22.5" customHeight="1">
      <c r="B272" s="184"/>
      <c r="C272" s="185"/>
      <c r="D272" s="185"/>
      <c r="E272" s="186" t="s">
        <v>22</v>
      </c>
      <c r="F272" s="259" t="s">
        <v>160</v>
      </c>
      <c r="G272" s="260"/>
      <c r="H272" s="260"/>
      <c r="I272" s="260"/>
      <c r="J272" s="185"/>
      <c r="K272" s="187">
        <v>138</v>
      </c>
      <c r="L272" s="185"/>
      <c r="M272" s="185"/>
      <c r="N272" s="185"/>
      <c r="O272" s="185"/>
      <c r="P272" s="185"/>
      <c r="Q272" s="185"/>
      <c r="R272" s="188"/>
      <c r="T272" s="189"/>
      <c r="U272" s="185"/>
      <c r="V272" s="185"/>
      <c r="W272" s="185"/>
      <c r="X272" s="185"/>
      <c r="Y272" s="185"/>
      <c r="Z272" s="185"/>
      <c r="AA272" s="190"/>
      <c r="AT272" s="191" t="s">
        <v>159</v>
      </c>
      <c r="AU272" s="191" t="s">
        <v>106</v>
      </c>
      <c r="AV272" s="11" t="s">
        <v>156</v>
      </c>
      <c r="AW272" s="11" t="s">
        <v>34</v>
      </c>
      <c r="AX272" s="11" t="s">
        <v>84</v>
      </c>
      <c r="AY272" s="191" t="s">
        <v>151</v>
      </c>
    </row>
    <row r="273" spans="2:65" s="9" customFormat="1" ht="29.85" customHeight="1">
      <c r="B273" s="158"/>
      <c r="C273" s="159"/>
      <c r="D273" s="168" t="s">
        <v>122</v>
      </c>
      <c r="E273" s="168"/>
      <c r="F273" s="168"/>
      <c r="G273" s="168"/>
      <c r="H273" s="168"/>
      <c r="I273" s="168"/>
      <c r="J273" s="168"/>
      <c r="K273" s="168"/>
      <c r="L273" s="168"/>
      <c r="M273" s="168"/>
      <c r="N273" s="255">
        <f>BK273</f>
        <v>0</v>
      </c>
      <c r="O273" s="256"/>
      <c r="P273" s="256"/>
      <c r="Q273" s="256"/>
      <c r="R273" s="161"/>
      <c r="T273" s="162"/>
      <c r="U273" s="159"/>
      <c r="V273" s="159"/>
      <c r="W273" s="163">
        <f>SUM(W274:W310)</f>
        <v>0</v>
      </c>
      <c r="X273" s="159"/>
      <c r="Y273" s="163">
        <f>SUM(Y274:Y310)</f>
        <v>0</v>
      </c>
      <c r="Z273" s="159"/>
      <c r="AA273" s="164">
        <f>SUM(AA274:AA310)</f>
        <v>0</v>
      </c>
      <c r="AR273" s="165" t="s">
        <v>84</v>
      </c>
      <c r="AT273" s="166" t="s">
        <v>75</v>
      </c>
      <c r="AU273" s="166" t="s">
        <v>84</v>
      </c>
      <c r="AY273" s="165" t="s">
        <v>151</v>
      </c>
      <c r="BK273" s="167">
        <f>SUM(BK274:BK310)</f>
        <v>0</v>
      </c>
    </row>
    <row r="274" spans="2:65" s="1" customFormat="1" ht="44.25" customHeight="1">
      <c r="B274" s="36"/>
      <c r="C274" s="169" t="s">
        <v>412</v>
      </c>
      <c r="D274" s="169" t="s">
        <v>152</v>
      </c>
      <c r="E274" s="170" t="s">
        <v>413</v>
      </c>
      <c r="F274" s="247" t="s">
        <v>414</v>
      </c>
      <c r="G274" s="247"/>
      <c r="H274" s="247"/>
      <c r="I274" s="247"/>
      <c r="J274" s="171" t="s">
        <v>244</v>
      </c>
      <c r="K274" s="172">
        <v>7.9279999999999999</v>
      </c>
      <c r="L274" s="248">
        <v>0</v>
      </c>
      <c r="M274" s="249"/>
      <c r="N274" s="250">
        <f>ROUND(L274*K274,2)</f>
        <v>0</v>
      </c>
      <c r="O274" s="250"/>
      <c r="P274" s="250"/>
      <c r="Q274" s="250"/>
      <c r="R274" s="38"/>
      <c r="T274" s="173" t="s">
        <v>22</v>
      </c>
      <c r="U274" s="45" t="s">
        <v>41</v>
      </c>
      <c r="V274" s="37"/>
      <c r="W274" s="174">
        <f>V274*K274</f>
        <v>0</v>
      </c>
      <c r="X274" s="174">
        <v>0</v>
      </c>
      <c r="Y274" s="174">
        <f>X274*K274</f>
        <v>0</v>
      </c>
      <c r="Z274" s="174">
        <v>0</v>
      </c>
      <c r="AA274" s="175">
        <f>Z274*K274</f>
        <v>0</v>
      </c>
      <c r="AR274" s="19" t="s">
        <v>156</v>
      </c>
      <c r="AT274" s="19" t="s">
        <v>152</v>
      </c>
      <c r="AU274" s="19" t="s">
        <v>106</v>
      </c>
      <c r="AY274" s="19" t="s">
        <v>151</v>
      </c>
      <c r="BE274" s="111">
        <f>IF(U274="základní",N274,0)</f>
        <v>0</v>
      </c>
      <c r="BF274" s="111">
        <f>IF(U274="snížená",N274,0)</f>
        <v>0</v>
      </c>
      <c r="BG274" s="111">
        <f>IF(U274="zákl. přenesená",N274,0)</f>
        <v>0</v>
      </c>
      <c r="BH274" s="111">
        <f>IF(U274="sníž. přenesená",N274,0)</f>
        <v>0</v>
      </c>
      <c r="BI274" s="111">
        <f>IF(U274="nulová",N274,0)</f>
        <v>0</v>
      </c>
      <c r="BJ274" s="19" t="s">
        <v>84</v>
      </c>
      <c r="BK274" s="111">
        <f>ROUND(L274*K274,2)</f>
        <v>0</v>
      </c>
      <c r="BL274" s="19" t="s">
        <v>156</v>
      </c>
      <c r="BM274" s="19" t="s">
        <v>415</v>
      </c>
    </row>
    <row r="275" spans="2:65" s="10" customFormat="1" ht="22.5" customHeight="1">
      <c r="B275" s="176"/>
      <c r="C275" s="177"/>
      <c r="D275" s="177"/>
      <c r="E275" s="178" t="s">
        <v>22</v>
      </c>
      <c r="F275" s="261" t="s">
        <v>416</v>
      </c>
      <c r="G275" s="262"/>
      <c r="H275" s="262"/>
      <c r="I275" s="262"/>
      <c r="J275" s="177"/>
      <c r="K275" s="179">
        <v>7.9279999999999999</v>
      </c>
      <c r="L275" s="177"/>
      <c r="M275" s="177"/>
      <c r="N275" s="177"/>
      <c r="O275" s="177"/>
      <c r="P275" s="177"/>
      <c r="Q275" s="177"/>
      <c r="R275" s="180"/>
      <c r="T275" s="181"/>
      <c r="U275" s="177"/>
      <c r="V275" s="177"/>
      <c r="W275" s="177"/>
      <c r="X275" s="177"/>
      <c r="Y275" s="177"/>
      <c r="Z275" s="177"/>
      <c r="AA275" s="182"/>
      <c r="AT275" s="183" t="s">
        <v>159</v>
      </c>
      <c r="AU275" s="183" t="s">
        <v>106</v>
      </c>
      <c r="AV275" s="10" t="s">
        <v>106</v>
      </c>
      <c r="AW275" s="10" t="s">
        <v>34</v>
      </c>
      <c r="AX275" s="10" t="s">
        <v>76</v>
      </c>
      <c r="AY275" s="183" t="s">
        <v>151</v>
      </c>
    </row>
    <row r="276" spans="2:65" s="11" customFormat="1" ht="22.5" customHeight="1">
      <c r="B276" s="184"/>
      <c r="C276" s="185"/>
      <c r="D276" s="185"/>
      <c r="E276" s="186" t="s">
        <v>22</v>
      </c>
      <c r="F276" s="259" t="s">
        <v>160</v>
      </c>
      <c r="G276" s="260"/>
      <c r="H276" s="260"/>
      <c r="I276" s="260"/>
      <c r="J276" s="185"/>
      <c r="K276" s="187">
        <v>7.9279999999999999</v>
      </c>
      <c r="L276" s="185"/>
      <c r="M276" s="185"/>
      <c r="N276" s="185"/>
      <c r="O276" s="185"/>
      <c r="P276" s="185"/>
      <c r="Q276" s="185"/>
      <c r="R276" s="188"/>
      <c r="T276" s="189"/>
      <c r="U276" s="185"/>
      <c r="V276" s="185"/>
      <c r="W276" s="185"/>
      <c r="X276" s="185"/>
      <c r="Y276" s="185"/>
      <c r="Z276" s="185"/>
      <c r="AA276" s="190"/>
      <c r="AT276" s="191" t="s">
        <v>159</v>
      </c>
      <c r="AU276" s="191" t="s">
        <v>106</v>
      </c>
      <c r="AV276" s="11" t="s">
        <v>156</v>
      </c>
      <c r="AW276" s="11" t="s">
        <v>34</v>
      </c>
      <c r="AX276" s="11" t="s">
        <v>84</v>
      </c>
      <c r="AY276" s="191" t="s">
        <v>151</v>
      </c>
    </row>
    <row r="277" spans="2:65" s="1" customFormat="1" ht="31.5" customHeight="1">
      <c r="B277" s="36"/>
      <c r="C277" s="169" t="s">
        <v>417</v>
      </c>
      <c r="D277" s="169" t="s">
        <v>152</v>
      </c>
      <c r="E277" s="170" t="s">
        <v>418</v>
      </c>
      <c r="F277" s="247" t="s">
        <v>419</v>
      </c>
      <c r="G277" s="247"/>
      <c r="H277" s="247"/>
      <c r="I277" s="247"/>
      <c r="J277" s="171" t="s">
        <v>244</v>
      </c>
      <c r="K277" s="172">
        <v>7.9279999999999999</v>
      </c>
      <c r="L277" s="248">
        <v>0</v>
      </c>
      <c r="M277" s="249"/>
      <c r="N277" s="250">
        <f>ROUND(L277*K277,2)</f>
        <v>0</v>
      </c>
      <c r="O277" s="250"/>
      <c r="P277" s="250"/>
      <c r="Q277" s="250"/>
      <c r="R277" s="38"/>
      <c r="T277" s="173" t="s">
        <v>22</v>
      </c>
      <c r="U277" s="45" t="s">
        <v>41</v>
      </c>
      <c r="V277" s="37"/>
      <c r="W277" s="174">
        <f>V277*K277</f>
        <v>0</v>
      </c>
      <c r="X277" s="174">
        <v>0</v>
      </c>
      <c r="Y277" s="174">
        <f>X277*K277</f>
        <v>0</v>
      </c>
      <c r="Z277" s="174">
        <v>0</v>
      </c>
      <c r="AA277" s="175">
        <f>Z277*K277</f>
        <v>0</v>
      </c>
      <c r="AR277" s="19" t="s">
        <v>156</v>
      </c>
      <c r="AT277" s="19" t="s">
        <v>152</v>
      </c>
      <c r="AU277" s="19" t="s">
        <v>106</v>
      </c>
      <c r="AY277" s="19" t="s">
        <v>151</v>
      </c>
      <c r="BE277" s="111">
        <f>IF(U277="základní",N277,0)</f>
        <v>0</v>
      </c>
      <c r="BF277" s="111">
        <f>IF(U277="snížená",N277,0)</f>
        <v>0</v>
      </c>
      <c r="BG277" s="111">
        <f>IF(U277="zákl. přenesená",N277,0)</f>
        <v>0</v>
      </c>
      <c r="BH277" s="111">
        <f>IF(U277="sníž. přenesená",N277,0)</f>
        <v>0</v>
      </c>
      <c r="BI277" s="111">
        <f>IF(U277="nulová",N277,0)</f>
        <v>0</v>
      </c>
      <c r="BJ277" s="19" t="s">
        <v>84</v>
      </c>
      <c r="BK277" s="111">
        <f>ROUND(L277*K277,2)</f>
        <v>0</v>
      </c>
      <c r="BL277" s="19" t="s">
        <v>156</v>
      </c>
      <c r="BM277" s="19" t="s">
        <v>420</v>
      </c>
    </row>
    <row r="278" spans="2:65" s="10" customFormat="1" ht="22.5" customHeight="1">
      <c r="B278" s="176"/>
      <c r="C278" s="177"/>
      <c r="D278" s="177"/>
      <c r="E278" s="178" t="s">
        <v>22</v>
      </c>
      <c r="F278" s="261" t="s">
        <v>416</v>
      </c>
      <c r="G278" s="262"/>
      <c r="H278" s="262"/>
      <c r="I278" s="262"/>
      <c r="J278" s="177"/>
      <c r="K278" s="179">
        <v>7.9279999999999999</v>
      </c>
      <c r="L278" s="177"/>
      <c r="M278" s="177"/>
      <c r="N278" s="177"/>
      <c r="O278" s="177"/>
      <c r="P278" s="177"/>
      <c r="Q278" s="177"/>
      <c r="R278" s="180"/>
      <c r="T278" s="181"/>
      <c r="U278" s="177"/>
      <c r="V278" s="177"/>
      <c r="W278" s="177"/>
      <c r="X278" s="177"/>
      <c r="Y278" s="177"/>
      <c r="Z278" s="177"/>
      <c r="AA278" s="182"/>
      <c r="AT278" s="183" t="s">
        <v>159</v>
      </c>
      <c r="AU278" s="183" t="s">
        <v>106</v>
      </c>
      <c r="AV278" s="10" t="s">
        <v>106</v>
      </c>
      <c r="AW278" s="10" t="s">
        <v>34</v>
      </c>
      <c r="AX278" s="10" t="s">
        <v>76</v>
      </c>
      <c r="AY278" s="183" t="s">
        <v>151</v>
      </c>
    </row>
    <row r="279" spans="2:65" s="11" customFormat="1" ht="22.5" customHeight="1">
      <c r="B279" s="184"/>
      <c r="C279" s="185"/>
      <c r="D279" s="185"/>
      <c r="E279" s="186" t="s">
        <v>22</v>
      </c>
      <c r="F279" s="259" t="s">
        <v>160</v>
      </c>
      <c r="G279" s="260"/>
      <c r="H279" s="260"/>
      <c r="I279" s="260"/>
      <c r="J279" s="185"/>
      <c r="K279" s="187">
        <v>7.9279999999999999</v>
      </c>
      <c r="L279" s="185"/>
      <c r="M279" s="185"/>
      <c r="N279" s="185"/>
      <c r="O279" s="185"/>
      <c r="P279" s="185"/>
      <c r="Q279" s="185"/>
      <c r="R279" s="188"/>
      <c r="T279" s="189"/>
      <c r="U279" s="185"/>
      <c r="V279" s="185"/>
      <c r="W279" s="185"/>
      <c r="X279" s="185"/>
      <c r="Y279" s="185"/>
      <c r="Z279" s="185"/>
      <c r="AA279" s="190"/>
      <c r="AT279" s="191" t="s">
        <v>159</v>
      </c>
      <c r="AU279" s="191" t="s">
        <v>106</v>
      </c>
      <c r="AV279" s="11" t="s">
        <v>156</v>
      </c>
      <c r="AW279" s="11" t="s">
        <v>34</v>
      </c>
      <c r="AX279" s="11" t="s">
        <v>84</v>
      </c>
      <c r="AY279" s="191" t="s">
        <v>151</v>
      </c>
    </row>
    <row r="280" spans="2:65" s="1" customFormat="1" ht="31.5" customHeight="1">
      <c r="B280" s="36"/>
      <c r="C280" s="169" t="s">
        <v>421</v>
      </c>
      <c r="D280" s="169" t="s">
        <v>152</v>
      </c>
      <c r="E280" s="170" t="s">
        <v>422</v>
      </c>
      <c r="F280" s="247" t="s">
        <v>423</v>
      </c>
      <c r="G280" s="247"/>
      <c r="H280" s="247"/>
      <c r="I280" s="247"/>
      <c r="J280" s="171" t="s">
        <v>244</v>
      </c>
      <c r="K280" s="172">
        <v>150.63200000000001</v>
      </c>
      <c r="L280" s="248">
        <v>0</v>
      </c>
      <c r="M280" s="249"/>
      <c r="N280" s="250">
        <f>ROUND(L280*K280,2)</f>
        <v>0</v>
      </c>
      <c r="O280" s="250"/>
      <c r="P280" s="250"/>
      <c r="Q280" s="250"/>
      <c r="R280" s="38"/>
      <c r="T280" s="173" t="s">
        <v>22</v>
      </c>
      <c r="U280" s="45" t="s">
        <v>41</v>
      </c>
      <c r="V280" s="37"/>
      <c r="W280" s="174">
        <f>V280*K280</f>
        <v>0</v>
      </c>
      <c r="X280" s="174">
        <v>0</v>
      </c>
      <c r="Y280" s="174">
        <f>X280*K280</f>
        <v>0</v>
      </c>
      <c r="Z280" s="174">
        <v>0</v>
      </c>
      <c r="AA280" s="175">
        <f>Z280*K280</f>
        <v>0</v>
      </c>
      <c r="AR280" s="19" t="s">
        <v>156</v>
      </c>
      <c r="AT280" s="19" t="s">
        <v>152</v>
      </c>
      <c r="AU280" s="19" t="s">
        <v>106</v>
      </c>
      <c r="AY280" s="19" t="s">
        <v>151</v>
      </c>
      <c r="BE280" s="111">
        <f>IF(U280="základní",N280,0)</f>
        <v>0</v>
      </c>
      <c r="BF280" s="111">
        <f>IF(U280="snížená",N280,0)</f>
        <v>0</v>
      </c>
      <c r="BG280" s="111">
        <f>IF(U280="zákl. přenesená",N280,0)</f>
        <v>0</v>
      </c>
      <c r="BH280" s="111">
        <f>IF(U280="sníž. přenesená",N280,0)</f>
        <v>0</v>
      </c>
      <c r="BI280" s="111">
        <f>IF(U280="nulová",N280,0)</f>
        <v>0</v>
      </c>
      <c r="BJ280" s="19" t="s">
        <v>84</v>
      </c>
      <c r="BK280" s="111">
        <f>ROUND(L280*K280,2)</f>
        <v>0</v>
      </c>
      <c r="BL280" s="19" t="s">
        <v>156</v>
      </c>
      <c r="BM280" s="19" t="s">
        <v>424</v>
      </c>
    </row>
    <row r="281" spans="2:65" s="1" customFormat="1" ht="31.5" customHeight="1">
      <c r="B281" s="36"/>
      <c r="C281" s="169" t="s">
        <v>425</v>
      </c>
      <c r="D281" s="169" t="s">
        <v>152</v>
      </c>
      <c r="E281" s="170" t="s">
        <v>426</v>
      </c>
      <c r="F281" s="247" t="s">
        <v>427</v>
      </c>
      <c r="G281" s="247"/>
      <c r="H281" s="247"/>
      <c r="I281" s="247"/>
      <c r="J281" s="171" t="s">
        <v>244</v>
      </c>
      <c r="K281" s="172">
        <v>0.217</v>
      </c>
      <c r="L281" s="248">
        <v>0</v>
      </c>
      <c r="M281" s="249"/>
      <c r="N281" s="250">
        <f>ROUND(L281*K281,2)</f>
        <v>0</v>
      </c>
      <c r="O281" s="250"/>
      <c r="P281" s="250"/>
      <c r="Q281" s="250"/>
      <c r="R281" s="38"/>
      <c r="T281" s="173" t="s">
        <v>22</v>
      </c>
      <c r="U281" s="45" t="s">
        <v>41</v>
      </c>
      <c r="V281" s="37"/>
      <c r="W281" s="174">
        <f>V281*K281</f>
        <v>0</v>
      </c>
      <c r="X281" s="174">
        <v>0</v>
      </c>
      <c r="Y281" s="174">
        <f>X281*K281</f>
        <v>0</v>
      </c>
      <c r="Z281" s="174">
        <v>0</v>
      </c>
      <c r="AA281" s="175">
        <f>Z281*K281</f>
        <v>0</v>
      </c>
      <c r="AR281" s="19" t="s">
        <v>156</v>
      </c>
      <c r="AT281" s="19" t="s">
        <v>152</v>
      </c>
      <c r="AU281" s="19" t="s">
        <v>106</v>
      </c>
      <c r="AY281" s="19" t="s">
        <v>151</v>
      </c>
      <c r="BE281" s="111">
        <f>IF(U281="základní",N281,0)</f>
        <v>0</v>
      </c>
      <c r="BF281" s="111">
        <f>IF(U281="snížená",N281,0)</f>
        <v>0</v>
      </c>
      <c r="BG281" s="111">
        <f>IF(U281="zákl. přenesená",N281,0)</f>
        <v>0</v>
      </c>
      <c r="BH281" s="111">
        <f>IF(U281="sníž. přenesená",N281,0)</f>
        <v>0</v>
      </c>
      <c r="BI281" s="111">
        <f>IF(U281="nulová",N281,0)</f>
        <v>0</v>
      </c>
      <c r="BJ281" s="19" t="s">
        <v>84</v>
      </c>
      <c r="BK281" s="111">
        <f>ROUND(L281*K281,2)</f>
        <v>0</v>
      </c>
      <c r="BL281" s="19" t="s">
        <v>156</v>
      </c>
      <c r="BM281" s="19" t="s">
        <v>428</v>
      </c>
    </row>
    <row r="282" spans="2:65" s="10" customFormat="1" ht="22.5" customHeight="1">
      <c r="B282" s="176"/>
      <c r="C282" s="177"/>
      <c r="D282" s="177"/>
      <c r="E282" s="178" t="s">
        <v>22</v>
      </c>
      <c r="F282" s="261" t="s">
        <v>429</v>
      </c>
      <c r="G282" s="262"/>
      <c r="H282" s="262"/>
      <c r="I282" s="262"/>
      <c r="J282" s="177"/>
      <c r="K282" s="179">
        <v>0.217</v>
      </c>
      <c r="L282" s="177"/>
      <c r="M282" s="177"/>
      <c r="N282" s="177"/>
      <c r="O282" s="177"/>
      <c r="P282" s="177"/>
      <c r="Q282" s="177"/>
      <c r="R282" s="180"/>
      <c r="T282" s="181"/>
      <c r="U282" s="177"/>
      <c r="V282" s="177"/>
      <c r="W282" s="177"/>
      <c r="X282" s="177"/>
      <c r="Y282" s="177"/>
      <c r="Z282" s="177"/>
      <c r="AA282" s="182"/>
      <c r="AT282" s="183" t="s">
        <v>159</v>
      </c>
      <c r="AU282" s="183" t="s">
        <v>106</v>
      </c>
      <c r="AV282" s="10" t="s">
        <v>106</v>
      </c>
      <c r="AW282" s="10" t="s">
        <v>34</v>
      </c>
      <c r="AX282" s="10" t="s">
        <v>76</v>
      </c>
      <c r="AY282" s="183" t="s">
        <v>151</v>
      </c>
    </row>
    <row r="283" spans="2:65" s="11" customFormat="1" ht="22.5" customHeight="1">
      <c r="B283" s="184"/>
      <c r="C283" s="185"/>
      <c r="D283" s="185"/>
      <c r="E283" s="186" t="s">
        <v>22</v>
      </c>
      <c r="F283" s="259" t="s">
        <v>160</v>
      </c>
      <c r="G283" s="260"/>
      <c r="H283" s="260"/>
      <c r="I283" s="260"/>
      <c r="J283" s="185"/>
      <c r="K283" s="187">
        <v>0.217</v>
      </c>
      <c r="L283" s="185"/>
      <c r="M283" s="185"/>
      <c r="N283" s="185"/>
      <c r="O283" s="185"/>
      <c r="P283" s="185"/>
      <c r="Q283" s="185"/>
      <c r="R283" s="188"/>
      <c r="T283" s="189"/>
      <c r="U283" s="185"/>
      <c r="V283" s="185"/>
      <c r="W283" s="185"/>
      <c r="X283" s="185"/>
      <c r="Y283" s="185"/>
      <c r="Z283" s="185"/>
      <c r="AA283" s="190"/>
      <c r="AT283" s="191" t="s">
        <v>159</v>
      </c>
      <c r="AU283" s="191" t="s">
        <v>106</v>
      </c>
      <c r="AV283" s="11" t="s">
        <v>156</v>
      </c>
      <c r="AW283" s="11" t="s">
        <v>34</v>
      </c>
      <c r="AX283" s="11" t="s">
        <v>84</v>
      </c>
      <c r="AY283" s="191" t="s">
        <v>151</v>
      </c>
    </row>
    <row r="284" spans="2:65" s="1" customFormat="1" ht="44.25" customHeight="1">
      <c r="B284" s="36"/>
      <c r="C284" s="169" t="s">
        <v>430</v>
      </c>
      <c r="D284" s="169" t="s">
        <v>152</v>
      </c>
      <c r="E284" s="170" t="s">
        <v>431</v>
      </c>
      <c r="F284" s="247" t="s">
        <v>432</v>
      </c>
      <c r="G284" s="247"/>
      <c r="H284" s="247"/>
      <c r="I284" s="247"/>
      <c r="J284" s="171" t="s">
        <v>244</v>
      </c>
      <c r="K284" s="172">
        <v>6.3369999999999997</v>
      </c>
      <c r="L284" s="248">
        <v>0</v>
      </c>
      <c r="M284" s="249"/>
      <c r="N284" s="250">
        <f>ROUND(L284*K284,2)</f>
        <v>0</v>
      </c>
      <c r="O284" s="250"/>
      <c r="P284" s="250"/>
      <c r="Q284" s="250"/>
      <c r="R284" s="38"/>
      <c r="T284" s="173" t="s">
        <v>22</v>
      </c>
      <c r="U284" s="45" t="s">
        <v>41</v>
      </c>
      <c r="V284" s="37"/>
      <c r="W284" s="174">
        <f>V284*K284</f>
        <v>0</v>
      </c>
      <c r="X284" s="174">
        <v>0</v>
      </c>
      <c r="Y284" s="174">
        <f>X284*K284</f>
        <v>0</v>
      </c>
      <c r="Z284" s="174">
        <v>0</v>
      </c>
      <c r="AA284" s="175">
        <f>Z284*K284</f>
        <v>0</v>
      </c>
      <c r="AR284" s="19" t="s">
        <v>156</v>
      </c>
      <c r="AT284" s="19" t="s">
        <v>152</v>
      </c>
      <c r="AU284" s="19" t="s">
        <v>106</v>
      </c>
      <c r="AY284" s="19" t="s">
        <v>151</v>
      </c>
      <c r="BE284" s="111">
        <f>IF(U284="základní",N284,0)</f>
        <v>0</v>
      </c>
      <c r="BF284" s="111">
        <f>IF(U284="snížená",N284,0)</f>
        <v>0</v>
      </c>
      <c r="BG284" s="111">
        <f>IF(U284="zákl. přenesená",N284,0)</f>
        <v>0</v>
      </c>
      <c r="BH284" s="111">
        <f>IF(U284="sníž. přenesená",N284,0)</f>
        <v>0</v>
      </c>
      <c r="BI284" s="111">
        <f>IF(U284="nulová",N284,0)</f>
        <v>0</v>
      </c>
      <c r="BJ284" s="19" t="s">
        <v>84</v>
      </c>
      <c r="BK284" s="111">
        <f>ROUND(L284*K284,2)</f>
        <v>0</v>
      </c>
      <c r="BL284" s="19" t="s">
        <v>156</v>
      </c>
      <c r="BM284" s="19" t="s">
        <v>433</v>
      </c>
    </row>
    <row r="285" spans="2:65" s="10" customFormat="1" ht="22.5" customHeight="1">
      <c r="B285" s="176"/>
      <c r="C285" s="177"/>
      <c r="D285" s="177"/>
      <c r="E285" s="178" t="s">
        <v>22</v>
      </c>
      <c r="F285" s="261" t="s">
        <v>434</v>
      </c>
      <c r="G285" s="262"/>
      <c r="H285" s="262"/>
      <c r="I285" s="262"/>
      <c r="J285" s="177"/>
      <c r="K285" s="179">
        <v>6.3369999999999997</v>
      </c>
      <c r="L285" s="177"/>
      <c r="M285" s="177"/>
      <c r="N285" s="177"/>
      <c r="O285" s="177"/>
      <c r="P285" s="177"/>
      <c r="Q285" s="177"/>
      <c r="R285" s="180"/>
      <c r="T285" s="181"/>
      <c r="U285" s="177"/>
      <c r="V285" s="177"/>
      <c r="W285" s="177"/>
      <c r="X285" s="177"/>
      <c r="Y285" s="177"/>
      <c r="Z285" s="177"/>
      <c r="AA285" s="182"/>
      <c r="AT285" s="183" t="s">
        <v>159</v>
      </c>
      <c r="AU285" s="183" t="s">
        <v>106</v>
      </c>
      <c r="AV285" s="10" t="s">
        <v>106</v>
      </c>
      <c r="AW285" s="10" t="s">
        <v>34</v>
      </c>
      <c r="AX285" s="10" t="s">
        <v>76</v>
      </c>
      <c r="AY285" s="183" t="s">
        <v>151</v>
      </c>
    </row>
    <row r="286" spans="2:65" s="11" customFormat="1" ht="22.5" customHeight="1">
      <c r="B286" s="184"/>
      <c r="C286" s="185"/>
      <c r="D286" s="185"/>
      <c r="E286" s="186" t="s">
        <v>22</v>
      </c>
      <c r="F286" s="259" t="s">
        <v>160</v>
      </c>
      <c r="G286" s="260"/>
      <c r="H286" s="260"/>
      <c r="I286" s="260"/>
      <c r="J286" s="185"/>
      <c r="K286" s="187">
        <v>6.3369999999999997</v>
      </c>
      <c r="L286" s="185"/>
      <c r="M286" s="185"/>
      <c r="N286" s="185"/>
      <c r="O286" s="185"/>
      <c r="P286" s="185"/>
      <c r="Q286" s="185"/>
      <c r="R286" s="188"/>
      <c r="T286" s="189"/>
      <c r="U286" s="185"/>
      <c r="V286" s="185"/>
      <c r="W286" s="185"/>
      <c r="X286" s="185"/>
      <c r="Y286" s="185"/>
      <c r="Z286" s="185"/>
      <c r="AA286" s="190"/>
      <c r="AT286" s="191" t="s">
        <v>159</v>
      </c>
      <c r="AU286" s="191" t="s">
        <v>106</v>
      </c>
      <c r="AV286" s="11" t="s">
        <v>156</v>
      </c>
      <c r="AW286" s="11" t="s">
        <v>34</v>
      </c>
      <c r="AX286" s="11" t="s">
        <v>84</v>
      </c>
      <c r="AY286" s="191" t="s">
        <v>151</v>
      </c>
    </row>
    <row r="287" spans="2:65" s="1" customFormat="1" ht="31.5" customHeight="1">
      <c r="B287" s="36"/>
      <c r="C287" s="169" t="s">
        <v>435</v>
      </c>
      <c r="D287" s="169" t="s">
        <v>152</v>
      </c>
      <c r="E287" s="170" t="s">
        <v>436</v>
      </c>
      <c r="F287" s="247" t="s">
        <v>437</v>
      </c>
      <c r="G287" s="247"/>
      <c r="H287" s="247"/>
      <c r="I287" s="247"/>
      <c r="J287" s="171" t="s">
        <v>244</v>
      </c>
      <c r="K287" s="172">
        <v>1.3149999999999999</v>
      </c>
      <c r="L287" s="248">
        <v>0</v>
      </c>
      <c r="M287" s="249"/>
      <c r="N287" s="250">
        <f>ROUND(L287*K287,2)</f>
        <v>0</v>
      </c>
      <c r="O287" s="250"/>
      <c r="P287" s="250"/>
      <c r="Q287" s="250"/>
      <c r="R287" s="38"/>
      <c r="T287" s="173" t="s">
        <v>22</v>
      </c>
      <c r="U287" s="45" t="s">
        <v>41</v>
      </c>
      <c r="V287" s="37"/>
      <c r="W287" s="174">
        <f>V287*K287</f>
        <v>0</v>
      </c>
      <c r="X287" s="174">
        <v>0</v>
      </c>
      <c r="Y287" s="174">
        <f>X287*K287</f>
        <v>0</v>
      </c>
      <c r="Z287" s="174">
        <v>0</v>
      </c>
      <c r="AA287" s="175">
        <f>Z287*K287</f>
        <v>0</v>
      </c>
      <c r="AR287" s="19" t="s">
        <v>156</v>
      </c>
      <c r="AT287" s="19" t="s">
        <v>152</v>
      </c>
      <c r="AU287" s="19" t="s">
        <v>106</v>
      </c>
      <c r="AY287" s="19" t="s">
        <v>151</v>
      </c>
      <c r="BE287" s="111">
        <f>IF(U287="základní",N287,0)</f>
        <v>0</v>
      </c>
      <c r="BF287" s="111">
        <f>IF(U287="snížená",N287,0)</f>
        <v>0</v>
      </c>
      <c r="BG287" s="111">
        <f>IF(U287="zákl. přenesená",N287,0)</f>
        <v>0</v>
      </c>
      <c r="BH287" s="111">
        <f>IF(U287="sníž. přenesená",N287,0)</f>
        <v>0</v>
      </c>
      <c r="BI287" s="111">
        <f>IF(U287="nulová",N287,0)</f>
        <v>0</v>
      </c>
      <c r="BJ287" s="19" t="s">
        <v>84</v>
      </c>
      <c r="BK287" s="111">
        <f>ROUND(L287*K287,2)</f>
        <v>0</v>
      </c>
      <c r="BL287" s="19" t="s">
        <v>156</v>
      </c>
      <c r="BM287" s="19" t="s">
        <v>438</v>
      </c>
    </row>
    <row r="288" spans="2:65" s="10" customFormat="1" ht="22.5" customHeight="1">
      <c r="B288" s="176"/>
      <c r="C288" s="177"/>
      <c r="D288" s="177"/>
      <c r="E288" s="178" t="s">
        <v>22</v>
      </c>
      <c r="F288" s="261" t="s">
        <v>439</v>
      </c>
      <c r="G288" s="262"/>
      <c r="H288" s="262"/>
      <c r="I288" s="262"/>
      <c r="J288" s="177"/>
      <c r="K288" s="179">
        <v>1.3149999999999999</v>
      </c>
      <c r="L288" s="177"/>
      <c r="M288" s="177"/>
      <c r="N288" s="177"/>
      <c r="O288" s="177"/>
      <c r="P288" s="177"/>
      <c r="Q288" s="177"/>
      <c r="R288" s="180"/>
      <c r="T288" s="181"/>
      <c r="U288" s="177"/>
      <c r="V288" s="177"/>
      <c r="W288" s="177"/>
      <c r="X288" s="177"/>
      <c r="Y288" s="177"/>
      <c r="Z288" s="177"/>
      <c r="AA288" s="182"/>
      <c r="AT288" s="183" t="s">
        <v>159</v>
      </c>
      <c r="AU288" s="183" t="s">
        <v>106</v>
      </c>
      <c r="AV288" s="10" t="s">
        <v>106</v>
      </c>
      <c r="AW288" s="10" t="s">
        <v>34</v>
      </c>
      <c r="AX288" s="10" t="s">
        <v>76</v>
      </c>
      <c r="AY288" s="183" t="s">
        <v>151</v>
      </c>
    </row>
    <row r="289" spans="2:65" s="11" customFormat="1" ht="22.5" customHeight="1">
      <c r="B289" s="184"/>
      <c r="C289" s="185"/>
      <c r="D289" s="185"/>
      <c r="E289" s="186" t="s">
        <v>22</v>
      </c>
      <c r="F289" s="259" t="s">
        <v>160</v>
      </c>
      <c r="G289" s="260"/>
      <c r="H289" s="260"/>
      <c r="I289" s="260"/>
      <c r="J289" s="185"/>
      <c r="K289" s="187">
        <v>1.3149999999999999</v>
      </c>
      <c r="L289" s="185"/>
      <c r="M289" s="185"/>
      <c r="N289" s="185"/>
      <c r="O289" s="185"/>
      <c r="P289" s="185"/>
      <c r="Q289" s="185"/>
      <c r="R289" s="188"/>
      <c r="T289" s="189"/>
      <c r="U289" s="185"/>
      <c r="V289" s="185"/>
      <c r="W289" s="185"/>
      <c r="X289" s="185"/>
      <c r="Y289" s="185"/>
      <c r="Z289" s="185"/>
      <c r="AA289" s="190"/>
      <c r="AT289" s="191" t="s">
        <v>159</v>
      </c>
      <c r="AU289" s="191" t="s">
        <v>106</v>
      </c>
      <c r="AV289" s="11" t="s">
        <v>156</v>
      </c>
      <c r="AW289" s="11" t="s">
        <v>34</v>
      </c>
      <c r="AX289" s="11" t="s">
        <v>84</v>
      </c>
      <c r="AY289" s="191" t="s">
        <v>151</v>
      </c>
    </row>
    <row r="290" spans="2:65" s="1" customFormat="1" ht="31.5" customHeight="1">
      <c r="B290" s="36"/>
      <c r="C290" s="169" t="s">
        <v>440</v>
      </c>
      <c r="D290" s="169" t="s">
        <v>152</v>
      </c>
      <c r="E290" s="170" t="s">
        <v>441</v>
      </c>
      <c r="F290" s="247" t="s">
        <v>442</v>
      </c>
      <c r="G290" s="247"/>
      <c r="H290" s="247"/>
      <c r="I290" s="247"/>
      <c r="J290" s="171" t="s">
        <v>244</v>
      </c>
      <c r="K290" s="172">
        <v>5.8999999999999997E-2</v>
      </c>
      <c r="L290" s="248">
        <v>0</v>
      </c>
      <c r="M290" s="249"/>
      <c r="N290" s="250">
        <f>ROUND(L290*K290,2)</f>
        <v>0</v>
      </c>
      <c r="O290" s="250"/>
      <c r="P290" s="250"/>
      <c r="Q290" s="250"/>
      <c r="R290" s="38"/>
      <c r="T290" s="173" t="s">
        <v>22</v>
      </c>
      <c r="U290" s="45" t="s">
        <v>41</v>
      </c>
      <c r="V290" s="37"/>
      <c r="W290" s="174">
        <f>V290*K290</f>
        <v>0</v>
      </c>
      <c r="X290" s="174">
        <v>0</v>
      </c>
      <c r="Y290" s="174">
        <f>X290*K290</f>
        <v>0</v>
      </c>
      <c r="Z290" s="174">
        <v>0</v>
      </c>
      <c r="AA290" s="175">
        <f>Z290*K290</f>
        <v>0</v>
      </c>
      <c r="AR290" s="19" t="s">
        <v>156</v>
      </c>
      <c r="AT290" s="19" t="s">
        <v>152</v>
      </c>
      <c r="AU290" s="19" t="s">
        <v>106</v>
      </c>
      <c r="AY290" s="19" t="s">
        <v>151</v>
      </c>
      <c r="BE290" s="111">
        <f>IF(U290="základní",N290,0)</f>
        <v>0</v>
      </c>
      <c r="BF290" s="111">
        <f>IF(U290="snížená",N290,0)</f>
        <v>0</v>
      </c>
      <c r="BG290" s="111">
        <f>IF(U290="zákl. přenesená",N290,0)</f>
        <v>0</v>
      </c>
      <c r="BH290" s="111">
        <f>IF(U290="sníž. přenesená",N290,0)</f>
        <v>0</v>
      </c>
      <c r="BI290" s="111">
        <f>IF(U290="nulová",N290,0)</f>
        <v>0</v>
      </c>
      <c r="BJ290" s="19" t="s">
        <v>84</v>
      </c>
      <c r="BK290" s="111">
        <f>ROUND(L290*K290,2)</f>
        <v>0</v>
      </c>
      <c r="BL290" s="19" t="s">
        <v>156</v>
      </c>
      <c r="BM290" s="19" t="s">
        <v>443</v>
      </c>
    </row>
    <row r="291" spans="2:65" s="10" customFormat="1" ht="22.5" customHeight="1">
      <c r="B291" s="176"/>
      <c r="C291" s="177"/>
      <c r="D291" s="177"/>
      <c r="E291" s="178" t="s">
        <v>22</v>
      </c>
      <c r="F291" s="261" t="s">
        <v>444</v>
      </c>
      <c r="G291" s="262"/>
      <c r="H291" s="262"/>
      <c r="I291" s="262"/>
      <c r="J291" s="177"/>
      <c r="K291" s="179">
        <v>5.8999999999999997E-2</v>
      </c>
      <c r="L291" s="177"/>
      <c r="M291" s="177"/>
      <c r="N291" s="177"/>
      <c r="O291" s="177"/>
      <c r="P291" s="177"/>
      <c r="Q291" s="177"/>
      <c r="R291" s="180"/>
      <c r="T291" s="181"/>
      <c r="U291" s="177"/>
      <c r="V291" s="177"/>
      <c r="W291" s="177"/>
      <c r="X291" s="177"/>
      <c r="Y291" s="177"/>
      <c r="Z291" s="177"/>
      <c r="AA291" s="182"/>
      <c r="AT291" s="183" t="s">
        <v>159</v>
      </c>
      <c r="AU291" s="183" t="s">
        <v>106</v>
      </c>
      <c r="AV291" s="10" t="s">
        <v>106</v>
      </c>
      <c r="AW291" s="10" t="s">
        <v>34</v>
      </c>
      <c r="AX291" s="10" t="s">
        <v>76</v>
      </c>
      <c r="AY291" s="183" t="s">
        <v>151</v>
      </c>
    </row>
    <row r="292" spans="2:65" s="11" customFormat="1" ht="22.5" customHeight="1">
      <c r="B292" s="184"/>
      <c r="C292" s="185"/>
      <c r="D292" s="185"/>
      <c r="E292" s="186" t="s">
        <v>22</v>
      </c>
      <c r="F292" s="259" t="s">
        <v>160</v>
      </c>
      <c r="G292" s="260"/>
      <c r="H292" s="260"/>
      <c r="I292" s="260"/>
      <c r="J292" s="185"/>
      <c r="K292" s="187">
        <v>5.8999999999999997E-2</v>
      </c>
      <c r="L292" s="185"/>
      <c r="M292" s="185"/>
      <c r="N292" s="185"/>
      <c r="O292" s="185"/>
      <c r="P292" s="185"/>
      <c r="Q292" s="185"/>
      <c r="R292" s="188"/>
      <c r="T292" s="189"/>
      <c r="U292" s="185"/>
      <c r="V292" s="185"/>
      <c r="W292" s="185"/>
      <c r="X292" s="185"/>
      <c r="Y292" s="185"/>
      <c r="Z292" s="185"/>
      <c r="AA292" s="190"/>
      <c r="AT292" s="191" t="s">
        <v>159</v>
      </c>
      <c r="AU292" s="191" t="s">
        <v>106</v>
      </c>
      <c r="AV292" s="11" t="s">
        <v>156</v>
      </c>
      <c r="AW292" s="11" t="s">
        <v>34</v>
      </c>
      <c r="AX292" s="11" t="s">
        <v>84</v>
      </c>
      <c r="AY292" s="191" t="s">
        <v>151</v>
      </c>
    </row>
    <row r="293" spans="2:65" s="1" customFormat="1" ht="31.5" customHeight="1">
      <c r="B293" s="36"/>
      <c r="C293" s="169" t="s">
        <v>445</v>
      </c>
      <c r="D293" s="169" t="s">
        <v>152</v>
      </c>
      <c r="E293" s="170" t="s">
        <v>446</v>
      </c>
      <c r="F293" s="247" t="s">
        <v>447</v>
      </c>
      <c r="G293" s="247"/>
      <c r="H293" s="247"/>
      <c r="I293" s="247"/>
      <c r="J293" s="171" t="s">
        <v>244</v>
      </c>
      <c r="K293" s="172">
        <v>49.57</v>
      </c>
      <c r="L293" s="248">
        <v>0</v>
      </c>
      <c r="M293" s="249"/>
      <c r="N293" s="250">
        <f>ROUND(L293*K293,2)</f>
        <v>0</v>
      </c>
      <c r="O293" s="250"/>
      <c r="P293" s="250"/>
      <c r="Q293" s="250"/>
      <c r="R293" s="38"/>
      <c r="T293" s="173" t="s">
        <v>22</v>
      </c>
      <c r="U293" s="45" t="s">
        <v>41</v>
      </c>
      <c r="V293" s="37"/>
      <c r="W293" s="174">
        <f>V293*K293</f>
        <v>0</v>
      </c>
      <c r="X293" s="174">
        <v>0</v>
      </c>
      <c r="Y293" s="174">
        <f>X293*K293</f>
        <v>0</v>
      </c>
      <c r="Z293" s="174">
        <v>0</v>
      </c>
      <c r="AA293" s="175">
        <f>Z293*K293</f>
        <v>0</v>
      </c>
      <c r="AR293" s="19" t="s">
        <v>156</v>
      </c>
      <c r="AT293" s="19" t="s">
        <v>152</v>
      </c>
      <c r="AU293" s="19" t="s">
        <v>106</v>
      </c>
      <c r="AY293" s="19" t="s">
        <v>151</v>
      </c>
      <c r="BE293" s="111">
        <f>IF(U293="základní",N293,0)</f>
        <v>0</v>
      </c>
      <c r="BF293" s="111">
        <f>IF(U293="snížená",N293,0)</f>
        <v>0</v>
      </c>
      <c r="BG293" s="111">
        <f>IF(U293="zákl. přenesená",N293,0)</f>
        <v>0</v>
      </c>
      <c r="BH293" s="111">
        <f>IF(U293="sníž. přenesená",N293,0)</f>
        <v>0</v>
      </c>
      <c r="BI293" s="111">
        <f>IF(U293="nulová",N293,0)</f>
        <v>0</v>
      </c>
      <c r="BJ293" s="19" t="s">
        <v>84</v>
      </c>
      <c r="BK293" s="111">
        <f>ROUND(L293*K293,2)</f>
        <v>0</v>
      </c>
      <c r="BL293" s="19" t="s">
        <v>156</v>
      </c>
      <c r="BM293" s="19" t="s">
        <v>448</v>
      </c>
    </row>
    <row r="294" spans="2:65" s="10" customFormat="1" ht="22.5" customHeight="1">
      <c r="B294" s="176"/>
      <c r="C294" s="177"/>
      <c r="D294" s="177"/>
      <c r="E294" s="178" t="s">
        <v>22</v>
      </c>
      <c r="F294" s="261" t="s">
        <v>449</v>
      </c>
      <c r="G294" s="262"/>
      <c r="H294" s="262"/>
      <c r="I294" s="262"/>
      <c r="J294" s="177"/>
      <c r="K294" s="179">
        <v>49.57</v>
      </c>
      <c r="L294" s="177"/>
      <c r="M294" s="177"/>
      <c r="N294" s="177"/>
      <c r="O294" s="177"/>
      <c r="P294" s="177"/>
      <c r="Q294" s="177"/>
      <c r="R294" s="180"/>
      <c r="T294" s="181"/>
      <c r="U294" s="177"/>
      <c r="V294" s="177"/>
      <c r="W294" s="177"/>
      <c r="X294" s="177"/>
      <c r="Y294" s="177"/>
      <c r="Z294" s="177"/>
      <c r="AA294" s="182"/>
      <c r="AT294" s="183" t="s">
        <v>159</v>
      </c>
      <c r="AU294" s="183" t="s">
        <v>106</v>
      </c>
      <c r="AV294" s="10" t="s">
        <v>106</v>
      </c>
      <c r="AW294" s="10" t="s">
        <v>34</v>
      </c>
      <c r="AX294" s="10" t="s">
        <v>76</v>
      </c>
      <c r="AY294" s="183" t="s">
        <v>151</v>
      </c>
    </row>
    <row r="295" spans="2:65" s="11" customFormat="1" ht="22.5" customHeight="1">
      <c r="B295" s="184"/>
      <c r="C295" s="185"/>
      <c r="D295" s="185"/>
      <c r="E295" s="186" t="s">
        <v>22</v>
      </c>
      <c r="F295" s="259" t="s">
        <v>160</v>
      </c>
      <c r="G295" s="260"/>
      <c r="H295" s="260"/>
      <c r="I295" s="260"/>
      <c r="J295" s="185"/>
      <c r="K295" s="187">
        <v>49.57</v>
      </c>
      <c r="L295" s="185"/>
      <c r="M295" s="185"/>
      <c r="N295" s="185"/>
      <c r="O295" s="185"/>
      <c r="P295" s="185"/>
      <c r="Q295" s="185"/>
      <c r="R295" s="188"/>
      <c r="T295" s="189"/>
      <c r="U295" s="185"/>
      <c r="V295" s="185"/>
      <c r="W295" s="185"/>
      <c r="X295" s="185"/>
      <c r="Y295" s="185"/>
      <c r="Z295" s="185"/>
      <c r="AA295" s="190"/>
      <c r="AT295" s="191" t="s">
        <v>159</v>
      </c>
      <c r="AU295" s="191" t="s">
        <v>106</v>
      </c>
      <c r="AV295" s="11" t="s">
        <v>156</v>
      </c>
      <c r="AW295" s="11" t="s">
        <v>34</v>
      </c>
      <c r="AX295" s="11" t="s">
        <v>84</v>
      </c>
      <c r="AY295" s="191" t="s">
        <v>151</v>
      </c>
    </row>
    <row r="296" spans="2:65" s="1" customFormat="1" ht="31.5" customHeight="1">
      <c r="B296" s="36"/>
      <c r="C296" s="169" t="s">
        <v>450</v>
      </c>
      <c r="D296" s="169" t="s">
        <v>152</v>
      </c>
      <c r="E296" s="170" t="s">
        <v>451</v>
      </c>
      <c r="F296" s="247" t="s">
        <v>452</v>
      </c>
      <c r="G296" s="247"/>
      <c r="H296" s="247"/>
      <c r="I296" s="247"/>
      <c r="J296" s="171" t="s">
        <v>244</v>
      </c>
      <c r="K296" s="172">
        <v>941.83</v>
      </c>
      <c r="L296" s="248">
        <v>0</v>
      </c>
      <c r="M296" s="249"/>
      <c r="N296" s="250">
        <f>ROUND(L296*K296,2)</f>
        <v>0</v>
      </c>
      <c r="O296" s="250"/>
      <c r="P296" s="250"/>
      <c r="Q296" s="250"/>
      <c r="R296" s="38"/>
      <c r="T296" s="173" t="s">
        <v>22</v>
      </c>
      <c r="U296" s="45" t="s">
        <v>41</v>
      </c>
      <c r="V296" s="37"/>
      <c r="W296" s="174">
        <f>V296*K296</f>
        <v>0</v>
      </c>
      <c r="X296" s="174">
        <v>0</v>
      </c>
      <c r="Y296" s="174">
        <f>X296*K296</f>
        <v>0</v>
      </c>
      <c r="Z296" s="174">
        <v>0</v>
      </c>
      <c r="AA296" s="175">
        <f>Z296*K296</f>
        <v>0</v>
      </c>
      <c r="AR296" s="19" t="s">
        <v>156</v>
      </c>
      <c r="AT296" s="19" t="s">
        <v>152</v>
      </c>
      <c r="AU296" s="19" t="s">
        <v>106</v>
      </c>
      <c r="AY296" s="19" t="s">
        <v>151</v>
      </c>
      <c r="BE296" s="111">
        <f>IF(U296="základní",N296,0)</f>
        <v>0</v>
      </c>
      <c r="BF296" s="111">
        <f>IF(U296="snížená",N296,0)</f>
        <v>0</v>
      </c>
      <c r="BG296" s="111">
        <f>IF(U296="zákl. přenesená",N296,0)</f>
        <v>0</v>
      </c>
      <c r="BH296" s="111">
        <f>IF(U296="sníž. přenesená",N296,0)</f>
        <v>0</v>
      </c>
      <c r="BI296" s="111">
        <f>IF(U296="nulová",N296,0)</f>
        <v>0</v>
      </c>
      <c r="BJ296" s="19" t="s">
        <v>84</v>
      </c>
      <c r="BK296" s="111">
        <f>ROUND(L296*K296,2)</f>
        <v>0</v>
      </c>
      <c r="BL296" s="19" t="s">
        <v>156</v>
      </c>
      <c r="BM296" s="19" t="s">
        <v>453</v>
      </c>
    </row>
    <row r="297" spans="2:65" s="1" customFormat="1" ht="31.5" customHeight="1">
      <c r="B297" s="36"/>
      <c r="C297" s="169" t="s">
        <v>454</v>
      </c>
      <c r="D297" s="169" t="s">
        <v>152</v>
      </c>
      <c r="E297" s="170" t="s">
        <v>455</v>
      </c>
      <c r="F297" s="247" t="s">
        <v>456</v>
      </c>
      <c r="G297" s="247"/>
      <c r="H297" s="247"/>
      <c r="I297" s="247"/>
      <c r="J297" s="171" t="s">
        <v>244</v>
      </c>
      <c r="K297" s="172">
        <v>51.820999999999998</v>
      </c>
      <c r="L297" s="248">
        <v>0</v>
      </c>
      <c r="M297" s="249"/>
      <c r="N297" s="250">
        <f>ROUND(L297*K297,2)</f>
        <v>0</v>
      </c>
      <c r="O297" s="250"/>
      <c r="P297" s="250"/>
      <c r="Q297" s="250"/>
      <c r="R297" s="38"/>
      <c r="T297" s="173" t="s">
        <v>22</v>
      </c>
      <c r="U297" s="45" t="s">
        <v>41</v>
      </c>
      <c r="V297" s="37"/>
      <c r="W297" s="174">
        <f>V297*K297</f>
        <v>0</v>
      </c>
      <c r="X297" s="174">
        <v>0</v>
      </c>
      <c r="Y297" s="174">
        <f>X297*K297</f>
        <v>0</v>
      </c>
      <c r="Z297" s="174">
        <v>0</v>
      </c>
      <c r="AA297" s="175">
        <f>Z297*K297</f>
        <v>0</v>
      </c>
      <c r="AR297" s="19" t="s">
        <v>156</v>
      </c>
      <c r="AT297" s="19" t="s">
        <v>152</v>
      </c>
      <c r="AU297" s="19" t="s">
        <v>106</v>
      </c>
      <c r="AY297" s="19" t="s">
        <v>151</v>
      </c>
      <c r="BE297" s="111">
        <f>IF(U297="základní",N297,0)</f>
        <v>0</v>
      </c>
      <c r="BF297" s="111">
        <f>IF(U297="snížená",N297,0)</f>
        <v>0</v>
      </c>
      <c r="BG297" s="111">
        <f>IF(U297="zákl. přenesená",N297,0)</f>
        <v>0</v>
      </c>
      <c r="BH297" s="111">
        <f>IF(U297="sníž. přenesená",N297,0)</f>
        <v>0</v>
      </c>
      <c r="BI297" s="111">
        <f>IF(U297="nulová",N297,0)</f>
        <v>0</v>
      </c>
      <c r="BJ297" s="19" t="s">
        <v>84</v>
      </c>
      <c r="BK297" s="111">
        <f>ROUND(L297*K297,2)</f>
        <v>0</v>
      </c>
      <c r="BL297" s="19" t="s">
        <v>156</v>
      </c>
      <c r="BM297" s="19" t="s">
        <v>457</v>
      </c>
    </row>
    <row r="298" spans="2:65" s="10" customFormat="1" ht="22.5" customHeight="1">
      <c r="B298" s="176"/>
      <c r="C298" s="177"/>
      <c r="D298" s="177"/>
      <c r="E298" s="178" t="s">
        <v>22</v>
      </c>
      <c r="F298" s="261" t="s">
        <v>458</v>
      </c>
      <c r="G298" s="262"/>
      <c r="H298" s="262"/>
      <c r="I298" s="262"/>
      <c r="J298" s="177"/>
      <c r="K298" s="179">
        <v>27.038</v>
      </c>
      <c r="L298" s="177"/>
      <c r="M298" s="177"/>
      <c r="N298" s="177"/>
      <c r="O298" s="177"/>
      <c r="P298" s="177"/>
      <c r="Q298" s="177"/>
      <c r="R298" s="180"/>
      <c r="T298" s="181"/>
      <c r="U298" s="177"/>
      <c r="V298" s="177"/>
      <c r="W298" s="177"/>
      <c r="X298" s="177"/>
      <c r="Y298" s="177"/>
      <c r="Z298" s="177"/>
      <c r="AA298" s="182"/>
      <c r="AT298" s="183" t="s">
        <v>159</v>
      </c>
      <c r="AU298" s="183" t="s">
        <v>106</v>
      </c>
      <c r="AV298" s="10" t="s">
        <v>106</v>
      </c>
      <c r="AW298" s="10" t="s">
        <v>34</v>
      </c>
      <c r="AX298" s="10" t="s">
        <v>76</v>
      </c>
      <c r="AY298" s="183" t="s">
        <v>151</v>
      </c>
    </row>
    <row r="299" spans="2:65" s="10" customFormat="1" ht="22.5" customHeight="1">
      <c r="B299" s="176"/>
      <c r="C299" s="177"/>
      <c r="D299" s="177"/>
      <c r="E299" s="178" t="s">
        <v>22</v>
      </c>
      <c r="F299" s="267" t="s">
        <v>459</v>
      </c>
      <c r="G299" s="268"/>
      <c r="H299" s="268"/>
      <c r="I299" s="268"/>
      <c r="J299" s="177"/>
      <c r="K299" s="179">
        <v>24.783000000000001</v>
      </c>
      <c r="L299" s="177"/>
      <c r="M299" s="177"/>
      <c r="N299" s="177"/>
      <c r="O299" s="177"/>
      <c r="P299" s="177"/>
      <c r="Q299" s="177"/>
      <c r="R299" s="180"/>
      <c r="T299" s="181"/>
      <c r="U299" s="177"/>
      <c r="V299" s="177"/>
      <c r="W299" s="177"/>
      <c r="X299" s="177"/>
      <c r="Y299" s="177"/>
      <c r="Z299" s="177"/>
      <c r="AA299" s="182"/>
      <c r="AT299" s="183" t="s">
        <v>159</v>
      </c>
      <c r="AU299" s="183" t="s">
        <v>106</v>
      </c>
      <c r="AV299" s="10" t="s">
        <v>106</v>
      </c>
      <c r="AW299" s="10" t="s">
        <v>34</v>
      </c>
      <c r="AX299" s="10" t="s">
        <v>76</v>
      </c>
      <c r="AY299" s="183" t="s">
        <v>151</v>
      </c>
    </row>
    <row r="300" spans="2:65" s="11" customFormat="1" ht="22.5" customHeight="1">
      <c r="B300" s="184"/>
      <c r="C300" s="185"/>
      <c r="D300" s="185"/>
      <c r="E300" s="186" t="s">
        <v>22</v>
      </c>
      <c r="F300" s="259" t="s">
        <v>160</v>
      </c>
      <c r="G300" s="260"/>
      <c r="H300" s="260"/>
      <c r="I300" s="260"/>
      <c r="J300" s="185"/>
      <c r="K300" s="187">
        <v>51.820999999999998</v>
      </c>
      <c r="L300" s="185"/>
      <c r="M300" s="185"/>
      <c r="N300" s="185"/>
      <c r="O300" s="185"/>
      <c r="P300" s="185"/>
      <c r="Q300" s="185"/>
      <c r="R300" s="188"/>
      <c r="T300" s="189"/>
      <c r="U300" s="185"/>
      <c r="V300" s="185"/>
      <c r="W300" s="185"/>
      <c r="X300" s="185"/>
      <c r="Y300" s="185"/>
      <c r="Z300" s="185"/>
      <c r="AA300" s="190"/>
      <c r="AT300" s="191" t="s">
        <v>159</v>
      </c>
      <c r="AU300" s="191" t="s">
        <v>106</v>
      </c>
      <c r="AV300" s="11" t="s">
        <v>156</v>
      </c>
      <c r="AW300" s="11" t="s">
        <v>34</v>
      </c>
      <c r="AX300" s="11" t="s">
        <v>84</v>
      </c>
      <c r="AY300" s="191" t="s">
        <v>151</v>
      </c>
    </row>
    <row r="301" spans="2:65" s="1" customFormat="1" ht="31.5" customHeight="1">
      <c r="B301" s="36"/>
      <c r="C301" s="169" t="s">
        <v>460</v>
      </c>
      <c r="D301" s="169" t="s">
        <v>152</v>
      </c>
      <c r="E301" s="170" t="s">
        <v>461</v>
      </c>
      <c r="F301" s="247" t="s">
        <v>462</v>
      </c>
      <c r="G301" s="247"/>
      <c r="H301" s="247"/>
      <c r="I301" s="247"/>
      <c r="J301" s="171" t="s">
        <v>244</v>
      </c>
      <c r="K301" s="172">
        <v>984.59900000000005</v>
      </c>
      <c r="L301" s="248">
        <v>0</v>
      </c>
      <c r="M301" s="249"/>
      <c r="N301" s="250">
        <f>ROUND(L301*K301,2)</f>
        <v>0</v>
      </c>
      <c r="O301" s="250"/>
      <c r="P301" s="250"/>
      <c r="Q301" s="250"/>
      <c r="R301" s="38"/>
      <c r="T301" s="173" t="s">
        <v>22</v>
      </c>
      <c r="U301" s="45" t="s">
        <v>41</v>
      </c>
      <c r="V301" s="37"/>
      <c r="W301" s="174">
        <f>V301*K301</f>
        <v>0</v>
      </c>
      <c r="X301" s="174">
        <v>0</v>
      </c>
      <c r="Y301" s="174">
        <f>X301*K301</f>
        <v>0</v>
      </c>
      <c r="Z301" s="174">
        <v>0</v>
      </c>
      <c r="AA301" s="175">
        <f>Z301*K301</f>
        <v>0</v>
      </c>
      <c r="AR301" s="19" t="s">
        <v>156</v>
      </c>
      <c r="AT301" s="19" t="s">
        <v>152</v>
      </c>
      <c r="AU301" s="19" t="s">
        <v>106</v>
      </c>
      <c r="AY301" s="19" t="s">
        <v>151</v>
      </c>
      <c r="BE301" s="111">
        <f>IF(U301="základní",N301,0)</f>
        <v>0</v>
      </c>
      <c r="BF301" s="111">
        <f>IF(U301="snížená",N301,0)</f>
        <v>0</v>
      </c>
      <c r="BG301" s="111">
        <f>IF(U301="zákl. přenesená",N301,0)</f>
        <v>0</v>
      </c>
      <c r="BH301" s="111">
        <f>IF(U301="sníž. přenesená",N301,0)</f>
        <v>0</v>
      </c>
      <c r="BI301" s="111">
        <f>IF(U301="nulová",N301,0)</f>
        <v>0</v>
      </c>
      <c r="BJ301" s="19" t="s">
        <v>84</v>
      </c>
      <c r="BK301" s="111">
        <f>ROUND(L301*K301,2)</f>
        <v>0</v>
      </c>
      <c r="BL301" s="19" t="s">
        <v>156</v>
      </c>
      <c r="BM301" s="19" t="s">
        <v>463</v>
      </c>
    </row>
    <row r="302" spans="2:65" s="1" customFormat="1" ht="31.5" customHeight="1">
      <c r="B302" s="36"/>
      <c r="C302" s="169" t="s">
        <v>464</v>
      </c>
      <c r="D302" s="169" t="s">
        <v>152</v>
      </c>
      <c r="E302" s="170" t="s">
        <v>465</v>
      </c>
      <c r="F302" s="247" t="s">
        <v>466</v>
      </c>
      <c r="G302" s="247"/>
      <c r="H302" s="247"/>
      <c r="I302" s="247"/>
      <c r="J302" s="171" t="s">
        <v>244</v>
      </c>
      <c r="K302" s="172">
        <v>27.038</v>
      </c>
      <c r="L302" s="248">
        <v>0</v>
      </c>
      <c r="M302" s="249"/>
      <c r="N302" s="250">
        <f>ROUND(L302*K302,2)</f>
        <v>0</v>
      </c>
      <c r="O302" s="250"/>
      <c r="P302" s="250"/>
      <c r="Q302" s="250"/>
      <c r="R302" s="38"/>
      <c r="T302" s="173" t="s">
        <v>22</v>
      </c>
      <c r="U302" s="45" t="s">
        <v>41</v>
      </c>
      <c r="V302" s="37"/>
      <c r="W302" s="174">
        <f>V302*K302</f>
        <v>0</v>
      </c>
      <c r="X302" s="174">
        <v>0</v>
      </c>
      <c r="Y302" s="174">
        <f>X302*K302</f>
        <v>0</v>
      </c>
      <c r="Z302" s="174">
        <v>0</v>
      </c>
      <c r="AA302" s="175">
        <f>Z302*K302</f>
        <v>0</v>
      </c>
      <c r="AR302" s="19" t="s">
        <v>156</v>
      </c>
      <c r="AT302" s="19" t="s">
        <v>152</v>
      </c>
      <c r="AU302" s="19" t="s">
        <v>106</v>
      </c>
      <c r="AY302" s="19" t="s">
        <v>151</v>
      </c>
      <c r="BE302" s="111">
        <f>IF(U302="základní",N302,0)</f>
        <v>0</v>
      </c>
      <c r="BF302" s="111">
        <f>IF(U302="snížená",N302,0)</f>
        <v>0</v>
      </c>
      <c r="BG302" s="111">
        <f>IF(U302="zákl. přenesená",N302,0)</f>
        <v>0</v>
      </c>
      <c r="BH302" s="111">
        <f>IF(U302="sníž. přenesená",N302,0)</f>
        <v>0</v>
      </c>
      <c r="BI302" s="111">
        <f>IF(U302="nulová",N302,0)</f>
        <v>0</v>
      </c>
      <c r="BJ302" s="19" t="s">
        <v>84</v>
      </c>
      <c r="BK302" s="111">
        <f>ROUND(L302*K302,2)</f>
        <v>0</v>
      </c>
      <c r="BL302" s="19" t="s">
        <v>156</v>
      </c>
      <c r="BM302" s="19" t="s">
        <v>467</v>
      </c>
    </row>
    <row r="303" spans="2:65" s="10" customFormat="1" ht="22.5" customHeight="1">
      <c r="B303" s="176"/>
      <c r="C303" s="177"/>
      <c r="D303" s="177"/>
      <c r="E303" s="178" t="s">
        <v>22</v>
      </c>
      <c r="F303" s="261" t="s">
        <v>458</v>
      </c>
      <c r="G303" s="262"/>
      <c r="H303" s="262"/>
      <c r="I303" s="262"/>
      <c r="J303" s="177"/>
      <c r="K303" s="179">
        <v>27.038</v>
      </c>
      <c r="L303" s="177"/>
      <c r="M303" s="177"/>
      <c r="N303" s="177"/>
      <c r="O303" s="177"/>
      <c r="P303" s="177"/>
      <c r="Q303" s="177"/>
      <c r="R303" s="180"/>
      <c r="T303" s="181"/>
      <c r="U303" s="177"/>
      <c r="V303" s="177"/>
      <c r="W303" s="177"/>
      <c r="X303" s="177"/>
      <c r="Y303" s="177"/>
      <c r="Z303" s="177"/>
      <c r="AA303" s="182"/>
      <c r="AT303" s="183" t="s">
        <v>159</v>
      </c>
      <c r="AU303" s="183" t="s">
        <v>106</v>
      </c>
      <c r="AV303" s="10" t="s">
        <v>106</v>
      </c>
      <c r="AW303" s="10" t="s">
        <v>34</v>
      </c>
      <c r="AX303" s="10" t="s">
        <v>76</v>
      </c>
      <c r="AY303" s="183" t="s">
        <v>151</v>
      </c>
    </row>
    <row r="304" spans="2:65" s="11" customFormat="1" ht="22.5" customHeight="1">
      <c r="B304" s="184"/>
      <c r="C304" s="185"/>
      <c r="D304" s="185"/>
      <c r="E304" s="186" t="s">
        <v>22</v>
      </c>
      <c r="F304" s="259" t="s">
        <v>160</v>
      </c>
      <c r="G304" s="260"/>
      <c r="H304" s="260"/>
      <c r="I304" s="260"/>
      <c r="J304" s="185"/>
      <c r="K304" s="187">
        <v>27.038</v>
      </c>
      <c r="L304" s="185"/>
      <c r="M304" s="185"/>
      <c r="N304" s="185"/>
      <c r="O304" s="185"/>
      <c r="P304" s="185"/>
      <c r="Q304" s="185"/>
      <c r="R304" s="188"/>
      <c r="T304" s="189"/>
      <c r="U304" s="185"/>
      <c r="V304" s="185"/>
      <c r="W304" s="185"/>
      <c r="X304" s="185"/>
      <c r="Y304" s="185"/>
      <c r="Z304" s="185"/>
      <c r="AA304" s="190"/>
      <c r="AT304" s="191" t="s">
        <v>159</v>
      </c>
      <c r="AU304" s="191" t="s">
        <v>106</v>
      </c>
      <c r="AV304" s="11" t="s">
        <v>156</v>
      </c>
      <c r="AW304" s="11" t="s">
        <v>34</v>
      </c>
      <c r="AX304" s="11" t="s">
        <v>84</v>
      </c>
      <c r="AY304" s="191" t="s">
        <v>151</v>
      </c>
    </row>
    <row r="305" spans="2:65" s="1" customFormat="1" ht="31.5" customHeight="1">
      <c r="B305" s="36"/>
      <c r="C305" s="169" t="s">
        <v>468</v>
      </c>
      <c r="D305" s="169" t="s">
        <v>152</v>
      </c>
      <c r="E305" s="170" t="s">
        <v>469</v>
      </c>
      <c r="F305" s="247" t="s">
        <v>470</v>
      </c>
      <c r="G305" s="247"/>
      <c r="H305" s="247"/>
      <c r="I305" s="247"/>
      <c r="J305" s="171" t="s">
        <v>244</v>
      </c>
      <c r="K305" s="172">
        <v>24.783000000000001</v>
      </c>
      <c r="L305" s="248">
        <v>0</v>
      </c>
      <c r="M305" s="249"/>
      <c r="N305" s="250">
        <f>ROUND(L305*K305,2)</f>
        <v>0</v>
      </c>
      <c r="O305" s="250"/>
      <c r="P305" s="250"/>
      <c r="Q305" s="250"/>
      <c r="R305" s="38"/>
      <c r="T305" s="173" t="s">
        <v>22</v>
      </c>
      <c r="U305" s="45" t="s">
        <v>41</v>
      </c>
      <c r="V305" s="37"/>
      <c r="W305" s="174">
        <f>V305*K305</f>
        <v>0</v>
      </c>
      <c r="X305" s="174">
        <v>0</v>
      </c>
      <c r="Y305" s="174">
        <f>X305*K305</f>
        <v>0</v>
      </c>
      <c r="Z305" s="174">
        <v>0</v>
      </c>
      <c r="AA305" s="175">
        <f>Z305*K305</f>
        <v>0</v>
      </c>
      <c r="AR305" s="19" t="s">
        <v>156</v>
      </c>
      <c r="AT305" s="19" t="s">
        <v>152</v>
      </c>
      <c r="AU305" s="19" t="s">
        <v>106</v>
      </c>
      <c r="AY305" s="19" t="s">
        <v>151</v>
      </c>
      <c r="BE305" s="111">
        <f>IF(U305="základní",N305,0)</f>
        <v>0</v>
      </c>
      <c r="BF305" s="111">
        <f>IF(U305="snížená",N305,0)</f>
        <v>0</v>
      </c>
      <c r="BG305" s="111">
        <f>IF(U305="zákl. přenesená",N305,0)</f>
        <v>0</v>
      </c>
      <c r="BH305" s="111">
        <f>IF(U305="sníž. přenesená",N305,0)</f>
        <v>0</v>
      </c>
      <c r="BI305" s="111">
        <f>IF(U305="nulová",N305,0)</f>
        <v>0</v>
      </c>
      <c r="BJ305" s="19" t="s">
        <v>84</v>
      </c>
      <c r="BK305" s="111">
        <f>ROUND(L305*K305,2)</f>
        <v>0</v>
      </c>
      <c r="BL305" s="19" t="s">
        <v>156</v>
      </c>
      <c r="BM305" s="19" t="s">
        <v>471</v>
      </c>
    </row>
    <row r="306" spans="2:65" s="10" customFormat="1" ht="22.5" customHeight="1">
      <c r="B306" s="176"/>
      <c r="C306" s="177"/>
      <c r="D306" s="177"/>
      <c r="E306" s="178" t="s">
        <v>22</v>
      </c>
      <c r="F306" s="261" t="s">
        <v>459</v>
      </c>
      <c r="G306" s="262"/>
      <c r="H306" s="262"/>
      <c r="I306" s="262"/>
      <c r="J306" s="177"/>
      <c r="K306" s="179">
        <v>24.783000000000001</v>
      </c>
      <c r="L306" s="177"/>
      <c r="M306" s="177"/>
      <c r="N306" s="177"/>
      <c r="O306" s="177"/>
      <c r="P306" s="177"/>
      <c r="Q306" s="177"/>
      <c r="R306" s="180"/>
      <c r="T306" s="181"/>
      <c r="U306" s="177"/>
      <c r="V306" s="177"/>
      <c r="W306" s="177"/>
      <c r="X306" s="177"/>
      <c r="Y306" s="177"/>
      <c r="Z306" s="177"/>
      <c r="AA306" s="182"/>
      <c r="AT306" s="183" t="s">
        <v>159</v>
      </c>
      <c r="AU306" s="183" t="s">
        <v>106</v>
      </c>
      <c r="AV306" s="10" t="s">
        <v>106</v>
      </c>
      <c r="AW306" s="10" t="s">
        <v>34</v>
      </c>
      <c r="AX306" s="10" t="s">
        <v>76</v>
      </c>
      <c r="AY306" s="183" t="s">
        <v>151</v>
      </c>
    </row>
    <row r="307" spans="2:65" s="11" customFormat="1" ht="22.5" customHeight="1">
      <c r="B307" s="184"/>
      <c r="C307" s="185"/>
      <c r="D307" s="185"/>
      <c r="E307" s="186" t="s">
        <v>22</v>
      </c>
      <c r="F307" s="259" t="s">
        <v>160</v>
      </c>
      <c r="G307" s="260"/>
      <c r="H307" s="260"/>
      <c r="I307" s="260"/>
      <c r="J307" s="185"/>
      <c r="K307" s="187">
        <v>24.783000000000001</v>
      </c>
      <c r="L307" s="185"/>
      <c r="M307" s="185"/>
      <c r="N307" s="185"/>
      <c r="O307" s="185"/>
      <c r="P307" s="185"/>
      <c r="Q307" s="185"/>
      <c r="R307" s="188"/>
      <c r="T307" s="189"/>
      <c r="U307" s="185"/>
      <c r="V307" s="185"/>
      <c r="W307" s="185"/>
      <c r="X307" s="185"/>
      <c r="Y307" s="185"/>
      <c r="Z307" s="185"/>
      <c r="AA307" s="190"/>
      <c r="AT307" s="191" t="s">
        <v>159</v>
      </c>
      <c r="AU307" s="191" t="s">
        <v>106</v>
      </c>
      <c r="AV307" s="11" t="s">
        <v>156</v>
      </c>
      <c r="AW307" s="11" t="s">
        <v>34</v>
      </c>
      <c r="AX307" s="11" t="s">
        <v>84</v>
      </c>
      <c r="AY307" s="191" t="s">
        <v>151</v>
      </c>
    </row>
    <row r="308" spans="2:65" s="1" customFormat="1" ht="31.5" customHeight="1">
      <c r="B308" s="36"/>
      <c r="C308" s="169" t="s">
        <v>472</v>
      </c>
      <c r="D308" s="169" t="s">
        <v>152</v>
      </c>
      <c r="E308" s="170" t="s">
        <v>473</v>
      </c>
      <c r="F308" s="247" t="s">
        <v>474</v>
      </c>
      <c r="G308" s="247"/>
      <c r="H308" s="247"/>
      <c r="I308" s="247"/>
      <c r="J308" s="171" t="s">
        <v>244</v>
      </c>
      <c r="K308" s="172">
        <v>49.57</v>
      </c>
      <c r="L308" s="248">
        <v>0</v>
      </c>
      <c r="M308" s="249"/>
      <c r="N308" s="250">
        <f>ROUND(L308*K308,2)</f>
        <v>0</v>
      </c>
      <c r="O308" s="250"/>
      <c r="P308" s="250"/>
      <c r="Q308" s="250"/>
      <c r="R308" s="38"/>
      <c r="T308" s="173" t="s">
        <v>22</v>
      </c>
      <c r="U308" s="45" t="s">
        <v>41</v>
      </c>
      <c r="V308" s="37"/>
      <c r="W308" s="174">
        <f>V308*K308</f>
        <v>0</v>
      </c>
      <c r="X308" s="174">
        <v>0</v>
      </c>
      <c r="Y308" s="174">
        <f>X308*K308</f>
        <v>0</v>
      </c>
      <c r="Z308" s="174">
        <v>0</v>
      </c>
      <c r="AA308" s="175">
        <f>Z308*K308</f>
        <v>0</v>
      </c>
      <c r="AR308" s="19" t="s">
        <v>156</v>
      </c>
      <c r="AT308" s="19" t="s">
        <v>152</v>
      </c>
      <c r="AU308" s="19" t="s">
        <v>106</v>
      </c>
      <c r="AY308" s="19" t="s">
        <v>151</v>
      </c>
      <c r="BE308" s="111">
        <f>IF(U308="základní",N308,0)</f>
        <v>0</v>
      </c>
      <c r="BF308" s="111">
        <f>IF(U308="snížená",N308,0)</f>
        <v>0</v>
      </c>
      <c r="BG308" s="111">
        <f>IF(U308="zákl. přenesená",N308,0)</f>
        <v>0</v>
      </c>
      <c r="BH308" s="111">
        <f>IF(U308="sníž. přenesená",N308,0)</f>
        <v>0</v>
      </c>
      <c r="BI308" s="111">
        <f>IF(U308="nulová",N308,0)</f>
        <v>0</v>
      </c>
      <c r="BJ308" s="19" t="s">
        <v>84</v>
      </c>
      <c r="BK308" s="111">
        <f>ROUND(L308*K308,2)</f>
        <v>0</v>
      </c>
      <c r="BL308" s="19" t="s">
        <v>156</v>
      </c>
      <c r="BM308" s="19" t="s">
        <v>475</v>
      </c>
    </row>
    <row r="309" spans="2:65" s="10" customFormat="1" ht="22.5" customHeight="1">
      <c r="B309" s="176"/>
      <c r="C309" s="177"/>
      <c r="D309" s="177"/>
      <c r="E309" s="178" t="s">
        <v>22</v>
      </c>
      <c r="F309" s="261" t="s">
        <v>449</v>
      </c>
      <c r="G309" s="262"/>
      <c r="H309" s="262"/>
      <c r="I309" s="262"/>
      <c r="J309" s="177"/>
      <c r="K309" s="179">
        <v>49.57</v>
      </c>
      <c r="L309" s="177"/>
      <c r="M309" s="177"/>
      <c r="N309" s="177"/>
      <c r="O309" s="177"/>
      <c r="P309" s="177"/>
      <c r="Q309" s="177"/>
      <c r="R309" s="180"/>
      <c r="T309" s="181"/>
      <c r="U309" s="177"/>
      <c r="V309" s="177"/>
      <c r="W309" s="177"/>
      <c r="X309" s="177"/>
      <c r="Y309" s="177"/>
      <c r="Z309" s="177"/>
      <c r="AA309" s="182"/>
      <c r="AT309" s="183" t="s">
        <v>159</v>
      </c>
      <c r="AU309" s="183" t="s">
        <v>106</v>
      </c>
      <c r="AV309" s="10" t="s">
        <v>106</v>
      </c>
      <c r="AW309" s="10" t="s">
        <v>34</v>
      </c>
      <c r="AX309" s="10" t="s">
        <v>76</v>
      </c>
      <c r="AY309" s="183" t="s">
        <v>151</v>
      </c>
    </row>
    <row r="310" spans="2:65" s="11" customFormat="1" ht="22.5" customHeight="1">
      <c r="B310" s="184"/>
      <c r="C310" s="185"/>
      <c r="D310" s="185"/>
      <c r="E310" s="186" t="s">
        <v>22</v>
      </c>
      <c r="F310" s="259" t="s">
        <v>160</v>
      </c>
      <c r="G310" s="260"/>
      <c r="H310" s="260"/>
      <c r="I310" s="260"/>
      <c r="J310" s="185"/>
      <c r="K310" s="187">
        <v>49.57</v>
      </c>
      <c r="L310" s="185"/>
      <c r="M310" s="185"/>
      <c r="N310" s="185"/>
      <c r="O310" s="185"/>
      <c r="P310" s="185"/>
      <c r="Q310" s="185"/>
      <c r="R310" s="188"/>
      <c r="T310" s="189"/>
      <c r="U310" s="185"/>
      <c r="V310" s="185"/>
      <c r="W310" s="185"/>
      <c r="X310" s="185"/>
      <c r="Y310" s="185"/>
      <c r="Z310" s="185"/>
      <c r="AA310" s="190"/>
      <c r="AT310" s="191" t="s">
        <v>159</v>
      </c>
      <c r="AU310" s="191" t="s">
        <v>106</v>
      </c>
      <c r="AV310" s="11" t="s">
        <v>156</v>
      </c>
      <c r="AW310" s="11" t="s">
        <v>34</v>
      </c>
      <c r="AX310" s="11" t="s">
        <v>84</v>
      </c>
      <c r="AY310" s="191" t="s">
        <v>151</v>
      </c>
    </row>
    <row r="311" spans="2:65" s="9" customFormat="1" ht="29.85" customHeight="1">
      <c r="B311" s="158"/>
      <c r="C311" s="159"/>
      <c r="D311" s="168" t="s">
        <v>123</v>
      </c>
      <c r="E311" s="168"/>
      <c r="F311" s="168"/>
      <c r="G311" s="168"/>
      <c r="H311" s="168"/>
      <c r="I311" s="168"/>
      <c r="J311" s="168"/>
      <c r="K311" s="168"/>
      <c r="L311" s="168"/>
      <c r="M311" s="168"/>
      <c r="N311" s="255">
        <f>BK311</f>
        <v>0</v>
      </c>
      <c r="O311" s="256"/>
      <c r="P311" s="256"/>
      <c r="Q311" s="256"/>
      <c r="R311" s="161"/>
      <c r="T311" s="162"/>
      <c r="U311" s="159"/>
      <c r="V311" s="159"/>
      <c r="W311" s="163">
        <f>W312</f>
        <v>0</v>
      </c>
      <c r="X311" s="159"/>
      <c r="Y311" s="163">
        <f>Y312</f>
        <v>0</v>
      </c>
      <c r="Z311" s="159"/>
      <c r="AA311" s="164">
        <f>AA312</f>
        <v>0</v>
      </c>
      <c r="AR311" s="165" t="s">
        <v>84</v>
      </c>
      <c r="AT311" s="166" t="s">
        <v>75</v>
      </c>
      <c r="AU311" s="166" t="s">
        <v>84</v>
      </c>
      <c r="AY311" s="165" t="s">
        <v>151</v>
      </c>
      <c r="BK311" s="167">
        <f>BK312</f>
        <v>0</v>
      </c>
    </row>
    <row r="312" spans="2:65" s="1" customFormat="1" ht="22.5" customHeight="1">
      <c r="B312" s="36"/>
      <c r="C312" s="169" t="s">
        <v>476</v>
      </c>
      <c r="D312" s="169" t="s">
        <v>152</v>
      </c>
      <c r="E312" s="170" t="s">
        <v>477</v>
      </c>
      <c r="F312" s="247" t="s">
        <v>478</v>
      </c>
      <c r="G312" s="247"/>
      <c r="H312" s="247"/>
      <c r="I312" s="247"/>
      <c r="J312" s="171" t="s">
        <v>244</v>
      </c>
      <c r="K312" s="172">
        <v>153.14400000000001</v>
      </c>
      <c r="L312" s="248">
        <v>0</v>
      </c>
      <c r="M312" s="249"/>
      <c r="N312" s="250">
        <f>ROUND(L312*K312,2)</f>
        <v>0</v>
      </c>
      <c r="O312" s="250"/>
      <c r="P312" s="250"/>
      <c r="Q312" s="250"/>
      <c r="R312" s="38"/>
      <c r="T312" s="173" t="s">
        <v>22</v>
      </c>
      <c r="U312" s="45" t="s">
        <v>41</v>
      </c>
      <c r="V312" s="37"/>
      <c r="W312" s="174">
        <f>V312*K312</f>
        <v>0</v>
      </c>
      <c r="X312" s="174">
        <v>0</v>
      </c>
      <c r="Y312" s="174">
        <f>X312*K312</f>
        <v>0</v>
      </c>
      <c r="Z312" s="174">
        <v>0</v>
      </c>
      <c r="AA312" s="175">
        <f>Z312*K312</f>
        <v>0</v>
      </c>
      <c r="AR312" s="19" t="s">
        <v>156</v>
      </c>
      <c r="AT312" s="19" t="s">
        <v>152</v>
      </c>
      <c r="AU312" s="19" t="s">
        <v>106</v>
      </c>
      <c r="AY312" s="19" t="s">
        <v>151</v>
      </c>
      <c r="BE312" s="111">
        <f>IF(U312="základní",N312,0)</f>
        <v>0</v>
      </c>
      <c r="BF312" s="111">
        <f>IF(U312="snížená",N312,0)</f>
        <v>0</v>
      </c>
      <c r="BG312" s="111">
        <f>IF(U312="zákl. přenesená",N312,0)</f>
        <v>0</v>
      </c>
      <c r="BH312" s="111">
        <f>IF(U312="sníž. přenesená",N312,0)</f>
        <v>0</v>
      </c>
      <c r="BI312" s="111">
        <f>IF(U312="nulová",N312,0)</f>
        <v>0</v>
      </c>
      <c r="BJ312" s="19" t="s">
        <v>84</v>
      </c>
      <c r="BK312" s="111">
        <f>ROUND(L312*K312,2)</f>
        <v>0</v>
      </c>
      <c r="BL312" s="19" t="s">
        <v>156</v>
      </c>
      <c r="BM312" s="19" t="s">
        <v>479</v>
      </c>
    </row>
    <row r="313" spans="2:65" s="9" customFormat="1" ht="37.35" customHeight="1">
      <c r="B313" s="158"/>
      <c r="C313" s="159"/>
      <c r="D313" s="160" t="s">
        <v>124</v>
      </c>
      <c r="E313" s="160"/>
      <c r="F313" s="160"/>
      <c r="G313" s="160"/>
      <c r="H313" s="160"/>
      <c r="I313" s="160"/>
      <c r="J313" s="160"/>
      <c r="K313" s="160"/>
      <c r="L313" s="160"/>
      <c r="M313" s="160"/>
      <c r="N313" s="244">
        <f>BK313</f>
        <v>0</v>
      </c>
      <c r="O313" s="245"/>
      <c r="P313" s="245"/>
      <c r="Q313" s="245"/>
      <c r="R313" s="161"/>
      <c r="T313" s="162"/>
      <c r="U313" s="159"/>
      <c r="V313" s="159"/>
      <c r="W313" s="163">
        <f>W314+W329+W350</f>
        <v>0</v>
      </c>
      <c r="X313" s="159"/>
      <c r="Y313" s="163">
        <f>Y314+Y329+Y350</f>
        <v>1.99819762</v>
      </c>
      <c r="Z313" s="159"/>
      <c r="AA313" s="164">
        <f>AA314+AA329+AA350</f>
        <v>1.5908074999999999</v>
      </c>
      <c r="AR313" s="165" t="s">
        <v>106</v>
      </c>
      <c r="AT313" s="166" t="s">
        <v>75</v>
      </c>
      <c r="AU313" s="166" t="s">
        <v>76</v>
      </c>
      <c r="AY313" s="165" t="s">
        <v>151</v>
      </c>
      <c r="BK313" s="167">
        <f>BK314+BK329+BK350</f>
        <v>0</v>
      </c>
    </row>
    <row r="314" spans="2:65" s="9" customFormat="1" ht="19.899999999999999" customHeight="1">
      <c r="B314" s="158"/>
      <c r="C314" s="159"/>
      <c r="D314" s="168" t="s">
        <v>125</v>
      </c>
      <c r="E314" s="168"/>
      <c r="F314" s="168"/>
      <c r="G314" s="168"/>
      <c r="H314" s="168"/>
      <c r="I314" s="168"/>
      <c r="J314" s="168"/>
      <c r="K314" s="168"/>
      <c r="L314" s="168"/>
      <c r="M314" s="168"/>
      <c r="N314" s="255">
        <f>BK314</f>
        <v>0</v>
      </c>
      <c r="O314" s="256"/>
      <c r="P314" s="256"/>
      <c r="Q314" s="256"/>
      <c r="R314" s="161"/>
      <c r="T314" s="162"/>
      <c r="U314" s="159"/>
      <c r="V314" s="159"/>
      <c r="W314" s="163">
        <f>SUM(W315:W328)</f>
        <v>0</v>
      </c>
      <c r="X314" s="159"/>
      <c r="Y314" s="163">
        <f>SUM(Y315:Y328)</f>
        <v>0.35471034000000001</v>
      </c>
      <c r="Z314" s="159"/>
      <c r="AA314" s="164">
        <f>SUM(AA315:AA328)</f>
        <v>5.9000000000000004E-2</v>
      </c>
      <c r="AR314" s="165" t="s">
        <v>106</v>
      </c>
      <c r="AT314" s="166" t="s">
        <v>75</v>
      </c>
      <c r="AU314" s="166" t="s">
        <v>84</v>
      </c>
      <c r="AY314" s="165" t="s">
        <v>151</v>
      </c>
      <c r="BK314" s="167">
        <f>SUM(BK315:BK328)</f>
        <v>0</v>
      </c>
    </row>
    <row r="315" spans="2:65" s="1" customFormat="1" ht="31.5" customHeight="1">
      <c r="B315" s="36"/>
      <c r="C315" s="169" t="s">
        <v>480</v>
      </c>
      <c r="D315" s="169" t="s">
        <v>152</v>
      </c>
      <c r="E315" s="170" t="s">
        <v>481</v>
      </c>
      <c r="F315" s="247" t="s">
        <v>482</v>
      </c>
      <c r="G315" s="247"/>
      <c r="H315" s="247"/>
      <c r="I315" s="247"/>
      <c r="J315" s="171" t="s">
        <v>155</v>
      </c>
      <c r="K315" s="172">
        <v>14.75</v>
      </c>
      <c r="L315" s="248">
        <v>0</v>
      </c>
      <c r="M315" s="249"/>
      <c r="N315" s="250">
        <f>ROUND(L315*K315,2)</f>
        <v>0</v>
      </c>
      <c r="O315" s="250"/>
      <c r="P315" s="250"/>
      <c r="Q315" s="250"/>
      <c r="R315" s="38"/>
      <c r="T315" s="173" t="s">
        <v>22</v>
      </c>
      <c r="U315" s="45" t="s">
        <v>41</v>
      </c>
      <c r="V315" s="37"/>
      <c r="W315" s="174">
        <f>V315*K315</f>
        <v>0</v>
      </c>
      <c r="X315" s="174">
        <v>0</v>
      </c>
      <c r="Y315" s="174">
        <f>X315*K315</f>
        <v>0</v>
      </c>
      <c r="Z315" s="174">
        <v>4.0000000000000001E-3</v>
      </c>
      <c r="AA315" s="175">
        <f>Z315*K315</f>
        <v>5.9000000000000004E-2</v>
      </c>
      <c r="AR315" s="19" t="s">
        <v>227</v>
      </c>
      <c r="AT315" s="19" t="s">
        <v>152</v>
      </c>
      <c r="AU315" s="19" t="s">
        <v>106</v>
      </c>
      <c r="AY315" s="19" t="s">
        <v>151</v>
      </c>
      <c r="BE315" s="111">
        <f>IF(U315="základní",N315,0)</f>
        <v>0</v>
      </c>
      <c r="BF315" s="111">
        <f>IF(U315="snížená",N315,0)</f>
        <v>0</v>
      </c>
      <c r="BG315" s="111">
        <f>IF(U315="zákl. přenesená",N315,0)</f>
        <v>0</v>
      </c>
      <c r="BH315" s="111">
        <f>IF(U315="sníž. přenesená",N315,0)</f>
        <v>0</v>
      </c>
      <c r="BI315" s="111">
        <f>IF(U315="nulová",N315,0)</f>
        <v>0</v>
      </c>
      <c r="BJ315" s="19" t="s">
        <v>84</v>
      </c>
      <c r="BK315" s="111">
        <f>ROUND(L315*K315,2)</f>
        <v>0</v>
      </c>
      <c r="BL315" s="19" t="s">
        <v>227</v>
      </c>
      <c r="BM315" s="19" t="s">
        <v>483</v>
      </c>
    </row>
    <row r="316" spans="2:65" s="10" customFormat="1" ht="22.5" customHeight="1">
      <c r="B316" s="176"/>
      <c r="C316" s="177"/>
      <c r="D316" s="177"/>
      <c r="E316" s="178" t="s">
        <v>22</v>
      </c>
      <c r="F316" s="261" t="s">
        <v>484</v>
      </c>
      <c r="G316" s="262"/>
      <c r="H316" s="262"/>
      <c r="I316" s="262"/>
      <c r="J316" s="177"/>
      <c r="K316" s="179">
        <v>14.75</v>
      </c>
      <c r="L316" s="177"/>
      <c r="M316" s="177"/>
      <c r="N316" s="177"/>
      <c r="O316" s="177"/>
      <c r="P316" s="177"/>
      <c r="Q316" s="177"/>
      <c r="R316" s="180"/>
      <c r="T316" s="181"/>
      <c r="U316" s="177"/>
      <c r="V316" s="177"/>
      <c r="W316" s="177"/>
      <c r="X316" s="177"/>
      <c r="Y316" s="177"/>
      <c r="Z316" s="177"/>
      <c r="AA316" s="182"/>
      <c r="AT316" s="183" t="s">
        <v>159</v>
      </c>
      <c r="AU316" s="183" t="s">
        <v>106</v>
      </c>
      <c r="AV316" s="10" t="s">
        <v>106</v>
      </c>
      <c r="AW316" s="10" t="s">
        <v>34</v>
      </c>
      <c r="AX316" s="10" t="s">
        <v>76</v>
      </c>
      <c r="AY316" s="183" t="s">
        <v>151</v>
      </c>
    </row>
    <row r="317" spans="2:65" s="11" customFormat="1" ht="22.5" customHeight="1">
      <c r="B317" s="184"/>
      <c r="C317" s="185"/>
      <c r="D317" s="185"/>
      <c r="E317" s="186" t="s">
        <v>22</v>
      </c>
      <c r="F317" s="259" t="s">
        <v>160</v>
      </c>
      <c r="G317" s="260"/>
      <c r="H317" s="260"/>
      <c r="I317" s="260"/>
      <c r="J317" s="185"/>
      <c r="K317" s="187">
        <v>14.75</v>
      </c>
      <c r="L317" s="185"/>
      <c r="M317" s="185"/>
      <c r="N317" s="185"/>
      <c r="O317" s="185"/>
      <c r="P317" s="185"/>
      <c r="Q317" s="185"/>
      <c r="R317" s="188"/>
      <c r="T317" s="189"/>
      <c r="U317" s="185"/>
      <c r="V317" s="185"/>
      <c r="W317" s="185"/>
      <c r="X317" s="185"/>
      <c r="Y317" s="185"/>
      <c r="Z317" s="185"/>
      <c r="AA317" s="190"/>
      <c r="AT317" s="191" t="s">
        <v>159</v>
      </c>
      <c r="AU317" s="191" t="s">
        <v>106</v>
      </c>
      <c r="AV317" s="11" t="s">
        <v>156</v>
      </c>
      <c r="AW317" s="11" t="s">
        <v>34</v>
      </c>
      <c r="AX317" s="11" t="s">
        <v>84</v>
      </c>
      <c r="AY317" s="191" t="s">
        <v>151</v>
      </c>
    </row>
    <row r="318" spans="2:65" s="1" customFormat="1" ht="31.5" customHeight="1">
      <c r="B318" s="36"/>
      <c r="C318" s="169" t="s">
        <v>485</v>
      </c>
      <c r="D318" s="169" t="s">
        <v>152</v>
      </c>
      <c r="E318" s="170" t="s">
        <v>486</v>
      </c>
      <c r="F318" s="247" t="s">
        <v>487</v>
      </c>
      <c r="G318" s="247"/>
      <c r="H318" s="247"/>
      <c r="I318" s="247"/>
      <c r="J318" s="171" t="s">
        <v>155</v>
      </c>
      <c r="K318" s="172">
        <v>18.91</v>
      </c>
      <c r="L318" s="248">
        <v>0</v>
      </c>
      <c r="M318" s="249"/>
      <c r="N318" s="250">
        <f>ROUND(L318*K318,2)</f>
        <v>0</v>
      </c>
      <c r="O318" s="250"/>
      <c r="P318" s="250"/>
      <c r="Q318" s="250"/>
      <c r="R318" s="38"/>
      <c r="T318" s="173" t="s">
        <v>22</v>
      </c>
      <c r="U318" s="45" t="s">
        <v>41</v>
      </c>
      <c r="V318" s="37"/>
      <c r="W318" s="174">
        <f>V318*K318</f>
        <v>0</v>
      </c>
      <c r="X318" s="174">
        <v>4.0000000000000002E-4</v>
      </c>
      <c r="Y318" s="174">
        <f>X318*K318</f>
        <v>7.5640000000000004E-3</v>
      </c>
      <c r="Z318" s="174">
        <v>0</v>
      </c>
      <c r="AA318" s="175">
        <f>Z318*K318</f>
        <v>0</v>
      </c>
      <c r="AR318" s="19" t="s">
        <v>227</v>
      </c>
      <c r="AT318" s="19" t="s">
        <v>152</v>
      </c>
      <c r="AU318" s="19" t="s">
        <v>106</v>
      </c>
      <c r="AY318" s="19" t="s">
        <v>151</v>
      </c>
      <c r="BE318" s="111">
        <f>IF(U318="základní",N318,0)</f>
        <v>0</v>
      </c>
      <c r="BF318" s="111">
        <f>IF(U318="snížená",N318,0)</f>
        <v>0</v>
      </c>
      <c r="BG318" s="111">
        <f>IF(U318="zákl. přenesená",N318,0)</f>
        <v>0</v>
      </c>
      <c r="BH318" s="111">
        <f>IF(U318="sníž. přenesená",N318,0)</f>
        <v>0</v>
      </c>
      <c r="BI318" s="111">
        <f>IF(U318="nulová",N318,0)</f>
        <v>0</v>
      </c>
      <c r="BJ318" s="19" t="s">
        <v>84</v>
      </c>
      <c r="BK318" s="111">
        <f>ROUND(L318*K318,2)</f>
        <v>0</v>
      </c>
      <c r="BL318" s="19" t="s">
        <v>227</v>
      </c>
      <c r="BM318" s="19" t="s">
        <v>488</v>
      </c>
    </row>
    <row r="319" spans="2:65" s="10" customFormat="1" ht="22.5" customHeight="1">
      <c r="B319" s="176"/>
      <c r="C319" s="177"/>
      <c r="D319" s="177"/>
      <c r="E319" s="178" t="s">
        <v>22</v>
      </c>
      <c r="F319" s="261" t="s">
        <v>489</v>
      </c>
      <c r="G319" s="262"/>
      <c r="H319" s="262"/>
      <c r="I319" s="262"/>
      <c r="J319" s="177"/>
      <c r="K319" s="179">
        <v>14.75</v>
      </c>
      <c r="L319" s="177"/>
      <c r="M319" s="177"/>
      <c r="N319" s="177"/>
      <c r="O319" s="177"/>
      <c r="P319" s="177"/>
      <c r="Q319" s="177"/>
      <c r="R319" s="180"/>
      <c r="T319" s="181"/>
      <c r="U319" s="177"/>
      <c r="V319" s="177"/>
      <c r="W319" s="177"/>
      <c r="X319" s="177"/>
      <c r="Y319" s="177"/>
      <c r="Z319" s="177"/>
      <c r="AA319" s="182"/>
      <c r="AT319" s="183" t="s">
        <v>159</v>
      </c>
      <c r="AU319" s="183" t="s">
        <v>106</v>
      </c>
      <c r="AV319" s="10" t="s">
        <v>106</v>
      </c>
      <c r="AW319" s="10" t="s">
        <v>34</v>
      </c>
      <c r="AX319" s="10" t="s">
        <v>76</v>
      </c>
      <c r="AY319" s="183" t="s">
        <v>151</v>
      </c>
    </row>
    <row r="320" spans="2:65" s="10" customFormat="1" ht="22.5" customHeight="1">
      <c r="B320" s="176"/>
      <c r="C320" s="177"/>
      <c r="D320" s="177"/>
      <c r="E320" s="178" t="s">
        <v>22</v>
      </c>
      <c r="F320" s="267" t="s">
        <v>490</v>
      </c>
      <c r="G320" s="268"/>
      <c r="H320" s="268"/>
      <c r="I320" s="268"/>
      <c r="J320" s="177"/>
      <c r="K320" s="179">
        <v>4.16</v>
      </c>
      <c r="L320" s="177"/>
      <c r="M320" s="177"/>
      <c r="N320" s="177"/>
      <c r="O320" s="177"/>
      <c r="P320" s="177"/>
      <c r="Q320" s="177"/>
      <c r="R320" s="180"/>
      <c r="T320" s="181"/>
      <c r="U320" s="177"/>
      <c r="V320" s="177"/>
      <c r="W320" s="177"/>
      <c r="X320" s="177"/>
      <c r="Y320" s="177"/>
      <c r="Z320" s="177"/>
      <c r="AA320" s="182"/>
      <c r="AT320" s="183" t="s">
        <v>159</v>
      </c>
      <c r="AU320" s="183" t="s">
        <v>106</v>
      </c>
      <c r="AV320" s="10" t="s">
        <v>106</v>
      </c>
      <c r="AW320" s="10" t="s">
        <v>34</v>
      </c>
      <c r="AX320" s="10" t="s">
        <v>76</v>
      </c>
      <c r="AY320" s="183" t="s">
        <v>151</v>
      </c>
    </row>
    <row r="321" spans="2:65" s="11" customFormat="1" ht="22.5" customHeight="1">
      <c r="B321" s="184"/>
      <c r="C321" s="185"/>
      <c r="D321" s="185"/>
      <c r="E321" s="186" t="s">
        <v>22</v>
      </c>
      <c r="F321" s="259" t="s">
        <v>160</v>
      </c>
      <c r="G321" s="260"/>
      <c r="H321" s="260"/>
      <c r="I321" s="260"/>
      <c r="J321" s="185"/>
      <c r="K321" s="187">
        <v>18.91</v>
      </c>
      <c r="L321" s="185"/>
      <c r="M321" s="185"/>
      <c r="N321" s="185"/>
      <c r="O321" s="185"/>
      <c r="P321" s="185"/>
      <c r="Q321" s="185"/>
      <c r="R321" s="188"/>
      <c r="T321" s="189"/>
      <c r="U321" s="185"/>
      <c r="V321" s="185"/>
      <c r="W321" s="185"/>
      <c r="X321" s="185"/>
      <c r="Y321" s="185"/>
      <c r="Z321" s="185"/>
      <c r="AA321" s="190"/>
      <c r="AT321" s="191" t="s">
        <v>159</v>
      </c>
      <c r="AU321" s="191" t="s">
        <v>106</v>
      </c>
      <c r="AV321" s="11" t="s">
        <v>156</v>
      </c>
      <c r="AW321" s="11" t="s">
        <v>34</v>
      </c>
      <c r="AX321" s="11" t="s">
        <v>84</v>
      </c>
      <c r="AY321" s="191" t="s">
        <v>151</v>
      </c>
    </row>
    <row r="322" spans="2:65" s="1" customFormat="1" ht="22.5" customHeight="1">
      <c r="B322" s="36"/>
      <c r="C322" s="192" t="s">
        <v>491</v>
      </c>
      <c r="D322" s="192" t="s">
        <v>253</v>
      </c>
      <c r="E322" s="193" t="s">
        <v>492</v>
      </c>
      <c r="F322" s="263" t="s">
        <v>493</v>
      </c>
      <c r="G322" s="263"/>
      <c r="H322" s="263"/>
      <c r="I322" s="263"/>
      <c r="J322" s="194" t="s">
        <v>155</v>
      </c>
      <c r="K322" s="195">
        <v>21.747</v>
      </c>
      <c r="L322" s="264">
        <v>0</v>
      </c>
      <c r="M322" s="265"/>
      <c r="N322" s="266">
        <f>ROUND(L322*K322,2)</f>
        <v>0</v>
      </c>
      <c r="O322" s="250"/>
      <c r="P322" s="250"/>
      <c r="Q322" s="250"/>
      <c r="R322" s="38"/>
      <c r="T322" s="173" t="s">
        <v>22</v>
      </c>
      <c r="U322" s="45" t="s">
        <v>41</v>
      </c>
      <c r="V322" s="37"/>
      <c r="W322" s="174">
        <f>V322*K322</f>
        <v>0</v>
      </c>
      <c r="X322" s="174">
        <v>4.3E-3</v>
      </c>
      <c r="Y322" s="174">
        <f>X322*K322</f>
        <v>9.3512100000000001E-2</v>
      </c>
      <c r="Z322" s="174">
        <v>0</v>
      </c>
      <c r="AA322" s="175">
        <f>Z322*K322</f>
        <v>0</v>
      </c>
      <c r="AR322" s="19" t="s">
        <v>302</v>
      </c>
      <c r="AT322" s="19" t="s">
        <v>253</v>
      </c>
      <c r="AU322" s="19" t="s">
        <v>106</v>
      </c>
      <c r="AY322" s="19" t="s">
        <v>151</v>
      </c>
      <c r="BE322" s="111">
        <f>IF(U322="základní",N322,0)</f>
        <v>0</v>
      </c>
      <c r="BF322" s="111">
        <f>IF(U322="snížená",N322,0)</f>
        <v>0</v>
      </c>
      <c r="BG322" s="111">
        <f>IF(U322="zákl. přenesená",N322,0)</f>
        <v>0</v>
      </c>
      <c r="BH322" s="111">
        <f>IF(U322="sníž. přenesená",N322,0)</f>
        <v>0</v>
      </c>
      <c r="BI322" s="111">
        <f>IF(U322="nulová",N322,0)</f>
        <v>0</v>
      </c>
      <c r="BJ322" s="19" t="s">
        <v>84</v>
      </c>
      <c r="BK322" s="111">
        <f>ROUND(L322*K322,2)</f>
        <v>0</v>
      </c>
      <c r="BL322" s="19" t="s">
        <v>227</v>
      </c>
      <c r="BM322" s="19" t="s">
        <v>494</v>
      </c>
    </row>
    <row r="323" spans="2:65" s="1" customFormat="1" ht="31.5" customHeight="1">
      <c r="B323" s="36"/>
      <c r="C323" s="169" t="s">
        <v>495</v>
      </c>
      <c r="D323" s="169" t="s">
        <v>152</v>
      </c>
      <c r="E323" s="170" t="s">
        <v>496</v>
      </c>
      <c r="F323" s="247" t="s">
        <v>497</v>
      </c>
      <c r="G323" s="247"/>
      <c r="H323" s="247"/>
      <c r="I323" s="247"/>
      <c r="J323" s="171" t="s">
        <v>155</v>
      </c>
      <c r="K323" s="172">
        <v>50.164999999999999</v>
      </c>
      <c r="L323" s="248">
        <v>0</v>
      </c>
      <c r="M323" s="249"/>
      <c r="N323" s="250">
        <f>ROUND(L323*K323,2)</f>
        <v>0</v>
      </c>
      <c r="O323" s="250"/>
      <c r="P323" s="250"/>
      <c r="Q323" s="250"/>
      <c r="R323" s="38"/>
      <c r="T323" s="173" t="s">
        <v>22</v>
      </c>
      <c r="U323" s="45" t="s">
        <v>41</v>
      </c>
      <c r="V323" s="37"/>
      <c r="W323" s="174">
        <f>V323*K323</f>
        <v>0</v>
      </c>
      <c r="X323" s="174">
        <v>4.0000000000000002E-4</v>
      </c>
      <c r="Y323" s="174">
        <f>X323*K323</f>
        <v>2.0066000000000001E-2</v>
      </c>
      <c r="Z323" s="174">
        <v>0</v>
      </c>
      <c r="AA323" s="175">
        <f>Z323*K323</f>
        <v>0</v>
      </c>
      <c r="AR323" s="19" t="s">
        <v>227</v>
      </c>
      <c r="AT323" s="19" t="s">
        <v>152</v>
      </c>
      <c r="AU323" s="19" t="s">
        <v>106</v>
      </c>
      <c r="AY323" s="19" t="s">
        <v>151</v>
      </c>
      <c r="BE323" s="111">
        <f>IF(U323="základní",N323,0)</f>
        <v>0</v>
      </c>
      <c r="BF323" s="111">
        <f>IF(U323="snížená",N323,0)</f>
        <v>0</v>
      </c>
      <c r="BG323" s="111">
        <f>IF(U323="zákl. přenesená",N323,0)</f>
        <v>0</v>
      </c>
      <c r="BH323" s="111">
        <f>IF(U323="sníž. přenesená",N323,0)</f>
        <v>0</v>
      </c>
      <c r="BI323" s="111">
        <f>IF(U323="nulová",N323,0)</f>
        <v>0</v>
      </c>
      <c r="BJ323" s="19" t="s">
        <v>84</v>
      </c>
      <c r="BK323" s="111">
        <f>ROUND(L323*K323,2)</f>
        <v>0</v>
      </c>
      <c r="BL323" s="19" t="s">
        <v>227</v>
      </c>
      <c r="BM323" s="19" t="s">
        <v>498</v>
      </c>
    </row>
    <row r="324" spans="2:65" s="10" customFormat="1" ht="22.5" customHeight="1">
      <c r="B324" s="176"/>
      <c r="C324" s="177"/>
      <c r="D324" s="177"/>
      <c r="E324" s="178" t="s">
        <v>22</v>
      </c>
      <c r="F324" s="261" t="s">
        <v>499</v>
      </c>
      <c r="G324" s="262"/>
      <c r="H324" s="262"/>
      <c r="I324" s="262"/>
      <c r="J324" s="177"/>
      <c r="K324" s="179">
        <v>19.8</v>
      </c>
      <c r="L324" s="177"/>
      <c r="M324" s="177"/>
      <c r="N324" s="177"/>
      <c r="O324" s="177"/>
      <c r="P324" s="177"/>
      <c r="Q324" s="177"/>
      <c r="R324" s="180"/>
      <c r="T324" s="181"/>
      <c r="U324" s="177"/>
      <c r="V324" s="177"/>
      <c r="W324" s="177"/>
      <c r="X324" s="177"/>
      <c r="Y324" s="177"/>
      <c r="Z324" s="177"/>
      <c r="AA324" s="182"/>
      <c r="AT324" s="183" t="s">
        <v>159</v>
      </c>
      <c r="AU324" s="183" t="s">
        <v>106</v>
      </c>
      <c r="AV324" s="10" t="s">
        <v>106</v>
      </c>
      <c r="AW324" s="10" t="s">
        <v>34</v>
      </c>
      <c r="AX324" s="10" t="s">
        <v>76</v>
      </c>
      <c r="AY324" s="183" t="s">
        <v>151</v>
      </c>
    </row>
    <row r="325" spans="2:65" s="10" customFormat="1" ht="44.25" customHeight="1">
      <c r="B325" s="176"/>
      <c r="C325" s="177"/>
      <c r="D325" s="177"/>
      <c r="E325" s="178" t="s">
        <v>22</v>
      </c>
      <c r="F325" s="267" t="s">
        <v>500</v>
      </c>
      <c r="G325" s="268"/>
      <c r="H325" s="268"/>
      <c r="I325" s="268"/>
      <c r="J325" s="177"/>
      <c r="K325" s="179">
        <v>30.364999999999998</v>
      </c>
      <c r="L325" s="177"/>
      <c r="M325" s="177"/>
      <c r="N325" s="177"/>
      <c r="O325" s="177"/>
      <c r="P325" s="177"/>
      <c r="Q325" s="177"/>
      <c r="R325" s="180"/>
      <c r="T325" s="181"/>
      <c r="U325" s="177"/>
      <c r="V325" s="177"/>
      <c r="W325" s="177"/>
      <c r="X325" s="177"/>
      <c r="Y325" s="177"/>
      <c r="Z325" s="177"/>
      <c r="AA325" s="182"/>
      <c r="AT325" s="183" t="s">
        <v>159</v>
      </c>
      <c r="AU325" s="183" t="s">
        <v>106</v>
      </c>
      <c r="AV325" s="10" t="s">
        <v>106</v>
      </c>
      <c r="AW325" s="10" t="s">
        <v>34</v>
      </c>
      <c r="AX325" s="10" t="s">
        <v>76</v>
      </c>
      <c r="AY325" s="183" t="s">
        <v>151</v>
      </c>
    </row>
    <row r="326" spans="2:65" s="11" customFormat="1" ht="22.5" customHeight="1">
      <c r="B326" s="184"/>
      <c r="C326" s="185"/>
      <c r="D326" s="185"/>
      <c r="E326" s="186" t="s">
        <v>22</v>
      </c>
      <c r="F326" s="259" t="s">
        <v>160</v>
      </c>
      <c r="G326" s="260"/>
      <c r="H326" s="260"/>
      <c r="I326" s="260"/>
      <c r="J326" s="185"/>
      <c r="K326" s="187">
        <v>50.164999999999999</v>
      </c>
      <c r="L326" s="185"/>
      <c r="M326" s="185"/>
      <c r="N326" s="185"/>
      <c r="O326" s="185"/>
      <c r="P326" s="185"/>
      <c r="Q326" s="185"/>
      <c r="R326" s="188"/>
      <c r="T326" s="189"/>
      <c r="U326" s="185"/>
      <c r="V326" s="185"/>
      <c r="W326" s="185"/>
      <c r="X326" s="185"/>
      <c r="Y326" s="185"/>
      <c r="Z326" s="185"/>
      <c r="AA326" s="190"/>
      <c r="AT326" s="191" t="s">
        <v>159</v>
      </c>
      <c r="AU326" s="191" t="s">
        <v>106</v>
      </c>
      <c r="AV326" s="11" t="s">
        <v>156</v>
      </c>
      <c r="AW326" s="11" t="s">
        <v>34</v>
      </c>
      <c r="AX326" s="11" t="s">
        <v>84</v>
      </c>
      <c r="AY326" s="191" t="s">
        <v>151</v>
      </c>
    </row>
    <row r="327" spans="2:65" s="1" customFormat="1" ht="22.5" customHeight="1">
      <c r="B327" s="36"/>
      <c r="C327" s="192" t="s">
        <v>501</v>
      </c>
      <c r="D327" s="192" t="s">
        <v>253</v>
      </c>
      <c r="E327" s="193" t="s">
        <v>502</v>
      </c>
      <c r="F327" s="263" t="s">
        <v>493</v>
      </c>
      <c r="G327" s="263"/>
      <c r="H327" s="263"/>
      <c r="I327" s="263"/>
      <c r="J327" s="194" t="s">
        <v>155</v>
      </c>
      <c r="K327" s="195">
        <v>60.198</v>
      </c>
      <c r="L327" s="264">
        <v>0</v>
      </c>
      <c r="M327" s="265"/>
      <c r="N327" s="266">
        <f>ROUND(L327*K327,2)</f>
        <v>0</v>
      </c>
      <c r="O327" s="250"/>
      <c r="P327" s="250"/>
      <c r="Q327" s="250"/>
      <c r="R327" s="38"/>
      <c r="T327" s="173" t="s">
        <v>22</v>
      </c>
      <c r="U327" s="45" t="s">
        <v>41</v>
      </c>
      <c r="V327" s="37"/>
      <c r="W327" s="174">
        <f>V327*K327</f>
        <v>0</v>
      </c>
      <c r="X327" s="174">
        <v>3.8800000000000002E-3</v>
      </c>
      <c r="Y327" s="174">
        <f>X327*K327</f>
        <v>0.23356824000000001</v>
      </c>
      <c r="Z327" s="174">
        <v>0</v>
      </c>
      <c r="AA327" s="175">
        <f>Z327*K327</f>
        <v>0</v>
      </c>
      <c r="AR327" s="19" t="s">
        <v>302</v>
      </c>
      <c r="AT327" s="19" t="s">
        <v>253</v>
      </c>
      <c r="AU327" s="19" t="s">
        <v>106</v>
      </c>
      <c r="AY327" s="19" t="s">
        <v>151</v>
      </c>
      <c r="BE327" s="111">
        <f>IF(U327="základní",N327,0)</f>
        <v>0</v>
      </c>
      <c r="BF327" s="111">
        <f>IF(U327="snížená",N327,0)</f>
        <v>0</v>
      </c>
      <c r="BG327" s="111">
        <f>IF(U327="zákl. přenesená",N327,0)</f>
        <v>0</v>
      </c>
      <c r="BH327" s="111">
        <f>IF(U327="sníž. přenesená",N327,0)</f>
        <v>0</v>
      </c>
      <c r="BI327" s="111">
        <f>IF(U327="nulová",N327,0)</f>
        <v>0</v>
      </c>
      <c r="BJ327" s="19" t="s">
        <v>84</v>
      </c>
      <c r="BK327" s="111">
        <f>ROUND(L327*K327,2)</f>
        <v>0</v>
      </c>
      <c r="BL327" s="19" t="s">
        <v>227</v>
      </c>
      <c r="BM327" s="19" t="s">
        <v>503</v>
      </c>
    </row>
    <row r="328" spans="2:65" s="1" customFormat="1" ht="31.5" customHeight="1">
      <c r="B328" s="36"/>
      <c r="C328" s="169" t="s">
        <v>504</v>
      </c>
      <c r="D328" s="169" t="s">
        <v>152</v>
      </c>
      <c r="E328" s="170" t="s">
        <v>505</v>
      </c>
      <c r="F328" s="247" t="s">
        <v>506</v>
      </c>
      <c r="G328" s="247"/>
      <c r="H328" s="247"/>
      <c r="I328" s="247"/>
      <c r="J328" s="171" t="s">
        <v>507</v>
      </c>
      <c r="K328" s="196">
        <v>0</v>
      </c>
      <c r="L328" s="248">
        <v>0</v>
      </c>
      <c r="M328" s="249"/>
      <c r="N328" s="250">
        <f>ROUND(L328*K328,2)</f>
        <v>0</v>
      </c>
      <c r="O328" s="250"/>
      <c r="P328" s="250"/>
      <c r="Q328" s="250"/>
      <c r="R328" s="38"/>
      <c r="T328" s="173" t="s">
        <v>22</v>
      </c>
      <c r="U328" s="45" t="s">
        <v>41</v>
      </c>
      <c r="V328" s="37"/>
      <c r="W328" s="174">
        <f>V328*K328</f>
        <v>0</v>
      </c>
      <c r="X328" s="174">
        <v>0</v>
      </c>
      <c r="Y328" s="174">
        <f>X328*K328</f>
        <v>0</v>
      </c>
      <c r="Z328" s="174">
        <v>0</v>
      </c>
      <c r="AA328" s="175">
        <f>Z328*K328</f>
        <v>0</v>
      </c>
      <c r="AR328" s="19" t="s">
        <v>227</v>
      </c>
      <c r="AT328" s="19" t="s">
        <v>152</v>
      </c>
      <c r="AU328" s="19" t="s">
        <v>106</v>
      </c>
      <c r="AY328" s="19" t="s">
        <v>151</v>
      </c>
      <c r="BE328" s="111">
        <f>IF(U328="základní",N328,0)</f>
        <v>0</v>
      </c>
      <c r="BF328" s="111">
        <f>IF(U328="snížená",N328,0)</f>
        <v>0</v>
      </c>
      <c r="BG328" s="111">
        <f>IF(U328="zákl. přenesená",N328,0)</f>
        <v>0</v>
      </c>
      <c r="BH328" s="111">
        <f>IF(U328="sníž. přenesená",N328,0)</f>
        <v>0</v>
      </c>
      <c r="BI328" s="111">
        <f>IF(U328="nulová",N328,0)</f>
        <v>0</v>
      </c>
      <c r="BJ328" s="19" t="s">
        <v>84</v>
      </c>
      <c r="BK328" s="111">
        <f>ROUND(L328*K328,2)</f>
        <v>0</v>
      </c>
      <c r="BL328" s="19" t="s">
        <v>227</v>
      </c>
      <c r="BM328" s="19" t="s">
        <v>508</v>
      </c>
    </row>
    <row r="329" spans="2:65" s="9" customFormat="1" ht="29.85" customHeight="1">
      <c r="B329" s="158"/>
      <c r="C329" s="159"/>
      <c r="D329" s="168" t="s">
        <v>126</v>
      </c>
      <c r="E329" s="168"/>
      <c r="F329" s="168"/>
      <c r="G329" s="168"/>
      <c r="H329" s="168"/>
      <c r="I329" s="168"/>
      <c r="J329" s="168"/>
      <c r="K329" s="168"/>
      <c r="L329" s="168"/>
      <c r="M329" s="168"/>
      <c r="N329" s="257">
        <f>BK329</f>
        <v>0</v>
      </c>
      <c r="O329" s="258"/>
      <c r="P329" s="258"/>
      <c r="Q329" s="258"/>
      <c r="R329" s="161"/>
      <c r="T329" s="162"/>
      <c r="U329" s="159"/>
      <c r="V329" s="159"/>
      <c r="W329" s="163">
        <f>SUM(W330:W349)</f>
        <v>0</v>
      </c>
      <c r="X329" s="159"/>
      <c r="Y329" s="163">
        <f>SUM(Y330:Y349)</f>
        <v>0.51498728000000005</v>
      </c>
      <c r="Z329" s="159"/>
      <c r="AA329" s="164">
        <f>SUM(AA330:AA349)</f>
        <v>1.3148074999999999</v>
      </c>
      <c r="AR329" s="165" t="s">
        <v>106</v>
      </c>
      <c r="AT329" s="166" t="s">
        <v>75</v>
      </c>
      <c r="AU329" s="166" t="s">
        <v>84</v>
      </c>
      <c r="AY329" s="165" t="s">
        <v>151</v>
      </c>
      <c r="BK329" s="167">
        <f>SUM(BK330:BK349)</f>
        <v>0</v>
      </c>
    </row>
    <row r="330" spans="2:65" s="1" customFormat="1" ht="31.5" customHeight="1">
      <c r="B330" s="36"/>
      <c r="C330" s="169" t="s">
        <v>509</v>
      </c>
      <c r="D330" s="169" t="s">
        <v>152</v>
      </c>
      <c r="E330" s="170" t="s">
        <v>510</v>
      </c>
      <c r="F330" s="247" t="s">
        <v>511</v>
      </c>
      <c r="G330" s="247"/>
      <c r="H330" s="247"/>
      <c r="I330" s="247"/>
      <c r="J330" s="171" t="s">
        <v>364</v>
      </c>
      <c r="K330" s="172">
        <v>7.5</v>
      </c>
      <c r="L330" s="248">
        <v>0</v>
      </c>
      <c r="M330" s="249"/>
      <c r="N330" s="250">
        <f>ROUND(L330*K330,2)</f>
        <v>0</v>
      </c>
      <c r="O330" s="250"/>
      <c r="P330" s="250"/>
      <c r="Q330" s="250"/>
      <c r="R330" s="38"/>
      <c r="T330" s="173" t="s">
        <v>22</v>
      </c>
      <c r="U330" s="45" t="s">
        <v>41</v>
      </c>
      <c r="V330" s="37"/>
      <c r="W330" s="174">
        <f>V330*K330</f>
        <v>0</v>
      </c>
      <c r="X330" s="174">
        <v>0</v>
      </c>
      <c r="Y330" s="174">
        <f>X330*K330</f>
        <v>0</v>
      </c>
      <c r="Z330" s="174">
        <v>1.174E-2</v>
      </c>
      <c r="AA330" s="175">
        <f>Z330*K330</f>
        <v>8.8050000000000003E-2</v>
      </c>
      <c r="AR330" s="19" t="s">
        <v>227</v>
      </c>
      <c r="AT330" s="19" t="s">
        <v>152</v>
      </c>
      <c r="AU330" s="19" t="s">
        <v>106</v>
      </c>
      <c r="AY330" s="19" t="s">
        <v>151</v>
      </c>
      <c r="BE330" s="111">
        <f>IF(U330="základní",N330,0)</f>
        <v>0</v>
      </c>
      <c r="BF330" s="111">
        <f>IF(U330="snížená",N330,0)</f>
        <v>0</v>
      </c>
      <c r="BG330" s="111">
        <f>IF(U330="zákl. přenesená",N330,0)</f>
        <v>0</v>
      </c>
      <c r="BH330" s="111">
        <f>IF(U330="sníž. přenesená",N330,0)</f>
        <v>0</v>
      </c>
      <c r="BI330" s="111">
        <f>IF(U330="nulová",N330,0)</f>
        <v>0</v>
      </c>
      <c r="BJ330" s="19" t="s">
        <v>84</v>
      </c>
      <c r="BK330" s="111">
        <f>ROUND(L330*K330,2)</f>
        <v>0</v>
      </c>
      <c r="BL330" s="19" t="s">
        <v>227</v>
      </c>
      <c r="BM330" s="19" t="s">
        <v>512</v>
      </c>
    </row>
    <row r="331" spans="2:65" s="10" customFormat="1" ht="22.5" customHeight="1">
      <c r="B331" s="176"/>
      <c r="C331" s="177"/>
      <c r="D331" s="177"/>
      <c r="E331" s="178" t="s">
        <v>22</v>
      </c>
      <c r="F331" s="261" t="s">
        <v>513</v>
      </c>
      <c r="G331" s="262"/>
      <c r="H331" s="262"/>
      <c r="I331" s="262"/>
      <c r="J331" s="177"/>
      <c r="K331" s="179">
        <v>7.5</v>
      </c>
      <c r="L331" s="177"/>
      <c r="M331" s="177"/>
      <c r="N331" s="177"/>
      <c r="O331" s="177"/>
      <c r="P331" s="177"/>
      <c r="Q331" s="177"/>
      <c r="R331" s="180"/>
      <c r="T331" s="181"/>
      <c r="U331" s="177"/>
      <c r="V331" s="177"/>
      <c r="W331" s="177"/>
      <c r="X331" s="177"/>
      <c r="Y331" s="177"/>
      <c r="Z331" s="177"/>
      <c r="AA331" s="182"/>
      <c r="AT331" s="183" t="s">
        <v>159</v>
      </c>
      <c r="AU331" s="183" t="s">
        <v>106</v>
      </c>
      <c r="AV331" s="10" t="s">
        <v>106</v>
      </c>
      <c r="AW331" s="10" t="s">
        <v>34</v>
      </c>
      <c r="AX331" s="10" t="s">
        <v>76</v>
      </c>
      <c r="AY331" s="183" t="s">
        <v>151</v>
      </c>
    </row>
    <row r="332" spans="2:65" s="11" customFormat="1" ht="22.5" customHeight="1">
      <c r="B332" s="184"/>
      <c r="C332" s="185"/>
      <c r="D332" s="185"/>
      <c r="E332" s="186" t="s">
        <v>22</v>
      </c>
      <c r="F332" s="259" t="s">
        <v>160</v>
      </c>
      <c r="G332" s="260"/>
      <c r="H332" s="260"/>
      <c r="I332" s="260"/>
      <c r="J332" s="185"/>
      <c r="K332" s="187">
        <v>7.5</v>
      </c>
      <c r="L332" s="185"/>
      <c r="M332" s="185"/>
      <c r="N332" s="185"/>
      <c r="O332" s="185"/>
      <c r="P332" s="185"/>
      <c r="Q332" s="185"/>
      <c r="R332" s="188"/>
      <c r="T332" s="189"/>
      <c r="U332" s="185"/>
      <c r="V332" s="185"/>
      <c r="W332" s="185"/>
      <c r="X332" s="185"/>
      <c r="Y332" s="185"/>
      <c r="Z332" s="185"/>
      <c r="AA332" s="190"/>
      <c r="AT332" s="191" t="s">
        <v>159</v>
      </c>
      <c r="AU332" s="191" t="s">
        <v>106</v>
      </c>
      <c r="AV332" s="11" t="s">
        <v>156</v>
      </c>
      <c r="AW332" s="11" t="s">
        <v>34</v>
      </c>
      <c r="AX332" s="11" t="s">
        <v>84</v>
      </c>
      <c r="AY332" s="191" t="s">
        <v>151</v>
      </c>
    </row>
    <row r="333" spans="2:65" s="1" customFormat="1" ht="31.5" customHeight="1">
      <c r="B333" s="36"/>
      <c r="C333" s="169" t="s">
        <v>514</v>
      </c>
      <c r="D333" s="169" t="s">
        <v>152</v>
      </c>
      <c r="E333" s="170" t="s">
        <v>515</v>
      </c>
      <c r="F333" s="247" t="s">
        <v>516</v>
      </c>
      <c r="G333" s="247"/>
      <c r="H333" s="247"/>
      <c r="I333" s="247"/>
      <c r="J333" s="171" t="s">
        <v>364</v>
      </c>
      <c r="K333" s="172">
        <v>7.5</v>
      </c>
      <c r="L333" s="248">
        <v>0</v>
      </c>
      <c r="M333" s="249"/>
      <c r="N333" s="250">
        <f>ROUND(L333*K333,2)</f>
        <v>0</v>
      </c>
      <c r="O333" s="250"/>
      <c r="P333" s="250"/>
      <c r="Q333" s="250"/>
      <c r="R333" s="38"/>
      <c r="T333" s="173" t="s">
        <v>22</v>
      </c>
      <c r="U333" s="45" t="s">
        <v>41</v>
      </c>
      <c r="V333" s="37"/>
      <c r="W333" s="174">
        <f>V333*K333</f>
        <v>0</v>
      </c>
      <c r="X333" s="174">
        <v>2.7999999999999998E-4</v>
      </c>
      <c r="Y333" s="174">
        <f>X333*K333</f>
        <v>2.0999999999999999E-3</v>
      </c>
      <c r="Z333" s="174">
        <v>0</v>
      </c>
      <c r="AA333" s="175">
        <f>Z333*K333</f>
        <v>0</v>
      </c>
      <c r="AR333" s="19" t="s">
        <v>227</v>
      </c>
      <c r="AT333" s="19" t="s">
        <v>152</v>
      </c>
      <c r="AU333" s="19" t="s">
        <v>106</v>
      </c>
      <c r="AY333" s="19" t="s">
        <v>151</v>
      </c>
      <c r="BE333" s="111">
        <f>IF(U333="základní",N333,0)</f>
        <v>0</v>
      </c>
      <c r="BF333" s="111">
        <f>IF(U333="snížená",N333,0)</f>
        <v>0</v>
      </c>
      <c r="BG333" s="111">
        <f>IF(U333="zákl. přenesená",N333,0)</f>
        <v>0</v>
      </c>
      <c r="BH333" s="111">
        <f>IF(U333="sníž. přenesená",N333,0)</f>
        <v>0</v>
      </c>
      <c r="BI333" s="111">
        <f>IF(U333="nulová",N333,0)</f>
        <v>0</v>
      </c>
      <c r="BJ333" s="19" t="s">
        <v>84</v>
      </c>
      <c r="BK333" s="111">
        <f>ROUND(L333*K333,2)</f>
        <v>0</v>
      </c>
      <c r="BL333" s="19" t="s">
        <v>227</v>
      </c>
      <c r="BM333" s="19" t="s">
        <v>517</v>
      </c>
    </row>
    <row r="334" spans="2:65" s="1" customFormat="1" ht="22.5" customHeight="1">
      <c r="B334" s="36"/>
      <c r="C334" s="192" t="s">
        <v>518</v>
      </c>
      <c r="D334" s="192" t="s">
        <v>253</v>
      </c>
      <c r="E334" s="193" t="s">
        <v>519</v>
      </c>
      <c r="F334" s="263" t="s">
        <v>520</v>
      </c>
      <c r="G334" s="263"/>
      <c r="H334" s="263"/>
      <c r="I334" s="263"/>
      <c r="J334" s="194" t="s">
        <v>351</v>
      </c>
      <c r="K334" s="195">
        <v>18.539000000000001</v>
      </c>
      <c r="L334" s="264">
        <v>0</v>
      </c>
      <c r="M334" s="265"/>
      <c r="N334" s="266">
        <f>ROUND(L334*K334,2)</f>
        <v>0</v>
      </c>
      <c r="O334" s="250"/>
      <c r="P334" s="250"/>
      <c r="Q334" s="250"/>
      <c r="R334" s="38"/>
      <c r="T334" s="173" t="s">
        <v>22</v>
      </c>
      <c r="U334" s="45" t="s">
        <v>41</v>
      </c>
      <c r="V334" s="37"/>
      <c r="W334" s="174">
        <f>V334*K334</f>
        <v>0</v>
      </c>
      <c r="X334" s="174">
        <v>1.0200000000000001E-3</v>
      </c>
      <c r="Y334" s="174">
        <f>X334*K334</f>
        <v>1.8909780000000005E-2</v>
      </c>
      <c r="Z334" s="174">
        <v>0</v>
      </c>
      <c r="AA334" s="175">
        <f>Z334*K334</f>
        <v>0</v>
      </c>
      <c r="AR334" s="19" t="s">
        <v>302</v>
      </c>
      <c r="AT334" s="19" t="s">
        <v>253</v>
      </c>
      <c r="AU334" s="19" t="s">
        <v>106</v>
      </c>
      <c r="AY334" s="19" t="s">
        <v>151</v>
      </c>
      <c r="BE334" s="111">
        <f>IF(U334="základní",N334,0)</f>
        <v>0</v>
      </c>
      <c r="BF334" s="111">
        <f>IF(U334="snížená",N334,0)</f>
        <v>0</v>
      </c>
      <c r="BG334" s="111">
        <f>IF(U334="zákl. přenesená",N334,0)</f>
        <v>0</v>
      </c>
      <c r="BH334" s="111">
        <f>IF(U334="sníž. přenesená",N334,0)</f>
        <v>0</v>
      </c>
      <c r="BI334" s="111">
        <f>IF(U334="nulová",N334,0)</f>
        <v>0</v>
      </c>
      <c r="BJ334" s="19" t="s">
        <v>84</v>
      </c>
      <c r="BK334" s="111">
        <f>ROUND(L334*K334,2)</f>
        <v>0</v>
      </c>
      <c r="BL334" s="19" t="s">
        <v>227</v>
      </c>
      <c r="BM334" s="19" t="s">
        <v>521</v>
      </c>
    </row>
    <row r="335" spans="2:65" s="10" customFormat="1" ht="22.5" customHeight="1">
      <c r="B335" s="176"/>
      <c r="C335" s="177"/>
      <c r="D335" s="177"/>
      <c r="E335" s="178" t="s">
        <v>22</v>
      </c>
      <c r="F335" s="261" t="s">
        <v>522</v>
      </c>
      <c r="G335" s="262"/>
      <c r="H335" s="262"/>
      <c r="I335" s="262"/>
      <c r="J335" s="177"/>
      <c r="K335" s="179">
        <v>16.853999999999999</v>
      </c>
      <c r="L335" s="177"/>
      <c r="M335" s="177"/>
      <c r="N335" s="177"/>
      <c r="O335" s="177"/>
      <c r="P335" s="177"/>
      <c r="Q335" s="177"/>
      <c r="R335" s="180"/>
      <c r="T335" s="181"/>
      <c r="U335" s="177"/>
      <c r="V335" s="177"/>
      <c r="W335" s="177"/>
      <c r="X335" s="177"/>
      <c r="Y335" s="177"/>
      <c r="Z335" s="177"/>
      <c r="AA335" s="182"/>
      <c r="AT335" s="183" t="s">
        <v>159</v>
      </c>
      <c r="AU335" s="183" t="s">
        <v>106</v>
      </c>
      <c r="AV335" s="10" t="s">
        <v>106</v>
      </c>
      <c r="AW335" s="10" t="s">
        <v>34</v>
      </c>
      <c r="AX335" s="10" t="s">
        <v>76</v>
      </c>
      <c r="AY335" s="183" t="s">
        <v>151</v>
      </c>
    </row>
    <row r="336" spans="2:65" s="11" customFormat="1" ht="22.5" customHeight="1">
      <c r="B336" s="184"/>
      <c r="C336" s="185"/>
      <c r="D336" s="185"/>
      <c r="E336" s="186" t="s">
        <v>22</v>
      </c>
      <c r="F336" s="259" t="s">
        <v>160</v>
      </c>
      <c r="G336" s="260"/>
      <c r="H336" s="260"/>
      <c r="I336" s="260"/>
      <c r="J336" s="185"/>
      <c r="K336" s="187">
        <v>16.853999999999999</v>
      </c>
      <c r="L336" s="185"/>
      <c r="M336" s="185"/>
      <c r="N336" s="185"/>
      <c r="O336" s="185"/>
      <c r="P336" s="185"/>
      <c r="Q336" s="185"/>
      <c r="R336" s="188"/>
      <c r="T336" s="189"/>
      <c r="U336" s="185"/>
      <c r="V336" s="185"/>
      <c r="W336" s="185"/>
      <c r="X336" s="185"/>
      <c r="Y336" s="185"/>
      <c r="Z336" s="185"/>
      <c r="AA336" s="190"/>
      <c r="AT336" s="191" t="s">
        <v>159</v>
      </c>
      <c r="AU336" s="191" t="s">
        <v>106</v>
      </c>
      <c r="AV336" s="11" t="s">
        <v>156</v>
      </c>
      <c r="AW336" s="11" t="s">
        <v>34</v>
      </c>
      <c r="AX336" s="11" t="s">
        <v>84</v>
      </c>
      <c r="AY336" s="191" t="s">
        <v>151</v>
      </c>
    </row>
    <row r="337" spans="2:65" s="1" customFormat="1" ht="31.5" customHeight="1">
      <c r="B337" s="36"/>
      <c r="C337" s="169" t="s">
        <v>523</v>
      </c>
      <c r="D337" s="169" t="s">
        <v>152</v>
      </c>
      <c r="E337" s="170" t="s">
        <v>524</v>
      </c>
      <c r="F337" s="247" t="s">
        <v>525</v>
      </c>
      <c r="G337" s="247"/>
      <c r="H337" s="247"/>
      <c r="I337" s="247"/>
      <c r="J337" s="171" t="s">
        <v>155</v>
      </c>
      <c r="K337" s="172">
        <v>14.75</v>
      </c>
      <c r="L337" s="248">
        <v>0</v>
      </c>
      <c r="M337" s="249"/>
      <c r="N337" s="250">
        <f>ROUND(L337*K337,2)</f>
        <v>0</v>
      </c>
      <c r="O337" s="250"/>
      <c r="P337" s="250"/>
      <c r="Q337" s="250"/>
      <c r="R337" s="38"/>
      <c r="T337" s="173" t="s">
        <v>22</v>
      </c>
      <c r="U337" s="45" t="s">
        <v>41</v>
      </c>
      <c r="V337" s="37"/>
      <c r="W337" s="174">
        <f>V337*K337</f>
        <v>0</v>
      </c>
      <c r="X337" s="174">
        <v>0</v>
      </c>
      <c r="Y337" s="174">
        <f>X337*K337</f>
        <v>0</v>
      </c>
      <c r="Z337" s="174">
        <v>8.3169999999999994E-2</v>
      </c>
      <c r="AA337" s="175">
        <f>Z337*K337</f>
        <v>1.2267574999999999</v>
      </c>
      <c r="AR337" s="19" t="s">
        <v>227</v>
      </c>
      <c r="AT337" s="19" t="s">
        <v>152</v>
      </c>
      <c r="AU337" s="19" t="s">
        <v>106</v>
      </c>
      <c r="AY337" s="19" t="s">
        <v>151</v>
      </c>
      <c r="BE337" s="111">
        <f>IF(U337="základní",N337,0)</f>
        <v>0</v>
      </c>
      <c r="BF337" s="111">
        <f>IF(U337="snížená",N337,0)</f>
        <v>0</v>
      </c>
      <c r="BG337" s="111">
        <f>IF(U337="zákl. přenesená",N337,0)</f>
        <v>0</v>
      </c>
      <c r="BH337" s="111">
        <f>IF(U337="sníž. přenesená",N337,0)</f>
        <v>0</v>
      </c>
      <c r="BI337" s="111">
        <f>IF(U337="nulová",N337,0)</f>
        <v>0</v>
      </c>
      <c r="BJ337" s="19" t="s">
        <v>84</v>
      </c>
      <c r="BK337" s="111">
        <f>ROUND(L337*K337,2)</f>
        <v>0</v>
      </c>
      <c r="BL337" s="19" t="s">
        <v>227</v>
      </c>
      <c r="BM337" s="19" t="s">
        <v>526</v>
      </c>
    </row>
    <row r="338" spans="2:65" s="1" customFormat="1" ht="31.5" customHeight="1">
      <c r="B338" s="36"/>
      <c r="C338" s="169" t="s">
        <v>527</v>
      </c>
      <c r="D338" s="169" t="s">
        <v>152</v>
      </c>
      <c r="E338" s="170" t="s">
        <v>528</v>
      </c>
      <c r="F338" s="247" t="s">
        <v>529</v>
      </c>
      <c r="G338" s="247"/>
      <c r="H338" s="247"/>
      <c r="I338" s="247"/>
      <c r="J338" s="171" t="s">
        <v>155</v>
      </c>
      <c r="K338" s="172">
        <v>14.75</v>
      </c>
      <c r="L338" s="248">
        <v>0</v>
      </c>
      <c r="M338" s="249"/>
      <c r="N338" s="250">
        <f>ROUND(L338*K338,2)</f>
        <v>0</v>
      </c>
      <c r="O338" s="250"/>
      <c r="P338" s="250"/>
      <c r="Q338" s="250"/>
      <c r="R338" s="38"/>
      <c r="T338" s="173" t="s">
        <v>22</v>
      </c>
      <c r="U338" s="45" t="s">
        <v>41</v>
      </c>
      <c r="V338" s="37"/>
      <c r="W338" s="174">
        <f>V338*K338</f>
        <v>0</v>
      </c>
      <c r="X338" s="174">
        <v>4.2700000000000004E-3</v>
      </c>
      <c r="Y338" s="174">
        <f>X338*K338</f>
        <v>6.2982500000000011E-2</v>
      </c>
      <c r="Z338" s="174">
        <v>0</v>
      </c>
      <c r="AA338" s="175">
        <f>Z338*K338</f>
        <v>0</v>
      </c>
      <c r="AR338" s="19" t="s">
        <v>227</v>
      </c>
      <c r="AT338" s="19" t="s">
        <v>152</v>
      </c>
      <c r="AU338" s="19" t="s">
        <v>106</v>
      </c>
      <c r="AY338" s="19" t="s">
        <v>151</v>
      </c>
      <c r="BE338" s="111">
        <f>IF(U338="základní",N338,0)</f>
        <v>0</v>
      </c>
      <c r="BF338" s="111">
        <f>IF(U338="snížená",N338,0)</f>
        <v>0</v>
      </c>
      <c r="BG338" s="111">
        <f>IF(U338="zákl. přenesená",N338,0)</f>
        <v>0</v>
      </c>
      <c r="BH338" s="111">
        <f>IF(U338="sníž. přenesená",N338,0)</f>
        <v>0</v>
      </c>
      <c r="BI338" s="111">
        <f>IF(U338="nulová",N338,0)</f>
        <v>0</v>
      </c>
      <c r="BJ338" s="19" t="s">
        <v>84</v>
      </c>
      <c r="BK338" s="111">
        <f>ROUND(L338*K338,2)</f>
        <v>0</v>
      </c>
      <c r="BL338" s="19" t="s">
        <v>227</v>
      </c>
      <c r="BM338" s="19" t="s">
        <v>530</v>
      </c>
    </row>
    <row r="339" spans="2:65" s="10" customFormat="1" ht="22.5" customHeight="1">
      <c r="B339" s="176"/>
      <c r="C339" s="177"/>
      <c r="D339" s="177"/>
      <c r="E339" s="178" t="s">
        <v>22</v>
      </c>
      <c r="F339" s="261" t="s">
        <v>289</v>
      </c>
      <c r="G339" s="262"/>
      <c r="H339" s="262"/>
      <c r="I339" s="262"/>
      <c r="J339" s="177"/>
      <c r="K339" s="179">
        <v>14.75</v>
      </c>
      <c r="L339" s="177"/>
      <c r="M339" s="177"/>
      <c r="N339" s="177"/>
      <c r="O339" s="177"/>
      <c r="P339" s="177"/>
      <c r="Q339" s="177"/>
      <c r="R339" s="180"/>
      <c r="T339" s="181"/>
      <c r="U339" s="177"/>
      <c r="V339" s="177"/>
      <c r="W339" s="177"/>
      <c r="X339" s="177"/>
      <c r="Y339" s="177"/>
      <c r="Z339" s="177"/>
      <c r="AA339" s="182"/>
      <c r="AT339" s="183" t="s">
        <v>159</v>
      </c>
      <c r="AU339" s="183" t="s">
        <v>106</v>
      </c>
      <c r="AV339" s="10" t="s">
        <v>106</v>
      </c>
      <c r="AW339" s="10" t="s">
        <v>34</v>
      </c>
      <c r="AX339" s="10" t="s">
        <v>76</v>
      </c>
      <c r="AY339" s="183" t="s">
        <v>151</v>
      </c>
    </row>
    <row r="340" spans="2:65" s="11" customFormat="1" ht="22.5" customHeight="1">
      <c r="B340" s="184"/>
      <c r="C340" s="185"/>
      <c r="D340" s="185"/>
      <c r="E340" s="186" t="s">
        <v>22</v>
      </c>
      <c r="F340" s="259" t="s">
        <v>160</v>
      </c>
      <c r="G340" s="260"/>
      <c r="H340" s="260"/>
      <c r="I340" s="260"/>
      <c r="J340" s="185"/>
      <c r="K340" s="187">
        <v>14.75</v>
      </c>
      <c r="L340" s="185"/>
      <c r="M340" s="185"/>
      <c r="N340" s="185"/>
      <c r="O340" s="185"/>
      <c r="P340" s="185"/>
      <c r="Q340" s="185"/>
      <c r="R340" s="188"/>
      <c r="T340" s="189"/>
      <c r="U340" s="185"/>
      <c r="V340" s="185"/>
      <c r="W340" s="185"/>
      <c r="X340" s="185"/>
      <c r="Y340" s="185"/>
      <c r="Z340" s="185"/>
      <c r="AA340" s="190"/>
      <c r="AT340" s="191" t="s">
        <v>159</v>
      </c>
      <c r="AU340" s="191" t="s">
        <v>106</v>
      </c>
      <c r="AV340" s="11" t="s">
        <v>156</v>
      </c>
      <c r="AW340" s="11" t="s">
        <v>34</v>
      </c>
      <c r="AX340" s="11" t="s">
        <v>84</v>
      </c>
      <c r="AY340" s="191" t="s">
        <v>151</v>
      </c>
    </row>
    <row r="341" spans="2:65" s="1" customFormat="1" ht="22.5" customHeight="1">
      <c r="B341" s="36"/>
      <c r="C341" s="192" t="s">
        <v>531</v>
      </c>
      <c r="D341" s="192" t="s">
        <v>253</v>
      </c>
      <c r="E341" s="193" t="s">
        <v>532</v>
      </c>
      <c r="F341" s="263" t="s">
        <v>533</v>
      </c>
      <c r="G341" s="263"/>
      <c r="H341" s="263"/>
      <c r="I341" s="263"/>
      <c r="J341" s="194" t="s">
        <v>155</v>
      </c>
      <c r="K341" s="195">
        <v>16.225000000000001</v>
      </c>
      <c r="L341" s="264">
        <v>0</v>
      </c>
      <c r="M341" s="265"/>
      <c r="N341" s="266">
        <f>ROUND(L341*K341,2)</f>
        <v>0</v>
      </c>
      <c r="O341" s="250"/>
      <c r="P341" s="250"/>
      <c r="Q341" s="250"/>
      <c r="R341" s="38"/>
      <c r="T341" s="173" t="s">
        <v>22</v>
      </c>
      <c r="U341" s="45" t="s">
        <v>41</v>
      </c>
      <c r="V341" s="37"/>
      <c r="W341" s="174">
        <f>V341*K341</f>
        <v>0</v>
      </c>
      <c r="X341" s="174">
        <v>1.55E-2</v>
      </c>
      <c r="Y341" s="174">
        <f>X341*K341</f>
        <v>0.25148750000000003</v>
      </c>
      <c r="Z341" s="174">
        <v>0</v>
      </c>
      <c r="AA341" s="175">
        <f>Z341*K341</f>
        <v>0</v>
      </c>
      <c r="AR341" s="19" t="s">
        <v>302</v>
      </c>
      <c r="AT341" s="19" t="s">
        <v>253</v>
      </c>
      <c r="AU341" s="19" t="s">
        <v>106</v>
      </c>
      <c r="AY341" s="19" t="s">
        <v>151</v>
      </c>
      <c r="BE341" s="111">
        <f>IF(U341="základní",N341,0)</f>
        <v>0</v>
      </c>
      <c r="BF341" s="111">
        <f>IF(U341="snížená",N341,0)</f>
        <v>0</v>
      </c>
      <c r="BG341" s="111">
        <f>IF(U341="zákl. přenesená",N341,0)</f>
        <v>0</v>
      </c>
      <c r="BH341" s="111">
        <f>IF(U341="sníž. přenesená",N341,0)</f>
        <v>0</v>
      </c>
      <c r="BI341" s="111">
        <f>IF(U341="nulová",N341,0)</f>
        <v>0</v>
      </c>
      <c r="BJ341" s="19" t="s">
        <v>84</v>
      </c>
      <c r="BK341" s="111">
        <f>ROUND(L341*K341,2)</f>
        <v>0</v>
      </c>
      <c r="BL341" s="19" t="s">
        <v>227</v>
      </c>
      <c r="BM341" s="19" t="s">
        <v>534</v>
      </c>
    </row>
    <row r="342" spans="2:65" s="1" customFormat="1" ht="31.5" customHeight="1">
      <c r="B342" s="36"/>
      <c r="C342" s="169" t="s">
        <v>535</v>
      </c>
      <c r="D342" s="169" t="s">
        <v>152</v>
      </c>
      <c r="E342" s="170" t="s">
        <v>536</v>
      </c>
      <c r="F342" s="247" t="s">
        <v>537</v>
      </c>
      <c r="G342" s="247"/>
      <c r="H342" s="247"/>
      <c r="I342" s="247"/>
      <c r="J342" s="171" t="s">
        <v>155</v>
      </c>
      <c r="K342" s="172">
        <v>14.75</v>
      </c>
      <c r="L342" s="248">
        <v>0</v>
      </c>
      <c r="M342" s="249"/>
      <c r="N342" s="250">
        <f>ROUND(L342*K342,2)</f>
        <v>0</v>
      </c>
      <c r="O342" s="250"/>
      <c r="P342" s="250"/>
      <c r="Q342" s="250"/>
      <c r="R342" s="38"/>
      <c r="T342" s="173" t="s">
        <v>22</v>
      </c>
      <c r="U342" s="45" t="s">
        <v>41</v>
      </c>
      <c r="V342" s="37"/>
      <c r="W342" s="174">
        <f>V342*K342</f>
        <v>0</v>
      </c>
      <c r="X342" s="174">
        <v>0</v>
      </c>
      <c r="Y342" s="174">
        <f>X342*K342</f>
        <v>0</v>
      </c>
      <c r="Z342" s="174">
        <v>0</v>
      </c>
      <c r="AA342" s="175">
        <f>Z342*K342</f>
        <v>0</v>
      </c>
      <c r="AR342" s="19" t="s">
        <v>227</v>
      </c>
      <c r="AT342" s="19" t="s">
        <v>152</v>
      </c>
      <c r="AU342" s="19" t="s">
        <v>106</v>
      </c>
      <c r="AY342" s="19" t="s">
        <v>151</v>
      </c>
      <c r="BE342" s="111">
        <f>IF(U342="základní",N342,0)</f>
        <v>0</v>
      </c>
      <c r="BF342" s="111">
        <f>IF(U342="snížená",N342,0)</f>
        <v>0</v>
      </c>
      <c r="BG342" s="111">
        <f>IF(U342="zákl. přenesená",N342,0)</f>
        <v>0</v>
      </c>
      <c r="BH342" s="111">
        <f>IF(U342="sníž. přenesená",N342,0)</f>
        <v>0</v>
      </c>
      <c r="BI342" s="111">
        <f>IF(U342="nulová",N342,0)</f>
        <v>0</v>
      </c>
      <c r="BJ342" s="19" t="s">
        <v>84</v>
      </c>
      <c r="BK342" s="111">
        <f>ROUND(L342*K342,2)</f>
        <v>0</v>
      </c>
      <c r="BL342" s="19" t="s">
        <v>227</v>
      </c>
      <c r="BM342" s="19" t="s">
        <v>538</v>
      </c>
    </row>
    <row r="343" spans="2:65" s="10" customFormat="1" ht="22.5" customHeight="1">
      <c r="B343" s="176"/>
      <c r="C343" s="177"/>
      <c r="D343" s="177"/>
      <c r="E343" s="178" t="s">
        <v>22</v>
      </c>
      <c r="F343" s="261" t="s">
        <v>289</v>
      </c>
      <c r="G343" s="262"/>
      <c r="H343" s="262"/>
      <c r="I343" s="262"/>
      <c r="J343" s="177"/>
      <c r="K343" s="179">
        <v>14.75</v>
      </c>
      <c r="L343" s="177"/>
      <c r="M343" s="177"/>
      <c r="N343" s="177"/>
      <c r="O343" s="177"/>
      <c r="P343" s="177"/>
      <c r="Q343" s="177"/>
      <c r="R343" s="180"/>
      <c r="T343" s="181"/>
      <c r="U343" s="177"/>
      <c r="V343" s="177"/>
      <c r="W343" s="177"/>
      <c r="X343" s="177"/>
      <c r="Y343" s="177"/>
      <c r="Z343" s="177"/>
      <c r="AA343" s="182"/>
      <c r="AT343" s="183" t="s">
        <v>159</v>
      </c>
      <c r="AU343" s="183" t="s">
        <v>106</v>
      </c>
      <c r="AV343" s="10" t="s">
        <v>106</v>
      </c>
      <c r="AW343" s="10" t="s">
        <v>34</v>
      </c>
      <c r="AX343" s="10" t="s">
        <v>76</v>
      </c>
      <c r="AY343" s="183" t="s">
        <v>151</v>
      </c>
    </row>
    <row r="344" spans="2:65" s="11" customFormat="1" ht="22.5" customHeight="1">
      <c r="B344" s="184"/>
      <c r="C344" s="185"/>
      <c r="D344" s="185"/>
      <c r="E344" s="186" t="s">
        <v>22</v>
      </c>
      <c r="F344" s="259" t="s">
        <v>160</v>
      </c>
      <c r="G344" s="260"/>
      <c r="H344" s="260"/>
      <c r="I344" s="260"/>
      <c r="J344" s="185"/>
      <c r="K344" s="187">
        <v>14.75</v>
      </c>
      <c r="L344" s="185"/>
      <c r="M344" s="185"/>
      <c r="N344" s="185"/>
      <c r="O344" s="185"/>
      <c r="P344" s="185"/>
      <c r="Q344" s="185"/>
      <c r="R344" s="188"/>
      <c r="T344" s="189"/>
      <c r="U344" s="185"/>
      <c r="V344" s="185"/>
      <c r="W344" s="185"/>
      <c r="X344" s="185"/>
      <c r="Y344" s="185"/>
      <c r="Z344" s="185"/>
      <c r="AA344" s="190"/>
      <c r="AT344" s="191" t="s">
        <v>159</v>
      </c>
      <c r="AU344" s="191" t="s">
        <v>106</v>
      </c>
      <c r="AV344" s="11" t="s">
        <v>156</v>
      </c>
      <c r="AW344" s="11" t="s">
        <v>34</v>
      </c>
      <c r="AX344" s="11" t="s">
        <v>84</v>
      </c>
      <c r="AY344" s="191" t="s">
        <v>151</v>
      </c>
    </row>
    <row r="345" spans="2:65" s="1" customFormat="1" ht="31.5" customHeight="1">
      <c r="B345" s="36"/>
      <c r="C345" s="169" t="s">
        <v>539</v>
      </c>
      <c r="D345" s="169" t="s">
        <v>152</v>
      </c>
      <c r="E345" s="170" t="s">
        <v>540</v>
      </c>
      <c r="F345" s="247" t="s">
        <v>541</v>
      </c>
      <c r="G345" s="247"/>
      <c r="H345" s="247"/>
      <c r="I345" s="247"/>
      <c r="J345" s="171" t="s">
        <v>155</v>
      </c>
      <c r="K345" s="172">
        <v>14.75</v>
      </c>
      <c r="L345" s="248">
        <v>0</v>
      </c>
      <c r="M345" s="249"/>
      <c r="N345" s="250">
        <f>ROUND(L345*K345,2)</f>
        <v>0</v>
      </c>
      <c r="O345" s="250"/>
      <c r="P345" s="250"/>
      <c r="Q345" s="250"/>
      <c r="R345" s="38"/>
      <c r="T345" s="173" t="s">
        <v>22</v>
      </c>
      <c r="U345" s="45" t="s">
        <v>41</v>
      </c>
      <c r="V345" s="37"/>
      <c r="W345" s="174">
        <f>V345*K345</f>
        <v>0</v>
      </c>
      <c r="X345" s="174">
        <v>6.2E-4</v>
      </c>
      <c r="Y345" s="174">
        <f>X345*K345</f>
        <v>9.1450000000000004E-3</v>
      </c>
      <c r="Z345" s="174">
        <v>0</v>
      </c>
      <c r="AA345" s="175">
        <f>Z345*K345</f>
        <v>0</v>
      </c>
      <c r="AR345" s="19" t="s">
        <v>227</v>
      </c>
      <c r="AT345" s="19" t="s">
        <v>152</v>
      </c>
      <c r="AU345" s="19" t="s">
        <v>106</v>
      </c>
      <c r="AY345" s="19" t="s">
        <v>151</v>
      </c>
      <c r="BE345" s="111">
        <f>IF(U345="základní",N345,0)</f>
        <v>0</v>
      </c>
      <c r="BF345" s="111">
        <f>IF(U345="snížená",N345,0)</f>
        <v>0</v>
      </c>
      <c r="BG345" s="111">
        <f>IF(U345="zákl. přenesená",N345,0)</f>
        <v>0</v>
      </c>
      <c r="BH345" s="111">
        <f>IF(U345="sníž. přenesená",N345,0)</f>
        <v>0</v>
      </c>
      <c r="BI345" s="111">
        <f>IF(U345="nulová",N345,0)</f>
        <v>0</v>
      </c>
      <c r="BJ345" s="19" t="s">
        <v>84</v>
      </c>
      <c r="BK345" s="111">
        <f>ROUND(L345*K345,2)</f>
        <v>0</v>
      </c>
      <c r="BL345" s="19" t="s">
        <v>227</v>
      </c>
      <c r="BM345" s="19" t="s">
        <v>542</v>
      </c>
    </row>
    <row r="346" spans="2:65" s="1" customFormat="1" ht="22.5" customHeight="1">
      <c r="B346" s="36"/>
      <c r="C346" s="169" t="s">
        <v>543</v>
      </c>
      <c r="D346" s="169" t="s">
        <v>152</v>
      </c>
      <c r="E346" s="170" t="s">
        <v>544</v>
      </c>
      <c r="F346" s="247" t="s">
        <v>545</v>
      </c>
      <c r="G346" s="247"/>
      <c r="H346" s="247"/>
      <c r="I346" s="247"/>
      <c r="J346" s="171" t="s">
        <v>155</v>
      </c>
      <c r="K346" s="172">
        <v>14.75</v>
      </c>
      <c r="L346" s="248">
        <v>0</v>
      </c>
      <c r="M346" s="249"/>
      <c r="N346" s="250">
        <f>ROUND(L346*K346,2)</f>
        <v>0</v>
      </c>
      <c r="O346" s="250"/>
      <c r="P346" s="250"/>
      <c r="Q346" s="250"/>
      <c r="R346" s="38"/>
      <c r="T346" s="173" t="s">
        <v>22</v>
      </c>
      <c r="U346" s="45" t="s">
        <v>41</v>
      </c>
      <c r="V346" s="37"/>
      <c r="W346" s="174">
        <f>V346*K346</f>
        <v>0</v>
      </c>
      <c r="X346" s="174">
        <v>2.9999999999999997E-4</v>
      </c>
      <c r="Y346" s="174">
        <f>X346*K346</f>
        <v>4.4249999999999992E-3</v>
      </c>
      <c r="Z346" s="174">
        <v>0</v>
      </c>
      <c r="AA346" s="175">
        <f>Z346*K346</f>
        <v>0</v>
      </c>
      <c r="AR346" s="19" t="s">
        <v>227</v>
      </c>
      <c r="AT346" s="19" t="s">
        <v>152</v>
      </c>
      <c r="AU346" s="19" t="s">
        <v>106</v>
      </c>
      <c r="AY346" s="19" t="s">
        <v>151</v>
      </c>
      <c r="BE346" s="111">
        <f>IF(U346="základní",N346,0)</f>
        <v>0</v>
      </c>
      <c r="BF346" s="111">
        <f>IF(U346="snížená",N346,0)</f>
        <v>0</v>
      </c>
      <c r="BG346" s="111">
        <f>IF(U346="zákl. přenesená",N346,0)</f>
        <v>0</v>
      </c>
      <c r="BH346" s="111">
        <f>IF(U346="sníž. přenesená",N346,0)</f>
        <v>0</v>
      </c>
      <c r="BI346" s="111">
        <f>IF(U346="nulová",N346,0)</f>
        <v>0</v>
      </c>
      <c r="BJ346" s="19" t="s">
        <v>84</v>
      </c>
      <c r="BK346" s="111">
        <f>ROUND(L346*K346,2)</f>
        <v>0</v>
      </c>
      <c r="BL346" s="19" t="s">
        <v>227</v>
      </c>
      <c r="BM346" s="19" t="s">
        <v>546</v>
      </c>
    </row>
    <row r="347" spans="2:65" s="1" customFormat="1" ht="31.5" customHeight="1">
      <c r="B347" s="36"/>
      <c r="C347" s="169" t="s">
        <v>547</v>
      </c>
      <c r="D347" s="169" t="s">
        <v>152</v>
      </c>
      <c r="E347" s="170" t="s">
        <v>548</v>
      </c>
      <c r="F347" s="247" t="s">
        <v>549</v>
      </c>
      <c r="G347" s="247"/>
      <c r="H347" s="247"/>
      <c r="I347" s="247"/>
      <c r="J347" s="171" t="s">
        <v>155</v>
      </c>
      <c r="K347" s="172">
        <v>14.75</v>
      </c>
      <c r="L347" s="248">
        <v>0</v>
      </c>
      <c r="M347" s="249"/>
      <c r="N347" s="250">
        <f>ROUND(L347*K347,2)</f>
        <v>0</v>
      </c>
      <c r="O347" s="250"/>
      <c r="P347" s="250"/>
      <c r="Q347" s="250"/>
      <c r="R347" s="38"/>
      <c r="T347" s="173" t="s">
        <v>22</v>
      </c>
      <c r="U347" s="45" t="s">
        <v>41</v>
      </c>
      <c r="V347" s="37"/>
      <c r="W347" s="174">
        <f>V347*K347</f>
        <v>0</v>
      </c>
      <c r="X347" s="174">
        <v>4.1000000000000003E-3</v>
      </c>
      <c r="Y347" s="174">
        <f>X347*K347</f>
        <v>6.0475000000000008E-2</v>
      </c>
      <c r="Z347" s="174">
        <v>0</v>
      </c>
      <c r="AA347" s="175">
        <f>Z347*K347</f>
        <v>0</v>
      </c>
      <c r="AR347" s="19" t="s">
        <v>227</v>
      </c>
      <c r="AT347" s="19" t="s">
        <v>152</v>
      </c>
      <c r="AU347" s="19" t="s">
        <v>106</v>
      </c>
      <c r="AY347" s="19" t="s">
        <v>151</v>
      </c>
      <c r="BE347" s="111">
        <f>IF(U347="základní",N347,0)</f>
        <v>0</v>
      </c>
      <c r="BF347" s="111">
        <f>IF(U347="snížená",N347,0)</f>
        <v>0</v>
      </c>
      <c r="BG347" s="111">
        <f>IF(U347="zákl. přenesená",N347,0)</f>
        <v>0</v>
      </c>
      <c r="BH347" s="111">
        <f>IF(U347="sníž. přenesená",N347,0)</f>
        <v>0</v>
      </c>
      <c r="BI347" s="111">
        <f>IF(U347="nulová",N347,0)</f>
        <v>0</v>
      </c>
      <c r="BJ347" s="19" t="s">
        <v>84</v>
      </c>
      <c r="BK347" s="111">
        <f>ROUND(L347*K347,2)</f>
        <v>0</v>
      </c>
      <c r="BL347" s="19" t="s">
        <v>227</v>
      </c>
      <c r="BM347" s="19" t="s">
        <v>550</v>
      </c>
    </row>
    <row r="348" spans="2:65" s="1" customFormat="1" ht="31.5" customHeight="1">
      <c r="B348" s="36"/>
      <c r="C348" s="169" t="s">
        <v>551</v>
      </c>
      <c r="D348" s="169" t="s">
        <v>152</v>
      </c>
      <c r="E348" s="170" t="s">
        <v>552</v>
      </c>
      <c r="F348" s="247" t="s">
        <v>553</v>
      </c>
      <c r="G348" s="247"/>
      <c r="H348" s="247"/>
      <c r="I348" s="247"/>
      <c r="J348" s="171" t="s">
        <v>155</v>
      </c>
      <c r="K348" s="172">
        <v>14.75</v>
      </c>
      <c r="L348" s="248">
        <v>0</v>
      </c>
      <c r="M348" s="249"/>
      <c r="N348" s="250">
        <f>ROUND(L348*K348,2)</f>
        <v>0</v>
      </c>
      <c r="O348" s="250"/>
      <c r="P348" s="250"/>
      <c r="Q348" s="250"/>
      <c r="R348" s="38"/>
      <c r="T348" s="173" t="s">
        <v>22</v>
      </c>
      <c r="U348" s="45" t="s">
        <v>41</v>
      </c>
      <c r="V348" s="37"/>
      <c r="W348" s="174">
        <f>V348*K348</f>
        <v>0</v>
      </c>
      <c r="X348" s="174">
        <v>7.1500000000000001E-3</v>
      </c>
      <c r="Y348" s="174">
        <f>X348*K348</f>
        <v>0.1054625</v>
      </c>
      <c r="Z348" s="174">
        <v>0</v>
      </c>
      <c r="AA348" s="175">
        <f>Z348*K348</f>
        <v>0</v>
      </c>
      <c r="AR348" s="19" t="s">
        <v>227</v>
      </c>
      <c r="AT348" s="19" t="s">
        <v>152</v>
      </c>
      <c r="AU348" s="19" t="s">
        <v>106</v>
      </c>
      <c r="AY348" s="19" t="s">
        <v>151</v>
      </c>
      <c r="BE348" s="111">
        <f>IF(U348="základní",N348,0)</f>
        <v>0</v>
      </c>
      <c r="BF348" s="111">
        <f>IF(U348="snížená",N348,0)</f>
        <v>0</v>
      </c>
      <c r="BG348" s="111">
        <f>IF(U348="zákl. přenesená",N348,0)</f>
        <v>0</v>
      </c>
      <c r="BH348" s="111">
        <f>IF(U348="sníž. přenesená",N348,0)</f>
        <v>0</v>
      </c>
      <c r="BI348" s="111">
        <f>IF(U348="nulová",N348,0)</f>
        <v>0</v>
      </c>
      <c r="BJ348" s="19" t="s">
        <v>84</v>
      </c>
      <c r="BK348" s="111">
        <f>ROUND(L348*K348,2)</f>
        <v>0</v>
      </c>
      <c r="BL348" s="19" t="s">
        <v>227</v>
      </c>
      <c r="BM348" s="19" t="s">
        <v>554</v>
      </c>
    </row>
    <row r="349" spans="2:65" s="1" customFormat="1" ht="31.5" customHeight="1">
      <c r="B349" s="36"/>
      <c r="C349" s="169" t="s">
        <v>555</v>
      </c>
      <c r="D349" s="169" t="s">
        <v>152</v>
      </c>
      <c r="E349" s="170" t="s">
        <v>556</v>
      </c>
      <c r="F349" s="247" t="s">
        <v>557</v>
      </c>
      <c r="G349" s="247"/>
      <c r="H349" s="247"/>
      <c r="I349" s="247"/>
      <c r="J349" s="171" t="s">
        <v>507</v>
      </c>
      <c r="K349" s="196">
        <v>0</v>
      </c>
      <c r="L349" s="248">
        <v>0</v>
      </c>
      <c r="M349" s="249"/>
      <c r="N349" s="250">
        <f>ROUND(L349*K349,2)</f>
        <v>0</v>
      </c>
      <c r="O349" s="250"/>
      <c r="P349" s="250"/>
      <c r="Q349" s="250"/>
      <c r="R349" s="38"/>
      <c r="T349" s="173" t="s">
        <v>22</v>
      </c>
      <c r="U349" s="45" t="s">
        <v>41</v>
      </c>
      <c r="V349" s="37"/>
      <c r="W349" s="174">
        <f>V349*K349</f>
        <v>0</v>
      </c>
      <c r="X349" s="174">
        <v>0</v>
      </c>
      <c r="Y349" s="174">
        <f>X349*K349</f>
        <v>0</v>
      </c>
      <c r="Z349" s="174">
        <v>0</v>
      </c>
      <c r="AA349" s="175">
        <f>Z349*K349</f>
        <v>0</v>
      </c>
      <c r="AR349" s="19" t="s">
        <v>227</v>
      </c>
      <c r="AT349" s="19" t="s">
        <v>152</v>
      </c>
      <c r="AU349" s="19" t="s">
        <v>106</v>
      </c>
      <c r="AY349" s="19" t="s">
        <v>151</v>
      </c>
      <c r="BE349" s="111">
        <f>IF(U349="základní",N349,0)</f>
        <v>0</v>
      </c>
      <c r="BF349" s="111">
        <f>IF(U349="snížená",N349,0)</f>
        <v>0</v>
      </c>
      <c r="BG349" s="111">
        <f>IF(U349="zákl. přenesená",N349,0)</f>
        <v>0</v>
      </c>
      <c r="BH349" s="111">
        <f>IF(U349="sníž. přenesená",N349,0)</f>
        <v>0</v>
      </c>
      <c r="BI349" s="111">
        <f>IF(U349="nulová",N349,0)</f>
        <v>0</v>
      </c>
      <c r="BJ349" s="19" t="s">
        <v>84</v>
      </c>
      <c r="BK349" s="111">
        <f>ROUND(L349*K349,2)</f>
        <v>0</v>
      </c>
      <c r="BL349" s="19" t="s">
        <v>227</v>
      </c>
      <c r="BM349" s="19" t="s">
        <v>558</v>
      </c>
    </row>
    <row r="350" spans="2:65" s="9" customFormat="1" ht="29.85" customHeight="1">
      <c r="B350" s="158"/>
      <c r="C350" s="159"/>
      <c r="D350" s="168" t="s">
        <v>127</v>
      </c>
      <c r="E350" s="168"/>
      <c r="F350" s="168"/>
      <c r="G350" s="168"/>
      <c r="H350" s="168"/>
      <c r="I350" s="168"/>
      <c r="J350" s="168"/>
      <c r="K350" s="168"/>
      <c r="L350" s="168"/>
      <c r="M350" s="168"/>
      <c r="N350" s="257">
        <f>BK350</f>
        <v>0</v>
      </c>
      <c r="O350" s="258"/>
      <c r="P350" s="258"/>
      <c r="Q350" s="258"/>
      <c r="R350" s="161"/>
      <c r="T350" s="162"/>
      <c r="U350" s="159"/>
      <c r="V350" s="159"/>
      <c r="W350" s="163">
        <f>SUM(W351:W356)</f>
        <v>0</v>
      </c>
      <c r="X350" s="159"/>
      <c r="Y350" s="163">
        <f>SUM(Y351:Y356)</f>
        <v>1.1285000000000001</v>
      </c>
      <c r="Z350" s="159"/>
      <c r="AA350" s="164">
        <f>SUM(AA351:AA356)</f>
        <v>0.217</v>
      </c>
      <c r="AR350" s="165" t="s">
        <v>106</v>
      </c>
      <c r="AT350" s="166" t="s">
        <v>75</v>
      </c>
      <c r="AU350" s="166" t="s">
        <v>84</v>
      </c>
      <c r="AY350" s="165" t="s">
        <v>151</v>
      </c>
      <c r="BK350" s="167">
        <f>SUM(BK351:BK356)</f>
        <v>0</v>
      </c>
    </row>
    <row r="351" spans="2:65" s="1" customFormat="1" ht="22.5" customHeight="1">
      <c r="B351" s="36"/>
      <c r="C351" s="169" t="s">
        <v>559</v>
      </c>
      <c r="D351" s="169" t="s">
        <v>152</v>
      </c>
      <c r="E351" s="170" t="s">
        <v>560</v>
      </c>
      <c r="F351" s="247" t="s">
        <v>561</v>
      </c>
      <c r="G351" s="247"/>
      <c r="H351" s="247"/>
      <c r="I351" s="247"/>
      <c r="J351" s="171" t="s">
        <v>155</v>
      </c>
      <c r="K351" s="172">
        <v>700</v>
      </c>
      <c r="L351" s="248">
        <v>0</v>
      </c>
      <c r="M351" s="249"/>
      <c r="N351" s="250">
        <f t="shared" ref="N351:N356" si="5">ROUND(L351*K351,2)</f>
        <v>0</v>
      </c>
      <c r="O351" s="250"/>
      <c r="P351" s="250"/>
      <c r="Q351" s="250"/>
      <c r="R351" s="38"/>
      <c r="T351" s="173" t="s">
        <v>22</v>
      </c>
      <c r="U351" s="45" t="s">
        <v>41</v>
      </c>
      <c r="V351" s="37"/>
      <c r="W351" s="174">
        <f t="shared" ref="W351:W356" si="6">V351*K351</f>
        <v>0</v>
      </c>
      <c r="X351" s="174">
        <v>1E-3</v>
      </c>
      <c r="Y351" s="174">
        <f t="shared" ref="Y351:Y356" si="7">X351*K351</f>
        <v>0.70000000000000007</v>
      </c>
      <c r="Z351" s="174">
        <v>3.1E-4</v>
      </c>
      <c r="AA351" s="175">
        <f t="shared" ref="AA351:AA356" si="8">Z351*K351</f>
        <v>0.217</v>
      </c>
      <c r="AR351" s="19" t="s">
        <v>227</v>
      </c>
      <c r="AT351" s="19" t="s">
        <v>152</v>
      </c>
      <c r="AU351" s="19" t="s">
        <v>106</v>
      </c>
      <c r="AY351" s="19" t="s">
        <v>151</v>
      </c>
      <c r="BE351" s="111">
        <f t="shared" ref="BE351:BE356" si="9">IF(U351="základní",N351,0)</f>
        <v>0</v>
      </c>
      <c r="BF351" s="111">
        <f t="shared" ref="BF351:BF356" si="10">IF(U351="snížená",N351,0)</f>
        <v>0</v>
      </c>
      <c r="BG351" s="111">
        <f t="shared" ref="BG351:BG356" si="11">IF(U351="zákl. přenesená",N351,0)</f>
        <v>0</v>
      </c>
      <c r="BH351" s="111">
        <f t="shared" ref="BH351:BH356" si="12">IF(U351="sníž. přenesená",N351,0)</f>
        <v>0</v>
      </c>
      <c r="BI351" s="111">
        <f t="shared" ref="BI351:BI356" si="13">IF(U351="nulová",N351,0)</f>
        <v>0</v>
      </c>
      <c r="BJ351" s="19" t="s">
        <v>84</v>
      </c>
      <c r="BK351" s="111">
        <f t="shared" ref="BK351:BK356" si="14">ROUND(L351*K351,2)</f>
        <v>0</v>
      </c>
      <c r="BL351" s="19" t="s">
        <v>227</v>
      </c>
      <c r="BM351" s="19" t="s">
        <v>562</v>
      </c>
    </row>
    <row r="352" spans="2:65" s="1" customFormat="1" ht="22.5" customHeight="1">
      <c r="B352" s="36"/>
      <c r="C352" s="169" t="s">
        <v>563</v>
      </c>
      <c r="D352" s="169" t="s">
        <v>152</v>
      </c>
      <c r="E352" s="170" t="s">
        <v>564</v>
      </c>
      <c r="F352" s="247" t="s">
        <v>565</v>
      </c>
      <c r="G352" s="247"/>
      <c r="H352" s="247"/>
      <c r="I352" s="247"/>
      <c r="J352" s="171" t="s">
        <v>155</v>
      </c>
      <c r="K352" s="172">
        <v>700</v>
      </c>
      <c r="L352" s="248">
        <v>0</v>
      </c>
      <c r="M352" s="249"/>
      <c r="N352" s="250">
        <f t="shared" si="5"/>
        <v>0</v>
      </c>
      <c r="O352" s="250"/>
      <c r="P352" s="250"/>
      <c r="Q352" s="250"/>
      <c r="R352" s="38"/>
      <c r="T352" s="173" t="s">
        <v>22</v>
      </c>
      <c r="U352" s="45" t="s">
        <v>41</v>
      </c>
      <c r="V352" s="37"/>
      <c r="W352" s="174">
        <f t="shared" si="6"/>
        <v>0</v>
      </c>
      <c r="X352" s="174">
        <v>3.0000000000000001E-5</v>
      </c>
      <c r="Y352" s="174">
        <f t="shared" si="7"/>
        <v>2.1000000000000001E-2</v>
      </c>
      <c r="Z352" s="174">
        <v>0</v>
      </c>
      <c r="AA352" s="175">
        <f t="shared" si="8"/>
        <v>0</v>
      </c>
      <c r="AR352" s="19" t="s">
        <v>227</v>
      </c>
      <c r="AT352" s="19" t="s">
        <v>152</v>
      </c>
      <c r="AU352" s="19" t="s">
        <v>106</v>
      </c>
      <c r="AY352" s="19" t="s">
        <v>151</v>
      </c>
      <c r="BE352" s="111">
        <f t="shared" si="9"/>
        <v>0</v>
      </c>
      <c r="BF352" s="111">
        <f t="shared" si="10"/>
        <v>0</v>
      </c>
      <c r="BG352" s="111">
        <f t="shared" si="11"/>
        <v>0</v>
      </c>
      <c r="BH352" s="111">
        <f t="shared" si="12"/>
        <v>0</v>
      </c>
      <c r="BI352" s="111">
        <f t="shared" si="13"/>
        <v>0</v>
      </c>
      <c r="BJ352" s="19" t="s">
        <v>84</v>
      </c>
      <c r="BK352" s="111">
        <f t="shared" si="14"/>
        <v>0</v>
      </c>
      <c r="BL352" s="19" t="s">
        <v>227</v>
      </c>
      <c r="BM352" s="19" t="s">
        <v>566</v>
      </c>
    </row>
    <row r="353" spans="2:65" s="1" customFormat="1" ht="31.5" customHeight="1">
      <c r="B353" s="36"/>
      <c r="C353" s="169" t="s">
        <v>567</v>
      </c>
      <c r="D353" s="169" t="s">
        <v>152</v>
      </c>
      <c r="E353" s="170" t="s">
        <v>568</v>
      </c>
      <c r="F353" s="247" t="s">
        <v>569</v>
      </c>
      <c r="G353" s="247"/>
      <c r="H353" s="247"/>
      <c r="I353" s="247"/>
      <c r="J353" s="171" t="s">
        <v>364</v>
      </c>
      <c r="K353" s="172">
        <v>150</v>
      </c>
      <c r="L353" s="248">
        <v>0</v>
      </c>
      <c r="M353" s="249"/>
      <c r="N353" s="250">
        <f t="shared" si="5"/>
        <v>0</v>
      </c>
      <c r="O353" s="250"/>
      <c r="P353" s="250"/>
      <c r="Q353" s="250"/>
      <c r="R353" s="38"/>
      <c r="T353" s="173" t="s">
        <v>22</v>
      </c>
      <c r="U353" s="45" t="s">
        <v>41</v>
      </c>
      <c r="V353" s="37"/>
      <c r="W353" s="174">
        <f t="shared" si="6"/>
        <v>0</v>
      </c>
      <c r="X353" s="174">
        <v>1.0000000000000001E-5</v>
      </c>
      <c r="Y353" s="174">
        <f t="shared" si="7"/>
        <v>1.5E-3</v>
      </c>
      <c r="Z353" s="174">
        <v>0</v>
      </c>
      <c r="AA353" s="175">
        <f t="shared" si="8"/>
        <v>0</v>
      </c>
      <c r="AR353" s="19" t="s">
        <v>227</v>
      </c>
      <c r="AT353" s="19" t="s">
        <v>152</v>
      </c>
      <c r="AU353" s="19" t="s">
        <v>106</v>
      </c>
      <c r="AY353" s="19" t="s">
        <v>151</v>
      </c>
      <c r="BE353" s="111">
        <f t="shared" si="9"/>
        <v>0</v>
      </c>
      <c r="BF353" s="111">
        <f t="shared" si="10"/>
        <v>0</v>
      </c>
      <c r="BG353" s="111">
        <f t="shared" si="11"/>
        <v>0</v>
      </c>
      <c r="BH353" s="111">
        <f t="shared" si="12"/>
        <v>0</v>
      </c>
      <c r="BI353" s="111">
        <f t="shared" si="13"/>
        <v>0</v>
      </c>
      <c r="BJ353" s="19" t="s">
        <v>84</v>
      </c>
      <c r="BK353" s="111">
        <f t="shared" si="14"/>
        <v>0</v>
      </c>
      <c r="BL353" s="19" t="s">
        <v>227</v>
      </c>
      <c r="BM353" s="19" t="s">
        <v>570</v>
      </c>
    </row>
    <row r="354" spans="2:65" s="1" customFormat="1" ht="31.5" customHeight="1">
      <c r="B354" s="36"/>
      <c r="C354" s="169" t="s">
        <v>571</v>
      </c>
      <c r="D354" s="169" t="s">
        <v>152</v>
      </c>
      <c r="E354" s="170" t="s">
        <v>572</v>
      </c>
      <c r="F354" s="247" t="s">
        <v>573</v>
      </c>
      <c r="G354" s="247"/>
      <c r="H354" s="247"/>
      <c r="I354" s="247"/>
      <c r="J354" s="171" t="s">
        <v>351</v>
      </c>
      <c r="K354" s="172">
        <v>35</v>
      </c>
      <c r="L354" s="248">
        <v>0</v>
      </c>
      <c r="M354" s="249"/>
      <c r="N354" s="250">
        <f t="shared" si="5"/>
        <v>0</v>
      </c>
      <c r="O354" s="250"/>
      <c r="P354" s="250"/>
      <c r="Q354" s="250"/>
      <c r="R354" s="38"/>
      <c r="T354" s="173" t="s">
        <v>22</v>
      </c>
      <c r="U354" s="45" t="s">
        <v>41</v>
      </c>
      <c r="V354" s="37"/>
      <c r="W354" s="174">
        <f t="shared" si="6"/>
        <v>0</v>
      </c>
      <c r="X354" s="174">
        <v>2.3999999999999998E-3</v>
      </c>
      <c r="Y354" s="174">
        <f t="shared" si="7"/>
        <v>8.3999999999999991E-2</v>
      </c>
      <c r="Z354" s="174">
        <v>0</v>
      </c>
      <c r="AA354" s="175">
        <f t="shared" si="8"/>
        <v>0</v>
      </c>
      <c r="AR354" s="19" t="s">
        <v>227</v>
      </c>
      <c r="AT354" s="19" t="s">
        <v>152</v>
      </c>
      <c r="AU354" s="19" t="s">
        <v>106</v>
      </c>
      <c r="AY354" s="19" t="s">
        <v>151</v>
      </c>
      <c r="BE354" s="111">
        <f t="shared" si="9"/>
        <v>0</v>
      </c>
      <c r="BF354" s="111">
        <f t="shared" si="10"/>
        <v>0</v>
      </c>
      <c r="BG354" s="111">
        <f t="shared" si="11"/>
        <v>0</v>
      </c>
      <c r="BH354" s="111">
        <f t="shared" si="12"/>
        <v>0</v>
      </c>
      <c r="BI354" s="111">
        <f t="shared" si="13"/>
        <v>0</v>
      </c>
      <c r="BJ354" s="19" t="s">
        <v>84</v>
      </c>
      <c r="BK354" s="111">
        <f t="shared" si="14"/>
        <v>0</v>
      </c>
      <c r="BL354" s="19" t="s">
        <v>227</v>
      </c>
      <c r="BM354" s="19" t="s">
        <v>574</v>
      </c>
    </row>
    <row r="355" spans="2:65" s="1" customFormat="1" ht="22.5" customHeight="1">
      <c r="B355" s="36"/>
      <c r="C355" s="169" t="s">
        <v>575</v>
      </c>
      <c r="D355" s="169" t="s">
        <v>152</v>
      </c>
      <c r="E355" s="170" t="s">
        <v>576</v>
      </c>
      <c r="F355" s="247" t="s">
        <v>577</v>
      </c>
      <c r="G355" s="247"/>
      <c r="H355" s="247"/>
      <c r="I355" s="247"/>
      <c r="J355" s="171" t="s">
        <v>155</v>
      </c>
      <c r="K355" s="172">
        <v>700</v>
      </c>
      <c r="L355" s="248">
        <v>0</v>
      </c>
      <c r="M355" s="249"/>
      <c r="N355" s="250">
        <f t="shared" si="5"/>
        <v>0</v>
      </c>
      <c r="O355" s="250"/>
      <c r="P355" s="250"/>
      <c r="Q355" s="250"/>
      <c r="R355" s="38"/>
      <c r="T355" s="173" t="s">
        <v>22</v>
      </c>
      <c r="U355" s="45" t="s">
        <v>41</v>
      </c>
      <c r="V355" s="37"/>
      <c r="W355" s="174">
        <f t="shared" si="6"/>
        <v>0</v>
      </c>
      <c r="X355" s="174">
        <v>2.0000000000000001E-4</v>
      </c>
      <c r="Y355" s="174">
        <f t="shared" si="7"/>
        <v>0.14000000000000001</v>
      </c>
      <c r="Z355" s="174">
        <v>0</v>
      </c>
      <c r="AA355" s="175">
        <f t="shared" si="8"/>
        <v>0</v>
      </c>
      <c r="AR355" s="19" t="s">
        <v>227</v>
      </c>
      <c r="AT355" s="19" t="s">
        <v>152</v>
      </c>
      <c r="AU355" s="19" t="s">
        <v>106</v>
      </c>
      <c r="AY355" s="19" t="s">
        <v>151</v>
      </c>
      <c r="BE355" s="111">
        <f t="shared" si="9"/>
        <v>0</v>
      </c>
      <c r="BF355" s="111">
        <f t="shared" si="10"/>
        <v>0</v>
      </c>
      <c r="BG355" s="111">
        <f t="shared" si="11"/>
        <v>0</v>
      </c>
      <c r="BH355" s="111">
        <f t="shared" si="12"/>
        <v>0</v>
      </c>
      <c r="BI355" s="111">
        <f t="shared" si="13"/>
        <v>0</v>
      </c>
      <c r="BJ355" s="19" t="s">
        <v>84</v>
      </c>
      <c r="BK355" s="111">
        <f t="shared" si="14"/>
        <v>0</v>
      </c>
      <c r="BL355" s="19" t="s">
        <v>227</v>
      </c>
      <c r="BM355" s="19" t="s">
        <v>578</v>
      </c>
    </row>
    <row r="356" spans="2:65" s="1" customFormat="1" ht="22.5" customHeight="1">
      <c r="B356" s="36"/>
      <c r="C356" s="169" t="s">
        <v>579</v>
      </c>
      <c r="D356" s="169" t="s">
        <v>152</v>
      </c>
      <c r="E356" s="170" t="s">
        <v>580</v>
      </c>
      <c r="F356" s="247" t="s">
        <v>581</v>
      </c>
      <c r="G356" s="247"/>
      <c r="H356" s="247"/>
      <c r="I356" s="247"/>
      <c r="J356" s="171" t="s">
        <v>155</v>
      </c>
      <c r="K356" s="172">
        <v>700</v>
      </c>
      <c r="L356" s="248">
        <v>0</v>
      </c>
      <c r="M356" s="249"/>
      <c r="N356" s="250">
        <f t="shared" si="5"/>
        <v>0</v>
      </c>
      <c r="O356" s="250"/>
      <c r="P356" s="250"/>
      <c r="Q356" s="250"/>
      <c r="R356" s="38"/>
      <c r="T356" s="173" t="s">
        <v>22</v>
      </c>
      <c r="U356" s="45" t="s">
        <v>41</v>
      </c>
      <c r="V356" s="37"/>
      <c r="W356" s="174">
        <f t="shared" si="6"/>
        <v>0</v>
      </c>
      <c r="X356" s="174">
        <v>2.5999999999999998E-4</v>
      </c>
      <c r="Y356" s="174">
        <f t="shared" si="7"/>
        <v>0.182</v>
      </c>
      <c r="Z356" s="174">
        <v>0</v>
      </c>
      <c r="AA356" s="175">
        <f t="shared" si="8"/>
        <v>0</v>
      </c>
      <c r="AR356" s="19" t="s">
        <v>227</v>
      </c>
      <c r="AT356" s="19" t="s">
        <v>152</v>
      </c>
      <c r="AU356" s="19" t="s">
        <v>106</v>
      </c>
      <c r="AY356" s="19" t="s">
        <v>151</v>
      </c>
      <c r="BE356" s="111">
        <f t="shared" si="9"/>
        <v>0</v>
      </c>
      <c r="BF356" s="111">
        <f t="shared" si="10"/>
        <v>0</v>
      </c>
      <c r="BG356" s="111">
        <f t="shared" si="11"/>
        <v>0</v>
      </c>
      <c r="BH356" s="111">
        <f t="shared" si="12"/>
        <v>0</v>
      </c>
      <c r="BI356" s="111">
        <f t="shared" si="13"/>
        <v>0</v>
      </c>
      <c r="BJ356" s="19" t="s">
        <v>84</v>
      </c>
      <c r="BK356" s="111">
        <f t="shared" si="14"/>
        <v>0</v>
      </c>
      <c r="BL356" s="19" t="s">
        <v>227</v>
      </c>
      <c r="BM356" s="19" t="s">
        <v>582</v>
      </c>
    </row>
    <row r="357" spans="2:65" s="1" customFormat="1" ht="49.9" customHeight="1">
      <c r="B357" s="36"/>
      <c r="C357" s="37"/>
      <c r="D357" s="160" t="s">
        <v>583</v>
      </c>
      <c r="E357" s="37"/>
      <c r="F357" s="37"/>
      <c r="G357" s="37"/>
      <c r="H357" s="37"/>
      <c r="I357" s="37"/>
      <c r="J357" s="37"/>
      <c r="K357" s="37"/>
      <c r="L357" s="37"/>
      <c r="M357" s="37"/>
      <c r="N357" s="244">
        <f>BK357</f>
        <v>0</v>
      </c>
      <c r="O357" s="245"/>
      <c r="P357" s="245"/>
      <c r="Q357" s="245"/>
      <c r="R357" s="38"/>
      <c r="T357" s="149"/>
      <c r="U357" s="57"/>
      <c r="V357" s="57"/>
      <c r="W357" s="57"/>
      <c r="X357" s="57"/>
      <c r="Y357" s="57"/>
      <c r="Z357" s="57"/>
      <c r="AA357" s="59"/>
      <c r="AT357" s="19" t="s">
        <v>75</v>
      </c>
      <c r="AU357" s="19" t="s">
        <v>76</v>
      </c>
      <c r="AY357" s="19" t="s">
        <v>584</v>
      </c>
      <c r="BK357" s="111">
        <v>0</v>
      </c>
    </row>
    <row r="358" spans="2:65" s="1" customFormat="1" ht="6.95" customHeight="1">
      <c r="B358" s="60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2"/>
    </row>
  </sheetData>
  <sheetProtection algorithmName="SHA-512" hashValue="jKl7iwjTClZ6bZDxJinf0rGHjePaaN56LXBXA2lRaqc1MzIf7rDDuTk5seewGvk4ajOIZpC7BQbwE9/bDAkzng==" saltValue="X/zylMtcoNksWEjy3D04Wg==" spinCount="100000" sheet="1" objects="1" scenarios="1" formatCells="0" formatColumns="0" formatRows="0" sort="0" autoFilter="0"/>
  <mergeCells count="493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2:Q102"/>
    <mergeCell ref="D103:H103"/>
    <mergeCell ref="N103:Q103"/>
    <mergeCell ref="D104:H104"/>
    <mergeCell ref="N104:Q104"/>
    <mergeCell ref="D105:H105"/>
    <mergeCell ref="N105:Q105"/>
    <mergeCell ref="D106:H106"/>
    <mergeCell ref="N106:Q106"/>
    <mergeCell ref="D107:H107"/>
    <mergeCell ref="N107:Q107"/>
    <mergeCell ref="N108:Q108"/>
    <mergeCell ref="L110:Q110"/>
    <mergeCell ref="C116:Q116"/>
    <mergeCell ref="F118:P118"/>
    <mergeCell ref="F119:P119"/>
    <mergeCell ref="M121:P121"/>
    <mergeCell ref="M123:Q123"/>
    <mergeCell ref="M124:Q124"/>
    <mergeCell ref="F126:I126"/>
    <mergeCell ref="L126:M126"/>
    <mergeCell ref="N126:Q126"/>
    <mergeCell ref="F130:I130"/>
    <mergeCell ref="L130:M130"/>
    <mergeCell ref="N130:Q130"/>
    <mergeCell ref="F131:I131"/>
    <mergeCell ref="F132:I132"/>
    <mergeCell ref="F133:I133"/>
    <mergeCell ref="L133:M133"/>
    <mergeCell ref="N133:Q133"/>
    <mergeCell ref="F134:I134"/>
    <mergeCell ref="F135:I135"/>
    <mergeCell ref="F136:I136"/>
    <mergeCell ref="L136:M136"/>
    <mergeCell ref="N136:Q136"/>
    <mergeCell ref="F137:I137"/>
    <mergeCell ref="F138:I138"/>
    <mergeCell ref="F139:I139"/>
    <mergeCell ref="L139:M139"/>
    <mergeCell ref="N139:Q139"/>
    <mergeCell ref="F140:I140"/>
    <mergeCell ref="F141:I141"/>
    <mergeCell ref="F142:I142"/>
    <mergeCell ref="L142:M142"/>
    <mergeCell ref="N142:Q142"/>
    <mergeCell ref="F143:I143"/>
    <mergeCell ref="F144:I144"/>
    <mergeCell ref="F145:I145"/>
    <mergeCell ref="L145:M145"/>
    <mergeCell ref="N145:Q145"/>
    <mergeCell ref="F146:I146"/>
    <mergeCell ref="F147:I147"/>
    <mergeCell ref="F148:I148"/>
    <mergeCell ref="F149:I149"/>
    <mergeCell ref="F150:I150"/>
    <mergeCell ref="L150:M150"/>
    <mergeCell ref="N150:Q150"/>
    <mergeCell ref="F151:I151"/>
    <mergeCell ref="F152:I152"/>
    <mergeCell ref="F153:I153"/>
    <mergeCell ref="L153:M153"/>
    <mergeCell ref="N153:Q153"/>
    <mergeCell ref="F154:I154"/>
    <mergeCell ref="F155:I155"/>
    <mergeCell ref="F156:I156"/>
    <mergeCell ref="L156:M156"/>
    <mergeCell ref="N156:Q156"/>
    <mergeCell ref="F157:I157"/>
    <mergeCell ref="F158:I158"/>
    <mergeCell ref="F159:I159"/>
    <mergeCell ref="L159:M159"/>
    <mergeCell ref="N159:Q159"/>
    <mergeCell ref="F160:I160"/>
    <mergeCell ref="F161:I161"/>
    <mergeCell ref="F162:I162"/>
    <mergeCell ref="L162:M162"/>
    <mergeCell ref="N162:Q162"/>
    <mergeCell ref="F163:I163"/>
    <mergeCell ref="F164:I164"/>
    <mergeCell ref="F165:I165"/>
    <mergeCell ref="L165:M165"/>
    <mergeCell ref="N165:Q165"/>
    <mergeCell ref="F166:I166"/>
    <mergeCell ref="F167:I167"/>
    <mergeCell ref="F168:I168"/>
    <mergeCell ref="L168:M168"/>
    <mergeCell ref="N168:Q168"/>
    <mergeCell ref="F169:I169"/>
    <mergeCell ref="L169:M169"/>
    <mergeCell ref="N169:Q169"/>
    <mergeCell ref="F170:I170"/>
    <mergeCell ref="F171:I171"/>
    <mergeCell ref="F172:I172"/>
    <mergeCell ref="L172:M172"/>
    <mergeCell ref="N172:Q172"/>
    <mergeCell ref="F173:I173"/>
    <mergeCell ref="F174:I174"/>
    <mergeCell ref="F175:I175"/>
    <mergeCell ref="L175:M175"/>
    <mergeCell ref="N175:Q175"/>
    <mergeCell ref="F176:I176"/>
    <mergeCell ref="F177:I177"/>
    <mergeCell ref="F178:I178"/>
    <mergeCell ref="L178:M178"/>
    <mergeCell ref="N178:Q178"/>
    <mergeCell ref="F179:I179"/>
    <mergeCell ref="F180:I180"/>
    <mergeCell ref="F181:I181"/>
    <mergeCell ref="L181:M181"/>
    <mergeCell ref="N181:Q181"/>
    <mergeCell ref="F182:I182"/>
    <mergeCell ref="F183:I183"/>
    <mergeCell ref="F184:I184"/>
    <mergeCell ref="L184:M184"/>
    <mergeCell ref="N184:Q184"/>
    <mergeCell ref="F185:I185"/>
    <mergeCell ref="F186:I186"/>
    <mergeCell ref="F187:I187"/>
    <mergeCell ref="L187:M187"/>
    <mergeCell ref="N187:Q187"/>
    <mergeCell ref="F188:I188"/>
    <mergeCell ref="F189:I189"/>
    <mergeCell ref="F190:I190"/>
    <mergeCell ref="F191:I191"/>
    <mergeCell ref="L191:M191"/>
    <mergeCell ref="N191:Q191"/>
    <mergeCell ref="F192:I192"/>
    <mergeCell ref="F193:I193"/>
    <mergeCell ref="F194:I194"/>
    <mergeCell ref="L194:M194"/>
    <mergeCell ref="N194:Q194"/>
    <mergeCell ref="F195:I195"/>
    <mergeCell ref="F196:I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F201:I201"/>
    <mergeCell ref="F202:I202"/>
    <mergeCell ref="L202:M202"/>
    <mergeCell ref="N202:Q202"/>
    <mergeCell ref="F203:I203"/>
    <mergeCell ref="F204:I204"/>
    <mergeCell ref="F206:I206"/>
    <mergeCell ref="L206:M206"/>
    <mergeCell ref="N206:Q206"/>
    <mergeCell ref="F207:I207"/>
    <mergeCell ref="F208:I208"/>
    <mergeCell ref="F209:I209"/>
    <mergeCell ref="L209:M209"/>
    <mergeCell ref="N209:Q209"/>
    <mergeCell ref="F210:I210"/>
    <mergeCell ref="F211:I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F217:I217"/>
    <mergeCell ref="F219:I219"/>
    <mergeCell ref="L219:M219"/>
    <mergeCell ref="N219:Q219"/>
    <mergeCell ref="F220:I220"/>
    <mergeCell ref="F221:I221"/>
    <mergeCell ref="F222:I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F228:I228"/>
    <mergeCell ref="F230:I230"/>
    <mergeCell ref="L230:M230"/>
    <mergeCell ref="N230:Q230"/>
    <mergeCell ref="F231:I231"/>
    <mergeCell ref="F232:I232"/>
    <mergeCell ref="F233:I233"/>
    <mergeCell ref="L233:M233"/>
    <mergeCell ref="N233:Q233"/>
    <mergeCell ref="F234:I234"/>
    <mergeCell ref="L234:M234"/>
    <mergeCell ref="N234:Q234"/>
    <mergeCell ref="F235:I235"/>
    <mergeCell ref="F236:I236"/>
    <mergeCell ref="F237:I237"/>
    <mergeCell ref="L237:M237"/>
    <mergeCell ref="N237:Q237"/>
    <mergeCell ref="F238:I238"/>
    <mergeCell ref="F239:I239"/>
    <mergeCell ref="F240:I240"/>
    <mergeCell ref="L240:M240"/>
    <mergeCell ref="N240:Q240"/>
    <mergeCell ref="F241:I241"/>
    <mergeCell ref="F242:I242"/>
    <mergeCell ref="F243:I243"/>
    <mergeCell ref="L243:M243"/>
    <mergeCell ref="N243:Q243"/>
    <mergeCell ref="F244:I244"/>
    <mergeCell ref="L244:M244"/>
    <mergeCell ref="N244:Q244"/>
    <mergeCell ref="F246:I246"/>
    <mergeCell ref="L246:M246"/>
    <mergeCell ref="N246:Q246"/>
    <mergeCell ref="F247:I247"/>
    <mergeCell ref="F248:I248"/>
    <mergeCell ref="F249:I249"/>
    <mergeCell ref="L249:M249"/>
    <mergeCell ref="N249:Q249"/>
    <mergeCell ref="F250:I250"/>
    <mergeCell ref="F251:I251"/>
    <mergeCell ref="F252:I252"/>
    <mergeCell ref="L252:M252"/>
    <mergeCell ref="N252:Q252"/>
    <mergeCell ref="F253:I253"/>
    <mergeCell ref="F254:I254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9:I259"/>
    <mergeCell ref="F260:I260"/>
    <mergeCell ref="F261:I261"/>
    <mergeCell ref="L261:M261"/>
    <mergeCell ref="N261:Q261"/>
    <mergeCell ref="F262:I262"/>
    <mergeCell ref="F263:I263"/>
    <mergeCell ref="F264:I264"/>
    <mergeCell ref="L264:M264"/>
    <mergeCell ref="N264:Q264"/>
    <mergeCell ref="F265:I265"/>
    <mergeCell ref="F266:I266"/>
    <mergeCell ref="F267:I267"/>
    <mergeCell ref="L267:M267"/>
    <mergeCell ref="N267:Q267"/>
    <mergeCell ref="F268:I268"/>
    <mergeCell ref="F269:I269"/>
    <mergeCell ref="F270:I270"/>
    <mergeCell ref="L270:M270"/>
    <mergeCell ref="N270:Q270"/>
    <mergeCell ref="F271:I271"/>
    <mergeCell ref="F272:I272"/>
    <mergeCell ref="F274:I274"/>
    <mergeCell ref="L274:M274"/>
    <mergeCell ref="N274:Q274"/>
    <mergeCell ref="F275:I275"/>
    <mergeCell ref="F276:I276"/>
    <mergeCell ref="F277:I277"/>
    <mergeCell ref="L277:M277"/>
    <mergeCell ref="N277:Q277"/>
    <mergeCell ref="F278:I278"/>
    <mergeCell ref="F279:I279"/>
    <mergeCell ref="F280:I280"/>
    <mergeCell ref="L280:M280"/>
    <mergeCell ref="N280:Q280"/>
    <mergeCell ref="F281:I281"/>
    <mergeCell ref="L281:M281"/>
    <mergeCell ref="N281:Q281"/>
    <mergeCell ref="F282:I282"/>
    <mergeCell ref="F283:I283"/>
    <mergeCell ref="F284:I284"/>
    <mergeCell ref="L284:M284"/>
    <mergeCell ref="N284:Q284"/>
    <mergeCell ref="F285:I285"/>
    <mergeCell ref="F286:I286"/>
    <mergeCell ref="F287:I287"/>
    <mergeCell ref="L287:M287"/>
    <mergeCell ref="N287:Q287"/>
    <mergeCell ref="F288:I288"/>
    <mergeCell ref="F289:I289"/>
    <mergeCell ref="F290:I290"/>
    <mergeCell ref="L290:M290"/>
    <mergeCell ref="N290:Q290"/>
    <mergeCell ref="F291:I291"/>
    <mergeCell ref="F292:I292"/>
    <mergeCell ref="F293:I293"/>
    <mergeCell ref="L293:M293"/>
    <mergeCell ref="N293:Q293"/>
    <mergeCell ref="F294:I294"/>
    <mergeCell ref="F295:I295"/>
    <mergeCell ref="F296:I296"/>
    <mergeCell ref="L296:M296"/>
    <mergeCell ref="N296:Q296"/>
    <mergeCell ref="F297:I297"/>
    <mergeCell ref="L297:M297"/>
    <mergeCell ref="N297:Q297"/>
    <mergeCell ref="F298:I298"/>
    <mergeCell ref="F299:I299"/>
    <mergeCell ref="F300:I300"/>
    <mergeCell ref="F301:I301"/>
    <mergeCell ref="L301:M301"/>
    <mergeCell ref="N301:Q301"/>
    <mergeCell ref="F302:I302"/>
    <mergeCell ref="L302:M302"/>
    <mergeCell ref="N302:Q302"/>
    <mergeCell ref="F303:I303"/>
    <mergeCell ref="F304:I304"/>
    <mergeCell ref="F305:I305"/>
    <mergeCell ref="L305:M305"/>
    <mergeCell ref="N305:Q305"/>
    <mergeCell ref="F306:I306"/>
    <mergeCell ref="F307:I307"/>
    <mergeCell ref="F308:I308"/>
    <mergeCell ref="L308:M308"/>
    <mergeCell ref="N308:Q308"/>
    <mergeCell ref="F309:I309"/>
    <mergeCell ref="F310:I310"/>
    <mergeCell ref="F312:I312"/>
    <mergeCell ref="L312:M312"/>
    <mergeCell ref="N312:Q312"/>
    <mergeCell ref="F315:I315"/>
    <mergeCell ref="L315:M315"/>
    <mergeCell ref="N315:Q315"/>
    <mergeCell ref="F316:I316"/>
    <mergeCell ref="F317:I317"/>
    <mergeCell ref="F318:I318"/>
    <mergeCell ref="L318:M318"/>
    <mergeCell ref="N318:Q318"/>
    <mergeCell ref="F319:I319"/>
    <mergeCell ref="F320:I320"/>
    <mergeCell ref="F321:I321"/>
    <mergeCell ref="F322:I322"/>
    <mergeCell ref="L322:M322"/>
    <mergeCell ref="N322:Q322"/>
    <mergeCell ref="F323:I323"/>
    <mergeCell ref="L323:M323"/>
    <mergeCell ref="N323:Q323"/>
    <mergeCell ref="F324:I324"/>
    <mergeCell ref="F325:I325"/>
    <mergeCell ref="F326:I326"/>
    <mergeCell ref="F327:I327"/>
    <mergeCell ref="L327:M327"/>
    <mergeCell ref="N327:Q327"/>
    <mergeCell ref="F328:I328"/>
    <mergeCell ref="L328:M328"/>
    <mergeCell ref="N328:Q328"/>
    <mergeCell ref="F330:I330"/>
    <mergeCell ref="L330:M330"/>
    <mergeCell ref="N330:Q330"/>
    <mergeCell ref="F331:I331"/>
    <mergeCell ref="F332:I332"/>
    <mergeCell ref="F333:I333"/>
    <mergeCell ref="L333:M333"/>
    <mergeCell ref="N333:Q333"/>
    <mergeCell ref="F334:I334"/>
    <mergeCell ref="L334:M334"/>
    <mergeCell ref="N334:Q334"/>
    <mergeCell ref="F335:I335"/>
    <mergeCell ref="F336:I336"/>
    <mergeCell ref="F337:I337"/>
    <mergeCell ref="L337:M337"/>
    <mergeCell ref="N337:Q337"/>
    <mergeCell ref="F338:I338"/>
    <mergeCell ref="L338:M338"/>
    <mergeCell ref="N338:Q338"/>
    <mergeCell ref="F339:I339"/>
    <mergeCell ref="F340:I340"/>
    <mergeCell ref="F341:I341"/>
    <mergeCell ref="L341:M341"/>
    <mergeCell ref="N341:Q341"/>
    <mergeCell ref="F342:I342"/>
    <mergeCell ref="L342:M342"/>
    <mergeCell ref="N342:Q342"/>
    <mergeCell ref="F343:I343"/>
    <mergeCell ref="F344:I344"/>
    <mergeCell ref="F345:I345"/>
    <mergeCell ref="L345:M345"/>
    <mergeCell ref="N345:Q345"/>
    <mergeCell ref="F346:I346"/>
    <mergeCell ref="L346:M346"/>
    <mergeCell ref="N346:Q346"/>
    <mergeCell ref="F347:I347"/>
    <mergeCell ref="L347:M347"/>
    <mergeCell ref="N347:Q347"/>
    <mergeCell ref="N352:Q352"/>
    <mergeCell ref="F353:I353"/>
    <mergeCell ref="L353:M353"/>
    <mergeCell ref="N353:Q353"/>
    <mergeCell ref="F354:I354"/>
    <mergeCell ref="L354:M354"/>
    <mergeCell ref="N354:Q354"/>
    <mergeCell ref="F348:I348"/>
    <mergeCell ref="L348:M348"/>
    <mergeCell ref="N348:Q348"/>
    <mergeCell ref="F349:I349"/>
    <mergeCell ref="L349:M349"/>
    <mergeCell ref="N349:Q349"/>
    <mergeCell ref="F351:I351"/>
    <mergeCell ref="L351:M351"/>
    <mergeCell ref="N351:Q351"/>
    <mergeCell ref="N357:Q357"/>
    <mergeCell ref="H1:K1"/>
    <mergeCell ref="S2:AC2"/>
    <mergeCell ref="F355:I355"/>
    <mergeCell ref="L355:M355"/>
    <mergeCell ref="N355:Q355"/>
    <mergeCell ref="F356:I356"/>
    <mergeCell ref="L356:M356"/>
    <mergeCell ref="N356:Q356"/>
    <mergeCell ref="N127:Q127"/>
    <mergeCell ref="N128:Q128"/>
    <mergeCell ref="N129:Q129"/>
    <mergeCell ref="N205:Q205"/>
    <mergeCell ref="N218:Q218"/>
    <mergeCell ref="N229:Q229"/>
    <mergeCell ref="N245:Q245"/>
    <mergeCell ref="N273:Q273"/>
    <mergeCell ref="N311:Q311"/>
    <mergeCell ref="N313:Q313"/>
    <mergeCell ref="N314:Q314"/>
    <mergeCell ref="N329:Q329"/>
    <mergeCell ref="N350:Q350"/>
    <mergeCell ref="F352:I352"/>
    <mergeCell ref="L352:M352"/>
  </mergeCells>
  <hyperlinks>
    <hyperlink ref="F1:G1" location="C2" display="1) Krycí list rozpočtu"/>
    <hyperlink ref="H1:K1" location="C86" display="2) Rekapitulace rozpočtu"/>
    <hyperlink ref="L1" location="C126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11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0"/>
      <c r="B1" s="13"/>
      <c r="C1" s="13"/>
      <c r="D1" s="14" t="s">
        <v>1</v>
      </c>
      <c r="E1" s="13"/>
      <c r="F1" s="15" t="s">
        <v>101</v>
      </c>
      <c r="G1" s="15"/>
      <c r="H1" s="246" t="s">
        <v>102</v>
      </c>
      <c r="I1" s="246"/>
      <c r="J1" s="246"/>
      <c r="K1" s="246"/>
      <c r="L1" s="15" t="s">
        <v>103</v>
      </c>
      <c r="M1" s="13"/>
      <c r="N1" s="13"/>
      <c r="O1" s="14" t="s">
        <v>104</v>
      </c>
      <c r="P1" s="13"/>
      <c r="Q1" s="13"/>
      <c r="R1" s="13"/>
      <c r="S1" s="15" t="s">
        <v>105</v>
      </c>
      <c r="T1" s="15"/>
      <c r="U1" s="120"/>
      <c r="V1" s="12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231" t="s">
        <v>7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S2" s="199" t="s">
        <v>8</v>
      </c>
      <c r="T2" s="200"/>
      <c r="U2" s="200"/>
      <c r="V2" s="200"/>
      <c r="W2" s="200"/>
      <c r="X2" s="200"/>
      <c r="Y2" s="200"/>
      <c r="Z2" s="200"/>
      <c r="AA2" s="200"/>
      <c r="AB2" s="200"/>
      <c r="AC2" s="200"/>
      <c r="AT2" s="19" t="s">
        <v>88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106</v>
      </c>
    </row>
    <row r="4" spans="1:66" ht="36.950000000000003" customHeight="1">
      <c r="B4" s="23"/>
      <c r="C4" s="213" t="s">
        <v>107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4"/>
      <c r="T4" s="25" t="s">
        <v>13</v>
      </c>
      <c r="AT4" s="19" t="s">
        <v>6</v>
      </c>
    </row>
    <row r="5" spans="1:66" ht="6.9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1:66" ht="25.35" customHeight="1">
      <c r="B6" s="23"/>
      <c r="C6" s="27"/>
      <c r="D6" s="31" t="s">
        <v>19</v>
      </c>
      <c r="E6" s="27"/>
      <c r="F6" s="274" t="str">
        <f>'Rekapitulace stavby'!K6</f>
        <v>FZŠ Chodovická 2250/36, Praha 9 - Rekonstrukce ležatých rozvodů vody - 1. etapa</v>
      </c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"/>
      <c r="R6" s="24"/>
    </row>
    <row r="7" spans="1:66" s="1" customFormat="1" ht="32.85" customHeight="1">
      <c r="B7" s="36"/>
      <c r="C7" s="37"/>
      <c r="D7" s="30" t="s">
        <v>108</v>
      </c>
      <c r="E7" s="37"/>
      <c r="F7" s="237" t="s">
        <v>585</v>
      </c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37"/>
      <c r="R7" s="38"/>
    </row>
    <row r="8" spans="1:66" s="1" customFormat="1" ht="14.45" customHeight="1">
      <c r="B8" s="36"/>
      <c r="C8" s="37"/>
      <c r="D8" s="31" t="s">
        <v>21</v>
      </c>
      <c r="E8" s="37"/>
      <c r="F8" s="29" t="s">
        <v>22</v>
      </c>
      <c r="G8" s="37"/>
      <c r="H8" s="37"/>
      <c r="I8" s="37"/>
      <c r="J8" s="37"/>
      <c r="K8" s="37"/>
      <c r="L8" s="37"/>
      <c r="M8" s="31" t="s">
        <v>23</v>
      </c>
      <c r="N8" s="37"/>
      <c r="O8" s="29" t="s">
        <v>22</v>
      </c>
      <c r="P8" s="37"/>
      <c r="Q8" s="37"/>
      <c r="R8" s="38"/>
    </row>
    <row r="9" spans="1:66" s="1" customFormat="1" ht="14.45" customHeight="1">
      <c r="B9" s="36"/>
      <c r="C9" s="37"/>
      <c r="D9" s="31" t="s">
        <v>24</v>
      </c>
      <c r="E9" s="37"/>
      <c r="F9" s="29" t="s">
        <v>25</v>
      </c>
      <c r="G9" s="37"/>
      <c r="H9" s="37"/>
      <c r="I9" s="37"/>
      <c r="J9" s="37"/>
      <c r="K9" s="37"/>
      <c r="L9" s="37"/>
      <c r="M9" s="31" t="s">
        <v>26</v>
      </c>
      <c r="N9" s="37"/>
      <c r="O9" s="286" t="str">
        <f>'Rekapitulace stavby'!AN8</f>
        <v>29.3.2017</v>
      </c>
      <c r="P9" s="269"/>
      <c r="Q9" s="37"/>
      <c r="R9" s="38"/>
    </row>
    <row r="10" spans="1:66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1:66" s="1" customFormat="1" ht="14.45" customHeight="1">
      <c r="B11" s="36"/>
      <c r="C11" s="37"/>
      <c r="D11" s="31" t="s">
        <v>28</v>
      </c>
      <c r="E11" s="37"/>
      <c r="F11" s="37"/>
      <c r="G11" s="37"/>
      <c r="H11" s="37"/>
      <c r="I11" s="37"/>
      <c r="J11" s="37"/>
      <c r="K11" s="37"/>
      <c r="L11" s="37"/>
      <c r="M11" s="31" t="s">
        <v>29</v>
      </c>
      <c r="N11" s="37"/>
      <c r="O11" s="235" t="str">
        <f>IF('Rekapitulace stavby'!AN10="","",'Rekapitulace stavby'!AN10)</f>
        <v/>
      </c>
      <c r="P11" s="235"/>
      <c r="Q11" s="37"/>
      <c r="R11" s="38"/>
    </row>
    <row r="12" spans="1:66" s="1" customFormat="1" ht="18" customHeight="1">
      <c r="B12" s="36"/>
      <c r="C12" s="37"/>
      <c r="D12" s="37"/>
      <c r="E12" s="29" t="str">
        <f>IF('Rekapitulace stavby'!E11="","",'Rekapitulace stavby'!E11)</f>
        <v xml:space="preserve"> </v>
      </c>
      <c r="F12" s="37"/>
      <c r="G12" s="37"/>
      <c r="H12" s="37"/>
      <c r="I12" s="37"/>
      <c r="J12" s="37"/>
      <c r="K12" s="37"/>
      <c r="L12" s="37"/>
      <c r="M12" s="31" t="s">
        <v>30</v>
      </c>
      <c r="N12" s="37"/>
      <c r="O12" s="235" t="str">
        <f>IF('Rekapitulace stavby'!AN11="","",'Rekapitulace stavby'!AN11)</f>
        <v/>
      </c>
      <c r="P12" s="235"/>
      <c r="Q12" s="37"/>
      <c r="R12" s="38"/>
    </row>
    <row r="13" spans="1:66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1:66" s="1" customFormat="1" ht="14.45" customHeight="1">
      <c r="B14" s="36"/>
      <c r="C14" s="37"/>
      <c r="D14" s="31" t="s">
        <v>31</v>
      </c>
      <c r="E14" s="37"/>
      <c r="F14" s="37"/>
      <c r="G14" s="37"/>
      <c r="H14" s="37"/>
      <c r="I14" s="37"/>
      <c r="J14" s="37"/>
      <c r="K14" s="37"/>
      <c r="L14" s="37"/>
      <c r="M14" s="31" t="s">
        <v>29</v>
      </c>
      <c r="N14" s="37"/>
      <c r="O14" s="287" t="str">
        <f>IF('Rekapitulace stavby'!AN13="","",'Rekapitulace stavby'!AN13)</f>
        <v>Vyplň údaj</v>
      </c>
      <c r="P14" s="235"/>
      <c r="Q14" s="37"/>
      <c r="R14" s="38"/>
    </row>
    <row r="15" spans="1:66" s="1" customFormat="1" ht="18" customHeight="1">
      <c r="B15" s="36"/>
      <c r="C15" s="37"/>
      <c r="D15" s="37"/>
      <c r="E15" s="287" t="str">
        <f>IF('Rekapitulace stavby'!E14="","",'Rekapitulace stavby'!E14)</f>
        <v>Vyplň údaj</v>
      </c>
      <c r="F15" s="288"/>
      <c r="G15" s="288"/>
      <c r="H15" s="288"/>
      <c r="I15" s="288"/>
      <c r="J15" s="288"/>
      <c r="K15" s="288"/>
      <c r="L15" s="288"/>
      <c r="M15" s="31" t="s">
        <v>30</v>
      </c>
      <c r="N15" s="37"/>
      <c r="O15" s="287" t="str">
        <f>IF('Rekapitulace stavby'!AN14="","",'Rekapitulace stavby'!AN14)</f>
        <v>Vyplň údaj</v>
      </c>
      <c r="P15" s="235"/>
      <c r="Q15" s="37"/>
      <c r="R15" s="38"/>
    </row>
    <row r="16" spans="1:66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1" t="s">
        <v>33</v>
      </c>
      <c r="E17" s="37"/>
      <c r="F17" s="37"/>
      <c r="G17" s="37"/>
      <c r="H17" s="37"/>
      <c r="I17" s="37"/>
      <c r="J17" s="37"/>
      <c r="K17" s="37"/>
      <c r="L17" s="37"/>
      <c r="M17" s="31" t="s">
        <v>29</v>
      </c>
      <c r="N17" s="37"/>
      <c r="O17" s="235" t="str">
        <f>IF('Rekapitulace stavby'!AN16="","",'Rekapitulace stavby'!AN16)</f>
        <v/>
      </c>
      <c r="P17" s="235"/>
      <c r="Q17" s="37"/>
      <c r="R17" s="38"/>
    </row>
    <row r="18" spans="2:18" s="1" customFormat="1" ht="18" customHeight="1">
      <c r="B18" s="36"/>
      <c r="C18" s="37"/>
      <c r="D18" s="37"/>
      <c r="E18" s="29" t="str">
        <f>IF('Rekapitulace stavby'!E17="","",'Rekapitulace stavby'!E17)</f>
        <v xml:space="preserve"> </v>
      </c>
      <c r="F18" s="37"/>
      <c r="G18" s="37"/>
      <c r="H18" s="37"/>
      <c r="I18" s="37"/>
      <c r="J18" s="37"/>
      <c r="K18" s="37"/>
      <c r="L18" s="37"/>
      <c r="M18" s="31" t="s">
        <v>30</v>
      </c>
      <c r="N18" s="37"/>
      <c r="O18" s="235" t="str">
        <f>IF('Rekapitulace stavby'!AN17="","",'Rekapitulace stavby'!AN17)</f>
        <v/>
      </c>
      <c r="P18" s="235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1" t="s">
        <v>35</v>
      </c>
      <c r="E20" s="37"/>
      <c r="F20" s="37"/>
      <c r="G20" s="37"/>
      <c r="H20" s="37"/>
      <c r="I20" s="37"/>
      <c r="J20" s="37"/>
      <c r="K20" s="37"/>
      <c r="L20" s="37"/>
      <c r="M20" s="31" t="s">
        <v>29</v>
      </c>
      <c r="N20" s="37"/>
      <c r="O20" s="235" t="str">
        <f>IF('Rekapitulace stavby'!AN19="","",'Rekapitulace stavby'!AN19)</f>
        <v/>
      </c>
      <c r="P20" s="235"/>
      <c r="Q20" s="37"/>
      <c r="R20" s="38"/>
    </row>
    <row r="21" spans="2:18" s="1" customFormat="1" ht="18" customHeight="1">
      <c r="B21" s="36"/>
      <c r="C21" s="37"/>
      <c r="D21" s="37"/>
      <c r="E21" s="29" t="str">
        <f>IF('Rekapitulace stavby'!E20="","",'Rekapitulace stavby'!E20)</f>
        <v xml:space="preserve"> </v>
      </c>
      <c r="F21" s="37"/>
      <c r="G21" s="37"/>
      <c r="H21" s="37"/>
      <c r="I21" s="37"/>
      <c r="J21" s="37"/>
      <c r="K21" s="37"/>
      <c r="L21" s="37"/>
      <c r="M21" s="31" t="s">
        <v>30</v>
      </c>
      <c r="N21" s="37"/>
      <c r="O21" s="235" t="str">
        <f>IF('Rekapitulace stavby'!AN20="","",'Rekapitulace stavby'!AN20)</f>
        <v/>
      </c>
      <c r="P21" s="235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1" t="s">
        <v>36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40" t="s">
        <v>22</v>
      </c>
      <c r="F24" s="240"/>
      <c r="G24" s="240"/>
      <c r="H24" s="240"/>
      <c r="I24" s="240"/>
      <c r="J24" s="240"/>
      <c r="K24" s="240"/>
      <c r="L24" s="240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21" t="s">
        <v>110</v>
      </c>
      <c r="E27" s="37"/>
      <c r="F27" s="37"/>
      <c r="G27" s="37"/>
      <c r="H27" s="37"/>
      <c r="I27" s="37"/>
      <c r="J27" s="37"/>
      <c r="K27" s="37"/>
      <c r="L27" s="37"/>
      <c r="M27" s="241">
        <f>N88</f>
        <v>0</v>
      </c>
      <c r="N27" s="241"/>
      <c r="O27" s="241"/>
      <c r="P27" s="241"/>
      <c r="Q27" s="37"/>
      <c r="R27" s="38"/>
    </row>
    <row r="28" spans="2:18" s="1" customFormat="1" ht="14.45" customHeight="1">
      <c r="B28" s="36"/>
      <c r="C28" s="37"/>
      <c r="D28" s="35" t="s">
        <v>95</v>
      </c>
      <c r="E28" s="37"/>
      <c r="F28" s="37"/>
      <c r="G28" s="37"/>
      <c r="H28" s="37"/>
      <c r="I28" s="37"/>
      <c r="J28" s="37"/>
      <c r="K28" s="37"/>
      <c r="L28" s="37"/>
      <c r="M28" s="241">
        <f>N98</f>
        <v>0</v>
      </c>
      <c r="N28" s="241"/>
      <c r="O28" s="241"/>
      <c r="P28" s="241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22" t="s">
        <v>39</v>
      </c>
      <c r="E30" s="37"/>
      <c r="F30" s="37"/>
      <c r="G30" s="37"/>
      <c r="H30" s="37"/>
      <c r="I30" s="37"/>
      <c r="J30" s="37"/>
      <c r="K30" s="37"/>
      <c r="L30" s="37"/>
      <c r="M30" s="285">
        <f>ROUND(M27+M28,2)</f>
        <v>0</v>
      </c>
      <c r="N30" s="273"/>
      <c r="O30" s="273"/>
      <c r="P30" s="273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40</v>
      </c>
      <c r="E32" s="43" t="s">
        <v>41</v>
      </c>
      <c r="F32" s="44">
        <v>0.21</v>
      </c>
      <c r="G32" s="123" t="s">
        <v>42</v>
      </c>
      <c r="H32" s="282">
        <f>(SUM(BE98:BE105)+SUM(BE123:BE309))</f>
        <v>0</v>
      </c>
      <c r="I32" s="273"/>
      <c r="J32" s="273"/>
      <c r="K32" s="37"/>
      <c r="L32" s="37"/>
      <c r="M32" s="282">
        <f>ROUND((SUM(BE98:BE105)+SUM(BE123:BE309)), 2)*F32</f>
        <v>0</v>
      </c>
      <c r="N32" s="273"/>
      <c r="O32" s="273"/>
      <c r="P32" s="273"/>
      <c r="Q32" s="37"/>
      <c r="R32" s="38"/>
    </row>
    <row r="33" spans="2:18" s="1" customFormat="1" ht="14.45" customHeight="1">
      <c r="B33" s="36"/>
      <c r="C33" s="37"/>
      <c r="D33" s="37"/>
      <c r="E33" s="43" t="s">
        <v>43</v>
      </c>
      <c r="F33" s="44">
        <v>0.15</v>
      </c>
      <c r="G33" s="123" t="s">
        <v>42</v>
      </c>
      <c r="H33" s="282">
        <f>(SUM(BF98:BF105)+SUM(BF123:BF309))</f>
        <v>0</v>
      </c>
      <c r="I33" s="273"/>
      <c r="J33" s="273"/>
      <c r="K33" s="37"/>
      <c r="L33" s="37"/>
      <c r="M33" s="282">
        <f>ROUND((SUM(BF98:BF105)+SUM(BF123:BF309)), 2)*F33</f>
        <v>0</v>
      </c>
      <c r="N33" s="273"/>
      <c r="O33" s="273"/>
      <c r="P33" s="273"/>
      <c r="Q33" s="37"/>
      <c r="R33" s="38"/>
    </row>
    <row r="34" spans="2:18" s="1" customFormat="1" ht="14.45" hidden="1" customHeight="1">
      <c r="B34" s="36"/>
      <c r="C34" s="37"/>
      <c r="D34" s="37"/>
      <c r="E34" s="43" t="s">
        <v>44</v>
      </c>
      <c r="F34" s="44">
        <v>0.21</v>
      </c>
      <c r="G34" s="123" t="s">
        <v>42</v>
      </c>
      <c r="H34" s="282">
        <f>(SUM(BG98:BG105)+SUM(BG123:BG309))</f>
        <v>0</v>
      </c>
      <c r="I34" s="273"/>
      <c r="J34" s="273"/>
      <c r="K34" s="37"/>
      <c r="L34" s="37"/>
      <c r="M34" s="282">
        <v>0</v>
      </c>
      <c r="N34" s="273"/>
      <c r="O34" s="273"/>
      <c r="P34" s="273"/>
      <c r="Q34" s="37"/>
      <c r="R34" s="38"/>
    </row>
    <row r="35" spans="2:18" s="1" customFormat="1" ht="14.45" hidden="1" customHeight="1">
      <c r="B35" s="36"/>
      <c r="C35" s="37"/>
      <c r="D35" s="37"/>
      <c r="E35" s="43" t="s">
        <v>45</v>
      </c>
      <c r="F35" s="44">
        <v>0.15</v>
      </c>
      <c r="G35" s="123" t="s">
        <v>42</v>
      </c>
      <c r="H35" s="282">
        <f>(SUM(BH98:BH105)+SUM(BH123:BH309))</f>
        <v>0</v>
      </c>
      <c r="I35" s="273"/>
      <c r="J35" s="273"/>
      <c r="K35" s="37"/>
      <c r="L35" s="37"/>
      <c r="M35" s="282">
        <v>0</v>
      </c>
      <c r="N35" s="273"/>
      <c r="O35" s="273"/>
      <c r="P35" s="273"/>
      <c r="Q35" s="37"/>
      <c r="R35" s="38"/>
    </row>
    <row r="36" spans="2:18" s="1" customFormat="1" ht="14.45" hidden="1" customHeight="1">
      <c r="B36" s="36"/>
      <c r="C36" s="37"/>
      <c r="D36" s="37"/>
      <c r="E36" s="43" t="s">
        <v>46</v>
      </c>
      <c r="F36" s="44">
        <v>0</v>
      </c>
      <c r="G36" s="123" t="s">
        <v>42</v>
      </c>
      <c r="H36" s="282">
        <f>(SUM(BI98:BI105)+SUM(BI123:BI309))</f>
        <v>0</v>
      </c>
      <c r="I36" s="273"/>
      <c r="J36" s="273"/>
      <c r="K36" s="37"/>
      <c r="L36" s="37"/>
      <c r="M36" s="282">
        <v>0</v>
      </c>
      <c r="N36" s="273"/>
      <c r="O36" s="273"/>
      <c r="P36" s="273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9"/>
      <c r="D38" s="124" t="s">
        <v>47</v>
      </c>
      <c r="E38" s="80"/>
      <c r="F38" s="80"/>
      <c r="G38" s="125" t="s">
        <v>48</v>
      </c>
      <c r="H38" s="126" t="s">
        <v>49</v>
      </c>
      <c r="I38" s="80"/>
      <c r="J38" s="80"/>
      <c r="K38" s="80"/>
      <c r="L38" s="283">
        <f>SUM(M30:M36)</f>
        <v>0</v>
      </c>
      <c r="M38" s="283"/>
      <c r="N38" s="283"/>
      <c r="O38" s="283"/>
      <c r="P38" s="284"/>
      <c r="Q38" s="119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5">
      <c r="B50" s="36"/>
      <c r="C50" s="37"/>
      <c r="D50" s="51" t="s">
        <v>50</v>
      </c>
      <c r="E50" s="52"/>
      <c r="F50" s="52"/>
      <c r="G50" s="52"/>
      <c r="H50" s="53"/>
      <c r="I50" s="37"/>
      <c r="J50" s="51" t="s">
        <v>51</v>
      </c>
      <c r="K50" s="52"/>
      <c r="L50" s="52"/>
      <c r="M50" s="52"/>
      <c r="N50" s="52"/>
      <c r="O50" s="52"/>
      <c r="P50" s="53"/>
      <c r="Q50" s="37"/>
      <c r="R50" s="38"/>
    </row>
    <row r="51" spans="2:18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5">
      <c r="B59" s="36"/>
      <c r="C59" s="37"/>
      <c r="D59" s="56" t="s">
        <v>52</v>
      </c>
      <c r="E59" s="57"/>
      <c r="F59" s="57"/>
      <c r="G59" s="58" t="s">
        <v>53</v>
      </c>
      <c r="H59" s="59"/>
      <c r="I59" s="37"/>
      <c r="J59" s="56" t="s">
        <v>52</v>
      </c>
      <c r="K59" s="57"/>
      <c r="L59" s="57"/>
      <c r="M59" s="57"/>
      <c r="N59" s="58" t="s">
        <v>53</v>
      </c>
      <c r="O59" s="57"/>
      <c r="P59" s="59"/>
      <c r="Q59" s="37"/>
      <c r="R59" s="38"/>
    </row>
    <row r="60" spans="2:18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5">
      <c r="B61" s="36"/>
      <c r="C61" s="37"/>
      <c r="D61" s="51" t="s">
        <v>54</v>
      </c>
      <c r="E61" s="52"/>
      <c r="F61" s="52"/>
      <c r="G61" s="52"/>
      <c r="H61" s="53"/>
      <c r="I61" s="37"/>
      <c r="J61" s="51" t="s">
        <v>55</v>
      </c>
      <c r="K61" s="52"/>
      <c r="L61" s="52"/>
      <c r="M61" s="52"/>
      <c r="N61" s="52"/>
      <c r="O61" s="52"/>
      <c r="P61" s="53"/>
      <c r="Q61" s="37"/>
      <c r="R61" s="38"/>
    </row>
    <row r="62" spans="2:18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21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21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21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21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21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21" s="1" customFormat="1" ht="15">
      <c r="B70" s="36"/>
      <c r="C70" s="37"/>
      <c r="D70" s="56" t="s">
        <v>52</v>
      </c>
      <c r="E70" s="57"/>
      <c r="F70" s="57"/>
      <c r="G70" s="58" t="s">
        <v>53</v>
      </c>
      <c r="H70" s="59"/>
      <c r="I70" s="37"/>
      <c r="J70" s="56" t="s">
        <v>52</v>
      </c>
      <c r="K70" s="57"/>
      <c r="L70" s="57"/>
      <c r="M70" s="57"/>
      <c r="N70" s="58" t="s">
        <v>53</v>
      </c>
      <c r="O70" s="57"/>
      <c r="P70" s="59"/>
      <c r="Q70" s="37"/>
      <c r="R70" s="38"/>
    </row>
    <row r="71" spans="2:21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21" s="1" customFormat="1" ht="6.95" customHeight="1"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9"/>
    </row>
    <row r="76" spans="2:21" s="1" customFormat="1" ht="36.950000000000003" customHeight="1">
      <c r="B76" s="36"/>
      <c r="C76" s="213" t="s">
        <v>111</v>
      </c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38"/>
      <c r="T76" s="130"/>
      <c r="U76" s="130"/>
    </row>
    <row r="77" spans="2:21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T77" s="130"/>
      <c r="U77" s="130"/>
    </row>
    <row r="78" spans="2:21" s="1" customFormat="1" ht="30" customHeight="1">
      <c r="B78" s="36"/>
      <c r="C78" s="31" t="s">
        <v>19</v>
      </c>
      <c r="D78" s="37"/>
      <c r="E78" s="37"/>
      <c r="F78" s="274" t="str">
        <f>F6</f>
        <v>FZŠ Chodovická 2250/36, Praha 9 - Rekonstrukce ležatých rozvodů vody - 1. etapa</v>
      </c>
      <c r="G78" s="275"/>
      <c r="H78" s="275"/>
      <c r="I78" s="275"/>
      <c r="J78" s="275"/>
      <c r="K78" s="275"/>
      <c r="L78" s="275"/>
      <c r="M78" s="275"/>
      <c r="N78" s="275"/>
      <c r="O78" s="275"/>
      <c r="P78" s="275"/>
      <c r="Q78" s="37"/>
      <c r="R78" s="38"/>
      <c r="T78" s="130"/>
      <c r="U78" s="130"/>
    </row>
    <row r="79" spans="2:21" s="1" customFormat="1" ht="36.950000000000003" customHeight="1">
      <c r="B79" s="36"/>
      <c r="C79" s="70" t="s">
        <v>108</v>
      </c>
      <c r="D79" s="37"/>
      <c r="E79" s="37"/>
      <c r="F79" s="215" t="str">
        <f>F7</f>
        <v>01.1 - SO 01.1 ZTI</v>
      </c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37"/>
      <c r="R79" s="38"/>
      <c r="T79" s="130"/>
      <c r="U79" s="130"/>
    </row>
    <row r="80" spans="2:21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  <c r="T80" s="130"/>
      <c r="U80" s="130"/>
    </row>
    <row r="81" spans="2:47" s="1" customFormat="1" ht="18" customHeight="1">
      <c r="B81" s="36"/>
      <c r="C81" s="31" t="s">
        <v>24</v>
      </c>
      <c r="D81" s="37"/>
      <c r="E81" s="37"/>
      <c r="F81" s="29" t="str">
        <f>F9</f>
        <v xml:space="preserve"> </v>
      </c>
      <c r="G81" s="37"/>
      <c r="H81" s="37"/>
      <c r="I81" s="37"/>
      <c r="J81" s="37"/>
      <c r="K81" s="31" t="s">
        <v>26</v>
      </c>
      <c r="L81" s="37"/>
      <c r="M81" s="269" t="str">
        <f>IF(O9="","",O9)</f>
        <v>29.3.2017</v>
      </c>
      <c r="N81" s="269"/>
      <c r="O81" s="269"/>
      <c r="P81" s="269"/>
      <c r="Q81" s="37"/>
      <c r="R81" s="38"/>
      <c r="T81" s="130"/>
      <c r="U81" s="130"/>
    </row>
    <row r="82" spans="2:47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  <c r="T82" s="130"/>
      <c r="U82" s="130"/>
    </row>
    <row r="83" spans="2:47" s="1" customFormat="1" ht="15">
      <c r="B83" s="36"/>
      <c r="C83" s="31" t="s">
        <v>28</v>
      </c>
      <c r="D83" s="37"/>
      <c r="E83" s="37"/>
      <c r="F83" s="29" t="str">
        <f>E12</f>
        <v xml:space="preserve"> </v>
      </c>
      <c r="G83" s="37"/>
      <c r="H83" s="37"/>
      <c r="I83" s="37"/>
      <c r="J83" s="37"/>
      <c r="K83" s="31" t="s">
        <v>33</v>
      </c>
      <c r="L83" s="37"/>
      <c r="M83" s="235" t="str">
        <f>E18</f>
        <v xml:space="preserve"> </v>
      </c>
      <c r="N83" s="235"/>
      <c r="O83" s="235"/>
      <c r="P83" s="235"/>
      <c r="Q83" s="235"/>
      <c r="R83" s="38"/>
      <c r="T83" s="130"/>
      <c r="U83" s="130"/>
    </row>
    <row r="84" spans="2:47" s="1" customFormat="1" ht="14.45" customHeight="1">
      <c r="B84" s="36"/>
      <c r="C84" s="31" t="s">
        <v>31</v>
      </c>
      <c r="D84" s="37"/>
      <c r="E84" s="37"/>
      <c r="F84" s="29" t="str">
        <f>IF(E15="","",E15)</f>
        <v>Vyplň údaj</v>
      </c>
      <c r="G84" s="37"/>
      <c r="H84" s="37"/>
      <c r="I84" s="37"/>
      <c r="J84" s="37"/>
      <c r="K84" s="31" t="s">
        <v>35</v>
      </c>
      <c r="L84" s="37"/>
      <c r="M84" s="235" t="str">
        <f>E21</f>
        <v xml:space="preserve"> </v>
      </c>
      <c r="N84" s="235"/>
      <c r="O84" s="235"/>
      <c r="P84" s="235"/>
      <c r="Q84" s="235"/>
      <c r="R84" s="38"/>
      <c r="T84" s="130"/>
      <c r="U84" s="130"/>
    </row>
    <row r="85" spans="2:47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  <c r="T85" s="130"/>
      <c r="U85" s="130"/>
    </row>
    <row r="86" spans="2:47" s="1" customFormat="1" ht="29.25" customHeight="1">
      <c r="B86" s="36"/>
      <c r="C86" s="280" t="s">
        <v>112</v>
      </c>
      <c r="D86" s="281"/>
      <c r="E86" s="281"/>
      <c r="F86" s="281"/>
      <c r="G86" s="281"/>
      <c r="H86" s="119"/>
      <c r="I86" s="119"/>
      <c r="J86" s="119"/>
      <c r="K86" s="119"/>
      <c r="L86" s="119"/>
      <c r="M86" s="119"/>
      <c r="N86" s="280" t="s">
        <v>113</v>
      </c>
      <c r="O86" s="281"/>
      <c r="P86" s="281"/>
      <c r="Q86" s="281"/>
      <c r="R86" s="38"/>
      <c r="T86" s="130"/>
      <c r="U86" s="130"/>
    </row>
    <row r="87" spans="2:47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  <c r="T87" s="130"/>
      <c r="U87" s="130"/>
    </row>
    <row r="88" spans="2:47" s="1" customFormat="1" ht="29.25" customHeight="1">
      <c r="B88" s="36"/>
      <c r="C88" s="131" t="s">
        <v>114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197">
        <f>N123</f>
        <v>0</v>
      </c>
      <c r="O88" s="277"/>
      <c r="P88" s="277"/>
      <c r="Q88" s="277"/>
      <c r="R88" s="38"/>
      <c r="T88" s="130"/>
      <c r="U88" s="130"/>
      <c r="AU88" s="19" t="s">
        <v>115</v>
      </c>
    </row>
    <row r="89" spans="2:47" s="6" customFormat="1" ht="24.95" customHeight="1">
      <c r="B89" s="132"/>
      <c r="C89" s="133"/>
      <c r="D89" s="134" t="s">
        <v>116</v>
      </c>
      <c r="E89" s="133"/>
      <c r="F89" s="133"/>
      <c r="G89" s="133"/>
      <c r="H89" s="133"/>
      <c r="I89" s="133"/>
      <c r="J89" s="133"/>
      <c r="K89" s="133"/>
      <c r="L89" s="133"/>
      <c r="M89" s="133"/>
      <c r="N89" s="254">
        <f>N124</f>
        <v>0</v>
      </c>
      <c r="O89" s="279"/>
      <c r="P89" s="279"/>
      <c r="Q89" s="279"/>
      <c r="R89" s="135"/>
      <c r="T89" s="136"/>
      <c r="U89" s="136"/>
    </row>
    <row r="90" spans="2:47" s="7" customFormat="1" ht="19.899999999999999" customHeight="1">
      <c r="B90" s="137"/>
      <c r="C90" s="138"/>
      <c r="D90" s="107" t="s">
        <v>117</v>
      </c>
      <c r="E90" s="138"/>
      <c r="F90" s="138"/>
      <c r="G90" s="138"/>
      <c r="H90" s="138"/>
      <c r="I90" s="138"/>
      <c r="J90" s="138"/>
      <c r="K90" s="138"/>
      <c r="L90" s="138"/>
      <c r="M90" s="138"/>
      <c r="N90" s="204">
        <f>N125</f>
        <v>0</v>
      </c>
      <c r="O90" s="276"/>
      <c r="P90" s="276"/>
      <c r="Q90" s="276"/>
      <c r="R90" s="139"/>
      <c r="T90" s="140"/>
      <c r="U90" s="140"/>
    </row>
    <row r="91" spans="2:47" s="7" customFormat="1" ht="19.899999999999999" customHeight="1">
      <c r="B91" s="137"/>
      <c r="C91" s="138"/>
      <c r="D91" s="107" t="s">
        <v>118</v>
      </c>
      <c r="E91" s="138"/>
      <c r="F91" s="138"/>
      <c r="G91" s="138"/>
      <c r="H91" s="138"/>
      <c r="I91" s="138"/>
      <c r="J91" s="138"/>
      <c r="K91" s="138"/>
      <c r="L91" s="138"/>
      <c r="M91" s="138"/>
      <c r="N91" s="204">
        <f>N164</f>
        <v>0</v>
      </c>
      <c r="O91" s="276"/>
      <c r="P91" s="276"/>
      <c r="Q91" s="276"/>
      <c r="R91" s="139"/>
      <c r="T91" s="140"/>
      <c r="U91" s="140"/>
    </row>
    <row r="92" spans="2:47" s="7" customFormat="1" ht="19.899999999999999" customHeight="1">
      <c r="B92" s="137"/>
      <c r="C92" s="138"/>
      <c r="D92" s="107" t="s">
        <v>120</v>
      </c>
      <c r="E92" s="138"/>
      <c r="F92" s="138"/>
      <c r="G92" s="138"/>
      <c r="H92" s="138"/>
      <c r="I92" s="138"/>
      <c r="J92" s="138"/>
      <c r="K92" s="138"/>
      <c r="L92" s="138"/>
      <c r="M92" s="138"/>
      <c r="N92" s="204">
        <f>N168</f>
        <v>0</v>
      </c>
      <c r="O92" s="276"/>
      <c r="P92" s="276"/>
      <c r="Q92" s="276"/>
      <c r="R92" s="139"/>
      <c r="T92" s="140"/>
      <c r="U92" s="140"/>
    </row>
    <row r="93" spans="2:47" s="7" customFormat="1" ht="19.899999999999999" customHeight="1">
      <c r="B93" s="137"/>
      <c r="C93" s="138"/>
      <c r="D93" s="107" t="s">
        <v>586</v>
      </c>
      <c r="E93" s="138"/>
      <c r="F93" s="138"/>
      <c r="G93" s="138"/>
      <c r="H93" s="138"/>
      <c r="I93" s="138"/>
      <c r="J93" s="138"/>
      <c r="K93" s="138"/>
      <c r="L93" s="138"/>
      <c r="M93" s="138"/>
      <c r="N93" s="204">
        <f>N227</f>
        <v>0</v>
      </c>
      <c r="O93" s="276"/>
      <c r="P93" s="276"/>
      <c r="Q93" s="276"/>
      <c r="R93" s="139"/>
      <c r="T93" s="140"/>
      <c r="U93" s="140"/>
    </row>
    <row r="94" spans="2:47" s="7" customFormat="1" ht="19.899999999999999" customHeight="1">
      <c r="B94" s="137"/>
      <c r="C94" s="138"/>
      <c r="D94" s="107" t="s">
        <v>587</v>
      </c>
      <c r="E94" s="138"/>
      <c r="F94" s="138"/>
      <c r="G94" s="138"/>
      <c r="H94" s="138"/>
      <c r="I94" s="138"/>
      <c r="J94" s="138"/>
      <c r="K94" s="138"/>
      <c r="L94" s="138"/>
      <c r="M94" s="138"/>
      <c r="N94" s="204">
        <f>N238</f>
        <v>0</v>
      </c>
      <c r="O94" s="276"/>
      <c r="P94" s="276"/>
      <c r="Q94" s="276"/>
      <c r="R94" s="139"/>
      <c r="T94" s="140"/>
      <c r="U94" s="140"/>
    </row>
    <row r="95" spans="2:47" s="6" customFormat="1" ht="24.95" customHeight="1">
      <c r="B95" s="132"/>
      <c r="C95" s="133"/>
      <c r="D95" s="134" t="s">
        <v>588</v>
      </c>
      <c r="E95" s="133"/>
      <c r="F95" s="133"/>
      <c r="G95" s="133"/>
      <c r="H95" s="133"/>
      <c r="I95" s="133"/>
      <c r="J95" s="133"/>
      <c r="K95" s="133"/>
      <c r="L95" s="133"/>
      <c r="M95" s="133"/>
      <c r="N95" s="254">
        <f>N244</f>
        <v>0</v>
      </c>
      <c r="O95" s="279"/>
      <c r="P95" s="279"/>
      <c r="Q95" s="279"/>
      <c r="R95" s="135"/>
      <c r="T95" s="136"/>
      <c r="U95" s="136"/>
    </row>
    <row r="96" spans="2:47" s="7" customFormat="1" ht="19.899999999999999" customHeight="1">
      <c r="B96" s="137"/>
      <c r="C96" s="138"/>
      <c r="D96" s="107" t="s">
        <v>589</v>
      </c>
      <c r="E96" s="138"/>
      <c r="F96" s="138"/>
      <c r="G96" s="138"/>
      <c r="H96" s="138"/>
      <c r="I96" s="138"/>
      <c r="J96" s="138"/>
      <c r="K96" s="138"/>
      <c r="L96" s="138"/>
      <c r="M96" s="138"/>
      <c r="N96" s="204">
        <f>N245</f>
        <v>0</v>
      </c>
      <c r="O96" s="276"/>
      <c r="P96" s="276"/>
      <c r="Q96" s="276"/>
      <c r="R96" s="139"/>
      <c r="T96" s="140"/>
      <c r="U96" s="140"/>
    </row>
    <row r="97" spans="2:65" s="1" customFormat="1" ht="21.75" customHeight="1"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8"/>
      <c r="T97" s="130"/>
      <c r="U97" s="130"/>
    </row>
    <row r="98" spans="2:65" s="1" customFormat="1" ht="29.25" customHeight="1">
      <c r="B98" s="36"/>
      <c r="C98" s="131" t="s">
        <v>128</v>
      </c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277">
        <f>ROUND(N99+N100+N101+N102+N103+N104,2)</f>
        <v>0</v>
      </c>
      <c r="O98" s="278"/>
      <c r="P98" s="278"/>
      <c r="Q98" s="278"/>
      <c r="R98" s="38"/>
      <c r="T98" s="141"/>
      <c r="U98" s="142" t="s">
        <v>40</v>
      </c>
    </row>
    <row r="99" spans="2:65" s="1" customFormat="1" ht="18" customHeight="1">
      <c r="B99" s="36"/>
      <c r="C99" s="37"/>
      <c r="D99" s="201" t="s">
        <v>129</v>
      </c>
      <c r="E99" s="202"/>
      <c r="F99" s="202"/>
      <c r="G99" s="202"/>
      <c r="H99" s="202"/>
      <c r="I99" s="37"/>
      <c r="J99" s="37"/>
      <c r="K99" s="37"/>
      <c r="L99" s="37"/>
      <c r="M99" s="37"/>
      <c r="N99" s="203">
        <f>ROUND(N88*T99,2)</f>
        <v>0</v>
      </c>
      <c r="O99" s="204"/>
      <c r="P99" s="204"/>
      <c r="Q99" s="204"/>
      <c r="R99" s="38"/>
      <c r="S99" s="143"/>
      <c r="T99" s="144"/>
      <c r="U99" s="145" t="s">
        <v>41</v>
      </c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7" t="s">
        <v>130</v>
      </c>
      <c r="AZ99" s="146"/>
      <c r="BA99" s="146"/>
      <c r="BB99" s="146"/>
      <c r="BC99" s="146"/>
      <c r="BD99" s="146"/>
      <c r="BE99" s="148">
        <f t="shared" ref="BE99:BE104" si="0">IF(U99="základní",N99,0)</f>
        <v>0</v>
      </c>
      <c r="BF99" s="148">
        <f t="shared" ref="BF99:BF104" si="1">IF(U99="snížená",N99,0)</f>
        <v>0</v>
      </c>
      <c r="BG99" s="148">
        <f t="shared" ref="BG99:BG104" si="2">IF(U99="zákl. přenesená",N99,0)</f>
        <v>0</v>
      </c>
      <c r="BH99" s="148">
        <f t="shared" ref="BH99:BH104" si="3">IF(U99="sníž. přenesená",N99,0)</f>
        <v>0</v>
      </c>
      <c r="BI99" s="148">
        <f t="shared" ref="BI99:BI104" si="4">IF(U99="nulová",N99,0)</f>
        <v>0</v>
      </c>
      <c r="BJ99" s="147" t="s">
        <v>84</v>
      </c>
      <c r="BK99" s="146"/>
      <c r="BL99" s="146"/>
      <c r="BM99" s="146"/>
    </row>
    <row r="100" spans="2:65" s="1" customFormat="1" ht="18" customHeight="1">
      <c r="B100" s="36"/>
      <c r="C100" s="37"/>
      <c r="D100" s="201" t="s">
        <v>131</v>
      </c>
      <c r="E100" s="202"/>
      <c r="F100" s="202"/>
      <c r="G100" s="202"/>
      <c r="H100" s="202"/>
      <c r="I100" s="37"/>
      <c r="J100" s="37"/>
      <c r="K100" s="37"/>
      <c r="L100" s="37"/>
      <c r="M100" s="37"/>
      <c r="N100" s="203">
        <f>ROUND(N88*T100,2)</f>
        <v>0</v>
      </c>
      <c r="O100" s="204"/>
      <c r="P100" s="204"/>
      <c r="Q100" s="204"/>
      <c r="R100" s="38"/>
      <c r="S100" s="143"/>
      <c r="T100" s="144"/>
      <c r="U100" s="145" t="s">
        <v>41</v>
      </c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7" t="s">
        <v>130</v>
      </c>
      <c r="AZ100" s="146"/>
      <c r="BA100" s="146"/>
      <c r="BB100" s="146"/>
      <c r="BC100" s="146"/>
      <c r="BD100" s="146"/>
      <c r="BE100" s="148">
        <f t="shared" si="0"/>
        <v>0</v>
      </c>
      <c r="BF100" s="148">
        <f t="shared" si="1"/>
        <v>0</v>
      </c>
      <c r="BG100" s="148">
        <f t="shared" si="2"/>
        <v>0</v>
      </c>
      <c r="BH100" s="148">
        <f t="shared" si="3"/>
        <v>0</v>
      </c>
      <c r="BI100" s="148">
        <f t="shared" si="4"/>
        <v>0</v>
      </c>
      <c r="BJ100" s="147" t="s">
        <v>84</v>
      </c>
      <c r="BK100" s="146"/>
      <c r="BL100" s="146"/>
      <c r="BM100" s="146"/>
    </row>
    <row r="101" spans="2:65" s="1" customFormat="1" ht="18" customHeight="1">
      <c r="B101" s="36"/>
      <c r="C101" s="37"/>
      <c r="D101" s="201" t="s">
        <v>132</v>
      </c>
      <c r="E101" s="202"/>
      <c r="F101" s="202"/>
      <c r="G101" s="202"/>
      <c r="H101" s="202"/>
      <c r="I101" s="37"/>
      <c r="J101" s="37"/>
      <c r="K101" s="37"/>
      <c r="L101" s="37"/>
      <c r="M101" s="37"/>
      <c r="N101" s="203">
        <f>ROUND(N88*T101,2)</f>
        <v>0</v>
      </c>
      <c r="O101" s="204"/>
      <c r="P101" s="204"/>
      <c r="Q101" s="204"/>
      <c r="R101" s="38"/>
      <c r="S101" s="143"/>
      <c r="T101" s="144"/>
      <c r="U101" s="145" t="s">
        <v>41</v>
      </c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7" t="s">
        <v>130</v>
      </c>
      <c r="AZ101" s="146"/>
      <c r="BA101" s="146"/>
      <c r="BB101" s="146"/>
      <c r="BC101" s="146"/>
      <c r="BD101" s="146"/>
      <c r="BE101" s="148">
        <f t="shared" si="0"/>
        <v>0</v>
      </c>
      <c r="BF101" s="148">
        <f t="shared" si="1"/>
        <v>0</v>
      </c>
      <c r="BG101" s="148">
        <f t="shared" si="2"/>
        <v>0</v>
      </c>
      <c r="BH101" s="148">
        <f t="shared" si="3"/>
        <v>0</v>
      </c>
      <c r="BI101" s="148">
        <f t="shared" si="4"/>
        <v>0</v>
      </c>
      <c r="BJ101" s="147" t="s">
        <v>84</v>
      </c>
      <c r="BK101" s="146"/>
      <c r="BL101" s="146"/>
      <c r="BM101" s="146"/>
    </row>
    <row r="102" spans="2:65" s="1" customFormat="1" ht="18" customHeight="1">
      <c r="B102" s="36"/>
      <c r="C102" s="37"/>
      <c r="D102" s="201" t="s">
        <v>133</v>
      </c>
      <c r="E102" s="202"/>
      <c r="F102" s="202"/>
      <c r="G102" s="202"/>
      <c r="H102" s="202"/>
      <c r="I102" s="37"/>
      <c r="J102" s="37"/>
      <c r="K102" s="37"/>
      <c r="L102" s="37"/>
      <c r="M102" s="37"/>
      <c r="N102" s="203">
        <f>ROUND(N88*T102,2)</f>
        <v>0</v>
      </c>
      <c r="O102" s="204"/>
      <c r="P102" s="204"/>
      <c r="Q102" s="204"/>
      <c r="R102" s="38"/>
      <c r="S102" s="143"/>
      <c r="T102" s="144"/>
      <c r="U102" s="145" t="s">
        <v>41</v>
      </c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7" t="s">
        <v>130</v>
      </c>
      <c r="AZ102" s="146"/>
      <c r="BA102" s="146"/>
      <c r="BB102" s="146"/>
      <c r="BC102" s="146"/>
      <c r="BD102" s="146"/>
      <c r="BE102" s="148">
        <f t="shared" si="0"/>
        <v>0</v>
      </c>
      <c r="BF102" s="148">
        <f t="shared" si="1"/>
        <v>0</v>
      </c>
      <c r="BG102" s="148">
        <f t="shared" si="2"/>
        <v>0</v>
      </c>
      <c r="BH102" s="148">
        <f t="shared" si="3"/>
        <v>0</v>
      </c>
      <c r="BI102" s="148">
        <f t="shared" si="4"/>
        <v>0</v>
      </c>
      <c r="BJ102" s="147" t="s">
        <v>84</v>
      </c>
      <c r="BK102" s="146"/>
      <c r="BL102" s="146"/>
      <c r="BM102" s="146"/>
    </row>
    <row r="103" spans="2:65" s="1" customFormat="1" ht="18" customHeight="1">
      <c r="B103" s="36"/>
      <c r="C103" s="37"/>
      <c r="D103" s="201" t="s">
        <v>134</v>
      </c>
      <c r="E103" s="202"/>
      <c r="F103" s="202"/>
      <c r="G103" s="202"/>
      <c r="H103" s="202"/>
      <c r="I103" s="37"/>
      <c r="J103" s="37"/>
      <c r="K103" s="37"/>
      <c r="L103" s="37"/>
      <c r="M103" s="37"/>
      <c r="N103" s="203">
        <f>ROUND(N88*T103,2)</f>
        <v>0</v>
      </c>
      <c r="O103" s="204"/>
      <c r="P103" s="204"/>
      <c r="Q103" s="204"/>
      <c r="R103" s="38"/>
      <c r="S103" s="143"/>
      <c r="T103" s="144"/>
      <c r="U103" s="145" t="s">
        <v>41</v>
      </c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7" t="s">
        <v>130</v>
      </c>
      <c r="AZ103" s="146"/>
      <c r="BA103" s="146"/>
      <c r="BB103" s="146"/>
      <c r="BC103" s="146"/>
      <c r="BD103" s="146"/>
      <c r="BE103" s="148">
        <f t="shared" si="0"/>
        <v>0</v>
      </c>
      <c r="BF103" s="148">
        <f t="shared" si="1"/>
        <v>0</v>
      </c>
      <c r="BG103" s="148">
        <f t="shared" si="2"/>
        <v>0</v>
      </c>
      <c r="BH103" s="148">
        <f t="shared" si="3"/>
        <v>0</v>
      </c>
      <c r="BI103" s="148">
        <f t="shared" si="4"/>
        <v>0</v>
      </c>
      <c r="BJ103" s="147" t="s">
        <v>84</v>
      </c>
      <c r="BK103" s="146"/>
      <c r="BL103" s="146"/>
      <c r="BM103" s="146"/>
    </row>
    <row r="104" spans="2:65" s="1" customFormat="1" ht="18" customHeight="1">
      <c r="B104" s="36"/>
      <c r="C104" s="37"/>
      <c r="D104" s="107" t="s">
        <v>135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203">
        <f>ROUND(N88*T104,2)</f>
        <v>0</v>
      </c>
      <c r="O104" s="204"/>
      <c r="P104" s="204"/>
      <c r="Q104" s="204"/>
      <c r="R104" s="38"/>
      <c r="S104" s="143"/>
      <c r="T104" s="149"/>
      <c r="U104" s="150" t="s">
        <v>41</v>
      </c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7" t="s">
        <v>136</v>
      </c>
      <c r="AZ104" s="146"/>
      <c r="BA104" s="146"/>
      <c r="BB104" s="146"/>
      <c r="BC104" s="146"/>
      <c r="BD104" s="146"/>
      <c r="BE104" s="148">
        <f t="shared" si="0"/>
        <v>0</v>
      </c>
      <c r="BF104" s="148">
        <f t="shared" si="1"/>
        <v>0</v>
      </c>
      <c r="BG104" s="148">
        <f t="shared" si="2"/>
        <v>0</v>
      </c>
      <c r="BH104" s="148">
        <f t="shared" si="3"/>
        <v>0</v>
      </c>
      <c r="BI104" s="148">
        <f t="shared" si="4"/>
        <v>0</v>
      </c>
      <c r="BJ104" s="147" t="s">
        <v>84</v>
      </c>
      <c r="BK104" s="146"/>
      <c r="BL104" s="146"/>
      <c r="BM104" s="146"/>
    </row>
    <row r="105" spans="2:65" s="1" customFormat="1"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8"/>
      <c r="T105" s="130"/>
      <c r="U105" s="130"/>
    </row>
    <row r="106" spans="2:65" s="1" customFormat="1" ht="29.25" customHeight="1">
      <c r="B106" s="36"/>
      <c r="C106" s="118" t="s">
        <v>100</v>
      </c>
      <c r="D106" s="119"/>
      <c r="E106" s="119"/>
      <c r="F106" s="119"/>
      <c r="G106" s="119"/>
      <c r="H106" s="119"/>
      <c r="I106" s="119"/>
      <c r="J106" s="119"/>
      <c r="K106" s="119"/>
      <c r="L106" s="198">
        <f>ROUND(SUM(N88+N98),2)</f>
        <v>0</v>
      </c>
      <c r="M106" s="198"/>
      <c r="N106" s="198"/>
      <c r="O106" s="198"/>
      <c r="P106" s="198"/>
      <c r="Q106" s="198"/>
      <c r="R106" s="38"/>
      <c r="T106" s="130"/>
      <c r="U106" s="130"/>
    </row>
    <row r="107" spans="2:65" s="1" customFormat="1" ht="6.95" customHeight="1">
      <c r="B107" s="60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2"/>
      <c r="T107" s="130"/>
      <c r="U107" s="130"/>
    </row>
    <row r="111" spans="2:65" s="1" customFormat="1" ht="6.95" customHeight="1">
      <c r="B111" s="63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5"/>
    </row>
    <row r="112" spans="2:65" s="1" customFormat="1" ht="36.950000000000003" customHeight="1">
      <c r="B112" s="36"/>
      <c r="C112" s="213" t="s">
        <v>137</v>
      </c>
      <c r="D112" s="273"/>
      <c r="E112" s="273"/>
      <c r="F112" s="273"/>
      <c r="G112" s="273"/>
      <c r="H112" s="273"/>
      <c r="I112" s="273"/>
      <c r="J112" s="273"/>
      <c r="K112" s="273"/>
      <c r="L112" s="273"/>
      <c r="M112" s="273"/>
      <c r="N112" s="273"/>
      <c r="O112" s="273"/>
      <c r="P112" s="273"/>
      <c r="Q112" s="273"/>
      <c r="R112" s="38"/>
    </row>
    <row r="113" spans="2:65" s="1" customFormat="1" ht="6.95" customHeight="1"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8"/>
    </row>
    <row r="114" spans="2:65" s="1" customFormat="1" ht="30" customHeight="1">
      <c r="B114" s="36"/>
      <c r="C114" s="31" t="s">
        <v>19</v>
      </c>
      <c r="D114" s="37"/>
      <c r="E114" s="37"/>
      <c r="F114" s="274" t="str">
        <f>F6</f>
        <v>FZŠ Chodovická 2250/36, Praha 9 - Rekonstrukce ležatých rozvodů vody - 1. etapa</v>
      </c>
      <c r="G114" s="275"/>
      <c r="H114" s="275"/>
      <c r="I114" s="275"/>
      <c r="J114" s="275"/>
      <c r="K114" s="275"/>
      <c r="L114" s="275"/>
      <c r="M114" s="275"/>
      <c r="N114" s="275"/>
      <c r="O114" s="275"/>
      <c r="P114" s="275"/>
      <c r="Q114" s="37"/>
      <c r="R114" s="38"/>
    </row>
    <row r="115" spans="2:65" s="1" customFormat="1" ht="36.950000000000003" customHeight="1">
      <c r="B115" s="36"/>
      <c r="C115" s="70" t="s">
        <v>108</v>
      </c>
      <c r="D115" s="37"/>
      <c r="E115" s="37"/>
      <c r="F115" s="215" t="str">
        <f>F7</f>
        <v>01.1 - SO 01.1 ZTI</v>
      </c>
      <c r="G115" s="273"/>
      <c r="H115" s="273"/>
      <c r="I115" s="273"/>
      <c r="J115" s="273"/>
      <c r="K115" s="273"/>
      <c r="L115" s="273"/>
      <c r="M115" s="273"/>
      <c r="N115" s="273"/>
      <c r="O115" s="273"/>
      <c r="P115" s="273"/>
      <c r="Q115" s="37"/>
      <c r="R115" s="38"/>
    </row>
    <row r="116" spans="2:65" s="1" customFormat="1" ht="6.95" customHeight="1"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8"/>
    </row>
    <row r="117" spans="2:65" s="1" customFormat="1" ht="18" customHeight="1">
      <c r="B117" s="36"/>
      <c r="C117" s="31" t="s">
        <v>24</v>
      </c>
      <c r="D117" s="37"/>
      <c r="E117" s="37"/>
      <c r="F117" s="29" t="str">
        <f>F9</f>
        <v xml:space="preserve"> </v>
      </c>
      <c r="G117" s="37"/>
      <c r="H117" s="37"/>
      <c r="I117" s="37"/>
      <c r="J117" s="37"/>
      <c r="K117" s="31" t="s">
        <v>26</v>
      </c>
      <c r="L117" s="37"/>
      <c r="M117" s="269" t="str">
        <f>IF(O9="","",O9)</f>
        <v>29.3.2017</v>
      </c>
      <c r="N117" s="269"/>
      <c r="O117" s="269"/>
      <c r="P117" s="269"/>
      <c r="Q117" s="37"/>
      <c r="R117" s="38"/>
    </row>
    <row r="118" spans="2:65" s="1" customFormat="1" ht="6.95" customHeight="1"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8"/>
    </row>
    <row r="119" spans="2:65" s="1" customFormat="1" ht="15">
      <c r="B119" s="36"/>
      <c r="C119" s="31" t="s">
        <v>28</v>
      </c>
      <c r="D119" s="37"/>
      <c r="E119" s="37"/>
      <c r="F119" s="29" t="str">
        <f>E12</f>
        <v xml:space="preserve"> </v>
      </c>
      <c r="G119" s="37"/>
      <c r="H119" s="37"/>
      <c r="I119" s="37"/>
      <c r="J119" s="37"/>
      <c r="K119" s="31" t="s">
        <v>33</v>
      </c>
      <c r="L119" s="37"/>
      <c r="M119" s="235" t="str">
        <f>E18</f>
        <v xml:space="preserve"> </v>
      </c>
      <c r="N119" s="235"/>
      <c r="O119" s="235"/>
      <c r="P119" s="235"/>
      <c r="Q119" s="235"/>
      <c r="R119" s="38"/>
    </row>
    <row r="120" spans="2:65" s="1" customFormat="1" ht="14.45" customHeight="1">
      <c r="B120" s="36"/>
      <c r="C120" s="31" t="s">
        <v>31</v>
      </c>
      <c r="D120" s="37"/>
      <c r="E120" s="37"/>
      <c r="F120" s="29" t="str">
        <f>IF(E15="","",E15)</f>
        <v>Vyplň údaj</v>
      </c>
      <c r="G120" s="37"/>
      <c r="H120" s="37"/>
      <c r="I120" s="37"/>
      <c r="J120" s="37"/>
      <c r="K120" s="31" t="s">
        <v>35</v>
      </c>
      <c r="L120" s="37"/>
      <c r="M120" s="235" t="str">
        <f>E21</f>
        <v xml:space="preserve"> </v>
      </c>
      <c r="N120" s="235"/>
      <c r="O120" s="235"/>
      <c r="P120" s="235"/>
      <c r="Q120" s="235"/>
      <c r="R120" s="38"/>
    </row>
    <row r="121" spans="2:65" s="1" customFormat="1" ht="10.35" customHeight="1"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8"/>
    </row>
    <row r="122" spans="2:65" s="8" customFormat="1" ht="29.25" customHeight="1">
      <c r="B122" s="151"/>
      <c r="C122" s="152" t="s">
        <v>138</v>
      </c>
      <c r="D122" s="153" t="s">
        <v>139</v>
      </c>
      <c r="E122" s="153" t="s">
        <v>58</v>
      </c>
      <c r="F122" s="270" t="s">
        <v>140</v>
      </c>
      <c r="G122" s="270"/>
      <c r="H122" s="270"/>
      <c r="I122" s="270"/>
      <c r="J122" s="153" t="s">
        <v>141</v>
      </c>
      <c r="K122" s="153" t="s">
        <v>142</v>
      </c>
      <c r="L122" s="271" t="s">
        <v>143</v>
      </c>
      <c r="M122" s="271"/>
      <c r="N122" s="270" t="s">
        <v>113</v>
      </c>
      <c r="O122" s="270"/>
      <c r="P122" s="270"/>
      <c r="Q122" s="272"/>
      <c r="R122" s="154"/>
      <c r="T122" s="81" t="s">
        <v>144</v>
      </c>
      <c r="U122" s="82" t="s">
        <v>40</v>
      </c>
      <c r="V122" s="82" t="s">
        <v>145</v>
      </c>
      <c r="W122" s="82" t="s">
        <v>146</v>
      </c>
      <c r="X122" s="82" t="s">
        <v>147</v>
      </c>
      <c r="Y122" s="82" t="s">
        <v>148</v>
      </c>
      <c r="Z122" s="82" t="s">
        <v>149</v>
      </c>
      <c r="AA122" s="83" t="s">
        <v>150</v>
      </c>
    </row>
    <row r="123" spans="2:65" s="1" customFormat="1" ht="29.25" customHeight="1">
      <c r="B123" s="36"/>
      <c r="C123" s="85" t="s">
        <v>110</v>
      </c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251">
        <f>BK123</f>
        <v>0</v>
      </c>
      <c r="O123" s="252"/>
      <c r="P123" s="252"/>
      <c r="Q123" s="252"/>
      <c r="R123" s="38"/>
      <c r="T123" s="84"/>
      <c r="U123" s="52"/>
      <c r="V123" s="52"/>
      <c r="W123" s="155">
        <f>W124+W244+W310</f>
        <v>0</v>
      </c>
      <c r="X123" s="52"/>
      <c r="Y123" s="155">
        <f>Y124+Y244+Y310</f>
        <v>12.180199000000002</v>
      </c>
      <c r="Z123" s="52"/>
      <c r="AA123" s="156">
        <f>AA124+AA244+AA310</f>
        <v>12.956219999999998</v>
      </c>
      <c r="AT123" s="19" t="s">
        <v>75</v>
      </c>
      <c r="AU123" s="19" t="s">
        <v>115</v>
      </c>
      <c r="BK123" s="157">
        <f>BK124+BK244+BK310</f>
        <v>0</v>
      </c>
    </row>
    <row r="124" spans="2:65" s="9" customFormat="1" ht="37.35" customHeight="1">
      <c r="B124" s="158"/>
      <c r="C124" s="159"/>
      <c r="D124" s="160" t="s">
        <v>116</v>
      </c>
      <c r="E124" s="160"/>
      <c r="F124" s="160"/>
      <c r="G124" s="160"/>
      <c r="H124" s="160"/>
      <c r="I124" s="160"/>
      <c r="J124" s="160"/>
      <c r="K124" s="160"/>
      <c r="L124" s="160"/>
      <c r="M124" s="160"/>
      <c r="N124" s="253">
        <f>BK124</f>
        <v>0</v>
      </c>
      <c r="O124" s="254"/>
      <c r="P124" s="254"/>
      <c r="Q124" s="254"/>
      <c r="R124" s="161"/>
      <c r="T124" s="162"/>
      <c r="U124" s="159"/>
      <c r="V124" s="159"/>
      <c r="W124" s="163">
        <f>W125+W164+W168+W227+W238</f>
        <v>0</v>
      </c>
      <c r="X124" s="159"/>
      <c r="Y124" s="163">
        <f>Y125+Y164+Y168+Y227+Y238</f>
        <v>10.358077000000002</v>
      </c>
      <c r="Z124" s="159"/>
      <c r="AA124" s="164">
        <f>AA125+AA164+AA168+AA227+AA238</f>
        <v>12.956219999999998</v>
      </c>
      <c r="AR124" s="165" t="s">
        <v>84</v>
      </c>
      <c r="AT124" s="166" t="s">
        <v>75</v>
      </c>
      <c r="AU124" s="166" t="s">
        <v>76</v>
      </c>
      <c r="AY124" s="165" t="s">
        <v>151</v>
      </c>
      <c r="BK124" s="167">
        <f>BK125+BK164+BK168+BK227+BK238</f>
        <v>0</v>
      </c>
    </row>
    <row r="125" spans="2:65" s="9" customFormat="1" ht="19.899999999999999" customHeight="1">
      <c r="B125" s="158"/>
      <c r="C125" s="159"/>
      <c r="D125" s="168" t="s">
        <v>117</v>
      </c>
      <c r="E125" s="168"/>
      <c r="F125" s="168"/>
      <c r="G125" s="168"/>
      <c r="H125" s="168"/>
      <c r="I125" s="168"/>
      <c r="J125" s="168"/>
      <c r="K125" s="168"/>
      <c r="L125" s="168"/>
      <c r="M125" s="168"/>
      <c r="N125" s="255">
        <f>BK125</f>
        <v>0</v>
      </c>
      <c r="O125" s="256"/>
      <c r="P125" s="256"/>
      <c r="Q125" s="256"/>
      <c r="R125" s="161"/>
      <c r="T125" s="162"/>
      <c r="U125" s="159"/>
      <c r="V125" s="159"/>
      <c r="W125" s="163">
        <f>SUM(W126:W163)</f>
        <v>0</v>
      </c>
      <c r="X125" s="159"/>
      <c r="Y125" s="163">
        <f>SUM(Y126:Y163)</f>
        <v>0.11158</v>
      </c>
      <c r="Z125" s="159"/>
      <c r="AA125" s="164">
        <f>SUM(AA126:AA163)</f>
        <v>0</v>
      </c>
      <c r="AR125" s="165" t="s">
        <v>84</v>
      </c>
      <c r="AT125" s="166" t="s">
        <v>75</v>
      </c>
      <c r="AU125" s="166" t="s">
        <v>84</v>
      </c>
      <c r="AY125" s="165" t="s">
        <v>151</v>
      </c>
      <c r="BK125" s="167">
        <f>SUM(BK126:BK163)</f>
        <v>0</v>
      </c>
    </row>
    <row r="126" spans="2:65" s="1" customFormat="1" ht="31.5" customHeight="1">
      <c r="B126" s="36"/>
      <c r="C126" s="169" t="s">
        <v>84</v>
      </c>
      <c r="D126" s="169" t="s">
        <v>152</v>
      </c>
      <c r="E126" s="170" t="s">
        <v>590</v>
      </c>
      <c r="F126" s="247" t="s">
        <v>591</v>
      </c>
      <c r="G126" s="247"/>
      <c r="H126" s="247"/>
      <c r="I126" s="247"/>
      <c r="J126" s="171" t="s">
        <v>170</v>
      </c>
      <c r="K126" s="172">
        <v>56</v>
      </c>
      <c r="L126" s="248">
        <v>0</v>
      </c>
      <c r="M126" s="249"/>
      <c r="N126" s="250">
        <f>ROUND(L126*K126,2)</f>
        <v>0</v>
      </c>
      <c r="O126" s="250"/>
      <c r="P126" s="250"/>
      <c r="Q126" s="250"/>
      <c r="R126" s="38"/>
      <c r="T126" s="173" t="s">
        <v>22</v>
      </c>
      <c r="U126" s="45" t="s">
        <v>41</v>
      </c>
      <c r="V126" s="37"/>
      <c r="W126" s="174">
        <f>V126*K126</f>
        <v>0</v>
      </c>
      <c r="X126" s="174">
        <v>0</v>
      </c>
      <c r="Y126" s="174">
        <f>X126*K126</f>
        <v>0</v>
      </c>
      <c r="Z126" s="174">
        <v>0</v>
      </c>
      <c r="AA126" s="175">
        <f>Z126*K126</f>
        <v>0</v>
      </c>
      <c r="AR126" s="19" t="s">
        <v>156</v>
      </c>
      <c r="AT126" s="19" t="s">
        <v>152</v>
      </c>
      <c r="AU126" s="19" t="s">
        <v>106</v>
      </c>
      <c r="AY126" s="19" t="s">
        <v>151</v>
      </c>
      <c r="BE126" s="111">
        <f>IF(U126="základní",N126,0)</f>
        <v>0</v>
      </c>
      <c r="BF126" s="111">
        <f>IF(U126="snížená",N126,0)</f>
        <v>0</v>
      </c>
      <c r="BG126" s="111">
        <f>IF(U126="zákl. přenesená",N126,0)</f>
        <v>0</v>
      </c>
      <c r="BH126" s="111">
        <f>IF(U126="sníž. přenesená",N126,0)</f>
        <v>0</v>
      </c>
      <c r="BI126" s="111">
        <f>IF(U126="nulová",N126,0)</f>
        <v>0</v>
      </c>
      <c r="BJ126" s="19" t="s">
        <v>84</v>
      </c>
      <c r="BK126" s="111">
        <f>ROUND(L126*K126,2)</f>
        <v>0</v>
      </c>
      <c r="BL126" s="19" t="s">
        <v>156</v>
      </c>
      <c r="BM126" s="19" t="s">
        <v>592</v>
      </c>
    </row>
    <row r="127" spans="2:65" s="10" customFormat="1" ht="22.5" customHeight="1">
      <c r="B127" s="176"/>
      <c r="C127" s="177"/>
      <c r="D127" s="177"/>
      <c r="E127" s="178" t="s">
        <v>22</v>
      </c>
      <c r="F127" s="261" t="s">
        <v>593</v>
      </c>
      <c r="G127" s="262"/>
      <c r="H127" s="262"/>
      <c r="I127" s="262"/>
      <c r="J127" s="177"/>
      <c r="K127" s="179">
        <v>56</v>
      </c>
      <c r="L127" s="177"/>
      <c r="M127" s="177"/>
      <c r="N127" s="177"/>
      <c r="O127" s="177"/>
      <c r="P127" s="177"/>
      <c r="Q127" s="177"/>
      <c r="R127" s="180"/>
      <c r="T127" s="181"/>
      <c r="U127" s="177"/>
      <c r="V127" s="177"/>
      <c r="W127" s="177"/>
      <c r="X127" s="177"/>
      <c r="Y127" s="177"/>
      <c r="Z127" s="177"/>
      <c r="AA127" s="182"/>
      <c r="AT127" s="183" t="s">
        <v>159</v>
      </c>
      <c r="AU127" s="183" t="s">
        <v>106</v>
      </c>
      <c r="AV127" s="10" t="s">
        <v>106</v>
      </c>
      <c r="AW127" s="10" t="s">
        <v>34</v>
      </c>
      <c r="AX127" s="10" t="s">
        <v>76</v>
      </c>
      <c r="AY127" s="183" t="s">
        <v>151</v>
      </c>
    </row>
    <row r="128" spans="2:65" s="11" customFormat="1" ht="22.5" customHeight="1">
      <c r="B128" s="184"/>
      <c r="C128" s="185"/>
      <c r="D128" s="185"/>
      <c r="E128" s="186" t="s">
        <v>22</v>
      </c>
      <c r="F128" s="259" t="s">
        <v>160</v>
      </c>
      <c r="G128" s="260"/>
      <c r="H128" s="260"/>
      <c r="I128" s="260"/>
      <c r="J128" s="185"/>
      <c r="K128" s="187">
        <v>56</v>
      </c>
      <c r="L128" s="185"/>
      <c r="M128" s="185"/>
      <c r="N128" s="185"/>
      <c r="O128" s="185"/>
      <c r="P128" s="185"/>
      <c r="Q128" s="185"/>
      <c r="R128" s="188"/>
      <c r="T128" s="189"/>
      <c r="U128" s="185"/>
      <c r="V128" s="185"/>
      <c r="W128" s="185"/>
      <c r="X128" s="185"/>
      <c r="Y128" s="185"/>
      <c r="Z128" s="185"/>
      <c r="AA128" s="190"/>
      <c r="AT128" s="191" t="s">
        <v>159</v>
      </c>
      <c r="AU128" s="191" t="s">
        <v>106</v>
      </c>
      <c r="AV128" s="11" t="s">
        <v>156</v>
      </c>
      <c r="AW128" s="11" t="s">
        <v>34</v>
      </c>
      <c r="AX128" s="11" t="s">
        <v>84</v>
      </c>
      <c r="AY128" s="191" t="s">
        <v>151</v>
      </c>
    </row>
    <row r="129" spans="2:65" s="1" customFormat="1" ht="31.5" customHeight="1">
      <c r="B129" s="36"/>
      <c r="C129" s="169" t="s">
        <v>106</v>
      </c>
      <c r="D129" s="169" t="s">
        <v>152</v>
      </c>
      <c r="E129" s="170" t="s">
        <v>594</v>
      </c>
      <c r="F129" s="247" t="s">
        <v>595</v>
      </c>
      <c r="G129" s="247"/>
      <c r="H129" s="247"/>
      <c r="I129" s="247"/>
      <c r="J129" s="171" t="s">
        <v>170</v>
      </c>
      <c r="K129" s="172">
        <v>56</v>
      </c>
      <c r="L129" s="248">
        <v>0</v>
      </c>
      <c r="M129" s="249"/>
      <c r="N129" s="250">
        <f>ROUND(L129*K129,2)</f>
        <v>0</v>
      </c>
      <c r="O129" s="250"/>
      <c r="P129" s="250"/>
      <c r="Q129" s="250"/>
      <c r="R129" s="38"/>
      <c r="T129" s="173" t="s">
        <v>22</v>
      </c>
      <c r="U129" s="45" t="s">
        <v>41</v>
      </c>
      <c r="V129" s="37"/>
      <c r="W129" s="174">
        <f>V129*K129</f>
        <v>0</v>
      </c>
      <c r="X129" s="174">
        <v>0</v>
      </c>
      <c r="Y129" s="174">
        <f>X129*K129</f>
        <v>0</v>
      </c>
      <c r="Z129" s="174">
        <v>0</v>
      </c>
      <c r="AA129" s="175">
        <f>Z129*K129</f>
        <v>0</v>
      </c>
      <c r="AR129" s="19" t="s">
        <v>156</v>
      </c>
      <c r="AT129" s="19" t="s">
        <v>152</v>
      </c>
      <c r="AU129" s="19" t="s">
        <v>106</v>
      </c>
      <c r="AY129" s="19" t="s">
        <v>151</v>
      </c>
      <c r="BE129" s="111">
        <f>IF(U129="základní",N129,0)</f>
        <v>0</v>
      </c>
      <c r="BF129" s="111">
        <f>IF(U129="snížená",N129,0)</f>
        <v>0</v>
      </c>
      <c r="BG129" s="111">
        <f>IF(U129="zákl. přenesená",N129,0)</f>
        <v>0</v>
      </c>
      <c r="BH129" s="111">
        <f>IF(U129="sníž. přenesená",N129,0)</f>
        <v>0</v>
      </c>
      <c r="BI129" s="111">
        <f>IF(U129="nulová",N129,0)</f>
        <v>0</v>
      </c>
      <c r="BJ129" s="19" t="s">
        <v>84</v>
      </c>
      <c r="BK129" s="111">
        <f>ROUND(L129*K129,2)</f>
        <v>0</v>
      </c>
      <c r="BL129" s="19" t="s">
        <v>156</v>
      </c>
      <c r="BM129" s="19" t="s">
        <v>596</v>
      </c>
    </row>
    <row r="130" spans="2:65" s="10" customFormat="1" ht="22.5" customHeight="1">
      <c r="B130" s="176"/>
      <c r="C130" s="177"/>
      <c r="D130" s="177"/>
      <c r="E130" s="178" t="s">
        <v>22</v>
      </c>
      <c r="F130" s="261" t="s">
        <v>597</v>
      </c>
      <c r="G130" s="262"/>
      <c r="H130" s="262"/>
      <c r="I130" s="262"/>
      <c r="J130" s="177"/>
      <c r="K130" s="179">
        <v>56</v>
      </c>
      <c r="L130" s="177"/>
      <c r="M130" s="177"/>
      <c r="N130" s="177"/>
      <c r="O130" s="177"/>
      <c r="P130" s="177"/>
      <c r="Q130" s="177"/>
      <c r="R130" s="180"/>
      <c r="T130" s="181"/>
      <c r="U130" s="177"/>
      <c r="V130" s="177"/>
      <c r="W130" s="177"/>
      <c r="X130" s="177"/>
      <c r="Y130" s="177"/>
      <c r="Z130" s="177"/>
      <c r="AA130" s="182"/>
      <c r="AT130" s="183" t="s">
        <v>159</v>
      </c>
      <c r="AU130" s="183" t="s">
        <v>106</v>
      </c>
      <c r="AV130" s="10" t="s">
        <v>106</v>
      </c>
      <c r="AW130" s="10" t="s">
        <v>34</v>
      </c>
      <c r="AX130" s="10" t="s">
        <v>76</v>
      </c>
      <c r="AY130" s="183" t="s">
        <v>151</v>
      </c>
    </row>
    <row r="131" spans="2:65" s="11" customFormat="1" ht="22.5" customHeight="1">
      <c r="B131" s="184"/>
      <c r="C131" s="185"/>
      <c r="D131" s="185"/>
      <c r="E131" s="186" t="s">
        <v>22</v>
      </c>
      <c r="F131" s="259" t="s">
        <v>160</v>
      </c>
      <c r="G131" s="260"/>
      <c r="H131" s="260"/>
      <c r="I131" s="260"/>
      <c r="J131" s="185"/>
      <c r="K131" s="187">
        <v>56</v>
      </c>
      <c r="L131" s="185"/>
      <c r="M131" s="185"/>
      <c r="N131" s="185"/>
      <c r="O131" s="185"/>
      <c r="P131" s="185"/>
      <c r="Q131" s="185"/>
      <c r="R131" s="188"/>
      <c r="T131" s="189"/>
      <c r="U131" s="185"/>
      <c r="V131" s="185"/>
      <c r="W131" s="185"/>
      <c r="X131" s="185"/>
      <c r="Y131" s="185"/>
      <c r="Z131" s="185"/>
      <c r="AA131" s="190"/>
      <c r="AT131" s="191" t="s">
        <v>159</v>
      </c>
      <c r="AU131" s="191" t="s">
        <v>106</v>
      </c>
      <c r="AV131" s="11" t="s">
        <v>156</v>
      </c>
      <c r="AW131" s="11" t="s">
        <v>34</v>
      </c>
      <c r="AX131" s="11" t="s">
        <v>84</v>
      </c>
      <c r="AY131" s="191" t="s">
        <v>151</v>
      </c>
    </row>
    <row r="132" spans="2:65" s="1" customFormat="1" ht="31.5" customHeight="1">
      <c r="B132" s="36"/>
      <c r="C132" s="169" t="s">
        <v>164</v>
      </c>
      <c r="D132" s="169" t="s">
        <v>152</v>
      </c>
      <c r="E132" s="170" t="s">
        <v>598</v>
      </c>
      <c r="F132" s="247" t="s">
        <v>599</v>
      </c>
      <c r="G132" s="247"/>
      <c r="H132" s="247"/>
      <c r="I132" s="247"/>
      <c r="J132" s="171" t="s">
        <v>155</v>
      </c>
      <c r="K132" s="172">
        <v>112</v>
      </c>
      <c r="L132" s="248">
        <v>0</v>
      </c>
      <c r="M132" s="249"/>
      <c r="N132" s="250">
        <f>ROUND(L132*K132,2)</f>
        <v>0</v>
      </c>
      <c r="O132" s="250"/>
      <c r="P132" s="250"/>
      <c r="Q132" s="250"/>
      <c r="R132" s="38"/>
      <c r="T132" s="173" t="s">
        <v>22</v>
      </c>
      <c r="U132" s="45" t="s">
        <v>41</v>
      </c>
      <c r="V132" s="37"/>
      <c r="W132" s="174">
        <f>V132*K132</f>
        <v>0</v>
      </c>
      <c r="X132" s="174">
        <v>8.4000000000000003E-4</v>
      </c>
      <c r="Y132" s="174">
        <f>X132*K132</f>
        <v>9.4079999999999997E-2</v>
      </c>
      <c r="Z132" s="174">
        <v>0</v>
      </c>
      <c r="AA132" s="175">
        <f>Z132*K132</f>
        <v>0</v>
      </c>
      <c r="AR132" s="19" t="s">
        <v>156</v>
      </c>
      <c r="AT132" s="19" t="s">
        <v>152</v>
      </c>
      <c r="AU132" s="19" t="s">
        <v>106</v>
      </c>
      <c r="AY132" s="19" t="s">
        <v>151</v>
      </c>
      <c r="BE132" s="111">
        <f>IF(U132="základní",N132,0)</f>
        <v>0</v>
      </c>
      <c r="BF132" s="111">
        <f>IF(U132="snížená",N132,0)</f>
        <v>0</v>
      </c>
      <c r="BG132" s="111">
        <f>IF(U132="zákl. přenesená",N132,0)</f>
        <v>0</v>
      </c>
      <c r="BH132" s="111">
        <f>IF(U132="sníž. přenesená",N132,0)</f>
        <v>0</v>
      </c>
      <c r="BI132" s="111">
        <f>IF(U132="nulová",N132,0)</f>
        <v>0</v>
      </c>
      <c r="BJ132" s="19" t="s">
        <v>84</v>
      </c>
      <c r="BK132" s="111">
        <f>ROUND(L132*K132,2)</f>
        <v>0</v>
      </c>
      <c r="BL132" s="19" t="s">
        <v>156</v>
      </c>
      <c r="BM132" s="19" t="s">
        <v>600</v>
      </c>
    </row>
    <row r="133" spans="2:65" s="10" customFormat="1" ht="22.5" customHeight="1">
      <c r="B133" s="176"/>
      <c r="C133" s="177"/>
      <c r="D133" s="177"/>
      <c r="E133" s="178" t="s">
        <v>22</v>
      </c>
      <c r="F133" s="261" t="s">
        <v>601</v>
      </c>
      <c r="G133" s="262"/>
      <c r="H133" s="262"/>
      <c r="I133" s="262"/>
      <c r="J133" s="177"/>
      <c r="K133" s="179">
        <v>112</v>
      </c>
      <c r="L133" s="177"/>
      <c r="M133" s="177"/>
      <c r="N133" s="177"/>
      <c r="O133" s="177"/>
      <c r="P133" s="177"/>
      <c r="Q133" s="177"/>
      <c r="R133" s="180"/>
      <c r="T133" s="181"/>
      <c r="U133" s="177"/>
      <c r="V133" s="177"/>
      <c r="W133" s="177"/>
      <c r="X133" s="177"/>
      <c r="Y133" s="177"/>
      <c r="Z133" s="177"/>
      <c r="AA133" s="182"/>
      <c r="AT133" s="183" t="s">
        <v>159</v>
      </c>
      <c r="AU133" s="183" t="s">
        <v>106</v>
      </c>
      <c r="AV133" s="10" t="s">
        <v>106</v>
      </c>
      <c r="AW133" s="10" t="s">
        <v>34</v>
      </c>
      <c r="AX133" s="10" t="s">
        <v>76</v>
      </c>
      <c r="AY133" s="183" t="s">
        <v>151</v>
      </c>
    </row>
    <row r="134" spans="2:65" s="11" customFormat="1" ht="22.5" customHeight="1">
      <c r="B134" s="184"/>
      <c r="C134" s="185"/>
      <c r="D134" s="185"/>
      <c r="E134" s="186" t="s">
        <v>22</v>
      </c>
      <c r="F134" s="259" t="s">
        <v>160</v>
      </c>
      <c r="G134" s="260"/>
      <c r="H134" s="260"/>
      <c r="I134" s="260"/>
      <c r="J134" s="185"/>
      <c r="K134" s="187">
        <v>112</v>
      </c>
      <c r="L134" s="185"/>
      <c r="M134" s="185"/>
      <c r="N134" s="185"/>
      <c r="O134" s="185"/>
      <c r="P134" s="185"/>
      <c r="Q134" s="185"/>
      <c r="R134" s="188"/>
      <c r="T134" s="189"/>
      <c r="U134" s="185"/>
      <c r="V134" s="185"/>
      <c r="W134" s="185"/>
      <c r="X134" s="185"/>
      <c r="Y134" s="185"/>
      <c r="Z134" s="185"/>
      <c r="AA134" s="190"/>
      <c r="AT134" s="191" t="s">
        <v>159</v>
      </c>
      <c r="AU134" s="191" t="s">
        <v>106</v>
      </c>
      <c r="AV134" s="11" t="s">
        <v>156</v>
      </c>
      <c r="AW134" s="11" t="s">
        <v>34</v>
      </c>
      <c r="AX134" s="11" t="s">
        <v>84</v>
      </c>
      <c r="AY134" s="191" t="s">
        <v>151</v>
      </c>
    </row>
    <row r="135" spans="2:65" s="1" customFormat="1" ht="31.5" customHeight="1">
      <c r="B135" s="36"/>
      <c r="C135" s="169" t="s">
        <v>156</v>
      </c>
      <c r="D135" s="169" t="s">
        <v>152</v>
      </c>
      <c r="E135" s="170" t="s">
        <v>602</v>
      </c>
      <c r="F135" s="247" t="s">
        <v>603</v>
      </c>
      <c r="G135" s="247"/>
      <c r="H135" s="247"/>
      <c r="I135" s="247"/>
      <c r="J135" s="171" t="s">
        <v>155</v>
      </c>
      <c r="K135" s="172">
        <v>112</v>
      </c>
      <c r="L135" s="248">
        <v>0</v>
      </c>
      <c r="M135" s="249"/>
      <c r="N135" s="250">
        <f>ROUND(L135*K135,2)</f>
        <v>0</v>
      </c>
      <c r="O135" s="250"/>
      <c r="P135" s="250"/>
      <c r="Q135" s="250"/>
      <c r="R135" s="38"/>
      <c r="T135" s="173" t="s">
        <v>22</v>
      </c>
      <c r="U135" s="45" t="s">
        <v>41</v>
      </c>
      <c r="V135" s="37"/>
      <c r="W135" s="174">
        <f>V135*K135</f>
        <v>0</v>
      </c>
      <c r="X135" s="174">
        <v>0</v>
      </c>
      <c r="Y135" s="174">
        <f>X135*K135</f>
        <v>0</v>
      </c>
      <c r="Z135" s="174">
        <v>0</v>
      </c>
      <c r="AA135" s="175">
        <f>Z135*K135</f>
        <v>0</v>
      </c>
      <c r="AR135" s="19" t="s">
        <v>156</v>
      </c>
      <c r="AT135" s="19" t="s">
        <v>152</v>
      </c>
      <c r="AU135" s="19" t="s">
        <v>106</v>
      </c>
      <c r="AY135" s="19" t="s">
        <v>151</v>
      </c>
      <c r="BE135" s="111">
        <f>IF(U135="základní",N135,0)</f>
        <v>0</v>
      </c>
      <c r="BF135" s="111">
        <f>IF(U135="snížená",N135,0)</f>
        <v>0</v>
      </c>
      <c r="BG135" s="111">
        <f>IF(U135="zákl. přenesená",N135,0)</f>
        <v>0</v>
      </c>
      <c r="BH135" s="111">
        <f>IF(U135="sníž. přenesená",N135,0)</f>
        <v>0</v>
      </c>
      <c r="BI135" s="111">
        <f>IF(U135="nulová",N135,0)</f>
        <v>0</v>
      </c>
      <c r="BJ135" s="19" t="s">
        <v>84</v>
      </c>
      <c r="BK135" s="111">
        <f>ROUND(L135*K135,2)</f>
        <v>0</v>
      </c>
      <c r="BL135" s="19" t="s">
        <v>156</v>
      </c>
      <c r="BM135" s="19" t="s">
        <v>604</v>
      </c>
    </row>
    <row r="136" spans="2:65" s="1" customFormat="1" ht="31.5" customHeight="1">
      <c r="B136" s="36"/>
      <c r="C136" s="169" t="s">
        <v>173</v>
      </c>
      <c r="D136" s="169" t="s">
        <v>152</v>
      </c>
      <c r="E136" s="170" t="s">
        <v>219</v>
      </c>
      <c r="F136" s="247" t="s">
        <v>220</v>
      </c>
      <c r="G136" s="247"/>
      <c r="H136" s="247"/>
      <c r="I136" s="247"/>
      <c r="J136" s="171" t="s">
        <v>170</v>
      </c>
      <c r="K136" s="172">
        <v>112</v>
      </c>
      <c r="L136" s="248">
        <v>0</v>
      </c>
      <c r="M136" s="249"/>
      <c r="N136" s="250">
        <f>ROUND(L136*K136,2)</f>
        <v>0</v>
      </c>
      <c r="O136" s="250"/>
      <c r="P136" s="250"/>
      <c r="Q136" s="250"/>
      <c r="R136" s="38"/>
      <c r="T136" s="173" t="s">
        <v>22</v>
      </c>
      <c r="U136" s="45" t="s">
        <v>41</v>
      </c>
      <c r="V136" s="37"/>
      <c r="W136" s="174">
        <f>V136*K136</f>
        <v>0</v>
      </c>
      <c r="X136" s="174">
        <v>0</v>
      </c>
      <c r="Y136" s="174">
        <f>X136*K136</f>
        <v>0</v>
      </c>
      <c r="Z136" s="174">
        <v>0</v>
      </c>
      <c r="AA136" s="175">
        <f>Z136*K136</f>
        <v>0</v>
      </c>
      <c r="AR136" s="19" t="s">
        <v>156</v>
      </c>
      <c r="AT136" s="19" t="s">
        <v>152</v>
      </c>
      <c r="AU136" s="19" t="s">
        <v>106</v>
      </c>
      <c r="AY136" s="19" t="s">
        <v>151</v>
      </c>
      <c r="BE136" s="111">
        <f>IF(U136="základní",N136,0)</f>
        <v>0</v>
      </c>
      <c r="BF136" s="111">
        <f>IF(U136="snížená",N136,0)</f>
        <v>0</v>
      </c>
      <c r="BG136" s="111">
        <f>IF(U136="zákl. přenesená",N136,0)</f>
        <v>0</v>
      </c>
      <c r="BH136" s="111">
        <f>IF(U136="sníž. přenesená",N136,0)</f>
        <v>0</v>
      </c>
      <c r="BI136" s="111">
        <f>IF(U136="nulová",N136,0)</f>
        <v>0</v>
      </c>
      <c r="BJ136" s="19" t="s">
        <v>84</v>
      </c>
      <c r="BK136" s="111">
        <f>ROUND(L136*K136,2)</f>
        <v>0</v>
      </c>
      <c r="BL136" s="19" t="s">
        <v>156</v>
      </c>
      <c r="BM136" s="19" t="s">
        <v>605</v>
      </c>
    </row>
    <row r="137" spans="2:65" s="10" customFormat="1" ht="22.5" customHeight="1">
      <c r="B137" s="176"/>
      <c r="C137" s="177"/>
      <c r="D137" s="177"/>
      <c r="E137" s="178" t="s">
        <v>22</v>
      </c>
      <c r="F137" s="261" t="s">
        <v>606</v>
      </c>
      <c r="G137" s="262"/>
      <c r="H137" s="262"/>
      <c r="I137" s="262"/>
      <c r="J137" s="177"/>
      <c r="K137" s="179">
        <v>112</v>
      </c>
      <c r="L137" s="177"/>
      <c r="M137" s="177"/>
      <c r="N137" s="177"/>
      <c r="O137" s="177"/>
      <c r="P137" s="177"/>
      <c r="Q137" s="177"/>
      <c r="R137" s="180"/>
      <c r="T137" s="181"/>
      <c r="U137" s="177"/>
      <c r="V137" s="177"/>
      <c r="W137" s="177"/>
      <c r="X137" s="177"/>
      <c r="Y137" s="177"/>
      <c r="Z137" s="177"/>
      <c r="AA137" s="182"/>
      <c r="AT137" s="183" t="s">
        <v>159</v>
      </c>
      <c r="AU137" s="183" t="s">
        <v>106</v>
      </c>
      <c r="AV137" s="10" t="s">
        <v>106</v>
      </c>
      <c r="AW137" s="10" t="s">
        <v>34</v>
      </c>
      <c r="AX137" s="10" t="s">
        <v>76</v>
      </c>
      <c r="AY137" s="183" t="s">
        <v>151</v>
      </c>
    </row>
    <row r="138" spans="2:65" s="11" customFormat="1" ht="22.5" customHeight="1">
      <c r="B138" s="184"/>
      <c r="C138" s="185"/>
      <c r="D138" s="185"/>
      <c r="E138" s="186" t="s">
        <v>22</v>
      </c>
      <c r="F138" s="259" t="s">
        <v>160</v>
      </c>
      <c r="G138" s="260"/>
      <c r="H138" s="260"/>
      <c r="I138" s="260"/>
      <c r="J138" s="185"/>
      <c r="K138" s="187">
        <v>112</v>
      </c>
      <c r="L138" s="185"/>
      <c r="M138" s="185"/>
      <c r="N138" s="185"/>
      <c r="O138" s="185"/>
      <c r="P138" s="185"/>
      <c r="Q138" s="185"/>
      <c r="R138" s="188"/>
      <c r="T138" s="189"/>
      <c r="U138" s="185"/>
      <c r="V138" s="185"/>
      <c r="W138" s="185"/>
      <c r="X138" s="185"/>
      <c r="Y138" s="185"/>
      <c r="Z138" s="185"/>
      <c r="AA138" s="190"/>
      <c r="AT138" s="191" t="s">
        <v>159</v>
      </c>
      <c r="AU138" s="191" t="s">
        <v>106</v>
      </c>
      <c r="AV138" s="11" t="s">
        <v>156</v>
      </c>
      <c r="AW138" s="11" t="s">
        <v>34</v>
      </c>
      <c r="AX138" s="11" t="s">
        <v>84</v>
      </c>
      <c r="AY138" s="191" t="s">
        <v>151</v>
      </c>
    </row>
    <row r="139" spans="2:65" s="1" customFormat="1" ht="31.5" customHeight="1">
      <c r="B139" s="36"/>
      <c r="C139" s="169" t="s">
        <v>178</v>
      </c>
      <c r="D139" s="169" t="s">
        <v>152</v>
      </c>
      <c r="E139" s="170" t="s">
        <v>228</v>
      </c>
      <c r="F139" s="247" t="s">
        <v>229</v>
      </c>
      <c r="G139" s="247"/>
      <c r="H139" s="247"/>
      <c r="I139" s="247"/>
      <c r="J139" s="171" t="s">
        <v>170</v>
      </c>
      <c r="K139" s="172">
        <v>17.5</v>
      </c>
      <c r="L139" s="248">
        <v>0</v>
      </c>
      <c r="M139" s="249"/>
      <c r="N139" s="250">
        <f>ROUND(L139*K139,2)</f>
        <v>0</v>
      </c>
      <c r="O139" s="250"/>
      <c r="P139" s="250"/>
      <c r="Q139" s="250"/>
      <c r="R139" s="38"/>
      <c r="T139" s="173" t="s">
        <v>22</v>
      </c>
      <c r="U139" s="45" t="s">
        <v>41</v>
      </c>
      <c r="V139" s="37"/>
      <c r="W139" s="174">
        <f>V139*K139</f>
        <v>0</v>
      </c>
      <c r="X139" s="174">
        <v>0</v>
      </c>
      <c r="Y139" s="174">
        <f>X139*K139</f>
        <v>0</v>
      </c>
      <c r="Z139" s="174">
        <v>0</v>
      </c>
      <c r="AA139" s="175">
        <f>Z139*K139</f>
        <v>0</v>
      </c>
      <c r="AR139" s="19" t="s">
        <v>156</v>
      </c>
      <c r="AT139" s="19" t="s">
        <v>152</v>
      </c>
      <c r="AU139" s="19" t="s">
        <v>106</v>
      </c>
      <c r="AY139" s="19" t="s">
        <v>151</v>
      </c>
      <c r="BE139" s="111">
        <f>IF(U139="základní",N139,0)</f>
        <v>0</v>
      </c>
      <c r="BF139" s="111">
        <f>IF(U139="snížená",N139,0)</f>
        <v>0</v>
      </c>
      <c r="BG139" s="111">
        <f>IF(U139="zákl. přenesená",N139,0)</f>
        <v>0</v>
      </c>
      <c r="BH139" s="111">
        <f>IF(U139="sníž. přenesená",N139,0)</f>
        <v>0</v>
      </c>
      <c r="BI139" s="111">
        <f>IF(U139="nulová",N139,0)</f>
        <v>0</v>
      </c>
      <c r="BJ139" s="19" t="s">
        <v>84</v>
      </c>
      <c r="BK139" s="111">
        <f>ROUND(L139*K139,2)</f>
        <v>0</v>
      </c>
      <c r="BL139" s="19" t="s">
        <v>156</v>
      </c>
      <c r="BM139" s="19" t="s">
        <v>607</v>
      </c>
    </row>
    <row r="140" spans="2:65" s="10" customFormat="1" ht="22.5" customHeight="1">
      <c r="B140" s="176"/>
      <c r="C140" s="177"/>
      <c r="D140" s="177"/>
      <c r="E140" s="178" t="s">
        <v>22</v>
      </c>
      <c r="F140" s="261" t="s">
        <v>608</v>
      </c>
      <c r="G140" s="262"/>
      <c r="H140" s="262"/>
      <c r="I140" s="262"/>
      <c r="J140" s="177"/>
      <c r="K140" s="179">
        <v>3.5</v>
      </c>
      <c r="L140" s="177"/>
      <c r="M140" s="177"/>
      <c r="N140" s="177"/>
      <c r="O140" s="177"/>
      <c r="P140" s="177"/>
      <c r="Q140" s="177"/>
      <c r="R140" s="180"/>
      <c r="T140" s="181"/>
      <c r="U140" s="177"/>
      <c r="V140" s="177"/>
      <c r="W140" s="177"/>
      <c r="X140" s="177"/>
      <c r="Y140" s="177"/>
      <c r="Z140" s="177"/>
      <c r="AA140" s="182"/>
      <c r="AT140" s="183" t="s">
        <v>159</v>
      </c>
      <c r="AU140" s="183" t="s">
        <v>106</v>
      </c>
      <c r="AV140" s="10" t="s">
        <v>106</v>
      </c>
      <c r="AW140" s="10" t="s">
        <v>34</v>
      </c>
      <c r="AX140" s="10" t="s">
        <v>76</v>
      </c>
      <c r="AY140" s="183" t="s">
        <v>151</v>
      </c>
    </row>
    <row r="141" spans="2:65" s="10" customFormat="1" ht="22.5" customHeight="1">
      <c r="B141" s="176"/>
      <c r="C141" s="177"/>
      <c r="D141" s="177"/>
      <c r="E141" s="178" t="s">
        <v>22</v>
      </c>
      <c r="F141" s="267" t="s">
        <v>609</v>
      </c>
      <c r="G141" s="268"/>
      <c r="H141" s="268"/>
      <c r="I141" s="268"/>
      <c r="J141" s="177"/>
      <c r="K141" s="179">
        <v>13.685</v>
      </c>
      <c r="L141" s="177"/>
      <c r="M141" s="177"/>
      <c r="N141" s="177"/>
      <c r="O141" s="177"/>
      <c r="P141" s="177"/>
      <c r="Q141" s="177"/>
      <c r="R141" s="180"/>
      <c r="T141" s="181"/>
      <c r="U141" s="177"/>
      <c r="V141" s="177"/>
      <c r="W141" s="177"/>
      <c r="X141" s="177"/>
      <c r="Y141" s="177"/>
      <c r="Z141" s="177"/>
      <c r="AA141" s="182"/>
      <c r="AT141" s="183" t="s">
        <v>159</v>
      </c>
      <c r="AU141" s="183" t="s">
        <v>106</v>
      </c>
      <c r="AV141" s="10" t="s">
        <v>106</v>
      </c>
      <c r="AW141" s="10" t="s">
        <v>34</v>
      </c>
      <c r="AX141" s="10" t="s">
        <v>76</v>
      </c>
      <c r="AY141" s="183" t="s">
        <v>151</v>
      </c>
    </row>
    <row r="142" spans="2:65" s="10" customFormat="1" ht="22.5" customHeight="1">
      <c r="B142" s="176"/>
      <c r="C142" s="177"/>
      <c r="D142" s="177"/>
      <c r="E142" s="178" t="s">
        <v>22</v>
      </c>
      <c r="F142" s="267" t="s">
        <v>610</v>
      </c>
      <c r="G142" s="268"/>
      <c r="H142" s="268"/>
      <c r="I142" s="268"/>
      <c r="J142" s="177"/>
      <c r="K142" s="179">
        <v>0.315</v>
      </c>
      <c r="L142" s="177"/>
      <c r="M142" s="177"/>
      <c r="N142" s="177"/>
      <c r="O142" s="177"/>
      <c r="P142" s="177"/>
      <c r="Q142" s="177"/>
      <c r="R142" s="180"/>
      <c r="T142" s="181"/>
      <c r="U142" s="177"/>
      <c r="V142" s="177"/>
      <c r="W142" s="177"/>
      <c r="X142" s="177"/>
      <c r="Y142" s="177"/>
      <c r="Z142" s="177"/>
      <c r="AA142" s="182"/>
      <c r="AT142" s="183" t="s">
        <v>159</v>
      </c>
      <c r="AU142" s="183" t="s">
        <v>106</v>
      </c>
      <c r="AV142" s="10" t="s">
        <v>106</v>
      </c>
      <c r="AW142" s="10" t="s">
        <v>34</v>
      </c>
      <c r="AX142" s="10" t="s">
        <v>76</v>
      </c>
      <c r="AY142" s="183" t="s">
        <v>151</v>
      </c>
    </row>
    <row r="143" spans="2:65" s="11" customFormat="1" ht="22.5" customHeight="1">
      <c r="B143" s="184"/>
      <c r="C143" s="185"/>
      <c r="D143" s="185"/>
      <c r="E143" s="186" t="s">
        <v>22</v>
      </c>
      <c r="F143" s="259" t="s">
        <v>160</v>
      </c>
      <c r="G143" s="260"/>
      <c r="H143" s="260"/>
      <c r="I143" s="260"/>
      <c r="J143" s="185"/>
      <c r="K143" s="187">
        <v>17.5</v>
      </c>
      <c r="L143" s="185"/>
      <c r="M143" s="185"/>
      <c r="N143" s="185"/>
      <c r="O143" s="185"/>
      <c r="P143" s="185"/>
      <c r="Q143" s="185"/>
      <c r="R143" s="188"/>
      <c r="T143" s="189"/>
      <c r="U143" s="185"/>
      <c r="V143" s="185"/>
      <c r="W143" s="185"/>
      <c r="X143" s="185"/>
      <c r="Y143" s="185"/>
      <c r="Z143" s="185"/>
      <c r="AA143" s="190"/>
      <c r="AT143" s="191" t="s">
        <v>159</v>
      </c>
      <c r="AU143" s="191" t="s">
        <v>106</v>
      </c>
      <c r="AV143" s="11" t="s">
        <v>156</v>
      </c>
      <c r="AW143" s="11" t="s">
        <v>34</v>
      </c>
      <c r="AX143" s="11" t="s">
        <v>84</v>
      </c>
      <c r="AY143" s="191" t="s">
        <v>151</v>
      </c>
    </row>
    <row r="144" spans="2:65" s="1" customFormat="1" ht="22.5" customHeight="1">
      <c r="B144" s="36"/>
      <c r="C144" s="169" t="s">
        <v>185</v>
      </c>
      <c r="D144" s="169" t="s">
        <v>152</v>
      </c>
      <c r="E144" s="170" t="s">
        <v>611</v>
      </c>
      <c r="F144" s="247" t="s">
        <v>612</v>
      </c>
      <c r="G144" s="247"/>
      <c r="H144" s="247"/>
      <c r="I144" s="247"/>
      <c r="J144" s="171" t="s">
        <v>170</v>
      </c>
      <c r="K144" s="172">
        <v>17.5</v>
      </c>
      <c r="L144" s="248">
        <v>0</v>
      </c>
      <c r="M144" s="249"/>
      <c r="N144" s="250">
        <f>ROUND(L144*K144,2)</f>
        <v>0</v>
      </c>
      <c r="O144" s="250"/>
      <c r="P144" s="250"/>
      <c r="Q144" s="250"/>
      <c r="R144" s="38"/>
      <c r="T144" s="173" t="s">
        <v>22</v>
      </c>
      <c r="U144" s="45" t="s">
        <v>41</v>
      </c>
      <c r="V144" s="37"/>
      <c r="W144" s="174">
        <f>V144*K144</f>
        <v>0</v>
      </c>
      <c r="X144" s="174">
        <v>0</v>
      </c>
      <c r="Y144" s="174">
        <f>X144*K144</f>
        <v>0</v>
      </c>
      <c r="Z144" s="174">
        <v>0</v>
      </c>
      <c r="AA144" s="175">
        <f>Z144*K144</f>
        <v>0</v>
      </c>
      <c r="AR144" s="19" t="s">
        <v>84</v>
      </c>
      <c r="AT144" s="19" t="s">
        <v>152</v>
      </c>
      <c r="AU144" s="19" t="s">
        <v>106</v>
      </c>
      <c r="AY144" s="19" t="s">
        <v>151</v>
      </c>
      <c r="BE144" s="111">
        <f>IF(U144="základní",N144,0)</f>
        <v>0</v>
      </c>
      <c r="BF144" s="111">
        <f>IF(U144="snížená",N144,0)</f>
        <v>0</v>
      </c>
      <c r="BG144" s="111">
        <f>IF(U144="zákl. přenesená",N144,0)</f>
        <v>0</v>
      </c>
      <c r="BH144" s="111">
        <f>IF(U144="sníž. přenesená",N144,0)</f>
        <v>0</v>
      </c>
      <c r="BI144" s="111">
        <f>IF(U144="nulová",N144,0)</f>
        <v>0</v>
      </c>
      <c r="BJ144" s="19" t="s">
        <v>84</v>
      </c>
      <c r="BK144" s="111">
        <f>ROUND(L144*K144,2)</f>
        <v>0</v>
      </c>
      <c r="BL144" s="19" t="s">
        <v>84</v>
      </c>
      <c r="BM144" s="19" t="s">
        <v>613</v>
      </c>
    </row>
    <row r="145" spans="2:65" s="1" customFormat="1" ht="31.5" customHeight="1">
      <c r="B145" s="36"/>
      <c r="C145" s="169" t="s">
        <v>190</v>
      </c>
      <c r="D145" s="169" t="s">
        <v>152</v>
      </c>
      <c r="E145" s="170" t="s">
        <v>242</v>
      </c>
      <c r="F145" s="247" t="s">
        <v>243</v>
      </c>
      <c r="G145" s="247"/>
      <c r="H145" s="247"/>
      <c r="I145" s="247"/>
      <c r="J145" s="171" t="s">
        <v>244</v>
      </c>
      <c r="K145" s="172">
        <v>31.5</v>
      </c>
      <c r="L145" s="248">
        <v>0</v>
      </c>
      <c r="M145" s="249"/>
      <c r="N145" s="250">
        <f>ROUND(L145*K145,2)</f>
        <v>0</v>
      </c>
      <c r="O145" s="250"/>
      <c r="P145" s="250"/>
      <c r="Q145" s="250"/>
      <c r="R145" s="38"/>
      <c r="T145" s="173" t="s">
        <v>22</v>
      </c>
      <c r="U145" s="45" t="s">
        <v>41</v>
      </c>
      <c r="V145" s="37"/>
      <c r="W145" s="174">
        <f>V145*K145</f>
        <v>0</v>
      </c>
      <c r="X145" s="174">
        <v>0</v>
      </c>
      <c r="Y145" s="174">
        <f>X145*K145</f>
        <v>0</v>
      </c>
      <c r="Z145" s="174">
        <v>0</v>
      </c>
      <c r="AA145" s="175">
        <f>Z145*K145</f>
        <v>0</v>
      </c>
      <c r="AR145" s="19" t="s">
        <v>156</v>
      </c>
      <c r="AT145" s="19" t="s">
        <v>152</v>
      </c>
      <c r="AU145" s="19" t="s">
        <v>106</v>
      </c>
      <c r="AY145" s="19" t="s">
        <v>151</v>
      </c>
      <c r="BE145" s="111">
        <f>IF(U145="základní",N145,0)</f>
        <v>0</v>
      </c>
      <c r="BF145" s="111">
        <f>IF(U145="snížená",N145,0)</f>
        <v>0</v>
      </c>
      <c r="BG145" s="111">
        <f>IF(U145="zákl. přenesená",N145,0)</f>
        <v>0</v>
      </c>
      <c r="BH145" s="111">
        <f>IF(U145="sníž. přenesená",N145,0)</f>
        <v>0</v>
      </c>
      <c r="BI145" s="111">
        <f>IF(U145="nulová",N145,0)</f>
        <v>0</v>
      </c>
      <c r="BJ145" s="19" t="s">
        <v>84</v>
      </c>
      <c r="BK145" s="111">
        <f>ROUND(L145*K145,2)</f>
        <v>0</v>
      </c>
      <c r="BL145" s="19" t="s">
        <v>156</v>
      </c>
      <c r="BM145" s="19" t="s">
        <v>614</v>
      </c>
    </row>
    <row r="146" spans="2:65" s="1" customFormat="1" ht="31.5" customHeight="1">
      <c r="B146" s="36"/>
      <c r="C146" s="169" t="s">
        <v>195</v>
      </c>
      <c r="D146" s="169" t="s">
        <v>152</v>
      </c>
      <c r="E146" s="170" t="s">
        <v>248</v>
      </c>
      <c r="F146" s="247" t="s">
        <v>249</v>
      </c>
      <c r="G146" s="247"/>
      <c r="H146" s="247"/>
      <c r="I146" s="247"/>
      <c r="J146" s="171" t="s">
        <v>170</v>
      </c>
      <c r="K146" s="172">
        <v>38.5</v>
      </c>
      <c r="L146" s="248">
        <v>0</v>
      </c>
      <c r="M146" s="249"/>
      <c r="N146" s="250">
        <f>ROUND(L146*K146,2)</f>
        <v>0</v>
      </c>
      <c r="O146" s="250"/>
      <c r="P146" s="250"/>
      <c r="Q146" s="250"/>
      <c r="R146" s="38"/>
      <c r="T146" s="173" t="s">
        <v>22</v>
      </c>
      <c r="U146" s="45" t="s">
        <v>41</v>
      </c>
      <c r="V146" s="37"/>
      <c r="W146" s="174">
        <f>V146*K146</f>
        <v>0</v>
      </c>
      <c r="X146" s="174">
        <v>0</v>
      </c>
      <c r="Y146" s="174">
        <f>X146*K146</f>
        <v>0</v>
      </c>
      <c r="Z146" s="174">
        <v>0</v>
      </c>
      <c r="AA146" s="175">
        <f>Z146*K146</f>
        <v>0</v>
      </c>
      <c r="AR146" s="19" t="s">
        <v>84</v>
      </c>
      <c r="AT146" s="19" t="s">
        <v>152</v>
      </c>
      <c r="AU146" s="19" t="s">
        <v>106</v>
      </c>
      <c r="AY146" s="19" t="s">
        <v>151</v>
      </c>
      <c r="BE146" s="111">
        <f>IF(U146="základní",N146,0)</f>
        <v>0</v>
      </c>
      <c r="BF146" s="111">
        <f>IF(U146="snížená",N146,0)</f>
        <v>0</v>
      </c>
      <c r="BG146" s="111">
        <f>IF(U146="zákl. přenesená",N146,0)</f>
        <v>0</v>
      </c>
      <c r="BH146" s="111">
        <f>IF(U146="sníž. přenesená",N146,0)</f>
        <v>0</v>
      </c>
      <c r="BI146" s="111">
        <f>IF(U146="nulová",N146,0)</f>
        <v>0</v>
      </c>
      <c r="BJ146" s="19" t="s">
        <v>84</v>
      </c>
      <c r="BK146" s="111">
        <f>ROUND(L146*K146,2)</f>
        <v>0</v>
      </c>
      <c r="BL146" s="19" t="s">
        <v>84</v>
      </c>
      <c r="BM146" s="19" t="s">
        <v>615</v>
      </c>
    </row>
    <row r="147" spans="2:65" s="10" customFormat="1" ht="22.5" customHeight="1">
      <c r="B147" s="176"/>
      <c r="C147" s="177"/>
      <c r="D147" s="177"/>
      <c r="E147" s="178" t="s">
        <v>22</v>
      </c>
      <c r="F147" s="261" t="s">
        <v>616</v>
      </c>
      <c r="G147" s="262"/>
      <c r="H147" s="262"/>
      <c r="I147" s="262"/>
      <c r="J147" s="177"/>
      <c r="K147" s="179">
        <v>56</v>
      </c>
      <c r="L147" s="177"/>
      <c r="M147" s="177"/>
      <c r="N147" s="177"/>
      <c r="O147" s="177"/>
      <c r="P147" s="177"/>
      <c r="Q147" s="177"/>
      <c r="R147" s="180"/>
      <c r="T147" s="181"/>
      <c r="U147" s="177"/>
      <c r="V147" s="177"/>
      <c r="W147" s="177"/>
      <c r="X147" s="177"/>
      <c r="Y147" s="177"/>
      <c r="Z147" s="177"/>
      <c r="AA147" s="182"/>
      <c r="AT147" s="183" t="s">
        <v>159</v>
      </c>
      <c r="AU147" s="183" t="s">
        <v>106</v>
      </c>
      <c r="AV147" s="10" t="s">
        <v>106</v>
      </c>
      <c r="AW147" s="10" t="s">
        <v>34</v>
      </c>
      <c r="AX147" s="10" t="s">
        <v>76</v>
      </c>
      <c r="AY147" s="183" t="s">
        <v>151</v>
      </c>
    </row>
    <row r="148" spans="2:65" s="10" customFormat="1" ht="22.5" customHeight="1">
      <c r="B148" s="176"/>
      <c r="C148" s="177"/>
      <c r="D148" s="177"/>
      <c r="E148" s="178" t="s">
        <v>22</v>
      </c>
      <c r="F148" s="267" t="s">
        <v>617</v>
      </c>
      <c r="G148" s="268"/>
      <c r="H148" s="268"/>
      <c r="I148" s="268"/>
      <c r="J148" s="177"/>
      <c r="K148" s="179">
        <v>-17.5</v>
      </c>
      <c r="L148" s="177"/>
      <c r="M148" s="177"/>
      <c r="N148" s="177"/>
      <c r="O148" s="177"/>
      <c r="P148" s="177"/>
      <c r="Q148" s="177"/>
      <c r="R148" s="180"/>
      <c r="T148" s="181"/>
      <c r="U148" s="177"/>
      <c r="V148" s="177"/>
      <c r="W148" s="177"/>
      <c r="X148" s="177"/>
      <c r="Y148" s="177"/>
      <c r="Z148" s="177"/>
      <c r="AA148" s="182"/>
      <c r="AT148" s="183" t="s">
        <v>159</v>
      </c>
      <c r="AU148" s="183" t="s">
        <v>106</v>
      </c>
      <c r="AV148" s="10" t="s">
        <v>106</v>
      </c>
      <c r="AW148" s="10" t="s">
        <v>34</v>
      </c>
      <c r="AX148" s="10" t="s">
        <v>76</v>
      </c>
      <c r="AY148" s="183" t="s">
        <v>151</v>
      </c>
    </row>
    <row r="149" spans="2:65" s="11" customFormat="1" ht="22.5" customHeight="1">
      <c r="B149" s="184"/>
      <c r="C149" s="185"/>
      <c r="D149" s="185"/>
      <c r="E149" s="186" t="s">
        <v>22</v>
      </c>
      <c r="F149" s="259" t="s">
        <v>160</v>
      </c>
      <c r="G149" s="260"/>
      <c r="H149" s="260"/>
      <c r="I149" s="260"/>
      <c r="J149" s="185"/>
      <c r="K149" s="187">
        <v>38.5</v>
      </c>
      <c r="L149" s="185"/>
      <c r="M149" s="185"/>
      <c r="N149" s="185"/>
      <c r="O149" s="185"/>
      <c r="P149" s="185"/>
      <c r="Q149" s="185"/>
      <c r="R149" s="188"/>
      <c r="T149" s="189"/>
      <c r="U149" s="185"/>
      <c r="V149" s="185"/>
      <c r="W149" s="185"/>
      <c r="X149" s="185"/>
      <c r="Y149" s="185"/>
      <c r="Z149" s="185"/>
      <c r="AA149" s="190"/>
      <c r="AT149" s="191" t="s">
        <v>159</v>
      </c>
      <c r="AU149" s="191" t="s">
        <v>106</v>
      </c>
      <c r="AV149" s="11" t="s">
        <v>156</v>
      </c>
      <c r="AW149" s="11" t="s">
        <v>34</v>
      </c>
      <c r="AX149" s="11" t="s">
        <v>84</v>
      </c>
      <c r="AY149" s="191" t="s">
        <v>151</v>
      </c>
    </row>
    <row r="150" spans="2:65" s="1" customFormat="1" ht="44.25" customHeight="1">
      <c r="B150" s="36"/>
      <c r="C150" s="169" t="s">
        <v>200</v>
      </c>
      <c r="D150" s="169" t="s">
        <v>152</v>
      </c>
      <c r="E150" s="170" t="s">
        <v>618</v>
      </c>
      <c r="F150" s="247" t="s">
        <v>619</v>
      </c>
      <c r="G150" s="247"/>
      <c r="H150" s="247"/>
      <c r="I150" s="247"/>
      <c r="J150" s="171" t="s">
        <v>170</v>
      </c>
      <c r="K150" s="172">
        <v>13.685</v>
      </c>
      <c r="L150" s="248">
        <v>0</v>
      </c>
      <c r="M150" s="249"/>
      <c r="N150" s="250">
        <f>ROUND(L150*K150,2)</f>
        <v>0</v>
      </c>
      <c r="O150" s="250"/>
      <c r="P150" s="250"/>
      <c r="Q150" s="250"/>
      <c r="R150" s="38"/>
      <c r="T150" s="173" t="s">
        <v>22</v>
      </c>
      <c r="U150" s="45" t="s">
        <v>41</v>
      </c>
      <c r="V150" s="37"/>
      <c r="W150" s="174">
        <f>V150*K150</f>
        <v>0</v>
      </c>
      <c r="X150" s="174">
        <v>0</v>
      </c>
      <c r="Y150" s="174">
        <f>X150*K150</f>
        <v>0</v>
      </c>
      <c r="Z150" s="174">
        <v>0</v>
      </c>
      <c r="AA150" s="175">
        <f>Z150*K150</f>
        <v>0</v>
      </c>
      <c r="AR150" s="19" t="s">
        <v>84</v>
      </c>
      <c r="AT150" s="19" t="s">
        <v>152</v>
      </c>
      <c r="AU150" s="19" t="s">
        <v>106</v>
      </c>
      <c r="AY150" s="19" t="s">
        <v>151</v>
      </c>
      <c r="BE150" s="111">
        <f>IF(U150="základní",N150,0)</f>
        <v>0</v>
      </c>
      <c r="BF150" s="111">
        <f>IF(U150="snížená",N150,0)</f>
        <v>0</v>
      </c>
      <c r="BG150" s="111">
        <f>IF(U150="zákl. přenesená",N150,0)</f>
        <v>0</v>
      </c>
      <c r="BH150" s="111">
        <f>IF(U150="sníž. přenesená",N150,0)</f>
        <v>0</v>
      </c>
      <c r="BI150" s="111">
        <f>IF(U150="nulová",N150,0)</f>
        <v>0</v>
      </c>
      <c r="BJ150" s="19" t="s">
        <v>84</v>
      </c>
      <c r="BK150" s="111">
        <f>ROUND(L150*K150,2)</f>
        <v>0</v>
      </c>
      <c r="BL150" s="19" t="s">
        <v>84</v>
      </c>
      <c r="BM150" s="19" t="s">
        <v>620</v>
      </c>
    </row>
    <row r="151" spans="2:65" s="10" customFormat="1" ht="22.5" customHeight="1">
      <c r="B151" s="176"/>
      <c r="C151" s="177"/>
      <c r="D151" s="177"/>
      <c r="E151" s="178" t="s">
        <v>22</v>
      </c>
      <c r="F151" s="261" t="s">
        <v>621</v>
      </c>
      <c r="G151" s="262"/>
      <c r="H151" s="262"/>
      <c r="I151" s="262"/>
      <c r="J151" s="177"/>
      <c r="K151" s="179">
        <v>13.685</v>
      </c>
      <c r="L151" s="177"/>
      <c r="M151" s="177"/>
      <c r="N151" s="177"/>
      <c r="O151" s="177"/>
      <c r="P151" s="177"/>
      <c r="Q151" s="177"/>
      <c r="R151" s="180"/>
      <c r="T151" s="181"/>
      <c r="U151" s="177"/>
      <c r="V151" s="177"/>
      <c r="W151" s="177"/>
      <c r="X151" s="177"/>
      <c r="Y151" s="177"/>
      <c r="Z151" s="177"/>
      <c r="AA151" s="182"/>
      <c r="AT151" s="183" t="s">
        <v>159</v>
      </c>
      <c r="AU151" s="183" t="s">
        <v>106</v>
      </c>
      <c r="AV151" s="10" t="s">
        <v>106</v>
      </c>
      <c r="AW151" s="10" t="s">
        <v>34</v>
      </c>
      <c r="AX151" s="10" t="s">
        <v>76</v>
      </c>
      <c r="AY151" s="183" t="s">
        <v>151</v>
      </c>
    </row>
    <row r="152" spans="2:65" s="11" customFormat="1" ht="22.5" customHeight="1">
      <c r="B152" s="184"/>
      <c r="C152" s="185"/>
      <c r="D152" s="185"/>
      <c r="E152" s="186" t="s">
        <v>22</v>
      </c>
      <c r="F152" s="259" t="s">
        <v>160</v>
      </c>
      <c r="G152" s="260"/>
      <c r="H152" s="260"/>
      <c r="I152" s="260"/>
      <c r="J152" s="185"/>
      <c r="K152" s="187">
        <v>13.685</v>
      </c>
      <c r="L152" s="185"/>
      <c r="M152" s="185"/>
      <c r="N152" s="185"/>
      <c r="O152" s="185"/>
      <c r="P152" s="185"/>
      <c r="Q152" s="185"/>
      <c r="R152" s="188"/>
      <c r="T152" s="189"/>
      <c r="U152" s="185"/>
      <c r="V152" s="185"/>
      <c r="W152" s="185"/>
      <c r="X152" s="185"/>
      <c r="Y152" s="185"/>
      <c r="Z152" s="185"/>
      <c r="AA152" s="190"/>
      <c r="AT152" s="191" t="s">
        <v>159</v>
      </c>
      <c r="AU152" s="191" t="s">
        <v>106</v>
      </c>
      <c r="AV152" s="11" t="s">
        <v>156</v>
      </c>
      <c r="AW152" s="11" t="s">
        <v>34</v>
      </c>
      <c r="AX152" s="11" t="s">
        <v>84</v>
      </c>
      <c r="AY152" s="191" t="s">
        <v>151</v>
      </c>
    </row>
    <row r="153" spans="2:65" s="1" customFormat="1" ht="22.5" customHeight="1">
      <c r="B153" s="36"/>
      <c r="C153" s="192" t="s">
        <v>205</v>
      </c>
      <c r="D153" s="192" t="s">
        <v>253</v>
      </c>
      <c r="E153" s="193" t="s">
        <v>622</v>
      </c>
      <c r="F153" s="263" t="s">
        <v>623</v>
      </c>
      <c r="G153" s="263"/>
      <c r="H153" s="263"/>
      <c r="I153" s="263"/>
      <c r="J153" s="194" t="s">
        <v>244</v>
      </c>
      <c r="K153" s="195">
        <v>25.864999999999998</v>
      </c>
      <c r="L153" s="264">
        <v>0</v>
      </c>
      <c r="M153" s="265"/>
      <c r="N153" s="266">
        <f>ROUND(L153*K153,2)</f>
        <v>0</v>
      </c>
      <c r="O153" s="250"/>
      <c r="P153" s="250"/>
      <c r="Q153" s="250"/>
      <c r="R153" s="38"/>
      <c r="T153" s="173" t="s">
        <v>22</v>
      </c>
      <c r="U153" s="45" t="s">
        <v>41</v>
      </c>
      <c r="V153" s="37"/>
      <c r="W153" s="174">
        <f>V153*K153</f>
        <v>0</v>
      </c>
      <c r="X153" s="174">
        <v>0</v>
      </c>
      <c r="Y153" s="174">
        <f>X153*K153</f>
        <v>0</v>
      </c>
      <c r="Z153" s="174">
        <v>0</v>
      </c>
      <c r="AA153" s="175">
        <f>Z153*K153</f>
        <v>0</v>
      </c>
      <c r="AR153" s="19" t="s">
        <v>106</v>
      </c>
      <c r="AT153" s="19" t="s">
        <v>253</v>
      </c>
      <c r="AU153" s="19" t="s">
        <v>106</v>
      </c>
      <c r="AY153" s="19" t="s">
        <v>151</v>
      </c>
      <c r="BE153" s="111">
        <f>IF(U153="základní",N153,0)</f>
        <v>0</v>
      </c>
      <c r="BF153" s="111">
        <f>IF(U153="snížená",N153,0)</f>
        <v>0</v>
      </c>
      <c r="BG153" s="111">
        <f>IF(U153="zákl. přenesená",N153,0)</f>
        <v>0</v>
      </c>
      <c r="BH153" s="111">
        <f>IF(U153="sníž. přenesená",N153,0)</f>
        <v>0</v>
      </c>
      <c r="BI153" s="111">
        <f>IF(U153="nulová",N153,0)</f>
        <v>0</v>
      </c>
      <c r="BJ153" s="19" t="s">
        <v>84</v>
      </c>
      <c r="BK153" s="111">
        <f>ROUND(L153*K153,2)</f>
        <v>0</v>
      </c>
      <c r="BL153" s="19" t="s">
        <v>84</v>
      </c>
      <c r="BM153" s="19" t="s">
        <v>624</v>
      </c>
    </row>
    <row r="154" spans="2:65" s="10" customFormat="1" ht="22.5" customHeight="1">
      <c r="B154" s="176"/>
      <c r="C154" s="177"/>
      <c r="D154" s="177"/>
      <c r="E154" s="178" t="s">
        <v>22</v>
      </c>
      <c r="F154" s="261" t="s">
        <v>625</v>
      </c>
      <c r="G154" s="262"/>
      <c r="H154" s="262"/>
      <c r="I154" s="262"/>
      <c r="J154" s="177"/>
      <c r="K154" s="179">
        <v>25.864999999999998</v>
      </c>
      <c r="L154" s="177"/>
      <c r="M154" s="177"/>
      <c r="N154" s="177"/>
      <c r="O154" s="177"/>
      <c r="P154" s="177"/>
      <c r="Q154" s="177"/>
      <c r="R154" s="180"/>
      <c r="T154" s="181"/>
      <c r="U154" s="177"/>
      <c r="V154" s="177"/>
      <c r="W154" s="177"/>
      <c r="X154" s="177"/>
      <c r="Y154" s="177"/>
      <c r="Z154" s="177"/>
      <c r="AA154" s="182"/>
      <c r="AT154" s="183" t="s">
        <v>159</v>
      </c>
      <c r="AU154" s="183" t="s">
        <v>106</v>
      </c>
      <c r="AV154" s="10" t="s">
        <v>106</v>
      </c>
      <c r="AW154" s="10" t="s">
        <v>34</v>
      </c>
      <c r="AX154" s="10" t="s">
        <v>84</v>
      </c>
      <c r="AY154" s="183" t="s">
        <v>151</v>
      </c>
    </row>
    <row r="155" spans="2:65" s="1" customFormat="1" ht="22.5" customHeight="1">
      <c r="B155" s="36"/>
      <c r="C155" s="192" t="s">
        <v>209</v>
      </c>
      <c r="D155" s="192" t="s">
        <v>253</v>
      </c>
      <c r="E155" s="193" t="s">
        <v>626</v>
      </c>
      <c r="F155" s="263" t="s">
        <v>627</v>
      </c>
      <c r="G155" s="263"/>
      <c r="H155" s="263"/>
      <c r="I155" s="263"/>
      <c r="J155" s="194" t="s">
        <v>364</v>
      </c>
      <c r="K155" s="195">
        <v>43.75</v>
      </c>
      <c r="L155" s="264">
        <v>0</v>
      </c>
      <c r="M155" s="265"/>
      <c r="N155" s="266">
        <f>ROUND(L155*K155,2)</f>
        <v>0</v>
      </c>
      <c r="O155" s="250"/>
      <c r="P155" s="250"/>
      <c r="Q155" s="250"/>
      <c r="R155" s="38"/>
      <c r="T155" s="173" t="s">
        <v>22</v>
      </c>
      <c r="U155" s="45" t="s">
        <v>41</v>
      </c>
      <c r="V155" s="37"/>
      <c r="W155" s="174">
        <f>V155*K155</f>
        <v>0</v>
      </c>
      <c r="X155" s="174">
        <v>3.2000000000000003E-4</v>
      </c>
      <c r="Y155" s="174">
        <f>X155*K155</f>
        <v>1.4E-2</v>
      </c>
      <c r="Z155" s="174">
        <v>0</v>
      </c>
      <c r="AA155" s="175">
        <f>Z155*K155</f>
        <v>0</v>
      </c>
      <c r="AR155" s="19" t="s">
        <v>190</v>
      </c>
      <c r="AT155" s="19" t="s">
        <v>253</v>
      </c>
      <c r="AU155" s="19" t="s">
        <v>106</v>
      </c>
      <c r="AY155" s="19" t="s">
        <v>151</v>
      </c>
      <c r="BE155" s="111">
        <f>IF(U155="základní",N155,0)</f>
        <v>0</v>
      </c>
      <c r="BF155" s="111">
        <f>IF(U155="snížená",N155,0)</f>
        <v>0</v>
      </c>
      <c r="BG155" s="111">
        <f>IF(U155="zákl. přenesená",N155,0)</f>
        <v>0</v>
      </c>
      <c r="BH155" s="111">
        <f>IF(U155="sníž. přenesená",N155,0)</f>
        <v>0</v>
      </c>
      <c r="BI155" s="111">
        <f>IF(U155="nulová",N155,0)</f>
        <v>0</v>
      </c>
      <c r="BJ155" s="19" t="s">
        <v>84</v>
      </c>
      <c r="BK155" s="111">
        <f>ROUND(L155*K155,2)</f>
        <v>0</v>
      </c>
      <c r="BL155" s="19" t="s">
        <v>156</v>
      </c>
      <c r="BM155" s="19" t="s">
        <v>628</v>
      </c>
    </row>
    <row r="156" spans="2:65" s="10" customFormat="1" ht="22.5" customHeight="1">
      <c r="B156" s="176"/>
      <c r="C156" s="177"/>
      <c r="D156" s="177"/>
      <c r="E156" s="178" t="s">
        <v>22</v>
      </c>
      <c r="F156" s="261" t="s">
        <v>629</v>
      </c>
      <c r="G156" s="262"/>
      <c r="H156" s="262"/>
      <c r="I156" s="262"/>
      <c r="J156" s="177"/>
      <c r="K156" s="179">
        <v>43.75</v>
      </c>
      <c r="L156" s="177"/>
      <c r="M156" s="177"/>
      <c r="N156" s="177"/>
      <c r="O156" s="177"/>
      <c r="P156" s="177"/>
      <c r="Q156" s="177"/>
      <c r="R156" s="180"/>
      <c r="T156" s="181"/>
      <c r="U156" s="177"/>
      <c r="V156" s="177"/>
      <c r="W156" s="177"/>
      <c r="X156" s="177"/>
      <c r="Y156" s="177"/>
      <c r="Z156" s="177"/>
      <c r="AA156" s="182"/>
      <c r="AT156" s="183" t="s">
        <v>159</v>
      </c>
      <c r="AU156" s="183" t="s">
        <v>106</v>
      </c>
      <c r="AV156" s="10" t="s">
        <v>106</v>
      </c>
      <c r="AW156" s="10" t="s">
        <v>34</v>
      </c>
      <c r="AX156" s="10" t="s">
        <v>76</v>
      </c>
      <c r="AY156" s="183" t="s">
        <v>151</v>
      </c>
    </row>
    <row r="157" spans="2:65" s="11" customFormat="1" ht="22.5" customHeight="1">
      <c r="B157" s="184"/>
      <c r="C157" s="185"/>
      <c r="D157" s="185"/>
      <c r="E157" s="186" t="s">
        <v>22</v>
      </c>
      <c r="F157" s="259" t="s">
        <v>160</v>
      </c>
      <c r="G157" s="260"/>
      <c r="H157" s="260"/>
      <c r="I157" s="260"/>
      <c r="J157" s="185"/>
      <c r="K157" s="187">
        <v>43.75</v>
      </c>
      <c r="L157" s="185"/>
      <c r="M157" s="185"/>
      <c r="N157" s="185"/>
      <c r="O157" s="185"/>
      <c r="P157" s="185"/>
      <c r="Q157" s="185"/>
      <c r="R157" s="188"/>
      <c r="T157" s="189"/>
      <c r="U157" s="185"/>
      <c r="V157" s="185"/>
      <c r="W157" s="185"/>
      <c r="X157" s="185"/>
      <c r="Y157" s="185"/>
      <c r="Z157" s="185"/>
      <c r="AA157" s="190"/>
      <c r="AT157" s="191" t="s">
        <v>159</v>
      </c>
      <c r="AU157" s="191" t="s">
        <v>106</v>
      </c>
      <c r="AV157" s="11" t="s">
        <v>156</v>
      </c>
      <c r="AW157" s="11" t="s">
        <v>34</v>
      </c>
      <c r="AX157" s="11" t="s">
        <v>84</v>
      </c>
      <c r="AY157" s="191" t="s">
        <v>151</v>
      </c>
    </row>
    <row r="158" spans="2:65" s="1" customFormat="1" ht="22.5" customHeight="1">
      <c r="B158" s="36"/>
      <c r="C158" s="192" t="s">
        <v>214</v>
      </c>
      <c r="D158" s="192" t="s">
        <v>253</v>
      </c>
      <c r="E158" s="193" t="s">
        <v>630</v>
      </c>
      <c r="F158" s="263" t="s">
        <v>631</v>
      </c>
      <c r="G158" s="263"/>
      <c r="H158" s="263"/>
      <c r="I158" s="263"/>
      <c r="J158" s="194" t="s">
        <v>364</v>
      </c>
      <c r="K158" s="195">
        <v>35</v>
      </c>
      <c r="L158" s="264">
        <v>0</v>
      </c>
      <c r="M158" s="265"/>
      <c r="N158" s="266">
        <f>ROUND(L158*K158,2)</f>
        <v>0</v>
      </c>
      <c r="O158" s="250"/>
      <c r="P158" s="250"/>
      <c r="Q158" s="250"/>
      <c r="R158" s="38"/>
      <c r="T158" s="173" t="s">
        <v>22</v>
      </c>
      <c r="U158" s="45" t="s">
        <v>41</v>
      </c>
      <c r="V158" s="37"/>
      <c r="W158" s="174">
        <f>V158*K158</f>
        <v>0</v>
      </c>
      <c r="X158" s="174">
        <v>1E-4</v>
      </c>
      <c r="Y158" s="174">
        <f>X158*K158</f>
        <v>3.5000000000000001E-3</v>
      </c>
      <c r="Z158" s="174">
        <v>0</v>
      </c>
      <c r="AA158" s="175">
        <f>Z158*K158</f>
        <v>0</v>
      </c>
      <c r="AR158" s="19" t="s">
        <v>190</v>
      </c>
      <c r="AT158" s="19" t="s">
        <v>253</v>
      </c>
      <c r="AU158" s="19" t="s">
        <v>106</v>
      </c>
      <c r="AY158" s="19" t="s">
        <v>151</v>
      </c>
      <c r="BE158" s="111">
        <f>IF(U158="základní",N158,0)</f>
        <v>0</v>
      </c>
      <c r="BF158" s="111">
        <f>IF(U158="snížená",N158,0)</f>
        <v>0</v>
      </c>
      <c r="BG158" s="111">
        <f>IF(U158="zákl. přenesená",N158,0)</f>
        <v>0</v>
      </c>
      <c r="BH158" s="111">
        <f>IF(U158="sníž. přenesená",N158,0)</f>
        <v>0</v>
      </c>
      <c r="BI158" s="111">
        <f>IF(U158="nulová",N158,0)</f>
        <v>0</v>
      </c>
      <c r="BJ158" s="19" t="s">
        <v>84</v>
      </c>
      <c r="BK158" s="111">
        <f>ROUND(L158*K158,2)</f>
        <v>0</v>
      </c>
      <c r="BL158" s="19" t="s">
        <v>156</v>
      </c>
      <c r="BM158" s="19" t="s">
        <v>632</v>
      </c>
    </row>
    <row r="159" spans="2:65" s="10" customFormat="1" ht="22.5" customHeight="1">
      <c r="B159" s="176"/>
      <c r="C159" s="177"/>
      <c r="D159" s="177"/>
      <c r="E159" s="178" t="s">
        <v>22</v>
      </c>
      <c r="F159" s="261" t="s">
        <v>633</v>
      </c>
      <c r="G159" s="262"/>
      <c r="H159" s="262"/>
      <c r="I159" s="262"/>
      <c r="J159" s="177"/>
      <c r="K159" s="179">
        <v>35</v>
      </c>
      <c r="L159" s="177"/>
      <c r="M159" s="177"/>
      <c r="N159" s="177"/>
      <c r="O159" s="177"/>
      <c r="P159" s="177"/>
      <c r="Q159" s="177"/>
      <c r="R159" s="180"/>
      <c r="T159" s="181"/>
      <c r="U159" s="177"/>
      <c r="V159" s="177"/>
      <c r="W159" s="177"/>
      <c r="X159" s="177"/>
      <c r="Y159" s="177"/>
      <c r="Z159" s="177"/>
      <c r="AA159" s="182"/>
      <c r="AT159" s="183" t="s">
        <v>159</v>
      </c>
      <c r="AU159" s="183" t="s">
        <v>106</v>
      </c>
      <c r="AV159" s="10" t="s">
        <v>106</v>
      </c>
      <c r="AW159" s="10" t="s">
        <v>34</v>
      </c>
      <c r="AX159" s="10" t="s">
        <v>76</v>
      </c>
      <c r="AY159" s="183" t="s">
        <v>151</v>
      </c>
    </row>
    <row r="160" spans="2:65" s="11" customFormat="1" ht="22.5" customHeight="1">
      <c r="B160" s="184"/>
      <c r="C160" s="185"/>
      <c r="D160" s="185"/>
      <c r="E160" s="186" t="s">
        <v>22</v>
      </c>
      <c r="F160" s="259" t="s">
        <v>160</v>
      </c>
      <c r="G160" s="260"/>
      <c r="H160" s="260"/>
      <c r="I160" s="260"/>
      <c r="J160" s="185"/>
      <c r="K160" s="187">
        <v>35</v>
      </c>
      <c r="L160" s="185"/>
      <c r="M160" s="185"/>
      <c r="N160" s="185"/>
      <c r="O160" s="185"/>
      <c r="P160" s="185"/>
      <c r="Q160" s="185"/>
      <c r="R160" s="188"/>
      <c r="T160" s="189"/>
      <c r="U160" s="185"/>
      <c r="V160" s="185"/>
      <c r="W160" s="185"/>
      <c r="X160" s="185"/>
      <c r="Y160" s="185"/>
      <c r="Z160" s="185"/>
      <c r="AA160" s="190"/>
      <c r="AT160" s="191" t="s">
        <v>159</v>
      </c>
      <c r="AU160" s="191" t="s">
        <v>106</v>
      </c>
      <c r="AV160" s="11" t="s">
        <v>156</v>
      </c>
      <c r="AW160" s="11" t="s">
        <v>34</v>
      </c>
      <c r="AX160" s="11" t="s">
        <v>84</v>
      </c>
      <c r="AY160" s="191" t="s">
        <v>151</v>
      </c>
    </row>
    <row r="161" spans="2:65" s="1" customFormat="1" ht="31.5" customHeight="1">
      <c r="B161" s="36"/>
      <c r="C161" s="169" t="s">
        <v>218</v>
      </c>
      <c r="D161" s="169" t="s">
        <v>152</v>
      </c>
      <c r="E161" s="170" t="s">
        <v>634</v>
      </c>
      <c r="F161" s="247" t="s">
        <v>635</v>
      </c>
      <c r="G161" s="247"/>
      <c r="H161" s="247"/>
      <c r="I161" s="247"/>
      <c r="J161" s="171" t="s">
        <v>155</v>
      </c>
      <c r="K161" s="172">
        <v>35</v>
      </c>
      <c r="L161" s="248">
        <v>0</v>
      </c>
      <c r="M161" s="249"/>
      <c r="N161" s="250">
        <f>ROUND(L161*K161,2)</f>
        <v>0</v>
      </c>
      <c r="O161" s="250"/>
      <c r="P161" s="250"/>
      <c r="Q161" s="250"/>
      <c r="R161" s="38"/>
      <c r="T161" s="173" t="s">
        <v>22</v>
      </c>
      <c r="U161" s="45" t="s">
        <v>41</v>
      </c>
      <c r="V161" s="37"/>
      <c r="W161" s="174">
        <f>V161*K161</f>
        <v>0</v>
      </c>
      <c r="X161" s="174">
        <v>0</v>
      </c>
      <c r="Y161" s="174">
        <f>X161*K161</f>
        <v>0</v>
      </c>
      <c r="Z161" s="174">
        <v>0</v>
      </c>
      <c r="AA161" s="175">
        <f>Z161*K161</f>
        <v>0</v>
      </c>
      <c r="AR161" s="19" t="s">
        <v>156</v>
      </c>
      <c r="AT161" s="19" t="s">
        <v>152</v>
      </c>
      <c r="AU161" s="19" t="s">
        <v>106</v>
      </c>
      <c r="AY161" s="19" t="s">
        <v>151</v>
      </c>
      <c r="BE161" s="111">
        <f>IF(U161="základní",N161,0)</f>
        <v>0</v>
      </c>
      <c r="BF161" s="111">
        <f>IF(U161="snížená",N161,0)</f>
        <v>0</v>
      </c>
      <c r="BG161" s="111">
        <f>IF(U161="zákl. přenesená",N161,0)</f>
        <v>0</v>
      </c>
      <c r="BH161" s="111">
        <f>IF(U161="sníž. přenesená",N161,0)</f>
        <v>0</v>
      </c>
      <c r="BI161" s="111">
        <f>IF(U161="nulová",N161,0)</f>
        <v>0</v>
      </c>
      <c r="BJ161" s="19" t="s">
        <v>84</v>
      </c>
      <c r="BK161" s="111">
        <f>ROUND(L161*K161,2)</f>
        <v>0</v>
      </c>
      <c r="BL161" s="19" t="s">
        <v>156</v>
      </c>
      <c r="BM161" s="19" t="s">
        <v>636</v>
      </c>
    </row>
    <row r="162" spans="2:65" s="10" customFormat="1" ht="22.5" customHeight="1">
      <c r="B162" s="176"/>
      <c r="C162" s="177"/>
      <c r="D162" s="177"/>
      <c r="E162" s="178" t="s">
        <v>22</v>
      </c>
      <c r="F162" s="261" t="s">
        <v>637</v>
      </c>
      <c r="G162" s="262"/>
      <c r="H162" s="262"/>
      <c r="I162" s="262"/>
      <c r="J162" s="177"/>
      <c r="K162" s="179">
        <v>35</v>
      </c>
      <c r="L162" s="177"/>
      <c r="M162" s="177"/>
      <c r="N162" s="177"/>
      <c r="O162" s="177"/>
      <c r="P162" s="177"/>
      <c r="Q162" s="177"/>
      <c r="R162" s="180"/>
      <c r="T162" s="181"/>
      <c r="U162" s="177"/>
      <c r="V162" s="177"/>
      <c r="W162" s="177"/>
      <c r="X162" s="177"/>
      <c r="Y162" s="177"/>
      <c r="Z162" s="177"/>
      <c r="AA162" s="182"/>
      <c r="AT162" s="183" t="s">
        <v>159</v>
      </c>
      <c r="AU162" s="183" t="s">
        <v>106</v>
      </c>
      <c r="AV162" s="10" t="s">
        <v>106</v>
      </c>
      <c r="AW162" s="10" t="s">
        <v>34</v>
      </c>
      <c r="AX162" s="10" t="s">
        <v>76</v>
      </c>
      <c r="AY162" s="183" t="s">
        <v>151</v>
      </c>
    </row>
    <row r="163" spans="2:65" s="11" customFormat="1" ht="22.5" customHeight="1">
      <c r="B163" s="184"/>
      <c r="C163" s="185"/>
      <c r="D163" s="185"/>
      <c r="E163" s="186" t="s">
        <v>22</v>
      </c>
      <c r="F163" s="259" t="s">
        <v>160</v>
      </c>
      <c r="G163" s="260"/>
      <c r="H163" s="260"/>
      <c r="I163" s="260"/>
      <c r="J163" s="185"/>
      <c r="K163" s="187">
        <v>35</v>
      </c>
      <c r="L163" s="185"/>
      <c r="M163" s="185"/>
      <c r="N163" s="185"/>
      <c r="O163" s="185"/>
      <c r="P163" s="185"/>
      <c r="Q163" s="185"/>
      <c r="R163" s="188"/>
      <c r="T163" s="189"/>
      <c r="U163" s="185"/>
      <c r="V163" s="185"/>
      <c r="W163" s="185"/>
      <c r="X163" s="185"/>
      <c r="Y163" s="185"/>
      <c r="Z163" s="185"/>
      <c r="AA163" s="190"/>
      <c r="AT163" s="191" t="s">
        <v>159</v>
      </c>
      <c r="AU163" s="191" t="s">
        <v>106</v>
      </c>
      <c r="AV163" s="11" t="s">
        <v>156</v>
      </c>
      <c r="AW163" s="11" t="s">
        <v>34</v>
      </c>
      <c r="AX163" s="11" t="s">
        <v>84</v>
      </c>
      <c r="AY163" s="191" t="s">
        <v>151</v>
      </c>
    </row>
    <row r="164" spans="2:65" s="9" customFormat="1" ht="29.85" customHeight="1">
      <c r="B164" s="158"/>
      <c r="C164" s="159"/>
      <c r="D164" s="168" t="s">
        <v>118</v>
      </c>
      <c r="E164" s="168"/>
      <c r="F164" s="168"/>
      <c r="G164" s="168"/>
      <c r="H164" s="168"/>
      <c r="I164" s="168"/>
      <c r="J164" s="168"/>
      <c r="K164" s="168"/>
      <c r="L164" s="168"/>
      <c r="M164" s="168"/>
      <c r="N164" s="255">
        <f>BK164</f>
        <v>0</v>
      </c>
      <c r="O164" s="256"/>
      <c r="P164" s="256"/>
      <c r="Q164" s="256"/>
      <c r="R164" s="161"/>
      <c r="T164" s="162"/>
      <c r="U164" s="159"/>
      <c r="V164" s="159"/>
      <c r="W164" s="163">
        <f>SUM(W165:W167)</f>
        <v>0</v>
      </c>
      <c r="X164" s="159"/>
      <c r="Y164" s="163">
        <f>SUM(Y165:Y167)</f>
        <v>6.6176950000000003</v>
      </c>
      <c r="Z164" s="159"/>
      <c r="AA164" s="164">
        <f>SUM(AA165:AA167)</f>
        <v>0</v>
      </c>
      <c r="AR164" s="165" t="s">
        <v>84</v>
      </c>
      <c r="AT164" s="166" t="s">
        <v>75</v>
      </c>
      <c r="AU164" s="166" t="s">
        <v>84</v>
      </c>
      <c r="AY164" s="165" t="s">
        <v>151</v>
      </c>
      <c r="BK164" s="167">
        <f>SUM(BK165:BK167)</f>
        <v>0</v>
      </c>
    </row>
    <row r="165" spans="2:65" s="1" customFormat="1" ht="31.5" customHeight="1">
      <c r="B165" s="36"/>
      <c r="C165" s="169" t="s">
        <v>11</v>
      </c>
      <c r="D165" s="169" t="s">
        <v>152</v>
      </c>
      <c r="E165" s="170" t="s">
        <v>638</v>
      </c>
      <c r="F165" s="247" t="s">
        <v>639</v>
      </c>
      <c r="G165" s="247"/>
      <c r="H165" s="247"/>
      <c r="I165" s="247"/>
      <c r="J165" s="171" t="s">
        <v>170</v>
      </c>
      <c r="K165" s="172">
        <v>3.5</v>
      </c>
      <c r="L165" s="248">
        <v>0</v>
      </c>
      <c r="M165" s="249"/>
      <c r="N165" s="250">
        <f>ROUND(L165*K165,2)</f>
        <v>0</v>
      </c>
      <c r="O165" s="250"/>
      <c r="P165" s="250"/>
      <c r="Q165" s="250"/>
      <c r="R165" s="38"/>
      <c r="T165" s="173" t="s">
        <v>22</v>
      </c>
      <c r="U165" s="45" t="s">
        <v>41</v>
      </c>
      <c r="V165" s="37"/>
      <c r="W165" s="174">
        <f>V165*K165</f>
        <v>0</v>
      </c>
      <c r="X165" s="174">
        <v>1.8907700000000001</v>
      </c>
      <c r="Y165" s="174">
        <f>X165*K165</f>
        <v>6.6176950000000003</v>
      </c>
      <c r="Z165" s="174">
        <v>0</v>
      </c>
      <c r="AA165" s="175">
        <f>Z165*K165</f>
        <v>0</v>
      </c>
      <c r="AR165" s="19" t="s">
        <v>156</v>
      </c>
      <c r="AT165" s="19" t="s">
        <v>152</v>
      </c>
      <c r="AU165" s="19" t="s">
        <v>106</v>
      </c>
      <c r="AY165" s="19" t="s">
        <v>151</v>
      </c>
      <c r="BE165" s="111">
        <f>IF(U165="základní",N165,0)</f>
        <v>0</v>
      </c>
      <c r="BF165" s="111">
        <f>IF(U165="snížená",N165,0)</f>
        <v>0</v>
      </c>
      <c r="BG165" s="111">
        <f>IF(U165="zákl. přenesená",N165,0)</f>
        <v>0</v>
      </c>
      <c r="BH165" s="111">
        <f>IF(U165="sníž. přenesená",N165,0)</f>
        <v>0</v>
      </c>
      <c r="BI165" s="111">
        <f>IF(U165="nulová",N165,0)</f>
        <v>0</v>
      </c>
      <c r="BJ165" s="19" t="s">
        <v>84</v>
      </c>
      <c r="BK165" s="111">
        <f>ROUND(L165*K165,2)</f>
        <v>0</v>
      </c>
      <c r="BL165" s="19" t="s">
        <v>156</v>
      </c>
      <c r="BM165" s="19" t="s">
        <v>640</v>
      </c>
    </row>
    <row r="166" spans="2:65" s="10" customFormat="1" ht="22.5" customHeight="1">
      <c r="B166" s="176"/>
      <c r="C166" s="177"/>
      <c r="D166" s="177"/>
      <c r="E166" s="178" t="s">
        <v>22</v>
      </c>
      <c r="F166" s="261" t="s">
        <v>641</v>
      </c>
      <c r="G166" s="262"/>
      <c r="H166" s="262"/>
      <c r="I166" s="262"/>
      <c r="J166" s="177"/>
      <c r="K166" s="179">
        <v>3.5</v>
      </c>
      <c r="L166" s="177"/>
      <c r="M166" s="177"/>
      <c r="N166" s="177"/>
      <c r="O166" s="177"/>
      <c r="P166" s="177"/>
      <c r="Q166" s="177"/>
      <c r="R166" s="180"/>
      <c r="T166" s="181"/>
      <c r="U166" s="177"/>
      <c r="V166" s="177"/>
      <c r="W166" s="177"/>
      <c r="X166" s="177"/>
      <c r="Y166" s="177"/>
      <c r="Z166" s="177"/>
      <c r="AA166" s="182"/>
      <c r="AT166" s="183" t="s">
        <v>159</v>
      </c>
      <c r="AU166" s="183" t="s">
        <v>106</v>
      </c>
      <c r="AV166" s="10" t="s">
        <v>106</v>
      </c>
      <c r="AW166" s="10" t="s">
        <v>34</v>
      </c>
      <c r="AX166" s="10" t="s">
        <v>76</v>
      </c>
      <c r="AY166" s="183" t="s">
        <v>151</v>
      </c>
    </row>
    <row r="167" spans="2:65" s="11" customFormat="1" ht="22.5" customHeight="1">
      <c r="B167" s="184"/>
      <c r="C167" s="185"/>
      <c r="D167" s="185"/>
      <c r="E167" s="186" t="s">
        <v>22</v>
      </c>
      <c r="F167" s="259" t="s">
        <v>160</v>
      </c>
      <c r="G167" s="260"/>
      <c r="H167" s="260"/>
      <c r="I167" s="260"/>
      <c r="J167" s="185"/>
      <c r="K167" s="187">
        <v>3.5</v>
      </c>
      <c r="L167" s="185"/>
      <c r="M167" s="185"/>
      <c r="N167" s="185"/>
      <c r="O167" s="185"/>
      <c r="P167" s="185"/>
      <c r="Q167" s="185"/>
      <c r="R167" s="188"/>
      <c r="T167" s="189"/>
      <c r="U167" s="185"/>
      <c r="V167" s="185"/>
      <c r="W167" s="185"/>
      <c r="X167" s="185"/>
      <c r="Y167" s="185"/>
      <c r="Z167" s="185"/>
      <c r="AA167" s="190"/>
      <c r="AT167" s="191" t="s">
        <v>159</v>
      </c>
      <c r="AU167" s="191" t="s">
        <v>106</v>
      </c>
      <c r="AV167" s="11" t="s">
        <v>156</v>
      </c>
      <c r="AW167" s="11" t="s">
        <v>34</v>
      </c>
      <c r="AX167" s="11" t="s">
        <v>84</v>
      </c>
      <c r="AY167" s="191" t="s">
        <v>151</v>
      </c>
    </row>
    <row r="168" spans="2:65" s="9" customFormat="1" ht="29.85" customHeight="1">
      <c r="B168" s="158"/>
      <c r="C168" s="159"/>
      <c r="D168" s="168" t="s">
        <v>120</v>
      </c>
      <c r="E168" s="168"/>
      <c r="F168" s="168"/>
      <c r="G168" s="168"/>
      <c r="H168" s="168"/>
      <c r="I168" s="168"/>
      <c r="J168" s="168"/>
      <c r="K168" s="168"/>
      <c r="L168" s="168"/>
      <c r="M168" s="168"/>
      <c r="N168" s="255">
        <f>BK168</f>
        <v>0</v>
      </c>
      <c r="O168" s="256"/>
      <c r="P168" s="256"/>
      <c r="Q168" s="256"/>
      <c r="R168" s="161"/>
      <c r="T168" s="162"/>
      <c r="U168" s="159"/>
      <c r="V168" s="159"/>
      <c r="W168" s="163">
        <f>SUM(W169:W226)</f>
        <v>0</v>
      </c>
      <c r="X168" s="159"/>
      <c r="Y168" s="163">
        <f>SUM(Y169:Y226)</f>
        <v>3.6288020000000012</v>
      </c>
      <c r="Z168" s="159"/>
      <c r="AA168" s="164">
        <f>SUM(AA169:AA226)</f>
        <v>0</v>
      </c>
      <c r="AR168" s="165" t="s">
        <v>84</v>
      </c>
      <c r="AT168" s="166" t="s">
        <v>75</v>
      </c>
      <c r="AU168" s="166" t="s">
        <v>84</v>
      </c>
      <c r="AY168" s="165" t="s">
        <v>151</v>
      </c>
      <c r="BK168" s="167">
        <f>SUM(BK169:BK226)</f>
        <v>0</v>
      </c>
    </row>
    <row r="169" spans="2:65" s="1" customFormat="1" ht="31.5" customHeight="1">
      <c r="B169" s="36"/>
      <c r="C169" s="169" t="s">
        <v>227</v>
      </c>
      <c r="D169" s="169" t="s">
        <v>152</v>
      </c>
      <c r="E169" s="170" t="s">
        <v>642</v>
      </c>
      <c r="F169" s="247" t="s">
        <v>643</v>
      </c>
      <c r="G169" s="247"/>
      <c r="H169" s="247"/>
      <c r="I169" s="247"/>
      <c r="J169" s="171" t="s">
        <v>351</v>
      </c>
      <c r="K169" s="172">
        <v>40</v>
      </c>
      <c r="L169" s="248">
        <v>0</v>
      </c>
      <c r="M169" s="249"/>
      <c r="N169" s="250">
        <f>ROUND(L169*K169,2)</f>
        <v>0</v>
      </c>
      <c r="O169" s="250"/>
      <c r="P169" s="250"/>
      <c r="Q169" s="250"/>
      <c r="R169" s="38"/>
      <c r="T169" s="173" t="s">
        <v>22</v>
      </c>
      <c r="U169" s="45" t="s">
        <v>41</v>
      </c>
      <c r="V169" s="37"/>
      <c r="W169" s="174">
        <f>V169*K169</f>
        <v>0</v>
      </c>
      <c r="X169" s="174">
        <v>8.5999999999999998E-4</v>
      </c>
      <c r="Y169" s="174">
        <f>X169*K169</f>
        <v>3.44E-2</v>
      </c>
      <c r="Z169" s="174">
        <v>0</v>
      </c>
      <c r="AA169" s="175">
        <f>Z169*K169</f>
        <v>0</v>
      </c>
      <c r="AR169" s="19" t="s">
        <v>156</v>
      </c>
      <c r="AT169" s="19" t="s">
        <v>152</v>
      </c>
      <c r="AU169" s="19" t="s">
        <v>106</v>
      </c>
      <c r="AY169" s="19" t="s">
        <v>151</v>
      </c>
      <c r="BE169" s="111">
        <f>IF(U169="základní",N169,0)</f>
        <v>0</v>
      </c>
      <c r="BF169" s="111">
        <f>IF(U169="snížená",N169,0)</f>
        <v>0</v>
      </c>
      <c r="BG169" s="111">
        <f>IF(U169="zákl. přenesená",N169,0)</f>
        <v>0</v>
      </c>
      <c r="BH169" s="111">
        <f>IF(U169="sníž. přenesená",N169,0)</f>
        <v>0</v>
      </c>
      <c r="BI169" s="111">
        <f>IF(U169="nulová",N169,0)</f>
        <v>0</v>
      </c>
      <c r="BJ169" s="19" t="s">
        <v>84</v>
      </c>
      <c r="BK169" s="111">
        <f>ROUND(L169*K169,2)</f>
        <v>0</v>
      </c>
      <c r="BL169" s="19" t="s">
        <v>156</v>
      </c>
      <c r="BM169" s="19" t="s">
        <v>644</v>
      </c>
    </row>
    <row r="170" spans="2:65" s="10" customFormat="1" ht="22.5" customHeight="1">
      <c r="B170" s="176"/>
      <c r="C170" s="177"/>
      <c r="D170" s="177"/>
      <c r="E170" s="178" t="s">
        <v>22</v>
      </c>
      <c r="F170" s="261" t="s">
        <v>645</v>
      </c>
      <c r="G170" s="262"/>
      <c r="H170" s="262"/>
      <c r="I170" s="262"/>
      <c r="J170" s="177"/>
      <c r="K170" s="179">
        <v>40</v>
      </c>
      <c r="L170" s="177"/>
      <c r="M170" s="177"/>
      <c r="N170" s="177"/>
      <c r="O170" s="177"/>
      <c r="P170" s="177"/>
      <c r="Q170" s="177"/>
      <c r="R170" s="180"/>
      <c r="T170" s="181"/>
      <c r="U170" s="177"/>
      <c r="V170" s="177"/>
      <c r="W170" s="177"/>
      <c r="X170" s="177"/>
      <c r="Y170" s="177"/>
      <c r="Z170" s="177"/>
      <c r="AA170" s="182"/>
      <c r="AT170" s="183" t="s">
        <v>159</v>
      </c>
      <c r="AU170" s="183" t="s">
        <v>106</v>
      </c>
      <c r="AV170" s="10" t="s">
        <v>106</v>
      </c>
      <c r="AW170" s="10" t="s">
        <v>34</v>
      </c>
      <c r="AX170" s="10" t="s">
        <v>84</v>
      </c>
      <c r="AY170" s="183" t="s">
        <v>151</v>
      </c>
    </row>
    <row r="171" spans="2:65" s="1" customFormat="1" ht="31.5" customHeight="1">
      <c r="B171" s="36"/>
      <c r="C171" s="192" t="s">
        <v>232</v>
      </c>
      <c r="D171" s="192" t="s">
        <v>253</v>
      </c>
      <c r="E171" s="193" t="s">
        <v>646</v>
      </c>
      <c r="F171" s="263" t="s">
        <v>647</v>
      </c>
      <c r="G171" s="263"/>
      <c r="H171" s="263"/>
      <c r="I171" s="263"/>
      <c r="J171" s="194" t="s">
        <v>351</v>
      </c>
      <c r="K171" s="195">
        <v>35</v>
      </c>
      <c r="L171" s="264">
        <v>0</v>
      </c>
      <c r="M171" s="265"/>
      <c r="N171" s="266">
        <f>ROUND(L171*K171,2)</f>
        <v>0</v>
      </c>
      <c r="O171" s="250"/>
      <c r="P171" s="250"/>
      <c r="Q171" s="250"/>
      <c r="R171" s="38"/>
      <c r="T171" s="173" t="s">
        <v>22</v>
      </c>
      <c r="U171" s="45" t="s">
        <v>41</v>
      </c>
      <c r="V171" s="37"/>
      <c r="W171" s="174">
        <f>V171*K171</f>
        <v>0</v>
      </c>
      <c r="X171" s="174">
        <v>1.78E-2</v>
      </c>
      <c r="Y171" s="174">
        <f>X171*K171</f>
        <v>0.623</v>
      </c>
      <c r="Z171" s="174">
        <v>0</v>
      </c>
      <c r="AA171" s="175">
        <f>Z171*K171</f>
        <v>0</v>
      </c>
      <c r="AR171" s="19" t="s">
        <v>190</v>
      </c>
      <c r="AT171" s="19" t="s">
        <v>253</v>
      </c>
      <c r="AU171" s="19" t="s">
        <v>106</v>
      </c>
      <c r="AY171" s="19" t="s">
        <v>151</v>
      </c>
      <c r="BE171" s="111">
        <f>IF(U171="základní",N171,0)</f>
        <v>0</v>
      </c>
      <c r="BF171" s="111">
        <f>IF(U171="snížená",N171,0)</f>
        <v>0</v>
      </c>
      <c r="BG171" s="111">
        <f>IF(U171="zákl. přenesená",N171,0)</f>
        <v>0</v>
      </c>
      <c r="BH171" s="111">
        <f>IF(U171="sníž. přenesená",N171,0)</f>
        <v>0</v>
      </c>
      <c r="BI171" s="111">
        <f>IF(U171="nulová",N171,0)</f>
        <v>0</v>
      </c>
      <c r="BJ171" s="19" t="s">
        <v>84</v>
      </c>
      <c r="BK171" s="111">
        <f>ROUND(L171*K171,2)</f>
        <v>0</v>
      </c>
      <c r="BL171" s="19" t="s">
        <v>156</v>
      </c>
      <c r="BM171" s="19" t="s">
        <v>648</v>
      </c>
    </row>
    <row r="172" spans="2:65" s="1" customFormat="1" ht="31.5" customHeight="1">
      <c r="B172" s="36"/>
      <c r="C172" s="192" t="s">
        <v>236</v>
      </c>
      <c r="D172" s="192" t="s">
        <v>253</v>
      </c>
      <c r="E172" s="193" t="s">
        <v>649</v>
      </c>
      <c r="F172" s="263" t="s">
        <v>650</v>
      </c>
      <c r="G172" s="263"/>
      <c r="H172" s="263"/>
      <c r="I172" s="263"/>
      <c r="J172" s="194" t="s">
        <v>351</v>
      </c>
      <c r="K172" s="195">
        <v>5</v>
      </c>
      <c r="L172" s="264">
        <v>0</v>
      </c>
      <c r="M172" s="265"/>
      <c r="N172" s="266">
        <f>ROUND(L172*K172,2)</f>
        <v>0</v>
      </c>
      <c r="O172" s="250"/>
      <c r="P172" s="250"/>
      <c r="Q172" s="250"/>
      <c r="R172" s="38"/>
      <c r="T172" s="173" t="s">
        <v>22</v>
      </c>
      <c r="U172" s="45" t="s">
        <v>41</v>
      </c>
      <c r="V172" s="37"/>
      <c r="W172" s="174">
        <f>V172*K172</f>
        <v>0</v>
      </c>
      <c r="X172" s="174">
        <v>1.4E-2</v>
      </c>
      <c r="Y172" s="174">
        <f>X172*K172</f>
        <v>7.0000000000000007E-2</v>
      </c>
      <c r="Z172" s="174">
        <v>0</v>
      </c>
      <c r="AA172" s="175">
        <f>Z172*K172</f>
        <v>0</v>
      </c>
      <c r="AR172" s="19" t="s">
        <v>190</v>
      </c>
      <c r="AT172" s="19" t="s">
        <v>253</v>
      </c>
      <c r="AU172" s="19" t="s">
        <v>106</v>
      </c>
      <c r="AY172" s="19" t="s">
        <v>151</v>
      </c>
      <c r="BE172" s="111">
        <f>IF(U172="základní",N172,0)</f>
        <v>0</v>
      </c>
      <c r="BF172" s="111">
        <f>IF(U172="snížená",N172,0)</f>
        <v>0</v>
      </c>
      <c r="BG172" s="111">
        <f>IF(U172="zákl. přenesená",N172,0)</f>
        <v>0</v>
      </c>
      <c r="BH172" s="111">
        <f>IF(U172="sníž. přenesená",N172,0)</f>
        <v>0</v>
      </c>
      <c r="BI172" s="111">
        <f>IF(U172="nulová",N172,0)</f>
        <v>0</v>
      </c>
      <c r="BJ172" s="19" t="s">
        <v>84</v>
      </c>
      <c r="BK172" s="111">
        <f>ROUND(L172*K172,2)</f>
        <v>0</v>
      </c>
      <c r="BL172" s="19" t="s">
        <v>156</v>
      </c>
      <c r="BM172" s="19" t="s">
        <v>651</v>
      </c>
    </row>
    <row r="173" spans="2:65" s="1" customFormat="1" ht="31.5" customHeight="1">
      <c r="B173" s="36"/>
      <c r="C173" s="169" t="s">
        <v>241</v>
      </c>
      <c r="D173" s="169" t="s">
        <v>152</v>
      </c>
      <c r="E173" s="170" t="s">
        <v>652</v>
      </c>
      <c r="F173" s="247" t="s">
        <v>653</v>
      </c>
      <c r="G173" s="247"/>
      <c r="H173" s="247"/>
      <c r="I173" s="247"/>
      <c r="J173" s="171" t="s">
        <v>351</v>
      </c>
      <c r="K173" s="172">
        <v>107</v>
      </c>
      <c r="L173" s="248">
        <v>0</v>
      </c>
      <c r="M173" s="249"/>
      <c r="N173" s="250">
        <f>ROUND(L173*K173,2)</f>
        <v>0</v>
      </c>
      <c r="O173" s="250"/>
      <c r="P173" s="250"/>
      <c r="Q173" s="250"/>
      <c r="R173" s="38"/>
      <c r="T173" s="173" t="s">
        <v>22</v>
      </c>
      <c r="U173" s="45" t="s">
        <v>41</v>
      </c>
      <c r="V173" s="37"/>
      <c r="W173" s="174">
        <f>V173*K173</f>
        <v>0</v>
      </c>
      <c r="X173" s="174">
        <v>0</v>
      </c>
      <c r="Y173" s="174">
        <f>X173*K173</f>
        <v>0</v>
      </c>
      <c r="Z173" s="174">
        <v>0</v>
      </c>
      <c r="AA173" s="175">
        <f>Z173*K173</f>
        <v>0</v>
      </c>
      <c r="AR173" s="19" t="s">
        <v>156</v>
      </c>
      <c r="AT173" s="19" t="s">
        <v>152</v>
      </c>
      <c r="AU173" s="19" t="s">
        <v>106</v>
      </c>
      <c r="AY173" s="19" t="s">
        <v>151</v>
      </c>
      <c r="BE173" s="111">
        <f>IF(U173="základní",N173,0)</f>
        <v>0</v>
      </c>
      <c r="BF173" s="111">
        <f>IF(U173="snížená",N173,0)</f>
        <v>0</v>
      </c>
      <c r="BG173" s="111">
        <f>IF(U173="zákl. přenesená",N173,0)</f>
        <v>0</v>
      </c>
      <c r="BH173" s="111">
        <f>IF(U173="sníž. přenesená",N173,0)</f>
        <v>0</v>
      </c>
      <c r="BI173" s="111">
        <f>IF(U173="nulová",N173,0)</f>
        <v>0</v>
      </c>
      <c r="BJ173" s="19" t="s">
        <v>84</v>
      </c>
      <c r="BK173" s="111">
        <f>ROUND(L173*K173,2)</f>
        <v>0</v>
      </c>
      <c r="BL173" s="19" t="s">
        <v>156</v>
      </c>
      <c r="BM173" s="19" t="s">
        <v>654</v>
      </c>
    </row>
    <row r="174" spans="2:65" s="10" customFormat="1" ht="22.5" customHeight="1">
      <c r="B174" s="176"/>
      <c r="C174" s="177"/>
      <c r="D174" s="177"/>
      <c r="E174" s="178" t="s">
        <v>22</v>
      </c>
      <c r="F174" s="261" t="s">
        <v>655</v>
      </c>
      <c r="G174" s="262"/>
      <c r="H174" s="262"/>
      <c r="I174" s="262"/>
      <c r="J174" s="177"/>
      <c r="K174" s="179">
        <v>107</v>
      </c>
      <c r="L174" s="177"/>
      <c r="M174" s="177"/>
      <c r="N174" s="177"/>
      <c r="O174" s="177"/>
      <c r="P174" s="177"/>
      <c r="Q174" s="177"/>
      <c r="R174" s="180"/>
      <c r="T174" s="181"/>
      <c r="U174" s="177"/>
      <c r="V174" s="177"/>
      <c r="W174" s="177"/>
      <c r="X174" s="177"/>
      <c r="Y174" s="177"/>
      <c r="Z174" s="177"/>
      <c r="AA174" s="182"/>
      <c r="AT174" s="183" t="s">
        <v>159</v>
      </c>
      <c r="AU174" s="183" t="s">
        <v>106</v>
      </c>
      <c r="AV174" s="10" t="s">
        <v>106</v>
      </c>
      <c r="AW174" s="10" t="s">
        <v>34</v>
      </c>
      <c r="AX174" s="10" t="s">
        <v>84</v>
      </c>
      <c r="AY174" s="183" t="s">
        <v>151</v>
      </c>
    </row>
    <row r="175" spans="2:65" s="1" customFormat="1" ht="31.5" customHeight="1">
      <c r="B175" s="36"/>
      <c r="C175" s="169" t="s">
        <v>247</v>
      </c>
      <c r="D175" s="169" t="s">
        <v>152</v>
      </c>
      <c r="E175" s="170" t="s">
        <v>656</v>
      </c>
      <c r="F175" s="247" t="s">
        <v>657</v>
      </c>
      <c r="G175" s="247"/>
      <c r="H175" s="247"/>
      <c r="I175" s="247"/>
      <c r="J175" s="171" t="s">
        <v>351</v>
      </c>
      <c r="K175" s="172">
        <v>67</v>
      </c>
      <c r="L175" s="248">
        <v>0</v>
      </c>
      <c r="M175" s="249"/>
      <c r="N175" s="250">
        <f>ROUND(L175*K175,2)</f>
        <v>0</v>
      </c>
      <c r="O175" s="250"/>
      <c r="P175" s="250"/>
      <c r="Q175" s="250"/>
      <c r="R175" s="38"/>
      <c r="T175" s="173" t="s">
        <v>22</v>
      </c>
      <c r="U175" s="45" t="s">
        <v>41</v>
      </c>
      <c r="V175" s="37"/>
      <c r="W175" s="174">
        <f>V175*K175</f>
        <v>0</v>
      </c>
      <c r="X175" s="174">
        <v>1.65E-3</v>
      </c>
      <c r="Y175" s="174">
        <f>X175*K175</f>
        <v>0.11055</v>
      </c>
      <c r="Z175" s="174">
        <v>0</v>
      </c>
      <c r="AA175" s="175">
        <f>Z175*K175</f>
        <v>0</v>
      </c>
      <c r="AR175" s="19" t="s">
        <v>156</v>
      </c>
      <c r="AT175" s="19" t="s">
        <v>152</v>
      </c>
      <c r="AU175" s="19" t="s">
        <v>106</v>
      </c>
      <c r="AY175" s="19" t="s">
        <v>151</v>
      </c>
      <c r="BE175" s="111">
        <f>IF(U175="základní",N175,0)</f>
        <v>0</v>
      </c>
      <c r="BF175" s="111">
        <f>IF(U175="snížená",N175,0)</f>
        <v>0</v>
      </c>
      <c r="BG175" s="111">
        <f>IF(U175="zákl. přenesená",N175,0)</f>
        <v>0</v>
      </c>
      <c r="BH175" s="111">
        <f>IF(U175="sníž. přenesená",N175,0)</f>
        <v>0</v>
      </c>
      <c r="BI175" s="111">
        <f>IF(U175="nulová",N175,0)</f>
        <v>0</v>
      </c>
      <c r="BJ175" s="19" t="s">
        <v>84</v>
      </c>
      <c r="BK175" s="111">
        <f>ROUND(L175*K175,2)</f>
        <v>0</v>
      </c>
      <c r="BL175" s="19" t="s">
        <v>156</v>
      </c>
      <c r="BM175" s="19" t="s">
        <v>658</v>
      </c>
    </row>
    <row r="176" spans="2:65" s="10" customFormat="1" ht="22.5" customHeight="1">
      <c r="B176" s="176"/>
      <c r="C176" s="177"/>
      <c r="D176" s="177"/>
      <c r="E176" s="178" t="s">
        <v>22</v>
      </c>
      <c r="F176" s="261" t="s">
        <v>659</v>
      </c>
      <c r="G176" s="262"/>
      <c r="H176" s="262"/>
      <c r="I176" s="262"/>
      <c r="J176" s="177"/>
      <c r="K176" s="179">
        <v>67</v>
      </c>
      <c r="L176" s="177"/>
      <c r="M176" s="177"/>
      <c r="N176" s="177"/>
      <c r="O176" s="177"/>
      <c r="P176" s="177"/>
      <c r="Q176" s="177"/>
      <c r="R176" s="180"/>
      <c r="T176" s="181"/>
      <c r="U176" s="177"/>
      <c r="V176" s="177"/>
      <c r="W176" s="177"/>
      <c r="X176" s="177"/>
      <c r="Y176" s="177"/>
      <c r="Z176" s="177"/>
      <c r="AA176" s="182"/>
      <c r="AT176" s="183" t="s">
        <v>159</v>
      </c>
      <c r="AU176" s="183" t="s">
        <v>106</v>
      </c>
      <c r="AV176" s="10" t="s">
        <v>106</v>
      </c>
      <c r="AW176" s="10" t="s">
        <v>34</v>
      </c>
      <c r="AX176" s="10" t="s">
        <v>84</v>
      </c>
      <c r="AY176" s="183" t="s">
        <v>151</v>
      </c>
    </row>
    <row r="177" spans="2:65" s="1" customFormat="1" ht="31.5" customHeight="1">
      <c r="B177" s="36"/>
      <c r="C177" s="192" t="s">
        <v>10</v>
      </c>
      <c r="D177" s="192" t="s">
        <v>253</v>
      </c>
      <c r="E177" s="193" t="s">
        <v>660</v>
      </c>
      <c r="F177" s="263" t="s">
        <v>661</v>
      </c>
      <c r="G177" s="263"/>
      <c r="H177" s="263"/>
      <c r="I177" s="263"/>
      <c r="J177" s="194" t="s">
        <v>351</v>
      </c>
      <c r="K177" s="195">
        <v>60</v>
      </c>
      <c r="L177" s="264">
        <v>0</v>
      </c>
      <c r="M177" s="265"/>
      <c r="N177" s="266">
        <f>ROUND(L177*K177,2)</f>
        <v>0</v>
      </c>
      <c r="O177" s="250"/>
      <c r="P177" s="250"/>
      <c r="Q177" s="250"/>
      <c r="R177" s="38"/>
      <c r="T177" s="173" t="s">
        <v>22</v>
      </c>
      <c r="U177" s="45" t="s">
        <v>41</v>
      </c>
      <c r="V177" s="37"/>
      <c r="W177" s="174">
        <f>V177*K177</f>
        <v>0</v>
      </c>
      <c r="X177" s="174">
        <v>2.6800000000000001E-2</v>
      </c>
      <c r="Y177" s="174">
        <f>X177*K177</f>
        <v>1.6080000000000001</v>
      </c>
      <c r="Z177" s="174">
        <v>0</v>
      </c>
      <c r="AA177" s="175">
        <f>Z177*K177</f>
        <v>0</v>
      </c>
      <c r="AR177" s="19" t="s">
        <v>190</v>
      </c>
      <c r="AT177" s="19" t="s">
        <v>253</v>
      </c>
      <c r="AU177" s="19" t="s">
        <v>106</v>
      </c>
      <c r="AY177" s="19" t="s">
        <v>151</v>
      </c>
      <c r="BE177" s="111">
        <f>IF(U177="základní",N177,0)</f>
        <v>0</v>
      </c>
      <c r="BF177" s="111">
        <f>IF(U177="snížená",N177,0)</f>
        <v>0</v>
      </c>
      <c r="BG177" s="111">
        <f>IF(U177="zákl. přenesená",N177,0)</f>
        <v>0</v>
      </c>
      <c r="BH177" s="111">
        <f>IF(U177="sníž. přenesená",N177,0)</f>
        <v>0</v>
      </c>
      <c r="BI177" s="111">
        <f>IF(U177="nulová",N177,0)</f>
        <v>0</v>
      </c>
      <c r="BJ177" s="19" t="s">
        <v>84</v>
      </c>
      <c r="BK177" s="111">
        <f>ROUND(L177*K177,2)</f>
        <v>0</v>
      </c>
      <c r="BL177" s="19" t="s">
        <v>156</v>
      </c>
      <c r="BM177" s="19" t="s">
        <v>662</v>
      </c>
    </row>
    <row r="178" spans="2:65" s="1" customFormat="1" ht="31.5" customHeight="1">
      <c r="B178" s="36"/>
      <c r="C178" s="192" t="s">
        <v>258</v>
      </c>
      <c r="D178" s="192" t="s">
        <v>253</v>
      </c>
      <c r="E178" s="193" t="s">
        <v>663</v>
      </c>
      <c r="F178" s="263" t="s">
        <v>664</v>
      </c>
      <c r="G178" s="263"/>
      <c r="H178" s="263"/>
      <c r="I178" s="263"/>
      <c r="J178" s="194" t="s">
        <v>351</v>
      </c>
      <c r="K178" s="195">
        <v>2</v>
      </c>
      <c r="L178" s="264">
        <v>0</v>
      </c>
      <c r="M178" s="265"/>
      <c r="N178" s="266">
        <f>ROUND(L178*K178,2)</f>
        <v>0</v>
      </c>
      <c r="O178" s="250"/>
      <c r="P178" s="250"/>
      <c r="Q178" s="250"/>
      <c r="R178" s="38"/>
      <c r="T178" s="173" t="s">
        <v>22</v>
      </c>
      <c r="U178" s="45" t="s">
        <v>41</v>
      </c>
      <c r="V178" s="37"/>
      <c r="W178" s="174">
        <f>V178*K178</f>
        <v>0</v>
      </c>
      <c r="X178" s="174">
        <v>1.7600000000000001E-2</v>
      </c>
      <c r="Y178" s="174">
        <f>X178*K178</f>
        <v>3.5200000000000002E-2</v>
      </c>
      <c r="Z178" s="174">
        <v>0</v>
      </c>
      <c r="AA178" s="175">
        <f>Z178*K178</f>
        <v>0</v>
      </c>
      <c r="AR178" s="19" t="s">
        <v>190</v>
      </c>
      <c r="AT178" s="19" t="s">
        <v>253</v>
      </c>
      <c r="AU178" s="19" t="s">
        <v>106</v>
      </c>
      <c r="AY178" s="19" t="s">
        <v>151</v>
      </c>
      <c r="BE178" s="111">
        <f>IF(U178="základní",N178,0)</f>
        <v>0</v>
      </c>
      <c r="BF178" s="111">
        <f>IF(U178="snížená",N178,0)</f>
        <v>0</v>
      </c>
      <c r="BG178" s="111">
        <f>IF(U178="zákl. přenesená",N178,0)</f>
        <v>0</v>
      </c>
      <c r="BH178" s="111">
        <f>IF(U178="sníž. přenesená",N178,0)</f>
        <v>0</v>
      </c>
      <c r="BI178" s="111">
        <f>IF(U178="nulová",N178,0)</f>
        <v>0</v>
      </c>
      <c r="BJ178" s="19" t="s">
        <v>84</v>
      </c>
      <c r="BK178" s="111">
        <f>ROUND(L178*K178,2)</f>
        <v>0</v>
      </c>
      <c r="BL178" s="19" t="s">
        <v>156</v>
      </c>
      <c r="BM178" s="19" t="s">
        <v>665</v>
      </c>
    </row>
    <row r="179" spans="2:65" s="1" customFormat="1" ht="31.5" customHeight="1">
      <c r="B179" s="36"/>
      <c r="C179" s="192" t="s">
        <v>263</v>
      </c>
      <c r="D179" s="192" t="s">
        <v>253</v>
      </c>
      <c r="E179" s="193" t="s">
        <v>666</v>
      </c>
      <c r="F179" s="263" t="s">
        <v>667</v>
      </c>
      <c r="G179" s="263"/>
      <c r="H179" s="263"/>
      <c r="I179" s="263"/>
      <c r="J179" s="194" t="s">
        <v>351</v>
      </c>
      <c r="K179" s="195">
        <v>5</v>
      </c>
      <c r="L179" s="264">
        <v>0</v>
      </c>
      <c r="M179" s="265"/>
      <c r="N179" s="266">
        <f>ROUND(L179*K179,2)</f>
        <v>0</v>
      </c>
      <c r="O179" s="250"/>
      <c r="P179" s="250"/>
      <c r="Q179" s="250"/>
      <c r="R179" s="38"/>
      <c r="T179" s="173" t="s">
        <v>22</v>
      </c>
      <c r="U179" s="45" t="s">
        <v>41</v>
      </c>
      <c r="V179" s="37"/>
      <c r="W179" s="174">
        <f>V179*K179</f>
        <v>0</v>
      </c>
      <c r="X179" s="174">
        <v>1.35E-2</v>
      </c>
      <c r="Y179" s="174">
        <f>X179*K179</f>
        <v>6.7500000000000004E-2</v>
      </c>
      <c r="Z179" s="174">
        <v>0</v>
      </c>
      <c r="AA179" s="175">
        <f>Z179*K179</f>
        <v>0</v>
      </c>
      <c r="AR179" s="19" t="s">
        <v>190</v>
      </c>
      <c r="AT179" s="19" t="s">
        <v>253</v>
      </c>
      <c r="AU179" s="19" t="s">
        <v>106</v>
      </c>
      <c r="AY179" s="19" t="s">
        <v>151</v>
      </c>
      <c r="BE179" s="111">
        <f>IF(U179="základní",N179,0)</f>
        <v>0</v>
      </c>
      <c r="BF179" s="111">
        <f>IF(U179="snížená",N179,0)</f>
        <v>0</v>
      </c>
      <c r="BG179" s="111">
        <f>IF(U179="zákl. přenesená",N179,0)</f>
        <v>0</v>
      </c>
      <c r="BH179" s="111">
        <f>IF(U179="sníž. přenesená",N179,0)</f>
        <v>0</v>
      </c>
      <c r="BI179" s="111">
        <f>IF(U179="nulová",N179,0)</f>
        <v>0</v>
      </c>
      <c r="BJ179" s="19" t="s">
        <v>84</v>
      </c>
      <c r="BK179" s="111">
        <f>ROUND(L179*K179,2)</f>
        <v>0</v>
      </c>
      <c r="BL179" s="19" t="s">
        <v>156</v>
      </c>
      <c r="BM179" s="19" t="s">
        <v>668</v>
      </c>
    </row>
    <row r="180" spans="2:65" s="1" customFormat="1" ht="44.25" customHeight="1">
      <c r="B180" s="36"/>
      <c r="C180" s="169" t="s">
        <v>267</v>
      </c>
      <c r="D180" s="169" t="s">
        <v>152</v>
      </c>
      <c r="E180" s="170" t="s">
        <v>669</v>
      </c>
      <c r="F180" s="247" t="s">
        <v>670</v>
      </c>
      <c r="G180" s="247"/>
      <c r="H180" s="247"/>
      <c r="I180" s="247"/>
      <c r="J180" s="171" t="s">
        <v>351</v>
      </c>
      <c r="K180" s="172">
        <v>25</v>
      </c>
      <c r="L180" s="248">
        <v>0</v>
      </c>
      <c r="M180" s="249"/>
      <c r="N180" s="250">
        <f>ROUND(L180*K180,2)</f>
        <v>0</v>
      </c>
      <c r="O180" s="250"/>
      <c r="P180" s="250"/>
      <c r="Q180" s="250"/>
      <c r="R180" s="38"/>
      <c r="T180" s="173" t="s">
        <v>22</v>
      </c>
      <c r="U180" s="45" t="s">
        <v>41</v>
      </c>
      <c r="V180" s="37"/>
      <c r="W180" s="174">
        <f>V180*K180</f>
        <v>0</v>
      </c>
      <c r="X180" s="174">
        <v>0</v>
      </c>
      <c r="Y180" s="174">
        <f>X180*K180</f>
        <v>0</v>
      </c>
      <c r="Z180" s="174">
        <v>0</v>
      </c>
      <c r="AA180" s="175">
        <f>Z180*K180</f>
        <v>0</v>
      </c>
      <c r="AR180" s="19" t="s">
        <v>156</v>
      </c>
      <c r="AT180" s="19" t="s">
        <v>152</v>
      </c>
      <c r="AU180" s="19" t="s">
        <v>106</v>
      </c>
      <c r="AY180" s="19" t="s">
        <v>151</v>
      </c>
      <c r="BE180" s="111">
        <f>IF(U180="základní",N180,0)</f>
        <v>0</v>
      </c>
      <c r="BF180" s="111">
        <f>IF(U180="snížená",N180,0)</f>
        <v>0</v>
      </c>
      <c r="BG180" s="111">
        <f>IF(U180="zákl. přenesená",N180,0)</f>
        <v>0</v>
      </c>
      <c r="BH180" s="111">
        <f>IF(U180="sníž. přenesená",N180,0)</f>
        <v>0</v>
      </c>
      <c r="BI180" s="111">
        <f>IF(U180="nulová",N180,0)</f>
        <v>0</v>
      </c>
      <c r="BJ180" s="19" t="s">
        <v>84</v>
      </c>
      <c r="BK180" s="111">
        <f>ROUND(L180*K180,2)</f>
        <v>0</v>
      </c>
      <c r="BL180" s="19" t="s">
        <v>156</v>
      </c>
      <c r="BM180" s="19" t="s">
        <v>671</v>
      </c>
    </row>
    <row r="181" spans="2:65" s="10" customFormat="1" ht="22.5" customHeight="1">
      <c r="B181" s="176"/>
      <c r="C181" s="177"/>
      <c r="D181" s="177"/>
      <c r="E181" s="178" t="s">
        <v>22</v>
      </c>
      <c r="F181" s="261" t="s">
        <v>672</v>
      </c>
      <c r="G181" s="262"/>
      <c r="H181" s="262"/>
      <c r="I181" s="262"/>
      <c r="J181" s="177"/>
      <c r="K181" s="179">
        <v>25</v>
      </c>
      <c r="L181" s="177"/>
      <c r="M181" s="177"/>
      <c r="N181" s="177"/>
      <c r="O181" s="177"/>
      <c r="P181" s="177"/>
      <c r="Q181" s="177"/>
      <c r="R181" s="180"/>
      <c r="T181" s="181"/>
      <c r="U181" s="177"/>
      <c r="V181" s="177"/>
      <c r="W181" s="177"/>
      <c r="X181" s="177"/>
      <c r="Y181" s="177"/>
      <c r="Z181" s="177"/>
      <c r="AA181" s="182"/>
      <c r="AT181" s="183" t="s">
        <v>159</v>
      </c>
      <c r="AU181" s="183" t="s">
        <v>106</v>
      </c>
      <c r="AV181" s="10" t="s">
        <v>106</v>
      </c>
      <c r="AW181" s="10" t="s">
        <v>34</v>
      </c>
      <c r="AX181" s="10" t="s">
        <v>84</v>
      </c>
      <c r="AY181" s="183" t="s">
        <v>151</v>
      </c>
    </row>
    <row r="182" spans="2:65" s="1" customFormat="1" ht="31.5" customHeight="1">
      <c r="B182" s="36"/>
      <c r="C182" s="192" t="s">
        <v>272</v>
      </c>
      <c r="D182" s="192" t="s">
        <v>253</v>
      </c>
      <c r="E182" s="193" t="s">
        <v>673</v>
      </c>
      <c r="F182" s="263" t="s">
        <v>674</v>
      </c>
      <c r="G182" s="263"/>
      <c r="H182" s="263"/>
      <c r="I182" s="263"/>
      <c r="J182" s="194" t="s">
        <v>351</v>
      </c>
      <c r="K182" s="195">
        <v>2</v>
      </c>
      <c r="L182" s="264">
        <v>0</v>
      </c>
      <c r="M182" s="265"/>
      <c r="N182" s="266">
        <f t="shared" ref="N182:N189" si="5">ROUND(L182*K182,2)</f>
        <v>0</v>
      </c>
      <c r="O182" s="250"/>
      <c r="P182" s="250"/>
      <c r="Q182" s="250"/>
      <c r="R182" s="38"/>
      <c r="T182" s="173" t="s">
        <v>22</v>
      </c>
      <c r="U182" s="45" t="s">
        <v>41</v>
      </c>
      <c r="V182" s="37"/>
      <c r="W182" s="174">
        <f t="shared" ref="W182:W189" si="6">V182*K182</f>
        <v>0</v>
      </c>
      <c r="X182" s="174">
        <v>1.847E-2</v>
      </c>
      <c r="Y182" s="174">
        <f t="shared" ref="Y182:Y189" si="7">X182*K182</f>
        <v>3.6940000000000001E-2</v>
      </c>
      <c r="Z182" s="174">
        <v>0</v>
      </c>
      <c r="AA182" s="175">
        <f t="shared" ref="AA182:AA189" si="8">Z182*K182</f>
        <v>0</v>
      </c>
      <c r="AR182" s="19" t="s">
        <v>190</v>
      </c>
      <c r="AT182" s="19" t="s">
        <v>253</v>
      </c>
      <c r="AU182" s="19" t="s">
        <v>106</v>
      </c>
      <c r="AY182" s="19" t="s">
        <v>151</v>
      </c>
      <c r="BE182" s="111">
        <f t="shared" ref="BE182:BE189" si="9">IF(U182="základní",N182,0)</f>
        <v>0</v>
      </c>
      <c r="BF182" s="111">
        <f t="shared" ref="BF182:BF189" si="10">IF(U182="snížená",N182,0)</f>
        <v>0</v>
      </c>
      <c r="BG182" s="111">
        <f t="shared" ref="BG182:BG189" si="11">IF(U182="zákl. přenesená",N182,0)</f>
        <v>0</v>
      </c>
      <c r="BH182" s="111">
        <f t="shared" ref="BH182:BH189" si="12">IF(U182="sníž. přenesená",N182,0)</f>
        <v>0</v>
      </c>
      <c r="BI182" s="111">
        <f t="shared" ref="BI182:BI189" si="13">IF(U182="nulová",N182,0)</f>
        <v>0</v>
      </c>
      <c r="BJ182" s="19" t="s">
        <v>84</v>
      </c>
      <c r="BK182" s="111">
        <f t="shared" ref="BK182:BK189" si="14">ROUND(L182*K182,2)</f>
        <v>0</v>
      </c>
      <c r="BL182" s="19" t="s">
        <v>156</v>
      </c>
      <c r="BM182" s="19" t="s">
        <v>675</v>
      </c>
    </row>
    <row r="183" spans="2:65" s="1" customFormat="1" ht="31.5" customHeight="1">
      <c r="B183" s="36"/>
      <c r="C183" s="192" t="s">
        <v>276</v>
      </c>
      <c r="D183" s="192" t="s">
        <v>253</v>
      </c>
      <c r="E183" s="193" t="s">
        <v>676</v>
      </c>
      <c r="F183" s="263" t="s">
        <v>677</v>
      </c>
      <c r="G183" s="263"/>
      <c r="H183" s="263"/>
      <c r="I183" s="263"/>
      <c r="J183" s="194" t="s">
        <v>351</v>
      </c>
      <c r="K183" s="195">
        <v>6</v>
      </c>
      <c r="L183" s="264">
        <v>0</v>
      </c>
      <c r="M183" s="265"/>
      <c r="N183" s="266">
        <f t="shared" si="5"/>
        <v>0</v>
      </c>
      <c r="O183" s="250"/>
      <c r="P183" s="250"/>
      <c r="Q183" s="250"/>
      <c r="R183" s="38"/>
      <c r="T183" s="173" t="s">
        <v>22</v>
      </c>
      <c r="U183" s="45" t="s">
        <v>41</v>
      </c>
      <c r="V183" s="37"/>
      <c r="W183" s="174">
        <f t="shared" si="6"/>
        <v>0</v>
      </c>
      <c r="X183" s="174">
        <v>1.5299999999999999E-2</v>
      </c>
      <c r="Y183" s="174">
        <f t="shared" si="7"/>
        <v>9.1799999999999993E-2</v>
      </c>
      <c r="Z183" s="174">
        <v>0</v>
      </c>
      <c r="AA183" s="175">
        <f t="shared" si="8"/>
        <v>0</v>
      </c>
      <c r="AR183" s="19" t="s">
        <v>190</v>
      </c>
      <c r="AT183" s="19" t="s">
        <v>253</v>
      </c>
      <c r="AU183" s="19" t="s">
        <v>106</v>
      </c>
      <c r="AY183" s="19" t="s">
        <v>151</v>
      </c>
      <c r="BE183" s="111">
        <f t="shared" si="9"/>
        <v>0</v>
      </c>
      <c r="BF183" s="111">
        <f t="shared" si="10"/>
        <v>0</v>
      </c>
      <c r="BG183" s="111">
        <f t="shared" si="11"/>
        <v>0</v>
      </c>
      <c r="BH183" s="111">
        <f t="shared" si="12"/>
        <v>0</v>
      </c>
      <c r="BI183" s="111">
        <f t="shared" si="13"/>
        <v>0</v>
      </c>
      <c r="BJ183" s="19" t="s">
        <v>84</v>
      </c>
      <c r="BK183" s="111">
        <f t="shared" si="14"/>
        <v>0</v>
      </c>
      <c r="BL183" s="19" t="s">
        <v>156</v>
      </c>
      <c r="BM183" s="19" t="s">
        <v>678</v>
      </c>
    </row>
    <row r="184" spans="2:65" s="1" customFormat="1" ht="31.5" customHeight="1">
      <c r="B184" s="36"/>
      <c r="C184" s="192" t="s">
        <v>280</v>
      </c>
      <c r="D184" s="192" t="s">
        <v>253</v>
      </c>
      <c r="E184" s="193" t="s">
        <v>679</v>
      </c>
      <c r="F184" s="263" t="s">
        <v>680</v>
      </c>
      <c r="G184" s="263"/>
      <c r="H184" s="263"/>
      <c r="I184" s="263"/>
      <c r="J184" s="194" t="s">
        <v>351</v>
      </c>
      <c r="K184" s="195">
        <v>4</v>
      </c>
      <c r="L184" s="264">
        <v>0</v>
      </c>
      <c r="M184" s="265"/>
      <c r="N184" s="266">
        <f t="shared" si="5"/>
        <v>0</v>
      </c>
      <c r="O184" s="250"/>
      <c r="P184" s="250"/>
      <c r="Q184" s="250"/>
      <c r="R184" s="38"/>
      <c r="T184" s="173" t="s">
        <v>22</v>
      </c>
      <c r="U184" s="45" t="s">
        <v>41</v>
      </c>
      <c r="V184" s="37"/>
      <c r="W184" s="174">
        <f t="shared" si="6"/>
        <v>0</v>
      </c>
      <c r="X184" s="174">
        <v>3.7000000000000002E-3</v>
      </c>
      <c r="Y184" s="174">
        <f t="shared" si="7"/>
        <v>1.4800000000000001E-2</v>
      </c>
      <c r="Z184" s="174">
        <v>0</v>
      </c>
      <c r="AA184" s="175">
        <f t="shared" si="8"/>
        <v>0</v>
      </c>
      <c r="AR184" s="19" t="s">
        <v>190</v>
      </c>
      <c r="AT184" s="19" t="s">
        <v>253</v>
      </c>
      <c r="AU184" s="19" t="s">
        <v>106</v>
      </c>
      <c r="AY184" s="19" t="s">
        <v>151</v>
      </c>
      <c r="BE184" s="111">
        <f t="shared" si="9"/>
        <v>0</v>
      </c>
      <c r="BF184" s="111">
        <f t="shared" si="10"/>
        <v>0</v>
      </c>
      <c r="BG184" s="111">
        <f t="shared" si="11"/>
        <v>0</v>
      </c>
      <c r="BH184" s="111">
        <f t="shared" si="12"/>
        <v>0</v>
      </c>
      <c r="BI184" s="111">
        <f t="shared" si="13"/>
        <v>0</v>
      </c>
      <c r="BJ184" s="19" t="s">
        <v>84</v>
      </c>
      <c r="BK184" s="111">
        <f t="shared" si="14"/>
        <v>0</v>
      </c>
      <c r="BL184" s="19" t="s">
        <v>156</v>
      </c>
      <c r="BM184" s="19" t="s">
        <v>681</v>
      </c>
    </row>
    <row r="185" spans="2:65" s="1" customFormat="1" ht="31.5" customHeight="1">
      <c r="B185" s="36"/>
      <c r="C185" s="192" t="s">
        <v>285</v>
      </c>
      <c r="D185" s="192" t="s">
        <v>253</v>
      </c>
      <c r="E185" s="193" t="s">
        <v>682</v>
      </c>
      <c r="F185" s="263" t="s">
        <v>683</v>
      </c>
      <c r="G185" s="263"/>
      <c r="H185" s="263"/>
      <c r="I185" s="263"/>
      <c r="J185" s="194" t="s">
        <v>351</v>
      </c>
      <c r="K185" s="195">
        <v>4</v>
      </c>
      <c r="L185" s="264">
        <v>0</v>
      </c>
      <c r="M185" s="265"/>
      <c r="N185" s="266">
        <f t="shared" si="5"/>
        <v>0</v>
      </c>
      <c r="O185" s="250"/>
      <c r="P185" s="250"/>
      <c r="Q185" s="250"/>
      <c r="R185" s="38"/>
      <c r="T185" s="173" t="s">
        <v>22</v>
      </c>
      <c r="U185" s="45" t="s">
        <v>41</v>
      </c>
      <c r="V185" s="37"/>
      <c r="W185" s="174">
        <f t="shared" si="6"/>
        <v>0</v>
      </c>
      <c r="X185" s="174">
        <v>3.7000000000000002E-3</v>
      </c>
      <c r="Y185" s="174">
        <f t="shared" si="7"/>
        <v>1.4800000000000001E-2</v>
      </c>
      <c r="Z185" s="174">
        <v>0</v>
      </c>
      <c r="AA185" s="175">
        <f t="shared" si="8"/>
        <v>0</v>
      </c>
      <c r="AR185" s="19" t="s">
        <v>190</v>
      </c>
      <c r="AT185" s="19" t="s">
        <v>253</v>
      </c>
      <c r="AU185" s="19" t="s">
        <v>106</v>
      </c>
      <c r="AY185" s="19" t="s">
        <v>151</v>
      </c>
      <c r="BE185" s="111">
        <f t="shared" si="9"/>
        <v>0</v>
      </c>
      <c r="BF185" s="111">
        <f t="shared" si="10"/>
        <v>0</v>
      </c>
      <c r="BG185" s="111">
        <f t="shared" si="11"/>
        <v>0</v>
      </c>
      <c r="BH185" s="111">
        <f t="shared" si="12"/>
        <v>0</v>
      </c>
      <c r="BI185" s="111">
        <f t="shared" si="13"/>
        <v>0</v>
      </c>
      <c r="BJ185" s="19" t="s">
        <v>84</v>
      </c>
      <c r="BK185" s="111">
        <f t="shared" si="14"/>
        <v>0</v>
      </c>
      <c r="BL185" s="19" t="s">
        <v>156</v>
      </c>
      <c r="BM185" s="19" t="s">
        <v>684</v>
      </c>
    </row>
    <row r="186" spans="2:65" s="1" customFormat="1" ht="31.5" customHeight="1">
      <c r="B186" s="36"/>
      <c r="C186" s="192" t="s">
        <v>290</v>
      </c>
      <c r="D186" s="192" t="s">
        <v>253</v>
      </c>
      <c r="E186" s="193" t="s">
        <v>685</v>
      </c>
      <c r="F186" s="263" t="s">
        <v>686</v>
      </c>
      <c r="G186" s="263"/>
      <c r="H186" s="263"/>
      <c r="I186" s="263"/>
      <c r="J186" s="194" t="s">
        <v>351</v>
      </c>
      <c r="K186" s="195">
        <v>5</v>
      </c>
      <c r="L186" s="264">
        <v>0</v>
      </c>
      <c r="M186" s="265"/>
      <c r="N186" s="266">
        <f t="shared" si="5"/>
        <v>0</v>
      </c>
      <c r="O186" s="250"/>
      <c r="P186" s="250"/>
      <c r="Q186" s="250"/>
      <c r="R186" s="38"/>
      <c r="T186" s="173" t="s">
        <v>22</v>
      </c>
      <c r="U186" s="45" t="s">
        <v>41</v>
      </c>
      <c r="V186" s="37"/>
      <c r="W186" s="174">
        <f t="shared" si="6"/>
        <v>0</v>
      </c>
      <c r="X186" s="174">
        <v>8.9999999999999993E-3</v>
      </c>
      <c r="Y186" s="174">
        <f t="shared" si="7"/>
        <v>4.4999999999999998E-2</v>
      </c>
      <c r="Z186" s="174">
        <v>0</v>
      </c>
      <c r="AA186" s="175">
        <f t="shared" si="8"/>
        <v>0</v>
      </c>
      <c r="AR186" s="19" t="s">
        <v>190</v>
      </c>
      <c r="AT186" s="19" t="s">
        <v>253</v>
      </c>
      <c r="AU186" s="19" t="s">
        <v>106</v>
      </c>
      <c r="AY186" s="19" t="s">
        <v>151</v>
      </c>
      <c r="BE186" s="111">
        <f t="shared" si="9"/>
        <v>0</v>
      </c>
      <c r="BF186" s="111">
        <f t="shared" si="10"/>
        <v>0</v>
      </c>
      <c r="BG186" s="111">
        <f t="shared" si="11"/>
        <v>0</v>
      </c>
      <c r="BH186" s="111">
        <f t="shared" si="12"/>
        <v>0</v>
      </c>
      <c r="BI186" s="111">
        <f t="shared" si="13"/>
        <v>0</v>
      </c>
      <c r="BJ186" s="19" t="s">
        <v>84</v>
      </c>
      <c r="BK186" s="111">
        <f t="shared" si="14"/>
        <v>0</v>
      </c>
      <c r="BL186" s="19" t="s">
        <v>156</v>
      </c>
      <c r="BM186" s="19" t="s">
        <v>687</v>
      </c>
    </row>
    <row r="187" spans="2:65" s="1" customFormat="1" ht="31.5" customHeight="1">
      <c r="B187" s="36"/>
      <c r="C187" s="192" t="s">
        <v>294</v>
      </c>
      <c r="D187" s="192" t="s">
        <v>253</v>
      </c>
      <c r="E187" s="193" t="s">
        <v>688</v>
      </c>
      <c r="F187" s="263" t="s">
        <v>689</v>
      </c>
      <c r="G187" s="263"/>
      <c r="H187" s="263"/>
      <c r="I187" s="263"/>
      <c r="J187" s="194" t="s">
        <v>351</v>
      </c>
      <c r="K187" s="195">
        <v>2</v>
      </c>
      <c r="L187" s="264">
        <v>0</v>
      </c>
      <c r="M187" s="265"/>
      <c r="N187" s="266">
        <f t="shared" si="5"/>
        <v>0</v>
      </c>
      <c r="O187" s="250"/>
      <c r="P187" s="250"/>
      <c r="Q187" s="250"/>
      <c r="R187" s="38"/>
      <c r="T187" s="173" t="s">
        <v>22</v>
      </c>
      <c r="U187" s="45" t="s">
        <v>41</v>
      </c>
      <c r="V187" s="37"/>
      <c r="W187" s="174">
        <f t="shared" si="6"/>
        <v>0</v>
      </c>
      <c r="X187" s="174">
        <v>3.2000000000000002E-3</v>
      </c>
      <c r="Y187" s="174">
        <f t="shared" si="7"/>
        <v>6.4000000000000003E-3</v>
      </c>
      <c r="Z187" s="174">
        <v>0</v>
      </c>
      <c r="AA187" s="175">
        <f t="shared" si="8"/>
        <v>0</v>
      </c>
      <c r="AR187" s="19" t="s">
        <v>190</v>
      </c>
      <c r="AT187" s="19" t="s">
        <v>253</v>
      </c>
      <c r="AU187" s="19" t="s">
        <v>106</v>
      </c>
      <c r="AY187" s="19" t="s">
        <v>151</v>
      </c>
      <c r="BE187" s="111">
        <f t="shared" si="9"/>
        <v>0</v>
      </c>
      <c r="BF187" s="111">
        <f t="shared" si="10"/>
        <v>0</v>
      </c>
      <c r="BG187" s="111">
        <f t="shared" si="11"/>
        <v>0</v>
      </c>
      <c r="BH187" s="111">
        <f t="shared" si="12"/>
        <v>0</v>
      </c>
      <c r="BI187" s="111">
        <f t="shared" si="13"/>
        <v>0</v>
      </c>
      <c r="BJ187" s="19" t="s">
        <v>84</v>
      </c>
      <c r="BK187" s="111">
        <f t="shared" si="14"/>
        <v>0</v>
      </c>
      <c r="BL187" s="19" t="s">
        <v>156</v>
      </c>
      <c r="BM187" s="19" t="s">
        <v>690</v>
      </c>
    </row>
    <row r="188" spans="2:65" s="1" customFormat="1" ht="44.25" customHeight="1">
      <c r="B188" s="36"/>
      <c r="C188" s="192" t="s">
        <v>298</v>
      </c>
      <c r="D188" s="192" t="s">
        <v>253</v>
      </c>
      <c r="E188" s="193" t="s">
        <v>691</v>
      </c>
      <c r="F188" s="263" t="s">
        <v>692</v>
      </c>
      <c r="G188" s="263"/>
      <c r="H188" s="263"/>
      <c r="I188" s="263"/>
      <c r="J188" s="194" t="s">
        <v>351</v>
      </c>
      <c r="K188" s="195">
        <v>2</v>
      </c>
      <c r="L188" s="264">
        <v>0</v>
      </c>
      <c r="M188" s="265"/>
      <c r="N188" s="266">
        <f t="shared" si="5"/>
        <v>0</v>
      </c>
      <c r="O188" s="250"/>
      <c r="P188" s="250"/>
      <c r="Q188" s="250"/>
      <c r="R188" s="38"/>
      <c r="T188" s="173" t="s">
        <v>22</v>
      </c>
      <c r="U188" s="45" t="s">
        <v>41</v>
      </c>
      <c r="V188" s="37"/>
      <c r="W188" s="174">
        <f t="shared" si="6"/>
        <v>0</v>
      </c>
      <c r="X188" s="174">
        <v>7.7000000000000002E-3</v>
      </c>
      <c r="Y188" s="174">
        <f t="shared" si="7"/>
        <v>1.54E-2</v>
      </c>
      <c r="Z188" s="174">
        <v>0</v>
      </c>
      <c r="AA188" s="175">
        <f t="shared" si="8"/>
        <v>0</v>
      </c>
      <c r="AR188" s="19" t="s">
        <v>190</v>
      </c>
      <c r="AT188" s="19" t="s">
        <v>253</v>
      </c>
      <c r="AU188" s="19" t="s">
        <v>106</v>
      </c>
      <c r="AY188" s="19" t="s">
        <v>151</v>
      </c>
      <c r="BE188" s="111">
        <f t="shared" si="9"/>
        <v>0</v>
      </c>
      <c r="BF188" s="111">
        <f t="shared" si="10"/>
        <v>0</v>
      </c>
      <c r="BG188" s="111">
        <f t="shared" si="11"/>
        <v>0</v>
      </c>
      <c r="BH188" s="111">
        <f t="shared" si="12"/>
        <v>0</v>
      </c>
      <c r="BI188" s="111">
        <f t="shared" si="13"/>
        <v>0</v>
      </c>
      <c r="BJ188" s="19" t="s">
        <v>84</v>
      </c>
      <c r="BK188" s="111">
        <f t="shared" si="14"/>
        <v>0</v>
      </c>
      <c r="BL188" s="19" t="s">
        <v>156</v>
      </c>
      <c r="BM188" s="19" t="s">
        <v>693</v>
      </c>
    </row>
    <row r="189" spans="2:65" s="1" customFormat="1" ht="22.5" customHeight="1">
      <c r="B189" s="36"/>
      <c r="C189" s="192" t="s">
        <v>302</v>
      </c>
      <c r="D189" s="192" t="s">
        <v>253</v>
      </c>
      <c r="E189" s="193" t="s">
        <v>694</v>
      </c>
      <c r="F189" s="263" t="s">
        <v>695</v>
      </c>
      <c r="G189" s="263"/>
      <c r="H189" s="263"/>
      <c r="I189" s="263"/>
      <c r="J189" s="194" t="s">
        <v>351</v>
      </c>
      <c r="K189" s="195">
        <v>63</v>
      </c>
      <c r="L189" s="264">
        <v>0</v>
      </c>
      <c r="M189" s="265"/>
      <c r="N189" s="266">
        <f t="shared" si="5"/>
        <v>0</v>
      </c>
      <c r="O189" s="250"/>
      <c r="P189" s="250"/>
      <c r="Q189" s="250"/>
      <c r="R189" s="38"/>
      <c r="T189" s="173" t="s">
        <v>22</v>
      </c>
      <c r="U189" s="45" t="s">
        <v>41</v>
      </c>
      <c r="V189" s="37"/>
      <c r="W189" s="174">
        <f t="shared" si="6"/>
        <v>0</v>
      </c>
      <c r="X189" s="174">
        <v>1.0000000000000001E-5</v>
      </c>
      <c r="Y189" s="174">
        <f t="shared" si="7"/>
        <v>6.3000000000000003E-4</v>
      </c>
      <c r="Z189" s="174">
        <v>0</v>
      </c>
      <c r="AA189" s="175">
        <f t="shared" si="8"/>
        <v>0</v>
      </c>
      <c r="AR189" s="19" t="s">
        <v>190</v>
      </c>
      <c r="AT189" s="19" t="s">
        <v>253</v>
      </c>
      <c r="AU189" s="19" t="s">
        <v>106</v>
      </c>
      <c r="AY189" s="19" t="s">
        <v>151</v>
      </c>
      <c r="BE189" s="111">
        <f t="shared" si="9"/>
        <v>0</v>
      </c>
      <c r="BF189" s="111">
        <f t="shared" si="10"/>
        <v>0</v>
      </c>
      <c r="BG189" s="111">
        <f t="shared" si="11"/>
        <v>0</v>
      </c>
      <c r="BH189" s="111">
        <f t="shared" si="12"/>
        <v>0</v>
      </c>
      <c r="BI189" s="111">
        <f t="shared" si="13"/>
        <v>0</v>
      </c>
      <c r="BJ189" s="19" t="s">
        <v>84</v>
      </c>
      <c r="BK189" s="111">
        <f t="shared" si="14"/>
        <v>0</v>
      </c>
      <c r="BL189" s="19" t="s">
        <v>156</v>
      </c>
      <c r="BM189" s="19" t="s">
        <v>696</v>
      </c>
    </row>
    <row r="190" spans="2:65" s="10" customFormat="1" ht="22.5" customHeight="1">
      <c r="B190" s="176"/>
      <c r="C190" s="177"/>
      <c r="D190" s="177"/>
      <c r="E190" s="178" t="s">
        <v>22</v>
      </c>
      <c r="F190" s="261" t="s">
        <v>697</v>
      </c>
      <c r="G190" s="262"/>
      <c r="H190" s="262"/>
      <c r="I190" s="262"/>
      <c r="J190" s="177"/>
      <c r="K190" s="179">
        <v>63</v>
      </c>
      <c r="L190" s="177"/>
      <c r="M190" s="177"/>
      <c r="N190" s="177"/>
      <c r="O190" s="177"/>
      <c r="P190" s="177"/>
      <c r="Q190" s="177"/>
      <c r="R190" s="180"/>
      <c r="T190" s="181"/>
      <c r="U190" s="177"/>
      <c r="V190" s="177"/>
      <c r="W190" s="177"/>
      <c r="X190" s="177"/>
      <c r="Y190" s="177"/>
      <c r="Z190" s="177"/>
      <c r="AA190" s="182"/>
      <c r="AT190" s="183" t="s">
        <v>159</v>
      </c>
      <c r="AU190" s="183" t="s">
        <v>106</v>
      </c>
      <c r="AV190" s="10" t="s">
        <v>106</v>
      </c>
      <c r="AW190" s="10" t="s">
        <v>34</v>
      </c>
      <c r="AX190" s="10" t="s">
        <v>84</v>
      </c>
      <c r="AY190" s="183" t="s">
        <v>151</v>
      </c>
    </row>
    <row r="191" spans="2:65" s="1" customFormat="1" ht="31.5" customHeight="1">
      <c r="B191" s="36"/>
      <c r="C191" s="169" t="s">
        <v>307</v>
      </c>
      <c r="D191" s="169" t="s">
        <v>152</v>
      </c>
      <c r="E191" s="170" t="s">
        <v>698</v>
      </c>
      <c r="F191" s="247" t="s">
        <v>699</v>
      </c>
      <c r="G191" s="247"/>
      <c r="H191" s="247"/>
      <c r="I191" s="247"/>
      <c r="J191" s="171" t="s">
        <v>351</v>
      </c>
      <c r="K191" s="172">
        <v>110</v>
      </c>
      <c r="L191" s="248">
        <v>0</v>
      </c>
      <c r="M191" s="249"/>
      <c r="N191" s="250">
        <f>ROUND(L191*K191,2)</f>
        <v>0</v>
      </c>
      <c r="O191" s="250"/>
      <c r="P191" s="250"/>
      <c r="Q191" s="250"/>
      <c r="R191" s="38"/>
      <c r="T191" s="173" t="s">
        <v>22</v>
      </c>
      <c r="U191" s="45" t="s">
        <v>41</v>
      </c>
      <c r="V191" s="37"/>
      <c r="W191" s="174">
        <f>V191*K191</f>
        <v>0</v>
      </c>
      <c r="X191" s="174">
        <v>0</v>
      </c>
      <c r="Y191" s="174">
        <f>X191*K191</f>
        <v>0</v>
      </c>
      <c r="Z191" s="174">
        <v>0</v>
      </c>
      <c r="AA191" s="175">
        <f>Z191*K191</f>
        <v>0</v>
      </c>
      <c r="AR191" s="19" t="s">
        <v>156</v>
      </c>
      <c r="AT191" s="19" t="s">
        <v>152</v>
      </c>
      <c r="AU191" s="19" t="s">
        <v>106</v>
      </c>
      <c r="AY191" s="19" t="s">
        <v>151</v>
      </c>
      <c r="BE191" s="111">
        <f>IF(U191="základní",N191,0)</f>
        <v>0</v>
      </c>
      <c r="BF191" s="111">
        <f>IF(U191="snížená",N191,0)</f>
        <v>0</v>
      </c>
      <c r="BG191" s="111">
        <f>IF(U191="zákl. přenesená",N191,0)</f>
        <v>0</v>
      </c>
      <c r="BH191" s="111">
        <f>IF(U191="sníž. přenesená",N191,0)</f>
        <v>0</v>
      </c>
      <c r="BI191" s="111">
        <f>IF(U191="nulová",N191,0)</f>
        <v>0</v>
      </c>
      <c r="BJ191" s="19" t="s">
        <v>84</v>
      </c>
      <c r="BK191" s="111">
        <f>ROUND(L191*K191,2)</f>
        <v>0</v>
      </c>
      <c r="BL191" s="19" t="s">
        <v>156</v>
      </c>
      <c r="BM191" s="19" t="s">
        <v>700</v>
      </c>
    </row>
    <row r="192" spans="2:65" s="10" customFormat="1" ht="22.5" customHeight="1">
      <c r="B192" s="176"/>
      <c r="C192" s="177"/>
      <c r="D192" s="177"/>
      <c r="E192" s="178" t="s">
        <v>22</v>
      </c>
      <c r="F192" s="261" t="s">
        <v>701</v>
      </c>
      <c r="G192" s="262"/>
      <c r="H192" s="262"/>
      <c r="I192" s="262"/>
      <c r="J192" s="177"/>
      <c r="K192" s="179">
        <v>110</v>
      </c>
      <c r="L192" s="177"/>
      <c r="M192" s="177"/>
      <c r="N192" s="177"/>
      <c r="O192" s="177"/>
      <c r="P192" s="177"/>
      <c r="Q192" s="177"/>
      <c r="R192" s="180"/>
      <c r="T192" s="181"/>
      <c r="U192" s="177"/>
      <c r="V192" s="177"/>
      <c r="W192" s="177"/>
      <c r="X192" s="177"/>
      <c r="Y192" s="177"/>
      <c r="Z192" s="177"/>
      <c r="AA192" s="182"/>
      <c r="AT192" s="183" t="s">
        <v>159</v>
      </c>
      <c r="AU192" s="183" t="s">
        <v>106</v>
      </c>
      <c r="AV192" s="10" t="s">
        <v>106</v>
      </c>
      <c r="AW192" s="10" t="s">
        <v>34</v>
      </c>
      <c r="AX192" s="10" t="s">
        <v>84</v>
      </c>
      <c r="AY192" s="183" t="s">
        <v>151</v>
      </c>
    </row>
    <row r="193" spans="2:65" s="1" customFormat="1" ht="44.25" customHeight="1">
      <c r="B193" s="36"/>
      <c r="C193" s="169" t="s">
        <v>312</v>
      </c>
      <c r="D193" s="169" t="s">
        <v>152</v>
      </c>
      <c r="E193" s="170" t="s">
        <v>702</v>
      </c>
      <c r="F193" s="247" t="s">
        <v>703</v>
      </c>
      <c r="G193" s="247"/>
      <c r="H193" s="247"/>
      <c r="I193" s="247"/>
      <c r="J193" s="171" t="s">
        <v>351</v>
      </c>
      <c r="K193" s="172">
        <v>43</v>
      </c>
      <c r="L193" s="248">
        <v>0</v>
      </c>
      <c r="M193" s="249"/>
      <c r="N193" s="250">
        <f>ROUND(L193*K193,2)</f>
        <v>0</v>
      </c>
      <c r="O193" s="250"/>
      <c r="P193" s="250"/>
      <c r="Q193" s="250"/>
      <c r="R193" s="38"/>
      <c r="T193" s="173" t="s">
        <v>22</v>
      </c>
      <c r="U193" s="45" t="s">
        <v>41</v>
      </c>
      <c r="V193" s="37"/>
      <c r="W193" s="174">
        <f>V193*K193</f>
        <v>0</v>
      </c>
      <c r="X193" s="174">
        <v>0</v>
      </c>
      <c r="Y193" s="174">
        <f>X193*K193</f>
        <v>0</v>
      </c>
      <c r="Z193" s="174">
        <v>0</v>
      </c>
      <c r="AA193" s="175">
        <f>Z193*K193</f>
        <v>0</v>
      </c>
      <c r="AR193" s="19" t="s">
        <v>156</v>
      </c>
      <c r="AT193" s="19" t="s">
        <v>152</v>
      </c>
      <c r="AU193" s="19" t="s">
        <v>106</v>
      </c>
      <c r="AY193" s="19" t="s">
        <v>151</v>
      </c>
      <c r="BE193" s="111">
        <f>IF(U193="základní",N193,0)</f>
        <v>0</v>
      </c>
      <c r="BF193" s="111">
        <f>IF(U193="snížená",N193,0)</f>
        <v>0</v>
      </c>
      <c r="BG193" s="111">
        <f>IF(U193="zákl. přenesená",N193,0)</f>
        <v>0</v>
      </c>
      <c r="BH193" s="111">
        <f>IF(U193="sníž. přenesená",N193,0)</f>
        <v>0</v>
      </c>
      <c r="BI193" s="111">
        <f>IF(U193="nulová",N193,0)</f>
        <v>0</v>
      </c>
      <c r="BJ193" s="19" t="s">
        <v>84</v>
      </c>
      <c r="BK193" s="111">
        <f>ROUND(L193*K193,2)</f>
        <v>0</v>
      </c>
      <c r="BL193" s="19" t="s">
        <v>156</v>
      </c>
      <c r="BM193" s="19" t="s">
        <v>704</v>
      </c>
    </row>
    <row r="194" spans="2:65" s="10" customFormat="1" ht="22.5" customHeight="1">
      <c r="B194" s="176"/>
      <c r="C194" s="177"/>
      <c r="D194" s="177"/>
      <c r="E194" s="178" t="s">
        <v>22</v>
      </c>
      <c r="F194" s="261" t="s">
        <v>705</v>
      </c>
      <c r="G194" s="262"/>
      <c r="H194" s="262"/>
      <c r="I194" s="262"/>
      <c r="J194" s="177"/>
      <c r="K194" s="179">
        <v>43</v>
      </c>
      <c r="L194" s="177"/>
      <c r="M194" s="177"/>
      <c r="N194" s="177"/>
      <c r="O194" s="177"/>
      <c r="P194" s="177"/>
      <c r="Q194" s="177"/>
      <c r="R194" s="180"/>
      <c r="T194" s="181"/>
      <c r="U194" s="177"/>
      <c r="V194" s="177"/>
      <c r="W194" s="177"/>
      <c r="X194" s="177"/>
      <c r="Y194" s="177"/>
      <c r="Z194" s="177"/>
      <c r="AA194" s="182"/>
      <c r="AT194" s="183" t="s">
        <v>159</v>
      </c>
      <c r="AU194" s="183" t="s">
        <v>106</v>
      </c>
      <c r="AV194" s="10" t="s">
        <v>106</v>
      </c>
      <c r="AW194" s="10" t="s">
        <v>34</v>
      </c>
      <c r="AX194" s="10" t="s">
        <v>84</v>
      </c>
      <c r="AY194" s="183" t="s">
        <v>151</v>
      </c>
    </row>
    <row r="195" spans="2:65" s="1" customFormat="1" ht="31.5" customHeight="1">
      <c r="B195" s="36"/>
      <c r="C195" s="192" t="s">
        <v>316</v>
      </c>
      <c r="D195" s="192" t="s">
        <v>253</v>
      </c>
      <c r="E195" s="193" t="s">
        <v>706</v>
      </c>
      <c r="F195" s="263" t="s">
        <v>707</v>
      </c>
      <c r="G195" s="263"/>
      <c r="H195" s="263"/>
      <c r="I195" s="263"/>
      <c r="J195" s="194" t="s">
        <v>351</v>
      </c>
      <c r="K195" s="195">
        <v>1</v>
      </c>
      <c r="L195" s="264">
        <v>0</v>
      </c>
      <c r="M195" s="265"/>
      <c r="N195" s="266">
        <f t="shared" ref="N195:N203" si="15">ROUND(L195*K195,2)</f>
        <v>0</v>
      </c>
      <c r="O195" s="250"/>
      <c r="P195" s="250"/>
      <c r="Q195" s="250"/>
      <c r="R195" s="38"/>
      <c r="T195" s="173" t="s">
        <v>22</v>
      </c>
      <c r="U195" s="45" t="s">
        <v>41</v>
      </c>
      <c r="V195" s="37"/>
      <c r="W195" s="174">
        <f t="shared" ref="W195:W203" si="16">V195*K195</f>
        <v>0</v>
      </c>
      <c r="X195" s="174">
        <v>2.4500000000000001E-2</v>
      </c>
      <c r="Y195" s="174">
        <f t="shared" ref="Y195:Y203" si="17">X195*K195</f>
        <v>2.4500000000000001E-2</v>
      </c>
      <c r="Z195" s="174">
        <v>0</v>
      </c>
      <c r="AA195" s="175">
        <f t="shared" ref="AA195:AA203" si="18">Z195*K195</f>
        <v>0</v>
      </c>
      <c r="AR195" s="19" t="s">
        <v>190</v>
      </c>
      <c r="AT195" s="19" t="s">
        <v>253</v>
      </c>
      <c r="AU195" s="19" t="s">
        <v>106</v>
      </c>
      <c r="AY195" s="19" t="s">
        <v>151</v>
      </c>
      <c r="BE195" s="111">
        <f t="shared" ref="BE195:BE203" si="19">IF(U195="základní",N195,0)</f>
        <v>0</v>
      </c>
      <c r="BF195" s="111">
        <f t="shared" ref="BF195:BF203" si="20">IF(U195="snížená",N195,0)</f>
        <v>0</v>
      </c>
      <c r="BG195" s="111">
        <f t="shared" ref="BG195:BG203" si="21">IF(U195="zákl. přenesená",N195,0)</f>
        <v>0</v>
      </c>
      <c r="BH195" s="111">
        <f t="shared" ref="BH195:BH203" si="22">IF(U195="sníž. přenesená",N195,0)</f>
        <v>0</v>
      </c>
      <c r="BI195" s="111">
        <f t="shared" ref="BI195:BI203" si="23">IF(U195="nulová",N195,0)</f>
        <v>0</v>
      </c>
      <c r="BJ195" s="19" t="s">
        <v>84</v>
      </c>
      <c r="BK195" s="111">
        <f t="shared" ref="BK195:BK203" si="24">ROUND(L195*K195,2)</f>
        <v>0</v>
      </c>
      <c r="BL195" s="19" t="s">
        <v>156</v>
      </c>
      <c r="BM195" s="19" t="s">
        <v>708</v>
      </c>
    </row>
    <row r="196" spans="2:65" s="1" customFormat="1" ht="31.5" customHeight="1">
      <c r="B196" s="36"/>
      <c r="C196" s="192" t="s">
        <v>320</v>
      </c>
      <c r="D196" s="192" t="s">
        <v>253</v>
      </c>
      <c r="E196" s="193" t="s">
        <v>709</v>
      </c>
      <c r="F196" s="263" t="s">
        <v>710</v>
      </c>
      <c r="G196" s="263"/>
      <c r="H196" s="263"/>
      <c r="I196" s="263"/>
      <c r="J196" s="194" t="s">
        <v>351</v>
      </c>
      <c r="K196" s="195">
        <v>2</v>
      </c>
      <c r="L196" s="264">
        <v>0</v>
      </c>
      <c r="M196" s="265"/>
      <c r="N196" s="266">
        <f t="shared" si="15"/>
        <v>0</v>
      </c>
      <c r="O196" s="250"/>
      <c r="P196" s="250"/>
      <c r="Q196" s="250"/>
      <c r="R196" s="38"/>
      <c r="T196" s="173" t="s">
        <v>22</v>
      </c>
      <c r="U196" s="45" t="s">
        <v>41</v>
      </c>
      <c r="V196" s="37"/>
      <c r="W196" s="174">
        <f t="shared" si="16"/>
        <v>0</v>
      </c>
      <c r="X196" s="174">
        <v>1.8100000000000002E-2</v>
      </c>
      <c r="Y196" s="174">
        <f t="shared" si="17"/>
        <v>3.6200000000000003E-2</v>
      </c>
      <c r="Z196" s="174">
        <v>0</v>
      </c>
      <c r="AA196" s="175">
        <f t="shared" si="18"/>
        <v>0</v>
      </c>
      <c r="AR196" s="19" t="s">
        <v>190</v>
      </c>
      <c r="AT196" s="19" t="s">
        <v>253</v>
      </c>
      <c r="AU196" s="19" t="s">
        <v>106</v>
      </c>
      <c r="AY196" s="19" t="s">
        <v>151</v>
      </c>
      <c r="BE196" s="111">
        <f t="shared" si="19"/>
        <v>0</v>
      </c>
      <c r="BF196" s="111">
        <f t="shared" si="20"/>
        <v>0</v>
      </c>
      <c r="BG196" s="111">
        <f t="shared" si="21"/>
        <v>0</v>
      </c>
      <c r="BH196" s="111">
        <f t="shared" si="22"/>
        <v>0</v>
      </c>
      <c r="BI196" s="111">
        <f t="shared" si="23"/>
        <v>0</v>
      </c>
      <c r="BJ196" s="19" t="s">
        <v>84</v>
      </c>
      <c r="BK196" s="111">
        <f t="shared" si="24"/>
        <v>0</v>
      </c>
      <c r="BL196" s="19" t="s">
        <v>156</v>
      </c>
      <c r="BM196" s="19" t="s">
        <v>711</v>
      </c>
    </row>
    <row r="197" spans="2:65" s="1" customFormat="1" ht="31.5" customHeight="1">
      <c r="B197" s="36"/>
      <c r="C197" s="192" t="s">
        <v>324</v>
      </c>
      <c r="D197" s="192" t="s">
        <v>253</v>
      </c>
      <c r="E197" s="193" t="s">
        <v>712</v>
      </c>
      <c r="F197" s="263" t="s">
        <v>713</v>
      </c>
      <c r="G197" s="263"/>
      <c r="H197" s="263"/>
      <c r="I197" s="263"/>
      <c r="J197" s="194" t="s">
        <v>351</v>
      </c>
      <c r="K197" s="195">
        <v>10</v>
      </c>
      <c r="L197" s="264">
        <v>0</v>
      </c>
      <c r="M197" s="265"/>
      <c r="N197" s="266">
        <f t="shared" si="15"/>
        <v>0</v>
      </c>
      <c r="O197" s="250"/>
      <c r="P197" s="250"/>
      <c r="Q197" s="250"/>
      <c r="R197" s="38"/>
      <c r="T197" s="173" t="s">
        <v>22</v>
      </c>
      <c r="U197" s="45" t="s">
        <v>41</v>
      </c>
      <c r="V197" s="37"/>
      <c r="W197" s="174">
        <f t="shared" si="16"/>
        <v>0</v>
      </c>
      <c r="X197" s="174">
        <v>1.9E-2</v>
      </c>
      <c r="Y197" s="174">
        <f t="shared" si="17"/>
        <v>0.19</v>
      </c>
      <c r="Z197" s="174">
        <v>0</v>
      </c>
      <c r="AA197" s="175">
        <f t="shared" si="18"/>
        <v>0</v>
      </c>
      <c r="AR197" s="19" t="s">
        <v>190</v>
      </c>
      <c r="AT197" s="19" t="s">
        <v>253</v>
      </c>
      <c r="AU197" s="19" t="s">
        <v>106</v>
      </c>
      <c r="AY197" s="19" t="s">
        <v>151</v>
      </c>
      <c r="BE197" s="111">
        <f t="shared" si="19"/>
        <v>0</v>
      </c>
      <c r="BF197" s="111">
        <f t="shared" si="20"/>
        <v>0</v>
      </c>
      <c r="BG197" s="111">
        <f t="shared" si="21"/>
        <v>0</v>
      </c>
      <c r="BH197" s="111">
        <f t="shared" si="22"/>
        <v>0</v>
      </c>
      <c r="BI197" s="111">
        <f t="shared" si="23"/>
        <v>0</v>
      </c>
      <c r="BJ197" s="19" t="s">
        <v>84</v>
      </c>
      <c r="BK197" s="111">
        <f t="shared" si="24"/>
        <v>0</v>
      </c>
      <c r="BL197" s="19" t="s">
        <v>156</v>
      </c>
      <c r="BM197" s="19" t="s">
        <v>714</v>
      </c>
    </row>
    <row r="198" spans="2:65" s="1" customFormat="1" ht="31.5" customHeight="1">
      <c r="B198" s="36"/>
      <c r="C198" s="192" t="s">
        <v>329</v>
      </c>
      <c r="D198" s="192" t="s">
        <v>253</v>
      </c>
      <c r="E198" s="193" t="s">
        <v>715</v>
      </c>
      <c r="F198" s="263" t="s">
        <v>716</v>
      </c>
      <c r="G198" s="263"/>
      <c r="H198" s="263"/>
      <c r="I198" s="263"/>
      <c r="J198" s="194" t="s">
        <v>351</v>
      </c>
      <c r="K198" s="195">
        <v>5</v>
      </c>
      <c r="L198" s="264">
        <v>0</v>
      </c>
      <c r="M198" s="265"/>
      <c r="N198" s="266">
        <f t="shared" si="15"/>
        <v>0</v>
      </c>
      <c r="O198" s="250"/>
      <c r="P198" s="250"/>
      <c r="Q198" s="250"/>
      <c r="R198" s="38"/>
      <c r="T198" s="173" t="s">
        <v>22</v>
      </c>
      <c r="U198" s="45" t="s">
        <v>41</v>
      </c>
      <c r="V198" s="37"/>
      <c r="W198" s="174">
        <f t="shared" si="16"/>
        <v>0</v>
      </c>
      <c r="X198" s="174">
        <v>4.4000000000000003E-3</v>
      </c>
      <c r="Y198" s="174">
        <f t="shared" si="17"/>
        <v>2.2000000000000002E-2</v>
      </c>
      <c r="Z198" s="174">
        <v>0</v>
      </c>
      <c r="AA198" s="175">
        <f t="shared" si="18"/>
        <v>0</v>
      </c>
      <c r="AR198" s="19" t="s">
        <v>190</v>
      </c>
      <c r="AT198" s="19" t="s">
        <v>253</v>
      </c>
      <c r="AU198" s="19" t="s">
        <v>106</v>
      </c>
      <c r="AY198" s="19" t="s">
        <v>151</v>
      </c>
      <c r="BE198" s="111">
        <f t="shared" si="19"/>
        <v>0</v>
      </c>
      <c r="BF198" s="111">
        <f t="shared" si="20"/>
        <v>0</v>
      </c>
      <c r="BG198" s="111">
        <f t="shared" si="21"/>
        <v>0</v>
      </c>
      <c r="BH198" s="111">
        <f t="shared" si="22"/>
        <v>0</v>
      </c>
      <c r="BI198" s="111">
        <f t="shared" si="23"/>
        <v>0</v>
      </c>
      <c r="BJ198" s="19" t="s">
        <v>84</v>
      </c>
      <c r="BK198" s="111">
        <f t="shared" si="24"/>
        <v>0</v>
      </c>
      <c r="BL198" s="19" t="s">
        <v>156</v>
      </c>
      <c r="BM198" s="19" t="s">
        <v>717</v>
      </c>
    </row>
    <row r="199" spans="2:65" s="1" customFormat="1" ht="31.5" customHeight="1">
      <c r="B199" s="36"/>
      <c r="C199" s="192" t="s">
        <v>334</v>
      </c>
      <c r="D199" s="192" t="s">
        <v>253</v>
      </c>
      <c r="E199" s="193" t="s">
        <v>718</v>
      </c>
      <c r="F199" s="263" t="s">
        <v>719</v>
      </c>
      <c r="G199" s="263"/>
      <c r="H199" s="263"/>
      <c r="I199" s="263"/>
      <c r="J199" s="194" t="s">
        <v>351</v>
      </c>
      <c r="K199" s="195">
        <v>7</v>
      </c>
      <c r="L199" s="264">
        <v>0</v>
      </c>
      <c r="M199" s="265"/>
      <c r="N199" s="266">
        <f t="shared" si="15"/>
        <v>0</v>
      </c>
      <c r="O199" s="250"/>
      <c r="P199" s="250"/>
      <c r="Q199" s="250"/>
      <c r="R199" s="38"/>
      <c r="T199" s="173" t="s">
        <v>22</v>
      </c>
      <c r="U199" s="45" t="s">
        <v>41</v>
      </c>
      <c r="V199" s="37"/>
      <c r="W199" s="174">
        <f t="shared" si="16"/>
        <v>0</v>
      </c>
      <c r="X199" s="174">
        <v>4.4000000000000003E-3</v>
      </c>
      <c r="Y199" s="174">
        <f t="shared" si="17"/>
        <v>3.0800000000000001E-2</v>
      </c>
      <c r="Z199" s="174">
        <v>0</v>
      </c>
      <c r="AA199" s="175">
        <f t="shared" si="18"/>
        <v>0</v>
      </c>
      <c r="AR199" s="19" t="s">
        <v>190</v>
      </c>
      <c r="AT199" s="19" t="s">
        <v>253</v>
      </c>
      <c r="AU199" s="19" t="s">
        <v>106</v>
      </c>
      <c r="AY199" s="19" t="s">
        <v>151</v>
      </c>
      <c r="BE199" s="111">
        <f t="shared" si="19"/>
        <v>0</v>
      </c>
      <c r="BF199" s="111">
        <f t="shared" si="20"/>
        <v>0</v>
      </c>
      <c r="BG199" s="111">
        <f t="shared" si="21"/>
        <v>0</v>
      </c>
      <c r="BH199" s="111">
        <f t="shared" si="22"/>
        <v>0</v>
      </c>
      <c r="BI199" s="111">
        <f t="shared" si="23"/>
        <v>0</v>
      </c>
      <c r="BJ199" s="19" t="s">
        <v>84</v>
      </c>
      <c r="BK199" s="111">
        <f t="shared" si="24"/>
        <v>0</v>
      </c>
      <c r="BL199" s="19" t="s">
        <v>156</v>
      </c>
      <c r="BM199" s="19" t="s">
        <v>720</v>
      </c>
    </row>
    <row r="200" spans="2:65" s="1" customFormat="1" ht="31.5" customHeight="1">
      <c r="B200" s="36"/>
      <c r="C200" s="192" t="s">
        <v>338</v>
      </c>
      <c r="D200" s="192" t="s">
        <v>253</v>
      </c>
      <c r="E200" s="193" t="s">
        <v>721</v>
      </c>
      <c r="F200" s="263" t="s">
        <v>722</v>
      </c>
      <c r="G200" s="263"/>
      <c r="H200" s="263"/>
      <c r="I200" s="263"/>
      <c r="J200" s="194" t="s">
        <v>351</v>
      </c>
      <c r="K200" s="195">
        <v>6</v>
      </c>
      <c r="L200" s="264">
        <v>0</v>
      </c>
      <c r="M200" s="265"/>
      <c r="N200" s="266">
        <f t="shared" si="15"/>
        <v>0</v>
      </c>
      <c r="O200" s="250"/>
      <c r="P200" s="250"/>
      <c r="Q200" s="250"/>
      <c r="R200" s="38"/>
      <c r="T200" s="173" t="s">
        <v>22</v>
      </c>
      <c r="U200" s="45" t="s">
        <v>41</v>
      </c>
      <c r="V200" s="37"/>
      <c r="W200" s="174">
        <f t="shared" si="16"/>
        <v>0</v>
      </c>
      <c r="X200" s="174">
        <v>1.21E-2</v>
      </c>
      <c r="Y200" s="174">
        <f t="shared" si="17"/>
        <v>7.2599999999999998E-2</v>
      </c>
      <c r="Z200" s="174">
        <v>0</v>
      </c>
      <c r="AA200" s="175">
        <f t="shared" si="18"/>
        <v>0</v>
      </c>
      <c r="AR200" s="19" t="s">
        <v>190</v>
      </c>
      <c r="AT200" s="19" t="s">
        <v>253</v>
      </c>
      <c r="AU200" s="19" t="s">
        <v>106</v>
      </c>
      <c r="AY200" s="19" t="s">
        <v>151</v>
      </c>
      <c r="BE200" s="111">
        <f t="shared" si="19"/>
        <v>0</v>
      </c>
      <c r="BF200" s="111">
        <f t="shared" si="20"/>
        <v>0</v>
      </c>
      <c r="BG200" s="111">
        <f t="shared" si="21"/>
        <v>0</v>
      </c>
      <c r="BH200" s="111">
        <f t="shared" si="22"/>
        <v>0</v>
      </c>
      <c r="BI200" s="111">
        <f t="shared" si="23"/>
        <v>0</v>
      </c>
      <c r="BJ200" s="19" t="s">
        <v>84</v>
      </c>
      <c r="BK200" s="111">
        <f t="shared" si="24"/>
        <v>0</v>
      </c>
      <c r="BL200" s="19" t="s">
        <v>156</v>
      </c>
      <c r="BM200" s="19" t="s">
        <v>723</v>
      </c>
    </row>
    <row r="201" spans="2:65" s="1" customFormat="1" ht="31.5" customHeight="1">
      <c r="B201" s="36"/>
      <c r="C201" s="192" t="s">
        <v>343</v>
      </c>
      <c r="D201" s="192" t="s">
        <v>253</v>
      </c>
      <c r="E201" s="193" t="s">
        <v>724</v>
      </c>
      <c r="F201" s="263" t="s">
        <v>725</v>
      </c>
      <c r="G201" s="263"/>
      <c r="H201" s="263"/>
      <c r="I201" s="263"/>
      <c r="J201" s="194" t="s">
        <v>351</v>
      </c>
      <c r="K201" s="195">
        <v>2</v>
      </c>
      <c r="L201" s="264">
        <v>0</v>
      </c>
      <c r="M201" s="265"/>
      <c r="N201" s="266">
        <f t="shared" si="15"/>
        <v>0</v>
      </c>
      <c r="O201" s="250"/>
      <c r="P201" s="250"/>
      <c r="Q201" s="250"/>
      <c r="R201" s="38"/>
      <c r="T201" s="173" t="s">
        <v>22</v>
      </c>
      <c r="U201" s="45" t="s">
        <v>41</v>
      </c>
      <c r="V201" s="37"/>
      <c r="W201" s="174">
        <f t="shared" si="16"/>
        <v>0</v>
      </c>
      <c r="X201" s="174">
        <v>3.8E-3</v>
      </c>
      <c r="Y201" s="174">
        <f t="shared" si="17"/>
        <v>7.6E-3</v>
      </c>
      <c r="Z201" s="174">
        <v>0</v>
      </c>
      <c r="AA201" s="175">
        <f t="shared" si="18"/>
        <v>0</v>
      </c>
      <c r="AR201" s="19" t="s">
        <v>190</v>
      </c>
      <c r="AT201" s="19" t="s">
        <v>253</v>
      </c>
      <c r="AU201" s="19" t="s">
        <v>106</v>
      </c>
      <c r="AY201" s="19" t="s">
        <v>151</v>
      </c>
      <c r="BE201" s="111">
        <f t="shared" si="19"/>
        <v>0</v>
      </c>
      <c r="BF201" s="111">
        <f t="shared" si="20"/>
        <v>0</v>
      </c>
      <c r="BG201" s="111">
        <f t="shared" si="21"/>
        <v>0</v>
      </c>
      <c r="BH201" s="111">
        <f t="shared" si="22"/>
        <v>0</v>
      </c>
      <c r="BI201" s="111">
        <f t="shared" si="23"/>
        <v>0</v>
      </c>
      <c r="BJ201" s="19" t="s">
        <v>84</v>
      </c>
      <c r="BK201" s="111">
        <f t="shared" si="24"/>
        <v>0</v>
      </c>
      <c r="BL201" s="19" t="s">
        <v>156</v>
      </c>
      <c r="BM201" s="19" t="s">
        <v>726</v>
      </c>
    </row>
    <row r="202" spans="2:65" s="1" customFormat="1" ht="44.25" customHeight="1">
      <c r="B202" s="36"/>
      <c r="C202" s="192" t="s">
        <v>348</v>
      </c>
      <c r="D202" s="192" t="s">
        <v>253</v>
      </c>
      <c r="E202" s="193" t="s">
        <v>727</v>
      </c>
      <c r="F202" s="263" t="s">
        <v>728</v>
      </c>
      <c r="G202" s="263"/>
      <c r="H202" s="263"/>
      <c r="I202" s="263"/>
      <c r="J202" s="194" t="s">
        <v>351</v>
      </c>
      <c r="K202" s="195">
        <v>10</v>
      </c>
      <c r="L202" s="264">
        <v>0</v>
      </c>
      <c r="M202" s="265"/>
      <c r="N202" s="266">
        <f t="shared" si="15"/>
        <v>0</v>
      </c>
      <c r="O202" s="250"/>
      <c r="P202" s="250"/>
      <c r="Q202" s="250"/>
      <c r="R202" s="38"/>
      <c r="T202" s="173" t="s">
        <v>22</v>
      </c>
      <c r="U202" s="45" t="s">
        <v>41</v>
      </c>
      <c r="V202" s="37"/>
      <c r="W202" s="174">
        <f t="shared" si="16"/>
        <v>0</v>
      </c>
      <c r="X202" s="174">
        <v>9.7000000000000003E-3</v>
      </c>
      <c r="Y202" s="174">
        <f t="shared" si="17"/>
        <v>9.7000000000000003E-2</v>
      </c>
      <c r="Z202" s="174">
        <v>0</v>
      </c>
      <c r="AA202" s="175">
        <f t="shared" si="18"/>
        <v>0</v>
      </c>
      <c r="AR202" s="19" t="s">
        <v>190</v>
      </c>
      <c r="AT202" s="19" t="s">
        <v>253</v>
      </c>
      <c r="AU202" s="19" t="s">
        <v>106</v>
      </c>
      <c r="AY202" s="19" t="s">
        <v>151</v>
      </c>
      <c r="BE202" s="111">
        <f t="shared" si="19"/>
        <v>0</v>
      </c>
      <c r="BF202" s="111">
        <f t="shared" si="20"/>
        <v>0</v>
      </c>
      <c r="BG202" s="111">
        <f t="shared" si="21"/>
        <v>0</v>
      </c>
      <c r="BH202" s="111">
        <f t="shared" si="22"/>
        <v>0</v>
      </c>
      <c r="BI202" s="111">
        <f t="shared" si="23"/>
        <v>0</v>
      </c>
      <c r="BJ202" s="19" t="s">
        <v>84</v>
      </c>
      <c r="BK202" s="111">
        <f t="shared" si="24"/>
        <v>0</v>
      </c>
      <c r="BL202" s="19" t="s">
        <v>156</v>
      </c>
      <c r="BM202" s="19" t="s">
        <v>729</v>
      </c>
    </row>
    <row r="203" spans="2:65" s="1" customFormat="1" ht="31.5" customHeight="1">
      <c r="B203" s="36"/>
      <c r="C203" s="192" t="s">
        <v>353</v>
      </c>
      <c r="D203" s="192" t="s">
        <v>253</v>
      </c>
      <c r="E203" s="193" t="s">
        <v>730</v>
      </c>
      <c r="F203" s="263" t="s">
        <v>731</v>
      </c>
      <c r="G203" s="263"/>
      <c r="H203" s="263"/>
      <c r="I203" s="263"/>
      <c r="J203" s="194" t="s">
        <v>351</v>
      </c>
      <c r="K203" s="195">
        <v>110</v>
      </c>
      <c r="L203" s="264">
        <v>0</v>
      </c>
      <c r="M203" s="265"/>
      <c r="N203" s="266">
        <f t="shared" si="15"/>
        <v>0</v>
      </c>
      <c r="O203" s="250"/>
      <c r="P203" s="250"/>
      <c r="Q203" s="250"/>
      <c r="R203" s="38"/>
      <c r="T203" s="173" t="s">
        <v>22</v>
      </c>
      <c r="U203" s="45" t="s">
        <v>41</v>
      </c>
      <c r="V203" s="37"/>
      <c r="W203" s="174">
        <f t="shared" si="16"/>
        <v>0</v>
      </c>
      <c r="X203" s="174">
        <v>1.0000000000000001E-5</v>
      </c>
      <c r="Y203" s="174">
        <f t="shared" si="17"/>
        <v>1.1000000000000001E-3</v>
      </c>
      <c r="Z203" s="174">
        <v>0</v>
      </c>
      <c r="AA203" s="175">
        <f t="shared" si="18"/>
        <v>0</v>
      </c>
      <c r="AR203" s="19" t="s">
        <v>190</v>
      </c>
      <c r="AT203" s="19" t="s">
        <v>253</v>
      </c>
      <c r="AU203" s="19" t="s">
        <v>106</v>
      </c>
      <c r="AY203" s="19" t="s">
        <v>151</v>
      </c>
      <c r="BE203" s="111">
        <f t="shared" si="19"/>
        <v>0</v>
      </c>
      <c r="BF203" s="111">
        <f t="shared" si="20"/>
        <v>0</v>
      </c>
      <c r="BG203" s="111">
        <f t="shared" si="21"/>
        <v>0</v>
      </c>
      <c r="BH203" s="111">
        <f t="shared" si="22"/>
        <v>0</v>
      </c>
      <c r="BI203" s="111">
        <f t="shared" si="23"/>
        <v>0</v>
      </c>
      <c r="BJ203" s="19" t="s">
        <v>84</v>
      </c>
      <c r="BK203" s="111">
        <f t="shared" si="24"/>
        <v>0</v>
      </c>
      <c r="BL203" s="19" t="s">
        <v>156</v>
      </c>
      <c r="BM203" s="19" t="s">
        <v>732</v>
      </c>
    </row>
    <row r="204" spans="2:65" s="10" customFormat="1" ht="22.5" customHeight="1">
      <c r="B204" s="176"/>
      <c r="C204" s="177"/>
      <c r="D204" s="177"/>
      <c r="E204" s="178" t="s">
        <v>22</v>
      </c>
      <c r="F204" s="261" t="s">
        <v>733</v>
      </c>
      <c r="G204" s="262"/>
      <c r="H204" s="262"/>
      <c r="I204" s="262"/>
      <c r="J204" s="177"/>
      <c r="K204" s="179">
        <v>110</v>
      </c>
      <c r="L204" s="177"/>
      <c r="M204" s="177"/>
      <c r="N204" s="177"/>
      <c r="O204" s="177"/>
      <c r="P204" s="177"/>
      <c r="Q204" s="177"/>
      <c r="R204" s="180"/>
      <c r="T204" s="181"/>
      <c r="U204" s="177"/>
      <c r="V204" s="177"/>
      <c r="W204" s="177"/>
      <c r="X204" s="177"/>
      <c r="Y204" s="177"/>
      <c r="Z204" s="177"/>
      <c r="AA204" s="182"/>
      <c r="AT204" s="183" t="s">
        <v>159</v>
      </c>
      <c r="AU204" s="183" t="s">
        <v>106</v>
      </c>
      <c r="AV204" s="10" t="s">
        <v>106</v>
      </c>
      <c r="AW204" s="10" t="s">
        <v>34</v>
      </c>
      <c r="AX204" s="10" t="s">
        <v>84</v>
      </c>
      <c r="AY204" s="183" t="s">
        <v>151</v>
      </c>
    </row>
    <row r="205" spans="2:65" s="1" customFormat="1" ht="31.5" customHeight="1">
      <c r="B205" s="36"/>
      <c r="C205" s="192" t="s">
        <v>357</v>
      </c>
      <c r="D205" s="192" t="s">
        <v>253</v>
      </c>
      <c r="E205" s="193" t="s">
        <v>734</v>
      </c>
      <c r="F205" s="263" t="s">
        <v>735</v>
      </c>
      <c r="G205" s="263"/>
      <c r="H205" s="263"/>
      <c r="I205" s="263"/>
      <c r="J205" s="194" t="s">
        <v>736</v>
      </c>
      <c r="K205" s="195">
        <v>14</v>
      </c>
      <c r="L205" s="264">
        <v>0</v>
      </c>
      <c r="M205" s="265"/>
      <c r="N205" s="266">
        <f>ROUND(L205*K205,2)</f>
        <v>0</v>
      </c>
      <c r="O205" s="250"/>
      <c r="P205" s="250"/>
      <c r="Q205" s="250"/>
      <c r="R205" s="38"/>
      <c r="T205" s="173" t="s">
        <v>22</v>
      </c>
      <c r="U205" s="45" t="s">
        <v>41</v>
      </c>
      <c r="V205" s="37"/>
      <c r="W205" s="174">
        <f>V205*K205</f>
        <v>0</v>
      </c>
      <c r="X205" s="174">
        <v>2.0199999999999999E-2</v>
      </c>
      <c r="Y205" s="174">
        <f>X205*K205</f>
        <v>0.2828</v>
      </c>
      <c r="Z205" s="174">
        <v>0</v>
      </c>
      <c r="AA205" s="175">
        <f>Z205*K205</f>
        <v>0</v>
      </c>
      <c r="AR205" s="19" t="s">
        <v>190</v>
      </c>
      <c r="AT205" s="19" t="s">
        <v>253</v>
      </c>
      <c r="AU205" s="19" t="s">
        <v>106</v>
      </c>
      <c r="AY205" s="19" t="s">
        <v>151</v>
      </c>
      <c r="BE205" s="111">
        <f>IF(U205="základní",N205,0)</f>
        <v>0</v>
      </c>
      <c r="BF205" s="111">
        <f>IF(U205="snížená",N205,0)</f>
        <v>0</v>
      </c>
      <c r="BG205" s="111">
        <f>IF(U205="zákl. přenesená",N205,0)</f>
        <v>0</v>
      </c>
      <c r="BH205" s="111">
        <f>IF(U205="sníž. přenesená",N205,0)</f>
        <v>0</v>
      </c>
      <c r="BI205" s="111">
        <f>IF(U205="nulová",N205,0)</f>
        <v>0</v>
      </c>
      <c r="BJ205" s="19" t="s">
        <v>84</v>
      </c>
      <c r="BK205" s="111">
        <f>ROUND(L205*K205,2)</f>
        <v>0</v>
      </c>
      <c r="BL205" s="19" t="s">
        <v>156</v>
      </c>
      <c r="BM205" s="19" t="s">
        <v>737</v>
      </c>
    </row>
    <row r="206" spans="2:65" s="10" customFormat="1" ht="31.5" customHeight="1">
      <c r="B206" s="176"/>
      <c r="C206" s="177"/>
      <c r="D206" s="177"/>
      <c r="E206" s="178" t="s">
        <v>22</v>
      </c>
      <c r="F206" s="261" t="s">
        <v>738</v>
      </c>
      <c r="G206" s="262"/>
      <c r="H206" s="262"/>
      <c r="I206" s="262"/>
      <c r="J206" s="177"/>
      <c r="K206" s="179">
        <v>14</v>
      </c>
      <c r="L206" s="177"/>
      <c r="M206" s="177"/>
      <c r="N206" s="177"/>
      <c r="O206" s="177"/>
      <c r="P206" s="177"/>
      <c r="Q206" s="177"/>
      <c r="R206" s="180"/>
      <c r="T206" s="181"/>
      <c r="U206" s="177"/>
      <c r="V206" s="177"/>
      <c r="W206" s="177"/>
      <c r="X206" s="177"/>
      <c r="Y206" s="177"/>
      <c r="Z206" s="177"/>
      <c r="AA206" s="182"/>
      <c r="AT206" s="183" t="s">
        <v>159</v>
      </c>
      <c r="AU206" s="183" t="s">
        <v>106</v>
      </c>
      <c r="AV206" s="10" t="s">
        <v>106</v>
      </c>
      <c r="AW206" s="10" t="s">
        <v>34</v>
      </c>
      <c r="AX206" s="10" t="s">
        <v>84</v>
      </c>
      <c r="AY206" s="183" t="s">
        <v>151</v>
      </c>
    </row>
    <row r="207" spans="2:65" s="1" customFormat="1" ht="44.25" customHeight="1">
      <c r="B207" s="36"/>
      <c r="C207" s="169" t="s">
        <v>361</v>
      </c>
      <c r="D207" s="169" t="s">
        <v>152</v>
      </c>
      <c r="E207" s="170" t="s">
        <v>739</v>
      </c>
      <c r="F207" s="247" t="s">
        <v>740</v>
      </c>
      <c r="G207" s="247"/>
      <c r="H207" s="247"/>
      <c r="I207" s="247"/>
      <c r="J207" s="171" t="s">
        <v>364</v>
      </c>
      <c r="K207" s="172">
        <v>35</v>
      </c>
      <c r="L207" s="248">
        <v>0</v>
      </c>
      <c r="M207" s="249"/>
      <c r="N207" s="250">
        <f>ROUND(L207*K207,2)</f>
        <v>0</v>
      </c>
      <c r="O207" s="250"/>
      <c r="P207" s="250"/>
      <c r="Q207" s="250"/>
      <c r="R207" s="38"/>
      <c r="T207" s="173" t="s">
        <v>22</v>
      </c>
      <c r="U207" s="45" t="s">
        <v>41</v>
      </c>
      <c r="V207" s="37"/>
      <c r="W207" s="174">
        <f>V207*K207</f>
        <v>0</v>
      </c>
      <c r="X207" s="174">
        <v>0</v>
      </c>
      <c r="Y207" s="174">
        <f>X207*K207</f>
        <v>0</v>
      </c>
      <c r="Z207" s="174">
        <v>0</v>
      </c>
      <c r="AA207" s="175">
        <f>Z207*K207</f>
        <v>0</v>
      </c>
      <c r="AR207" s="19" t="s">
        <v>156</v>
      </c>
      <c r="AT207" s="19" t="s">
        <v>152</v>
      </c>
      <c r="AU207" s="19" t="s">
        <v>106</v>
      </c>
      <c r="AY207" s="19" t="s">
        <v>151</v>
      </c>
      <c r="BE207" s="111">
        <f>IF(U207="základní",N207,0)</f>
        <v>0</v>
      </c>
      <c r="BF207" s="111">
        <f>IF(U207="snížená",N207,0)</f>
        <v>0</v>
      </c>
      <c r="BG207" s="111">
        <f>IF(U207="zákl. přenesená",N207,0)</f>
        <v>0</v>
      </c>
      <c r="BH207" s="111">
        <f>IF(U207="sníž. přenesená",N207,0)</f>
        <v>0</v>
      </c>
      <c r="BI207" s="111">
        <f>IF(U207="nulová",N207,0)</f>
        <v>0</v>
      </c>
      <c r="BJ207" s="19" t="s">
        <v>84</v>
      </c>
      <c r="BK207" s="111">
        <f>ROUND(L207*K207,2)</f>
        <v>0</v>
      </c>
      <c r="BL207" s="19" t="s">
        <v>156</v>
      </c>
      <c r="BM207" s="19" t="s">
        <v>741</v>
      </c>
    </row>
    <row r="208" spans="2:65" s="10" customFormat="1" ht="22.5" customHeight="1">
      <c r="B208" s="176"/>
      <c r="C208" s="177"/>
      <c r="D208" s="177"/>
      <c r="E208" s="178" t="s">
        <v>22</v>
      </c>
      <c r="F208" s="261" t="s">
        <v>742</v>
      </c>
      <c r="G208" s="262"/>
      <c r="H208" s="262"/>
      <c r="I208" s="262"/>
      <c r="J208" s="177"/>
      <c r="K208" s="179">
        <v>35</v>
      </c>
      <c r="L208" s="177"/>
      <c r="M208" s="177"/>
      <c r="N208" s="177"/>
      <c r="O208" s="177"/>
      <c r="P208" s="177"/>
      <c r="Q208" s="177"/>
      <c r="R208" s="180"/>
      <c r="T208" s="181"/>
      <c r="U208" s="177"/>
      <c r="V208" s="177"/>
      <c r="W208" s="177"/>
      <c r="X208" s="177"/>
      <c r="Y208" s="177"/>
      <c r="Z208" s="177"/>
      <c r="AA208" s="182"/>
      <c r="AT208" s="183" t="s">
        <v>159</v>
      </c>
      <c r="AU208" s="183" t="s">
        <v>106</v>
      </c>
      <c r="AV208" s="10" t="s">
        <v>106</v>
      </c>
      <c r="AW208" s="10" t="s">
        <v>34</v>
      </c>
      <c r="AX208" s="10" t="s">
        <v>76</v>
      </c>
      <c r="AY208" s="183" t="s">
        <v>151</v>
      </c>
    </row>
    <row r="209" spans="2:65" s="11" customFormat="1" ht="22.5" customHeight="1">
      <c r="B209" s="184"/>
      <c r="C209" s="185"/>
      <c r="D209" s="185"/>
      <c r="E209" s="186" t="s">
        <v>22</v>
      </c>
      <c r="F209" s="259" t="s">
        <v>160</v>
      </c>
      <c r="G209" s="260"/>
      <c r="H209" s="260"/>
      <c r="I209" s="260"/>
      <c r="J209" s="185"/>
      <c r="K209" s="187">
        <v>35</v>
      </c>
      <c r="L209" s="185"/>
      <c r="M209" s="185"/>
      <c r="N209" s="185"/>
      <c r="O209" s="185"/>
      <c r="P209" s="185"/>
      <c r="Q209" s="185"/>
      <c r="R209" s="188"/>
      <c r="T209" s="189"/>
      <c r="U209" s="185"/>
      <c r="V209" s="185"/>
      <c r="W209" s="185"/>
      <c r="X209" s="185"/>
      <c r="Y209" s="185"/>
      <c r="Z209" s="185"/>
      <c r="AA209" s="190"/>
      <c r="AT209" s="191" t="s">
        <v>159</v>
      </c>
      <c r="AU209" s="191" t="s">
        <v>106</v>
      </c>
      <c r="AV209" s="11" t="s">
        <v>156</v>
      </c>
      <c r="AW209" s="11" t="s">
        <v>34</v>
      </c>
      <c r="AX209" s="11" t="s">
        <v>84</v>
      </c>
      <c r="AY209" s="191" t="s">
        <v>151</v>
      </c>
    </row>
    <row r="210" spans="2:65" s="1" customFormat="1" ht="31.5" customHeight="1">
      <c r="B210" s="36"/>
      <c r="C210" s="192" t="s">
        <v>367</v>
      </c>
      <c r="D210" s="192" t="s">
        <v>253</v>
      </c>
      <c r="E210" s="193" t="s">
        <v>743</v>
      </c>
      <c r="F210" s="263" t="s">
        <v>744</v>
      </c>
      <c r="G210" s="263"/>
      <c r="H210" s="263"/>
      <c r="I210" s="263"/>
      <c r="J210" s="194" t="s">
        <v>364</v>
      </c>
      <c r="K210" s="195">
        <v>35.524999999999999</v>
      </c>
      <c r="L210" s="264">
        <v>0</v>
      </c>
      <c r="M210" s="265"/>
      <c r="N210" s="266">
        <f>ROUND(L210*K210,2)</f>
        <v>0</v>
      </c>
      <c r="O210" s="250"/>
      <c r="P210" s="250"/>
      <c r="Q210" s="250"/>
      <c r="R210" s="38"/>
      <c r="T210" s="173" t="s">
        <v>22</v>
      </c>
      <c r="U210" s="45" t="s">
        <v>41</v>
      </c>
      <c r="V210" s="37"/>
      <c r="W210" s="174">
        <f>V210*K210</f>
        <v>0</v>
      </c>
      <c r="X210" s="174">
        <v>2.16E-3</v>
      </c>
      <c r="Y210" s="174">
        <f>X210*K210</f>
        <v>7.6733999999999997E-2</v>
      </c>
      <c r="Z210" s="174">
        <v>0</v>
      </c>
      <c r="AA210" s="175">
        <f>Z210*K210</f>
        <v>0</v>
      </c>
      <c r="AR210" s="19" t="s">
        <v>190</v>
      </c>
      <c r="AT210" s="19" t="s">
        <v>253</v>
      </c>
      <c r="AU210" s="19" t="s">
        <v>106</v>
      </c>
      <c r="AY210" s="19" t="s">
        <v>151</v>
      </c>
      <c r="BE210" s="111">
        <f>IF(U210="základní",N210,0)</f>
        <v>0</v>
      </c>
      <c r="BF210" s="111">
        <f>IF(U210="snížená",N210,0)</f>
        <v>0</v>
      </c>
      <c r="BG210" s="111">
        <f>IF(U210="zákl. přenesená",N210,0)</f>
        <v>0</v>
      </c>
      <c r="BH210" s="111">
        <f>IF(U210="sníž. přenesená",N210,0)</f>
        <v>0</v>
      </c>
      <c r="BI210" s="111">
        <f>IF(U210="nulová",N210,0)</f>
        <v>0</v>
      </c>
      <c r="BJ210" s="19" t="s">
        <v>84</v>
      </c>
      <c r="BK210" s="111">
        <f>ROUND(L210*K210,2)</f>
        <v>0</v>
      </c>
      <c r="BL210" s="19" t="s">
        <v>156</v>
      </c>
      <c r="BM210" s="19" t="s">
        <v>745</v>
      </c>
    </row>
    <row r="211" spans="2:65" s="10" customFormat="1" ht="22.5" customHeight="1">
      <c r="B211" s="176"/>
      <c r="C211" s="177"/>
      <c r="D211" s="177"/>
      <c r="E211" s="178" t="s">
        <v>22</v>
      </c>
      <c r="F211" s="261" t="s">
        <v>746</v>
      </c>
      <c r="G211" s="262"/>
      <c r="H211" s="262"/>
      <c r="I211" s="262"/>
      <c r="J211" s="177"/>
      <c r="K211" s="179">
        <v>35.524999999999999</v>
      </c>
      <c r="L211" s="177"/>
      <c r="M211" s="177"/>
      <c r="N211" s="177"/>
      <c r="O211" s="177"/>
      <c r="P211" s="177"/>
      <c r="Q211" s="177"/>
      <c r="R211" s="180"/>
      <c r="T211" s="181"/>
      <c r="U211" s="177"/>
      <c r="V211" s="177"/>
      <c r="W211" s="177"/>
      <c r="X211" s="177"/>
      <c r="Y211" s="177"/>
      <c r="Z211" s="177"/>
      <c r="AA211" s="182"/>
      <c r="AT211" s="183" t="s">
        <v>159</v>
      </c>
      <c r="AU211" s="183" t="s">
        <v>106</v>
      </c>
      <c r="AV211" s="10" t="s">
        <v>106</v>
      </c>
      <c r="AW211" s="10" t="s">
        <v>34</v>
      </c>
      <c r="AX211" s="10" t="s">
        <v>76</v>
      </c>
      <c r="AY211" s="183" t="s">
        <v>151</v>
      </c>
    </row>
    <row r="212" spans="2:65" s="11" customFormat="1" ht="22.5" customHeight="1">
      <c r="B212" s="184"/>
      <c r="C212" s="185"/>
      <c r="D212" s="185"/>
      <c r="E212" s="186" t="s">
        <v>22</v>
      </c>
      <c r="F212" s="259" t="s">
        <v>160</v>
      </c>
      <c r="G212" s="260"/>
      <c r="H212" s="260"/>
      <c r="I212" s="260"/>
      <c r="J212" s="185"/>
      <c r="K212" s="187">
        <v>35.524999999999999</v>
      </c>
      <c r="L212" s="185"/>
      <c r="M212" s="185"/>
      <c r="N212" s="185"/>
      <c r="O212" s="185"/>
      <c r="P212" s="185"/>
      <c r="Q212" s="185"/>
      <c r="R212" s="188"/>
      <c r="T212" s="189"/>
      <c r="U212" s="185"/>
      <c r="V212" s="185"/>
      <c r="W212" s="185"/>
      <c r="X212" s="185"/>
      <c r="Y212" s="185"/>
      <c r="Z212" s="185"/>
      <c r="AA212" s="190"/>
      <c r="AT212" s="191" t="s">
        <v>159</v>
      </c>
      <c r="AU212" s="191" t="s">
        <v>106</v>
      </c>
      <c r="AV212" s="11" t="s">
        <v>156</v>
      </c>
      <c r="AW212" s="11" t="s">
        <v>34</v>
      </c>
      <c r="AX212" s="11" t="s">
        <v>84</v>
      </c>
      <c r="AY212" s="191" t="s">
        <v>151</v>
      </c>
    </row>
    <row r="213" spans="2:65" s="1" customFormat="1" ht="31.5" customHeight="1">
      <c r="B213" s="36"/>
      <c r="C213" s="169" t="s">
        <v>371</v>
      </c>
      <c r="D213" s="169" t="s">
        <v>152</v>
      </c>
      <c r="E213" s="170" t="s">
        <v>747</v>
      </c>
      <c r="F213" s="247" t="s">
        <v>748</v>
      </c>
      <c r="G213" s="247"/>
      <c r="H213" s="247"/>
      <c r="I213" s="247"/>
      <c r="J213" s="171" t="s">
        <v>351</v>
      </c>
      <c r="K213" s="172">
        <v>2</v>
      </c>
      <c r="L213" s="248">
        <v>0</v>
      </c>
      <c r="M213" s="249"/>
      <c r="N213" s="250">
        <f>ROUND(L213*K213,2)</f>
        <v>0</v>
      </c>
      <c r="O213" s="250"/>
      <c r="P213" s="250"/>
      <c r="Q213" s="250"/>
      <c r="R213" s="38"/>
      <c r="T213" s="173" t="s">
        <v>22</v>
      </c>
      <c r="U213" s="45" t="s">
        <v>41</v>
      </c>
      <c r="V213" s="37"/>
      <c r="W213" s="174">
        <f>V213*K213</f>
        <v>0</v>
      </c>
      <c r="X213" s="174">
        <v>0</v>
      </c>
      <c r="Y213" s="174">
        <f>X213*K213</f>
        <v>0</v>
      </c>
      <c r="Z213" s="174">
        <v>0</v>
      </c>
      <c r="AA213" s="175">
        <f>Z213*K213</f>
        <v>0</v>
      </c>
      <c r="AR213" s="19" t="s">
        <v>156</v>
      </c>
      <c r="AT213" s="19" t="s">
        <v>152</v>
      </c>
      <c r="AU213" s="19" t="s">
        <v>106</v>
      </c>
      <c r="AY213" s="19" t="s">
        <v>151</v>
      </c>
      <c r="BE213" s="111">
        <f>IF(U213="základní",N213,0)</f>
        <v>0</v>
      </c>
      <c r="BF213" s="111">
        <f>IF(U213="snížená",N213,0)</f>
        <v>0</v>
      </c>
      <c r="BG213" s="111">
        <f>IF(U213="zákl. přenesená",N213,0)</f>
        <v>0</v>
      </c>
      <c r="BH213" s="111">
        <f>IF(U213="sníž. přenesená",N213,0)</f>
        <v>0</v>
      </c>
      <c r="BI213" s="111">
        <f>IF(U213="nulová",N213,0)</f>
        <v>0</v>
      </c>
      <c r="BJ213" s="19" t="s">
        <v>84</v>
      </c>
      <c r="BK213" s="111">
        <f>ROUND(L213*K213,2)</f>
        <v>0</v>
      </c>
      <c r="BL213" s="19" t="s">
        <v>156</v>
      </c>
      <c r="BM213" s="19" t="s">
        <v>749</v>
      </c>
    </row>
    <row r="214" spans="2:65" s="1" customFormat="1" ht="22.5" customHeight="1">
      <c r="B214" s="36"/>
      <c r="C214" s="192" t="s">
        <v>375</v>
      </c>
      <c r="D214" s="192" t="s">
        <v>253</v>
      </c>
      <c r="E214" s="193" t="s">
        <v>750</v>
      </c>
      <c r="F214" s="263" t="s">
        <v>751</v>
      </c>
      <c r="G214" s="263"/>
      <c r="H214" s="263"/>
      <c r="I214" s="263"/>
      <c r="J214" s="194" t="s">
        <v>351</v>
      </c>
      <c r="K214" s="195">
        <v>2</v>
      </c>
      <c r="L214" s="264">
        <v>0</v>
      </c>
      <c r="M214" s="265"/>
      <c r="N214" s="266">
        <f>ROUND(L214*K214,2)</f>
        <v>0</v>
      </c>
      <c r="O214" s="250"/>
      <c r="P214" s="250"/>
      <c r="Q214" s="250"/>
      <c r="R214" s="38"/>
      <c r="T214" s="173" t="s">
        <v>22</v>
      </c>
      <c r="U214" s="45" t="s">
        <v>41</v>
      </c>
      <c r="V214" s="37"/>
      <c r="W214" s="174">
        <f>V214*K214</f>
        <v>0</v>
      </c>
      <c r="X214" s="174">
        <v>9.7400000000000004E-4</v>
      </c>
      <c r="Y214" s="174">
        <f>X214*K214</f>
        <v>1.9480000000000001E-3</v>
      </c>
      <c r="Z214" s="174">
        <v>0</v>
      </c>
      <c r="AA214" s="175">
        <f>Z214*K214</f>
        <v>0</v>
      </c>
      <c r="AR214" s="19" t="s">
        <v>190</v>
      </c>
      <c r="AT214" s="19" t="s">
        <v>253</v>
      </c>
      <c r="AU214" s="19" t="s">
        <v>106</v>
      </c>
      <c r="AY214" s="19" t="s">
        <v>151</v>
      </c>
      <c r="BE214" s="111">
        <f>IF(U214="základní",N214,0)</f>
        <v>0</v>
      </c>
      <c r="BF214" s="111">
        <f>IF(U214="snížená",N214,0)</f>
        <v>0</v>
      </c>
      <c r="BG214" s="111">
        <f>IF(U214="zákl. přenesená",N214,0)</f>
        <v>0</v>
      </c>
      <c r="BH214" s="111">
        <f>IF(U214="sníž. přenesená",N214,0)</f>
        <v>0</v>
      </c>
      <c r="BI214" s="111">
        <f>IF(U214="nulová",N214,0)</f>
        <v>0</v>
      </c>
      <c r="BJ214" s="19" t="s">
        <v>84</v>
      </c>
      <c r="BK214" s="111">
        <f>ROUND(L214*K214,2)</f>
        <v>0</v>
      </c>
      <c r="BL214" s="19" t="s">
        <v>156</v>
      </c>
      <c r="BM214" s="19" t="s">
        <v>752</v>
      </c>
    </row>
    <row r="215" spans="2:65" s="1" customFormat="1" ht="31.5" customHeight="1">
      <c r="B215" s="36"/>
      <c r="C215" s="169" t="s">
        <v>379</v>
      </c>
      <c r="D215" s="169" t="s">
        <v>152</v>
      </c>
      <c r="E215" s="170" t="s">
        <v>753</v>
      </c>
      <c r="F215" s="247" t="s">
        <v>754</v>
      </c>
      <c r="G215" s="247"/>
      <c r="H215" s="247"/>
      <c r="I215" s="247"/>
      <c r="J215" s="171" t="s">
        <v>351</v>
      </c>
      <c r="K215" s="172">
        <v>2</v>
      </c>
      <c r="L215" s="248">
        <v>0</v>
      </c>
      <c r="M215" s="249"/>
      <c r="N215" s="250">
        <f>ROUND(L215*K215,2)</f>
        <v>0</v>
      </c>
      <c r="O215" s="250"/>
      <c r="P215" s="250"/>
      <c r="Q215" s="250"/>
      <c r="R215" s="38"/>
      <c r="T215" s="173" t="s">
        <v>22</v>
      </c>
      <c r="U215" s="45" t="s">
        <v>41</v>
      </c>
      <c r="V215" s="37"/>
      <c r="W215" s="174">
        <f>V215*K215</f>
        <v>0</v>
      </c>
      <c r="X215" s="174">
        <v>1.6000000000000001E-3</v>
      </c>
      <c r="Y215" s="174">
        <f>X215*K215</f>
        <v>3.2000000000000002E-3</v>
      </c>
      <c r="Z215" s="174">
        <v>0</v>
      </c>
      <c r="AA215" s="175">
        <f>Z215*K215</f>
        <v>0</v>
      </c>
      <c r="AR215" s="19" t="s">
        <v>156</v>
      </c>
      <c r="AT215" s="19" t="s">
        <v>152</v>
      </c>
      <c r="AU215" s="19" t="s">
        <v>106</v>
      </c>
      <c r="AY215" s="19" t="s">
        <v>151</v>
      </c>
      <c r="BE215" s="111">
        <f>IF(U215="základní",N215,0)</f>
        <v>0</v>
      </c>
      <c r="BF215" s="111">
        <f>IF(U215="snížená",N215,0)</f>
        <v>0</v>
      </c>
      <c r="BG215" s="111">
        <f>IF(U215="zákl. přenesená",N215,0)</f>
        <v>0</v>
      </c>
      <c r="BH215" s="111">
        <f>IF(U215="sníž. přenesená",N215,0)</f>
        <v>0</v>
      </c>
      <c r="BI215" s="111">
        <f>IF(U215="nulová",N215,0)</f>
        <v>0</v>
      </c>
      <c r="BJ215" s="19" t="s">
        <v>84</v>
      </c>
      <c r="BK215" s="111">
        <f>ROUND(L215*K215,2)</f>
        <v>0</v>
      </c>
      <c r="BL215" s="19" t="s">
        <v>156</v>
      </c>
      <c r="BM215" s="19" t="s">
        <v>755</v>
      </c>
    </row>
    <row r="216" spans="2:65" s="10" customFormat="1" ht="22.5" customHeight="1">
      <c r="B216" s="176"/>
      <c r="C216" s="177"/>
      <c r="D216" s="177"/>
      <c r="E216" s="178" t="s">
        <v>22</v>
      </c>
      <c r="F216" s="261" t="s">
        <v>756</v>
      </c>
      <c r="G216" s="262"/>
      <c r="H216" s="262"/>
      <c r="I216" s="262"/>
      <c r="J216" s="177"/>
      <c r="K216" s="179">
        <v>2</v>
      </c>
      <c r="L216" s="177"/>
      <c r="M216" s="177"/>
      <c r="N216" s="177"/>
      <c r="O216" s="177"/>
      <c r="P216" s="177"/>
      <c r="Q216" s="177"/>
      <c r="R216" s="180"/>
      <c r="T216" s="181"/>
      <c r="U216" s="177"/>
      <c r="V216" s="177"/>
      <c r="W216" s="177"/>
      <c r="X216" s="177"/>
      <c r="Y216" s="177"/>
      <c r="Z216" s="177"/>
      <c r="AA216" s="182"/>
      <c r="AT216" s="183" t="s">
        <v>159</v>
      </c>
      <c r="AU216" s="183" t="s">
        <v>106</v>
      </c>
      <c r="AV216" s="10" t="s">
        <v>106</v>
      </c>
      <c r="AW216" s="10" t="s">
        <v>34</v>
      </c>
      <c r="AX216" s="10" t="s">
        <v>84</v>
      </c>
      <c r="AY216" s="183" t="s">
        <v>151</v>
      </c>
    </row>
    <row r="217" spans="2:65" s="1" customFormat="1" ht="22.5" customHeight="1">
      <c r="B217" s="36"/>
      <c r="C217" s="192" t="s">
        <v>383</v>
      </c>
      <c r="D217" s="192" t="s">
        <v>253</v>
      </c>
      <c r="E217" s="193" t="s">
        <v>757</v>
      </c>
      <c r="F217" s="263" t="s">
        <v>758</v>
      </c>
      <c r="G217" s="263"/>
      <c r="H217" s="263"/>
      <c r="I217" s="263"/>
      <c r="J217" s="194" t="s">
        <v>351</v>
      </c>
      <c r="K217" s="195">
        <v>2</v>
      </c>
      <c r="L217" s="264">
        <v>0</v>
      </c>
      <c r="M217" s="265"/>
      <c r="N217" s="266">
        <f>ROUND(L217*K217,2)</f>
        <v>0</v>
      </c>
      <c r="O217" s="250"/>
      <c r="P217" s="250"/>
      <c r="Q217" s="250"/>
      <c r="R217" s="38"/>
      <c r="T217" s="173" t="s">
        <v>22</v>
      </c>
      <c r="U217" s="45" t="s">
        <v>41</v>
      </c>
      <c r="V217" s="37"/>
      <c r="W217" s="174">
        <f>V217*K217</f>
        <v>0</v>
      </c>
      <c r="X217" s="174">
        <v>3.9500000000000004E-3</v>
      </c>
      <c r="Y217" s="174">
        <f>X217*K217</f>
        <v>7.9000000000000008E-3</v>
      </c>
      <c r="Z217" s="174">
        <v>0</v>
      </c>
      <c r="AA217" s="175">
        <f>Z217*K217</f>
        <v>0</v>
      </c>
      <c r="AR217" s="19" t="s">
        <v>190</v>
      </c>
      <c r="AT217" s="19" t="s">
        <v>253</v>
      </c>
      <c r="AU217" s="19" t="s">
        <v>106</v>
      </c>
      <c r="AY217" s="19" t="s">
        <v>151</v>
      </c>
      <c r="BE217" s="111">
        <f>IF(U217="základní",N217,0)</f>
        <v>0</v>
      </c>
      <c r="BF217" s="111">
        <f>IF(U217="snížená",N217,0)</f>
        <v>0</v>
      </c>
      <c r="BG217" s="111">
        <f>IF(U217="zákl. přenesená",N217,0)</f>
        <v>0</v>
      </c>
      <c r="BH217" s="111">
        <f>IF(U217="sníž. přenesená",N217,0)</f>
        <v>0</v>
      </c>
      <c r="BI217" s="111">
        <f>IF(U217="nulová",N217,0)</f>
        <v>0</v>
      </c>
      <c r="BJ217" s="19" t="s">
        <v>84</v>
      </c>
      <c r="BK217" s="111">
        <f>ROUND(L217*K217,2)</f>
        <v>0</v>
      </c>
      <c r="BL217" s="19" t="s">
        <v>156</v>
      </c>
      <c r="BM217" s="19" t="s">
        <v>759</v>
      </c>
    </row>
    <row r="218" spans="2:65" s="1" customFormat="1" ht="22.5" customHeight="1">
      <c r="B218" s="36"/>
      <c r="C218" s="169" t="s">
        <v>388</v>
      </c>
      <c r="D218" s="169" t="s">
        <v>152</v>
      </c>
      <c r="E218" s="170" t="s">
        <v>760</v>
      </c>
      <c r="F218" s="247" t="s">
        <v>761</v>
      </c>
      <c r="G218" s="247"/>
      <c r="H218" s="247"/>
      <c r="I218" s="247"/>
      <c r="J218" s="171" t="s">
        <v>364</v>
      </c>
      <c r="K218" s="172">
        <v>35</v>
      </c>
      <c r="L218" s="248">
        <v>0</v>
      </c>
      <c r="M218" s="249"/>
      <c r="N218" s="250">
        <f>ROUND(L218*K218,2)</f>
        <v>0</v>
      </c>
      <c r="O218" s="250"/>
      <c r="P218" s="250"/>
      <c r="Q218" s="250"/>
      <c r="R218" s="38"/>
      <c r="T218" s="173" t="s">
        <v>22</v>
      </c>
      <c r="U218" s="45" t="s">
        <v>41</v>
      </c>
      <c r="V218" s="37"/>
      <c r="W218" s="174">
        <f>V218*K218</f>
        <v>0</v>
      </c>
      <c r="X218" s="174">
        <v>0</v>
      </c>
      <c r="Y218" s="174">
        <f>X218*K218</f>
        <v>0</v>
      </c>
      <c r="Z218" s="174">
        <v>0</v>
      </c>
      <c r="AA218" s="175">
        <f>Z218*K218</f>
        <v>0</v>
      </c>
      <c r="AR218" s="19" t="s">
        <v>156</v>
      </c>
      <c r="AT218" s="19" t="s">
        <v>152</v>
      </c>
      <c r="AU218" s="19" t="s">
        <v>106</v>
      </c>
      <c r="AY218" s="19" t="s">
        <v>151</v>
      </c>
      <c r="BE218" s="111">
        <f>IF(U218="základní",N218,0)</f>
        <v>0</v>
      </c>
      <c r="BF218" s="111">
        <f>IF(U218="snížená",N218,0)</f>
        <v>0</v>
      </c>
      <c r="BG218" s="111">
        <f>IF(U218="zákl. přenesená",N218,0)</f>
        <v>0</v>
      </c>
      <c r="BH218" s="111">
        <f>IF(U218="sníž. přenesená",N218,0)</f>
        <v>0</v>
      </c>
      <c r="BI218" s="111">
        <f>IF(U218="nulová",N218,0)</f>
        <v>0</v>
      </c>
      <c r="BJ218" s="19" t="s">
        <v>84</v>
      </c>
      <c r="BK218" s="111">
        <f>ROUND(L218*K218,2)</f>
        <v>0</v>
      </c>
      <c r="BL218" s="19" t="s">
        <v>156</v>
      </c>
      <c r="BM218" s="19" t="s">
        <v>762</v>
      </c>
    </row>
    <row r="219" spans="2:65" s="10" customFormat="1" ht="22.5" customHeight="1">
      <c r="B219" s="176"/>
      <c r="C219" s="177"/>
      <c r="D219" s="177"/>
      <c r="E219" s="178" t="s">
        <v>22</v>
      </c>
      <c r="F219" s="261" t="s">
        <v>742</v>
      </c>
      <c r="G219" s="262"/>
      <c r="H219" s="262"/>
      <c r="I219" s="262"/>
      <c r="J219" s="177"/>
      <c r="K219" s="179">
        <v>35</v>
      </c>
      <c r="L219" s="177"/>
      <c r="M219" s="177"/>
      <c r="N219" s="177"/>
      <c r="O219" s="177"/>
      <c r="P219" s="177"/>
      <c r="Q219" s="177"/>
      <c r="R219" s="180"/>
      <c r="T219" s="181"/>
      <c r="U219" s="177"/>
      <c r="V219" s="177"/>
      <c r="W219" s="177"/>
      <c r="X219" s="177"/>
      <c r="Y219" s="177"/>
      <c r="Z219" s="177"/>
      <c r="AA219" s="182"/>
      <c r="AT219" s="183" t="s">
        <v>159</v>
      </c>
      <c r="AU219" s="183" t="s">
        <v>106</v>
      </c>
      <c r="AV219" s="10" t="s">
        <v>106</v>
      </c>
      <c r="AW219" s="10" t="s">
        <v>34</v>
      </c>
      <c r="AX219" s="10" t="s">
        <v>76</v>
      </c>
      <c r="AY219" s="183" t="s">
        <v>151</v>
      </c>
    </row>
    <row r="220" spans="2:65" s="11" customFormat="1" ht="22.5" customHeight="1">
      <c r="B220" s="184"/>
      <c r="C220" s="185"/>
      <c r="D220" s="185"/>
      <c r="E220" s="186" t="s">
        <v>22</v>
      </c>
      <c r="F220" s="259" t="s">
        <v>160</v>
      </c>
      <c r="G220" s="260"/>
      <c r="H220" s="260"/>
      <c r="I220" s="260"/>
      <c r="J220" s="185"/>
      <c r="K220" s="187">
        <v>35</v>
      </c>
      <c r="L220" s="185"/>
      <c r="M220" s="185"/>
      <c r="N220" s="185"/>
      <c r="O220" s="185"/>
      <c r="P220" s="185"/>
      <c r="Q220" s="185"/>
      <c r="R220" s="188"/>
      <c r="T220" s="189"/>
      <c r="U220" s="185"/>
      <c r="V220" s="185"/>
      <c r="W220" s="185"/>
      <c r="X220" s="185"/>
      <c r="Y220" s="185"/>
      <c r="Z220" s="185"/>
      <c r="AA220" s="190"/>
      <c r="AT220" s="191" t="s">
        <v>159</v>
      </c>
      <c r="AU220" s="191" t="s">
        <v>106</v>
      </c>
      <c r="AV220" s="11" t="s">
        <v>156</v>
      </c>
      <c r="AW220" s="11" t="s">
        <v>34</v>
      </c>
      <c r="AX220" s="11" t="s">
        <v>84</v>
      </c>
      <c r="AY220" s="191" t="s">
        <v>151</v>
      </c>
    </row>
    <row r="221" spans="2:65" s="1" customFormat="1" ht="31.5" customHeight="1">
      <c r="B221" s="36"/>
      <c r="C221" s="169" t="s">
        <v>393</v>
      </c>
      <c r="D221" s="169" t="s">
        <v>152</v>
      </c>
      <c r="E221" s="170" t="s">
        <v>763</v>
      </c>
      <c r="F221" s="247" t="s">
        <v>764</v>
      </c>
      <c r="G221" s="247"/>
      <c r="H221" s="247"/>
      <c r="I221" s="247"/>
      <c r="J221" s="171" t="s">
        <v>364</v>
      </c>
      <c r="K221" s="172">
        <v>35</v>
      </c>
      <c r="L221" s="248">
        <v>0</v>
      </c>
      <c r="M221" s="249"/>
      <c r="N221" s="250">
        <f>ROUND(L221*K221,2)</f>
        <v>0</v>
      </c>
      <c r="O221" s="250"/>
      <c r="P221" s="250"/>
      <c r="Q221" s="250"/>
      <c r="R221" s="38"/>
      <c r="T221" s="173" t="s">
        <v>22</v>
      </c>
      <c r="U221" s="45" t="s">
        <v>41</v>
      </c>
      <c r="V221" s="37"/>
      <c r="W221" s="174">
        <f>V221*K221</f>
        <v>0</v>
      </c>
      <c r="X221" s="174">
        <v>0</v>
      </c>
      <c r="Y221" s="174">
        <f>X221*K221</f>
        <v>0</v>
      </c>
      <c r="Z221" s="174">
        <v>0</v>
      </c>
      <c r="AA221" s="175">
        <f>Z221*K221</f>
        <v>0</v>
      </c>
      <c r="AR221" s="19" t="s">
        <v>156</v>
      </c>
      <c r="AT221" s="19" t="s">
        <v>152</v>
      </c>
      <c r="AU221" s="19" t="s">
        <v>106</v>
      </c>
      <c r="AY221" s="19" t="s">
        <v>151</v>
      </c>
      <c r="BE221" s="111">
        <f>IF(U221="základní",N221,0)</f>
        <v>0</v>
      </c>
      <c r="BF221" s="111">
        <f>IF(U221="snížená",N221,0)</f>
        <v>0</v>
      </c>
      <c r="BG221" s="111">
        <f>IF(U221="zákl. přenesená",N221,0)</f>
        <v>0</v>
      </c>
      <c r="BH221" s="111">
        <f>IF(U221="sníž. přenesená",N221,0)</f>
        <v>0</v>
      </c>
      <c r="BI221" s="111">
        <f>IF(U221="nulová",N221,0)</f>
        <v>0</v>
      </c>
      <c r="BJ221" s="19" t="s">
        <v>84</v>
      </c>
      <c r="BK221" s="111">
        <f>ROUND(L221*K221,2)</f>
        <v>0</v>
      </c>
      <c r="BL221" s="19" t="s">
        <v>156</v>
      </c>
      <c r="BM221" s="19" t="s">
        <v>765</v>
      </c>
    </row>
    <row r="222" spans="2:65" s="10" customFormat="1" ht="22.5" customHeight="1">
      <c r="B222" s="176"/>
      <c r="C222" s="177"/>
      <c r="D222" s="177"/>
      <c r="E222" s="178" t="s">
        <v>22</v>
      </c>
      <c r="F222" s="261" t="s">
        <v>742</v>
      </c>
      <c r="G222" s="262"/>
      <c r="H222" s="262"/>
      <c r="I222" s="262"/>
      <c r="J222" s="177"/>
      <c r="K222" s="179">
        <v>35</v>
      </c>
      <c r="L222" s="177"/>
      <c r="M222" s="177"/>
      <c r="N222" s="177"/>
      <c r="O222" s="177"/>
      <c r="P222" s="177"/>
      <c r="Q222" s="177"/>
      <c r="R222" s="180"/>
      <c r="T222" s="181"/>
      <c r="U222" s="177"/>
      <c r="V222" s="177"/>
      <c r="W222" s="177"/>
      <c r="X222" s="177"/>
      <c r="Y222" s="177"/>
      <c r="Z222" s="177"/>
      <c r="AA222" s="182"/>
      <c r="AT222" s="183" t="s">
        <v>159</v>
      </c>
      <c r="AU222" s="183" t="s">
        <v>106</v>
      </c>
      <c r="AV222" s="10" t="s">
        <v>106</v>
      </c>
      <c r="AW222" s="10" t="s">
        <v>34</v>
      </c>
      <c r="AX222" s="10" t="s">
        <v>76</v>
      </c>
      <c r="AY222" s="183" t="s">
        <v>151</v>
      </c>
    </row>
    <row r="223" spans="2:65" s="11" customFormat="1" ht="22.5" customHeight="1">
      <c r="B223" s="184"/>
      <c r="C223" s="185"/>
      <c r="D223" s="185"/>
      <c r="E223" s="186" t="s">
        <v>22</v>
      </c>
      <c r="F223" s="259" t="s">
        <v>160</v>
      </c>
      <c r="G223" s="260"/>
      <c r="H223" s="260"/>
      <c r="I223" s="260"/>
      <c r="J223" s="185"/>
      <c r="K223" s="187">
        <v>35</v>
      </c>
      <c r="L223" s="185"/>
      <c r="M223" s="185"/>
      <c r="N223" s="185"/>
      <c r="O223" s="185"/>
      <c r="P223" s="185"/>
      <c r="Q223" s="185"/>
      <c r="R223" s="188"/>
      <c r="T223" s="189"/>
      <c r="U223" s="185"/>
      <c r="V223" s="185"/>
      <c r="W223" s="185"/>
      <c r="X223" s="185"/>
      <c r="Y223" s="185"/>
      <c r="Z223" s="185"/>
      <c r="AA223" s="190"/>
      <c r="AT223" s="191" t="s">
        <v>159</v>
      </c>
      <c r="AU223" s="191" t="s">
        <v>106</v>
      </c>
      <c r="AV223" s="11" t="s">
        <v>156</v>
      </c>
      <c r="AW223" s="11" t="s">
        <v>34</v>
      </c>
      <c r="AX223" s="11" t="s">
        <v>84</v>
      </c>
      <c r="AY223" s="191" t="s">
        <v>151</v>
      </c>
    </row>
    <row r="224" spans="2:65" s="1" customFormat="1" ht="22.5" customHeight="1">
      <c r="B224" s="36"/>
      <c r="C224" s="169" t="s">
        <v>398</v>
      </c>
      <c r="D224" s="169" t="s">
        <v>152</v>
      </c>
      <c r="E224" s="170" t="s">
        <v>766</v>
      </c>
      <c r="F224" s="247" t="s">
        <v>767</v>
      </c>
      <c r="G224" s="247"/>
      <c r="H224" s="247"/>
      <c r="I224" s="247"/>
      <c r="J224" s="171" t="s">
        <v>364</v>
      </c>
      <c r="K224" s="172">
        <v>35</v>
      </c>
      <c r="L224" s="248">
        <v>0</v>
      </c>
      <c r="M224" s="249"/>
      <c r="N224" s="250">
        <f>ROUND(L224*K224,2)</f>
        <v>0</v>
      </c>
      <c r="O224" s="250"/>
      <c r="P224" s="250"/>
      <c r="Q224" s="250"/>
      <c r="R224" s="38"/>
      <c r="T224" s="173" t="s">
        <v>22</v>
      </c>
      <c r="U224" s="45" t="s">
        <v>41</v>
      </c>
      <c r="V224" s="37"/>
      <c r="W224" s="174">
        <f>V224*K224</f>
        <v>0</v>
      </c>
      <c r="X224" s="174">
        <v>0</v>
      </c>
      <c r="Y224" s="174">
        <f>X224*K224</f>
        <v>0</v>
      </c>
      <c r="Z224" s="174">
        <v>0</v>
      </c>
      <c r="AA224" s="175">
        <f>Z224*K224</f>
        <v>0</v>
      </c>
      <c r="AR224" s="19" t="s">
        <v>156</v>
      </c>
      <c r="AT224" s="19" t="s">
        <v>152</v>
      </c>
      <c r="AU224" s="19" t="s">
        <v>106</v>
      </c>
      <c r="AY224" s="19" t="s">
        <v>151</v>
      </c>
      <c r="BE224" s="111">
        <f>IF(U224="základní",N224,0)</f>
        <v>0</v>
      </c>
      <c r="BF224" s="111">
        <f>IF(U224="snížená",N224,0)</f>
        <v>0</v>
      </c>
      <c r="BG224" s="111">
        <f>IF(U224="zákl. přenesená",N224,0)</f>
        <v>0</v>
      </c>
      <c r="BH224" s="111">
        <f>IF(U224="sníž. přenesená",N224,0)</f>
        <v>0</v>
      </c>
      <c r="BI224" s="111">
        <f>IF(U224="nulová",N224,0)</f>
        <v>0</v>
      </c>
      <c r="BJ224" s="19" t="s">
        <v>84</v>
      </c>
      <c r="BK224" s="111">
        <f>ROUND(L224*K224,2)</f>
        <v>0</v>
      </c>
      <c r="BL224" s="19" t="s">
        <v>156</v>
      </c>
      <c r="BM224" s="19" t="s">
        <v>768</v>
      </c>
    </row>
    <row r="225" spans="2:65" s="10" customFormat="1" ht="22.5" customHeight="1">
      <c r="B225" s="176"/>
      <c r="C225" s="177"/>
      <c r="D225" s="177"/>
      <c r="E225" s="178" t="s">
        <v>22</v>
      </c>
      <c r="F225" s="261" t="s">
        <v>742</v>
      </c>
      <c r="G225" s="262"/>
      <c r="H225" s="262"/>
      <c r="I225" s="262"/>
      <c r="J225" s="177"/>
      <c r="K225" s="179">
        <v>35</v>
      </c>
      <c r="L225" s="177"/>
      <c r="M225" s="177"/>
      <c r="N225" s="177"/>
      <c r="O225" s="177"/>
      <c r="P225" s="177"/>
      <c r="Q225" s="177"/>
      <c r="R225" s="180"/>
      <c r="T225" s="181"/>
      <c r="U225" s="177"/>
      <c r="V225" s="177"/>
      <c r="W225" s="177"/>
      <c r="X225" s="177"/>
      <c r="Y225" s="177"/>
      <c r="Z225" s="177"/>
      <c r="AA225" s="182"/>
      <c r="AT225" s="183" t="s">
        <v>159</v>
      </c>
      <c r="AU225" s="183" t="s">
        <v>106</v>
      </c>
      <c r="AV225" s="10" t="s">
        <v>106</v>
      </c>
      <c r="AW225" s="10" t="s">
        <v>34</v>
      </c>
      <c r="AX225" s="10" t="s">
        <v>76</v>
      </c>
      <c r="AY225" s="183" t="s">
        <v>151</v>
      </c>
    </row>
    <row r="226" spans="2:65" s="11" customFormat="1" ht="22.5" customHeight="1">
      <c r="B226" s="184"/>
      <c r="C226" s="185"/>
      <c r="D226" s="185"/>
      <c r="E226" s="186" t="s">
        <v>22</v>
      </c>
      <c r="F226" s="259" t="s">
        <v>160</v>
      </c>
      <c r="G226" s="260"/>
      <c r="H226" s="260"/>
      <c r="I226" s="260"/>
      <c r="J226" s="185"/>
      <c r="K226" s="187">
        <v>35</v>
      </c>
      <c r="L226" s="185"/>
      <c r="M226" s="185"/>
      <c r="N226" s="185"/>
      <c r="O226" s="185"/>
      <c r="P226" s="185"/>
      <c r="Q226" s="185"/>
      <c r="R226" s="188"/>
      <c r="T226" s="189"/>
      <c r="U226" s="185"/>
      <c r="V226" s="185"/>
      <c r="W226" s="185"/>
      <c r="X226" s="185"/>
      <c r="Y226" s="185"/>
      <c r="Z226" s="185"/>
      <c r="AA226" s="190"/>
      <c r="AT226" s="191" t="s">
        <v>159</v>
      </c>
      <c r="AU226" s="191" t="s">
        <v>106</v>
      </c>
      <c r="AV226" s="11" t="s">
        <v>156</v>
      </c>
      <c r="AW226" s="11" t="s">
        <v>34</v>
      </c>
      <c r="AX226" s="11" t="s">
        <v>84</v>
      </c>
      <c r="AY226" s="191" t="s">
        <v>151</v>
      </c>
    </row>
    <row r="227" spans="2:65" s="9" customFormat="1" ht="29.85" customHeight="1">
      <c r="B227" s="158"/>
      <c r="C227" s="159"/>
      <c r="D227" s="168" t="s">
        <v>586</v>
      </c>
      <c r="E227" s="168"/>
      <c r="F227" s="168"/>
      <c r="G227" s="168"/>
      <c r="H227" s="168"/>
      <c r="I227" s="168"/>
      <c r="J227" s="168"/>
      <c r="K227" s="168"/>
      <c r="L227" s="168"/>
      <c r="M227" s="168"/>
      <c r="N227" s="255">
        <f>BK227</f>
        <v>0</v>
      </c>
      <c r="O227" s="256"/>
      <c r="P227" s="256"/>
      <c r="Q227" s="256"/>
      <c r="R227" s="161"/>
      <c r="T227" s="162"/>
      <c r="U227" s="159"/>
      <c r="V227" s="159"/>
      <c r="W227" s="163">
        <f>SUM(W228:W237)</f>
        <v>0</v>
      </c>
      <c r="X227" s="159"/>
      <c r="Y227" s="163">
        <f>SUM(Y228:Y237)</f>
        <v>0</v>
      </c>
      <c r="Z227" s="159"/>
      <c r="AA227" s="164">
        <f>SUM(AA228:AA237)</f>
        <v>12.956219999999998</v>
      </c>
      <c r="AR227" s="165" t="s">
        <v>84</v>
      </c>
      <c r="AT227" s="166" t="s">
        <v>75</v>
      </c>
      <c r="AU227" s="166" t="s">
        <v>84</v>
      </c>
      <c r="AY227" s="165" t="s">
        <v>151</v>
      </c>
      <c r="BK227" s="167">
        <f>SUM(BK228:BK237)</f>
        <v>0</v>
      </c>
    </row>
    <row r="228" spans="2:65" s="1" customFormat="1" ht="22.5" customHeight="1">
      <c r="B228" s="36"/>
      <c r="C228" s="169" t="s">
        <v>402</v>
      </c>
      <c r="D228" s="169" t="s">
        <v>152</v>
      </c>
      <c r="E228" s="170" t="s">
        <v>769</v>
      </c>
      <c r="F228" s="247" t="s">
        <v>770</v>
      </c>
      <c r="G228" s="247"/>
      <c r="H228" s="247"/>
      <c r="I228" s="247"/>
      <c r="J228" s="171" t="s">
        <v>364</v>
      </c>
      <c r="K228" s="172">
        <v>107</v>
      </c>
      <c r="L228" s="248">
        <v>0</v>
      </c>
      <c r="M228" s="249"/>
      <c r="N228" s="250">
        <f>ROUND(L228*K228,2)</f>
        <v>0</v>
      </c>
      <c r="O228" s="250"/>
      <c r="P228" s="250"/>
      <c r="Q228" s="250"/>
      <c r="R228" s="38"/>
      <c r="T228" s="173" t="s">
        <v>22</v>
      </c>
      <c r="U228" s="45" t="s">
        <v>41</v>
      </c>
      <c r="V228" s="37"/>
      <c r="W228" s="174">
        <f>V228*K228</f>
        <v>0</v>
      </c>
      <c r="X228" s="174">
        <v>0</v>
      </c>
      <c r="Y228" s="174">
        <f>X228*K228</f>
        <v>0</v>
      </c>
      <c r="Z228" s="174">
        <v>4.786E-2</v>
      </c>
      <c r="AA228" s="175">
        <f>Z228*K228</f>
        <v>5.1210199999999997</v>
      </c>
      <c r="AR228" s="19" t="s">
        <v>227</v>
      </c>
      <c r="AT228" s="19" t="s">
        <v>152</v>
      </c>
      <c r="AU228" s="19" t="s">
        <v>106</v>
      </c>
      <c r="AY228" s="19" t="s">
        <v>151</v>
      </c>
      <c r="BE228" s="111">
        <f>IF(U228="základní",N228,0)</f>
        <v>0</v>
      </c>
      <c r="BF228" s="111">
        <f>IF(U228="snížená",N228,0)</f>
        <v>0</v>
      </c>
      <c r="BG228" s="111">
        <f>IF(U228="zákl. přenesená",N228,0)</f>
        <v>0</v>
      </c>
      <c r="BH228" s="111">
        <f>IF(U228="sníž. přenesená",N228,0)</f>
        <v>0</v>
      </c>
      <c r="BI228" s="111">
        <f>IF(U228="nulová",N228,0)</f>
        <v>0</v>
      </c>
      <c r="BJ228" s="19" t="s">
        <v>84</v>
      </c>
      <c r="BK228" s="111">
        <f>ROUND(L228*K228,2)</f>
        <v>0</v>
      </c>
      <c r="BL228" s="19" t="s">
        <v>227</v>
      </c>
      <c r="BM228" s="19" t="s">
        <v>771</v>
      </c>
    </row>
    <row r="229" spans="2:65" s="10" customFormat="1" ht="22.5" customHeight="1">
      <c r="B229" s="176"/>
      <c r="C229" s="177"/>
      <c r="D229" s="177"/>
      <c r="E229" s="178" t="s">
        <v>22</v>
      </c>
      <c r="F229" s="261" t="s">
        <v>772</v>
      </c>
      <c r="G229" s="262"/>
      <c r="H229" s="262"/>
      <c r="I229" s="262"/>
      <c r="J229" s="177"/>
      <c r="K229" s="179">
        <v>107</v>
      </c>
      <c r="L229" s="177"/>
      <c r="M229" s="177"/>
      <c r="N229" s="177"/>
      <c r="O229" s="177"/>
      <c r="P229" s="177"/>
      <c r="Q229" s="177"/>
      <c r="R229" s="180"/>
      <c r="T229" s="181"/>
      <c r="U229" s="177"/>
      <c r="V229" s="177"/>
      <c r="W229" s="177"/>
      <c r="X229" s="177"/>
      <c r="Y229" s="177"/>
      <c r="Z229" s="177"/>
      <c r="AA229" s="182"/>
      <c r="AT229" s="183" t="s">
        <v>159</v>
      </c>
      <c r="AU229" s="183" t="s">
        <v>106</v>
      </c>
      <c r="AV229" s="10" t="s">
        <v>106</v>
      </c>
      <c r="AW229" s="10" t="s">
        <v>34</v>
      </c>
      <c r="AX229" s="10" t="s">
        <v>84</v>
      </c>
      <c r="AY229" s="183" t="s">
        <v>151</v>
      </c>
    </row>
    <row r="230" spans="2:65" s="1" customFormat="1" ht="31.5" customHeight="1">
      <c r="B230" s="36"/>
      <c r="C230" s="169" t="s">
        <v>407</v>
      </c>
      <c r="D230" s="169" t="s">
        <v>152</v>
      </c>
      <c r="E230" s="170" t="s">
        <v>773</v>
      </c>
      <c r="F230" s="247" t="s">
        <v>774</v>
      </c>
      <c r="G230" s="247"/>
      <c r="H230" s="247"/>
      <c r="I230" s="247"/>
      <c r="J230" s="171" t="s">
        <v>364</v>
      </c>
      <c r="K230" s="172">
        <v>290</v>
      </c>
      <c r="L230" s="248">
        <v>0</v>
      </c>
      <c r="M230" s="249"/>
      <c r="N230" s="250">
        <f>ROUND(L230*K230,2)</f>
        <v>0</v>
      </c>
      <c r="O230" s="250"/>
      <c r="P230" s="250"/>
      <c r="Q230" s="250"/>
      <c r="R230" s="38"/>
      <c r="T230" s="173" t="s">
        <v>22</v>
      </c>
      <c r="U230" s="45" t="s">
        <v>41</v>
      </c>
      <c r="V230" s="37"/>
      <c r="W230" s="174">
        <f>V230*K230</f>
        <v>0</v>
      </c>
      <c r="X230" s="174">
        <v>0</v>
      </c>
      <c r="Y230" s="174">
        <f>X230*K230</f>
        <v>0</v>
      </c>
      <c r="Z230" s="174">
        <v>6.7000000000000002E-3</v>
      </c>
      <c r="AA230" s="175">
        <f>Z230*K230</f>
        <v>1.9430000000000001</v>
      </c>
      <c r="AR230" s="19" t="s">
        <v>227</v>
      </c>
      <c r="AT230" s="19" t="s">
        <v>152</v>
      </c>
      <c r="AU230" s="19" t="s">
        <v>106</v>
      </c>
      <c r="AY230" s="19" t="s">
        <v>151</v>
      </c>
      <c r="BE230" s="111">
        <f>IF(U230="základní",N230,0)</f>
        <v>0</v>
      </c>
      <c r="BF230" s="111">
        <f>IF(U230="snížená",N230,0)</f>
        <v>0</v>
      </c>
      <c r="BG230" s="111">
        <f>IF(U230="zákl. přenesená",N230,0)</f>
        <v>0</v>
      </c>
      <c r="BH230" s="111">
        <f>IF(U230="sníž. přenesená",N230,0)</f>
        <v>0</v>
      </c>
      <c r="BI230" s="111">
        <f>IF(U230="nulová",N230,0)</f>
        <v>0</v>
      </c>
      <c r="BJ230" s="19" t="s">
        <v>84</v>
      </c>
      <c r="BK230" s="111">
        <f>ROUND(L230*K230,2)</f>
        <v>0</v>
      </c>
      <c r="BL230" s="19" t="s">
        <v>227</v>
      </c>
      <c r="BM230" s="19" t="s">
        <v>775</v>
      </c>
    </row>
    <row r="231" spans="2:65" s="10" customFormat="1" ht="22.5" customHeight="1">
      <c r="B231" s="176"/>
      <c r="C231" s="177"/>
      <c r="D231" s="177"/>
      <c r="E231" s="178" t="s">
        <v>22</v>
      </c>
      <c r="F231" s="261" t="s">
        <v>776</v>
      </c>
      <c r="G231" s="262"/>
      <c r="H231" s="262"/>
      <c r="I231" s="262"/>
      <c r="J231" s="177"/>
      <c r="K231" s="179">
        <v>290</v>
      </c>
      <c r="L231" s="177"/>
      <c r="M231" s="177"/>
      <c r="N231" s="177"/>
      <c r="O231" s="177"/>
      <c r="P231" s="177"/>
      <c r="Q231" s="177"/>
      <c r="R231" s="180"/>
      <c r="T231" s="181"/>
      <c r="U231" s="177"/>
      <c r="V231" s="177"/>
      <c r="W231" s="177"/>
      <c r="X231" s="177"/>
      <c r="Y231" s="177"/>
      <c r="Z231" s="177"/>
      <c r="AA231" s="182"/>
      <c r="AT231" s="183" t="s">
        <v>159</v>
      </c>
      <c r="AU231" s="183" t="s">
        <v>106</v>
      </c>
      <c r="AV231" s="10" t="s">
        <v>106</v>
      </c>
      <c r="AW231" s="10" t="s">
        <v>34</v>
      </c>
      <c r="AX231" s="10" t="s">
        <v>84</v>
      </c>
      <c r="AY231" s="183" t="s">
        <v>151</v>
      </c>
    </row>
    <row r="232" spans="2:65" s="1" customFormat="1" ht="31.5" customHeight="1">
      <c r="B232" s="36"/>
      <c r="C232" s="169" t="s">
        <v>412</v>
      </c>
      <c r="D232" s="169" t="s">
        <v>152</v>
      </c>
      <c r="E232" s="170" t="s">
        <v>777</v>
      </c>
      <c r="F232" s="247" t="s">
        <v>778</v>
      </c>
      <c r="G232" s="247"/>
      <c r="H232" s="247"/>
      <c r="I232" s="247"/>
      <c r="J232" s="171" t="s">
        <v>351</v>
      </c>
      <c r="K232" s="172">
        <v>175</v>
      </c>
      <c r="L232" s="248">
        <v>0</v>
      </c>
      <c r="M232" s="249"/>
      <c r="N232" s="250">
        <f>ROUND(L232*K232,2)</f>
        <v>0</v>
      </c>
      <c r="O232" s="250"/>
      <c r="P232" s="250"/>
      <c r="Q232" s="250"/>
      <c r="R232" s="38"/>
      <c r="T232" s="173" t="s">
        <v>22</v>
      </c>
      <c r="U232" s="45" t="s">
        <v>41</v>
      </c>
      <c r="V232" s="37"/>
      <c r="W232" s="174">
        <f>V232*K232</f>
        <v>0</v>
      </c>
      <c r="X232" s="174">
        <v>0</v>
      </c>
      <c r="Y232" s="174">
        <f>X232*K232</f>
        <v>0</v>
      </c>
      <c r="Z232" s="174">
        <v>3.3079999999999998E-2</v>
      </c>
      <c r="AA232" s="175">
        <f>Z232*K232</f>
        <v>5.7889999999999997</v>
      </c>
      <c r="AR232" s="19" t="s">
        <v>227</v>
      </c>
      <c r="AT232" s="19" t="s">
        <v>152</v>
      </c>
      <c r="AU232" s="19" t="s">
        <v>106</v>
      </c>
      <c r="AY232" s="19" t="s">
        <v>151</v>
      </c>
      <c r="BE232" s="111">
        <f>IF(U232="základní",N232,0)</f>
        <v>0</v>
      </c>
      <c r="BF232" s="111">
        <f>IF(U232="snížená",N232,0)</f>
        <v>0</v>
      </c>
      <c r="BG232" s="111">
        <f>IF(U232="zákl. přenesená",N232,0)</f>
        <v>0</v>
      </c>
      <c r="BH232" s="111">
        <f>IF(U232="sníž. přenesená",N232,0)</f>
        <v>0</v>
      </c>
      <c r="BI232" s="111">
        <f>IF(U232="nulová",N232,0)</f>
        <v>0</v>
      </c>
      <c r="BJ232" s="19" t="s">
        <v>84</v>
      </c>
      <c r="BK232" s="111">
        <f>ROUND(L232*K232,2)</f>
        <v>0</v>
      </c>
      <c r="BL232" s="19" t="s">
        <v>227</v>
      </c>
      <c r="BM232" s="19" t="s">
        <v>779</v>
      </c>
    </row>
    <row r="233" spans="2:65" s="10" customFormat="1" ht="31.5" customHeight="1">
      <c r="B233" s="176"/>
      <c r="C233" s="177"/>
      <c r="D233" s="177"/>
      <c r="E233" s="178" t="s">
        <v>22</v>
      </c>
      <c r="F233" s="261" t="s">
        <v>780</v>
      </c>
      <c r="G233" s="262"/>
      <c r="H233" s="262"/>
      <c r="I233" s="262"/>
      <c r="J233" s="177"/>
      <c r="K233" s="179">
        <v>175</v>
      </c>
      <c r="L233" s="177"/>
      <c r="M233" s="177"/>
      <c r="N233" s="177"/>
      <c r="O233" s="177"/>
      <c r="P233" s="177"/>
      <c r="Q233" s="177"/>
      <c r="R233" s="180"/>
      <c r="T233" s="181"/>
      <c r="U233" s="177"/>
      <c r="V233" s="177"/>
      <c r="W233" s="177"/>
      <c r="X233" s="177"/>
      <c r="Y233" s="177"/>
      <c r="Z233" s="177"/>
      <c r="AA233" s="182"/>
      <c r="AT233" s="183" t="s">
        <v>159</v>
      </c>
      <c r="AU233" s="183" t="s">
        <v>106</v>
      </c>
      <c r="AV233" s="10" t="s">
        <v>106</v>
      </c>
      <c r="AW233" s="10" t="s">
        <v>34</v>
      </c>
      <c r="AX233" s="10" t="s">
        <v>84</v>
      </c>
      <c r="AY233" s="183" t="s">
        <v>151</v>
      </c>
    </row>
    <row r="234" spans="2:65" s="1" customFormat="1" ht="31.5" customHeight="1">
      <c r="B234" s="36"/>
      <c r="C234" s="169" t="s">
        <v>417</v>
      </c>
      <c r="D234" s="169" t="s">
        <v>152</v>
      </c>
      <c r="E234" s="170" t="s">
        <v>781</v>
      </c>
      <c r="F234" s="247" t="s">
        <v>782</v>
      </c>
      <c r="G234" s="247"/>
      <c r="H234" s="247"/>
      <c r="I234" s="247"/>
      <c r="J234" s="171" t="s">
        <v>351</v>
      </c>
      <c r="K234" s="172">
        <v>20</v>
      </c>
      <c r="L234" s="248">
        <v>0</v>
      </c>
      <c r="M234" s="249"/>
      <c r="N234" s="250">
        <f>ROUND(L234*K234,2)</f>
        <v>0</v>
      </c>
      <c r="O234" s="250"/>
      <c r="P234" s="250"/>
      <c r="Q234" s="250"/>
      <c r="R234" s="38"/>
      <c r="T234" s="173" t="s">
        <v>22</v>
      </c>
      <c r="U234" s="45" t="s">
        <v>41</v>
      </c>
      <c r="V234" s="37"/>
      <c r="W234" s="174">
        <f>V234*K234</f>
        <v>0</v>
      </c>
      <c r="X234" s="174">
        <v>0</v>
      </c>
      <c r="Y234" s="174">
        <f>X234*K234</f>
        <v>0</v>
      </c>
      <c r="Z234" s="174">
        <v>5.1599999999999997E-3</v>
      </c>
      <c r="AA234" s="175">
        <f>Z234*K234</f>
        <v>0.10319999999999999</v>
      </c>
      <c r="AR234" s="19" t="s">
        <v>227</v>
      </c>
      <c r="AT234" s="19" t="s">
        <v>152</v>
      </c>
      <c r="AU234" s="19" t="s">
        <v>106</v>
      </c>
      <c r="AY234" s="19" t="s">
        <v>151</v>
      </c>
      <c r="BE234" s="111">
        <f>IF(U234="základní",N234,0)</f>
        <v>0</v>
      </c>
      <c r="BF234" s="111">
        <f>IF(U234="snížená",N234,0)</f>
        <v>0</v>
      </c>
      <c r="BG234" s="111">
        <f>IF(U234="zákl. přenesená",N234,0)</f>
        <v>0</v>
      </c>
      <c r="BH234" s="111">
        <f>IF(U234="sníž. přenesená",N234,0)</f>
        <v>0</v>
      </c>
      <c r="BI234" s="111">
        <f>IF(U234="nulová",N234,0)</f>
        <v>0</v>
      </c>
      <c r="BJ234" s="19" t="s">
        <v>84</v>
      </c>
      <c r="BK234" s="111">
        <f>ROUND(L234*K234,2)</f>
        <v>0</v>
      </c>
      <c r="BL234" s="19" t="s">
        <v>227</v>
      </c>
      <c r="BM234" s="19" t="s">
        <v>783</v>
      </c>
    </row>
    <row r="235" spans="2:65" s="10" customFormat="1" ht="22.5" customHeight="1">
      <c r="B235" s="176"/>
      <c r="C235" s="177"/>
      <c r="D235" s="177"/>
      <c r="E235" s="178" t="s">
        <v>22</v>
      </c>
      <c r="F235" s="261" t="s">
        <v>784</v>
      </c>
      <c r="G235" s="262"/>
      <c r="H235" s="262"/>
      <c r="I235" s="262"/>
      <c r="J235" s="177"/>
      <c r="K235" s="179">
        <v>20</v>
      </c>
      <c r="L235" s="177"/>
      <c r="M235" s="177"/>
      <c r="N235" s="177"/>
      <c r="O235" s="177"/>
      <c r="P235" s="177"/>
      <c r="Q235" s="177"/>
      <c r="R235" s="180"/>
      <c r="T235" s="181"/>
      <c r="U235" s="177"/>
      <c r="V235" s="177"/>
      <c r="W235" s="177"/>
      <c r="X235" s="177"/>
      <c r="Y235" s="177"/>
      <c r="Z235" s="177"/>
      <c r="AA235" s="182"/>
      <c r="AT235" s="183" t="s">
        <v>159</v>
      </c>
      <c r="AU235" s="183" t="s">
        <v>106</v>
      </c>
      <c r="AV235" s="10" t="s">
        <v>106</v>
      </c>
      <c r="AW235" s="10" t="s">
        <v>34</v>
      </c>
      <c r="AX235" s="10" t="s">
        <v>84</v>
      </c>
      <c r="AY235" s="183" t="s">
        <v>151</v>
      </c>
    </row>
    <row r="236" spans="2:65" s="1" customFormat="1" ht="44.25" customHeight="1">
      <c r="B236" s="36"/>
      <c r="C236" s="169" t="s">
        <v>421</v>
      </c>
      <c r="D236" s="169" t="s">
        <v>152</v>
      </c>
      <c r="E236" s="170" t="s">
        <v>785</v>
      </c>
      <c r="F236" s="247" t="s">
        <v>786</v>
      </c>
      <c r="G236" s="247"/>
      <c r="H236" s="247"/>
      <c r="I236" s="247"/>
      <c r="J236" s="171" t="s">
        <v>244</v>
      </c>
      <c r="K236" s="172">
        <v>12.18</v>
      </c>
      <c r="L236" s="248">
        <v>0</v>
      </c>
      <c r="M236" s="249"/>
      <c r="N236" s="250">
        <f>ROUND(L236*K236,2)</f>
        <v>0</v>
      </c>
      <c r="O236" s="250"/>
      <c r="P236" s="250"/>
      <c r="Q236" s="250"/>
      <c r="R236" s="38"/>
      <c r="T236" s="173" t="s">
        <v>22</v>
      </c>
      <c r="U236" s="45" t="s">
        <v>41</v>
      </c>
      <c r="V236" s="37"/>
      <c r="W236" s="174">
        <f>V236*K236</f>
        <v>0</v>
      </c>
      <c r="X236" s="174">
        <v>0</v>
      </c>
      <c r="Y236" s="174">
        <f>X236*K236</f>
        <v>0</v>
      </c>
      <c r="Z236" s="174">
        <v>0</v>
      </c>
      <c r="AA236" s="175">
        <f>Z236*K236</f>
        <v>0</v>
      </c>
      <c r="AR236" s="19" t="s">
        <v>227</v>
      </c>
      <c r="AT236" s="19" t="s">
        <v>152</v>
      </c>
      <c r="AU236" s="19" t="s">
        <v>106</v>
      </c>
      <c r="AY236" s="19" t="s">
        <v>151</v>
      </c>
      <c r="BE236" s="111">
        <f>IF(U236="základní",N236,0)</f>
        <v>0</v>
      </c>
      <c r="BF236" s="111">
        <f>IF(U236="snížená",N236,0)</f>
        <v>0</v>
      </c>
      <c r="BG236" s="111">
        <f>IF(U236="zákl. přenesená",N236,0)</f>
        <v>0</v>
      </c>
      <c r="BH236" s="111">
        <f>IF(U236="sníž. přenesená",N236,0)</f>
        <v>0</v>
      </c>
      <c r="BI236" s="111">
        <f>IF(U236="nulová",N236,0)</f>
        <v>0</v>
      </c>
      <c r="BJ236" s="19" t="s">
        <v>84</v>
      </c>
      <c r="BK236" s="111">
        <f>ROUND(L236*K236,2)</f>
        <v>0</v>
      </c>
      <c r="BL236" s="19" t="s">
        <v>227</v>
      </c>
      <c r="BM236" s="19" t="s">
        <v>787</v>
      </c>
    </row>
    <row r="237" spans="2:65" s="1" customFormat="1" ht="31.5" customHeight="1">
      <c r="B237" s="36"/>
      <c r="C237" s="169" t="s">
        <v>425</v>
      </c>
      <c r="D237" s="169" t="s">
        <v>152</v>
      </c>
      <c r="E237" s="170" t="s">
        <v>788</v>
      </c>
      <c r="F237" s="247" t="s">
        <v>789</v>
      </c>
      <c r="G237" s="247"/>
      <c r="H237" s="247"/>
      <c r="I237" s="247"/>
      <c r="J237" s="171" t="s">
        <v>790</v>
      </c>
      <c r="K237" s="172">
        <v>1</v>
      </c>
      <c r="L237" s="248">
        <v>0</v>
      </c>
      <c r="M237" s="249"/>
      <c r="N237" s="250">
        <f>ROUND(L237*K237,2)</f>
        <v>0</v>
      </c>
      <c r="O237" s="250"/>
      <c r="P237" s="250"/>
      <c r="Q237" s="250"/>
      <c r="R237" s="38"/>
      <c r="T237" s="173" t="s">
        <v>22</v>
      </c>
      <c r="U237" s="45" t="s">
        <v>41</v>
      </c>
      <c r="V237" s="37"/>
      <c r="W237" s="174">
        <f>V237*K237</f>
        <v>0</v>
      </c>
      <c r="X237" s="174">
        <v>0</v>
      </c>
      <c r="Y237" s="174">
        <f>X237*K237</f>
        <v>0</v>
      </c>
      <c r="Z237" s="174">
        <v>0</v>
      </c>
      <c r="AA237" s="175">
        <f>Z237*K237</f>
        <v>0</v>
      </c>
      <c r="AR237" s="19" t="s">
        <v>156</v>
      </c>
      <c r="AT237" s="19" t="s">
        <v>152</v>
      </c>
      <c r="AU237" s="19" t="s">
        <v>106</v>
      </c>
      <c r="AY237" s="19" t="s">
        <v>151</v>
      </c>
      <c r="BE237" s="111">
        <f>IF(U237="základní",N237,0)</f>
        <v>0</v>
      </c>
      <c r="BF237" s="111">
        <f>IF(U237="snížená",N237,0)</f>
        <v>0</v>
      </c>
      <c r="BG237" s="111">
        <f>IF(U237="zákl. přenesená",N237,0)</f>
        <v>0</v>
      </c>
      <c r="BH237" s="111">
        <f>IF(U237="sníž. přenesená",N237,0)</f>
        <v>0</v>
      </c>
      <c r="BI237" s="111">
        <f>IF(U237="nulová",N237,0)</f>
        <v>0</v>
      </c>
      <c r="BJ237" s="19" t="s">
        <v>84</v>
      </c>
      <c r="BK237" s="111">
        <f>ROUND(L237*K237,2)</f>
        <v>0</v>
      </c>
      <c r="BL237" s="19" t="s">
        <v>156</v>
      </c>
      <c r="BM237" s="19" t="s">
        <v>791</v>
      </c>
    </row>
    <row r="238" spans="2:65" s="9" customFormat="1" ht="29.85" customHeight="1">
      <c r="B238" s="158"/>
      <c r="C238" s="159"/>
      <c r="D238" s="168" t="s">
        <v>587</v>
      </c>
      <c r="E238" s="168"/>
      <c r="F238" s="168"/>
      <c r="G238" s="168"/>
      <c r="H238" s="168"/>
      <c r="I238" s="168"/>
      <c r="J238" s="168"/>
      <c r="K238" s="168"/>
      <c r="L238" s="168"/>
      <c r="M238" s="168"/>
      <c r="N238" s="257">
        <f>BK238</f>
        <v>0</v>
      </c>
      <c r="O238" s="258"/>
      <c r="P238" s="258"/>
      <c r="Q238" s="258"/>
      <c r="R238" s="161"/>
      <c r="T238" s="162"/>
      <c r="U238" s="159"/>
      <c r="V238" s="159"/>
      <c r="W238" s="163">
        <f>SUM(W239:W243)</f>
        <v>0</v>
      </c>
      <c r="X238" s="159"/>
      <c r="Y238" s="163">
        <f>SUM(Y239:Y243)</f>
        <v>0</v>
      </c>
      <c r="Z238" s="159"/>
      <c r="AA238" s="164">
        <f>SUM(AA239:AA243)</f>
        <v>0</v>
      </c>
      <c r="AR238" s="165" t="s">
        <v>84</v>
      </c>
      <c r="AT238" s="166" t="s">
        <v>75</v>
      </c>
      <c r="AU238" s="166" t="s">
        <v>84</v>
      </c>
      <c r="AY238" s="165" t="s">
        <v>151</v>
      </c>
      <c r="BK238" s="167">
        <f>SUM(BK239:BK243)</f>
        <v>0</v>
      </c>
    </row>
    <row r="239" spans="2:65" s="1" customFormat="1" ht="31.5" customHeight="1">
      <c r="B239" s="36"/>
      <c r="C239" s="169" t="s">
        <v>430</v>
      </c>
      <c r="D239" s="169" t="s">
        <v>152</v>
      </c>
      <c r="E239" s="170" t="s">
        <v>792</v>
      </c>
      <c r="F239" s="247" t="s">
        <v>793</v>
      </c>
      <c r="G239" s="247"/>
      <c r="H239" s="247"/>
      <c r="I239" s="247"/>
      <c r="J239" s="171" t="s">
        <v>244</v>
      </c>
      <c r="K239" s="172">
        <v>7.6999999999999999E-2</v>
      </c>
      <c r="L239" s="248">
        <v>0</v>
      </c>
      <c r="M239" s="249"/>
      <c r="N239" s="250">
        <f>ROUND(L239*K239,2)</f>
        <v>0</v>
      </c>
      <c r="O239" s="250"/>
      <c r="P239" s="250"/>
      <c r="Q239" s="250"/>
      <c r="R239" s="38"/>
      <c r="T239" s="173" t="s">
        <v>22</v>
      </c>
      <c r="U239" s="45" t="s">
        <v>41</v>
      </c>
      <c r="V239" s="37"/>
      <c r="W239" s="174">
        <f>V239*K239</f>
        <v>0</v>
      </c>
      <c r="X239" s="174">
        <v>0</v>
      </c>
      <c r="Y239" s="174">
        <f>X239*K239</f>
        <v>0</v>
      </c>
      <c r="Z239" s="174">
        <v>0</v>
      </c>
      <c r="AA239" s="175">
        <f>Z239*K239</f>
        <v>0</v>
      </c>
      <c r="AR239" s="19" t="s">
        <v>156</v>
      </c>
      <c r="AT239" s="19" t="s">
        <v>152</v>
      </c>
      <c r="AU239" s="19" t="s">
        <v>106</v>
      </c>
      <c r="AY239" s="19" t="s">
        <v>151</v>
      </c>
      <c r="BE239" s="111">
        <f>IF(U239="základní",N239,0)</f>
        <v>0</v>
      </c>
      <c r="BF239" s="111">
        <f>IF(U239="snížená",N239,0)</f>
        <v>0</v>
      </c>
      <c r="BG239" s="111">
        <f>IF(U239="zákl. přenesená",N239,0)</f>
        <v>0</v>
      </c>
      <c r="BH239" s="111">
        <f>IF(U239="sníž. přenesená",N239,0)</f>
        <v>0</v>
      </c>
      <c r="BI239" s="111">
        <f>IF(U239="nulová",N239,0)</f>
        <v>0</v>
      </c>
      <c r="BJ239" s="19" t="s">
        <v>84</v>
      </c>
      <c r="BK239" s="111">
        <f>ROUND(L239*K239,2)</f>
        <v>0</v>
      </c>
      <c r="BL239" s="19" t="s">
        <v>156</v>
      </c>
      <c r="BM239" s="19" t="s">
        <v>794</v>
      </c>
    </row>
    <row r="240" spans="2:65" s="10" customFormat="1" ht="22.5" customHeight="1">
      <c r="B240" s="176"/>
      <c r="C240" s="177"/>
      <c r="D240" s="177"/>
      <c r="E240" s="178" t="s">
        <v>22</v>
      </c>
      <c r="F240" s="261" t="s">
        <v>795</v>
      </c>
      <c r="G240" s="262"/>
      <c r="H240" s="262"/>
      <c r="I240" s="262"/>
      <c r="J240" s="177"/>
      <c r="K240" s="179">
        <v>7.6999999999999999E-2</v>
      </c>
      <c r="L240" s="177"/>
      <c r="M240" s="177"/>
      <c r="N240" s="177"/>
      <c r="O240" s="177"/>
      <c r="P240" s="177"/>
      <c r="Q240" s="177"/>
      <c r="R240" s="180"/>
      <c r="T240" s="181"/>
      <c r="U240" s="177"/>
      <c r="V240" s="177"/>
      <c r="W240" s="177"/>
      <c r="X240" s="177"/>
      <c r="Y240" s="177"/>
      <c r="Z240" s="177"/>
      <c r="AA240" s="182"/>
      <c r="AT240" s="183" t="s">
        <v>159</v>
      </c>
      <c r="AU240" s="183" t="s">
        <v>106</v>
      </c>
      <c r="AV240" s="10" t="s">
        <v>106</v>
      </c>
      <c r="AW240" s="10" t="s">
        <v>34</v>
      </c>
      <c r="AX240" s="10" t="s">
        <v>84</v>
      </c>
      <c r="AY240" s="183" t="s">
        <v>151</v>
      </c>
    </row>
    <row r="241" spans="2:65" s="1" customFormat="1" ht="22.5" customHeight="1">
      <c r="B241" s="36"/>
      <c r="C241" s="169" t="s">
        <v>435</v>
      </c>
      <c r="D241" s="169" t="s">
        <v>152</v>
      </c>
      <c r="E241" s="170" t="s">
        <v>796</v>
      </c>
      <c r="F241" s="247" t="s">
        <v>797</v>
      </c>
      <c r="G241" s="247"/>
      <c r="H241" s="247"/>
      <c r="I241" s="247"/>
      <c r="J241" s="171" t="s">
        <v>244</v>
      </c>
      <c r="K241" s="172">
        <v>0.38500000000000001</v>
      </c>
      <c r="L241" s="248">
        <v>0</v>
      </c>
      <c r="M241" s="249"/>
      <c r="N241" s="250">
        <f>ROUND(L241*K241,2)</f>
        <v>0</v>
      </c>
      <c r="O241" s="250"/>
      <c r="P241" s="250"/>
      <c r="Q241" s="250"/>
      <c r="R241" s="38"/>
      <c r="T241" s="173" t="s">
        <v>22</v>
      </c>
      <c r="U241" s="45" t="s">
        <v>41</v>
      </c>
      <c r="V241" s="37"/>
      <c r="W241" s="174">
        <f>V241*K241</f>
        <v>0</v>
      </c>
      <c r="X241" s="174">
        <v>0</v>
      </c>
      <c r="Y241" s="174">
        <f>X241*K241</f>
        <v>0</v>
      </c>
      <c r="Z241" s="174">
        <v>0</v>
      </c>
      <c r="AA241" s="175">
        <f>Z241*K241</f>
        <v>0</v>
      </c>
      <c r="AR241" s="19" t="s">
        <v>156</v>
      </c>
      <c r="AT241" s="19" t="s">
        <v>152</v>
      </c>
      <c r="AU241" s="19" t="s">
        <v>106</v>
      </c>
      <c r="AY241" s="19" t="s">
        <v>151</v>
      </c>
      <c r="BE241" s="111">
        <f>IF(U241="základní",N241,0)</f>
        <v>0</v>
      </c>
      <c r="BF241" s="111">
        <f>IF(U241="snížená",N241,0)</f>
        <v>0</v>
      </c>
      <c r="BG241" s="111">
        <f>IF(U241="zákl. přenesená",N241,0)</f>
        <v>0</v>
      </c>
      <c r="BH241" s="111">
        <f>IF(U241="sníž. přenesená",N241,0)</f>
        <v>0</v>
      </c>
      <c r="BI241" s="111">
        <f>IF(U241="nulová",N241,0)</f>
        <v>0</v>
      </c>
      <c r="BJ241" s="19" t="s">
        <v>84</v>
      </c>
      <c r="BK241" s="111">
        <f>ROUND(L241*K241,2)</f>
        <v>0</v>
      </c>
      <c r="BL241" s="19" t="s">
        <v>156</v>
      </c>
      <c r="BM241" s="19" t="s">
        <v>798</v>
      </c>
    </row>
    <row r="242" spans="2:65" s="10" customFormat="1" ht="22.5" customHeight="1">
      <c r="B242" s="176"/>
      <c r="C242" s="177"/>
      <c r="D242" s="177"/>
      <c r="E242" s="178" t="s">
        <v>22</v>
      </c>
      <c r="F242" s="261" t="s">
        <v>799</v>
      </c>
      <c r="G242" s="262"/>
      <c r="H242" s="262"/>
      <c r="I242" s="262"/>
      <c r="J242" s="177"/>
      <c r="K242" s="179">
        <v>0.38500000000000001</v>
      </c>
      <c r="L242" s="177"/>
      <c r="M242" s="177"/>
      <c r="N242" s="177"/>
      <c r="O242" s="177"/>
      <c r="P242" s="177"/>
      <c r="Q242" s="177"/>
      <c r="R242" s="180"/>
      <c r="T242" s="181"/>
      <c r="U242" s="177"/>
      <c r="V242" s="177"/>
      <c r="W242" s="177"/>
      <c r="X242" s="177"/>
      <c r="Y242" s="177"/>
      <c r="Z242" s="177"/>
      <c r="AA242" s="182"/>
      <c r="AT242" s="183" t="s">
        <v>159</v>
      </c>
      <c r="AU242" s="183" t="s">
        <v>106</v>
      </c>
      <c r="AV242" s="10" t="s">
        <v>106</v>
      </c>
      <c r="AW242" s="10" t="s">
        <v>34</v>
      </c>
      <c r="AX242" s="10" t="s">
        <v>84</v>
      </c>
      <c r="AY242" s="183" t="s">
        <v>151</v>
      </c>
    </row>
    <row r="243" spans="2:65" s="1" customFormat="1" ht="31.5" customHeight="1">
      <c r="B243" s="36"/>
      <c r="C243" s="169" t="s">
        <v>440</v>
      </c>
      <c r="D243" s="169" t="s">
        <v>152</v>
      </c>
      <c r="E243" s="170" t="s">
        <v>800</v>
      </c>
      <c r="F243" s="247" t="s">
        <v>801</v>
      </c>
      <c r="G243" s="247"/>
      <c r="H243" s="247"/>
      <c r="I243" s="247"/>
      <c r="J243" s="171" t="s">
        <v>244</v>
      </c>
      <c r="K243" s="172">
        <v>9.6000000000000002E-2</v>
      </c>
      <c r="L243" s="248">
        <v>0</v>
      </c>
      <c r="M243" s="249"/>
      <c r="N243" s="250">
        <f>ROUND(L243*K243,2)</f>
        <v>0</v>
      </c>
      <c r="O243" s="250"/>
      <c r="P243" s="250"/>
      <c r="Q243" s="250"/>
      <c r="R243" s="38"/>
      <c r="T243" s="173" t="s">
        <v>22</v>
      </c>
      <c r="U243" s="45" t="s">
        <v>41</v>
      </c>
      <c r="V243" s="37"/>
      <c r="W243" s="174">
        <f>V243*K243</f>
        <v>0</v>
      </c>
      <c r="X243" s="174">
        <v>0</v>
      </c>
      <c r="Y243" s="174">
        <f>X243*K243</f>
        <v>0</v>
      </c>
      <c r="Z243" s="174">
        <v>0</v>
      </c>
      <c r="AA243" s="175">
        <f>Z243*K243</f>
        <v>0</v>
      </c>
      <c r="AR243" s="19" t="s">
        <v>156</v>
      </c>
      <c r="AT243" s="19" t="s">
        <v>152</v>
      </c>
      <c r="AU243" s="19" t="s">
        <v>106</v>
      </c>
      <c r="AY243" s="19" t="s">
        <v>151</v>
      </c>
      <c r="BE243" s="111">
        <f>IF(U243="základní",N243,0)</f>
        <v>0</v>
      </c>
      <c r="BF243" s="111">
        <f>IF(U243="snížená",N243,0)</f>
        <v>0</v>
      </c>
      <c r="BG243" s="111">
        <f>IF(U243="zákl. přenesená",N243,0)</f>
        <v>0</v>
      </c>
      <c r="BH243" s="111">
        <f>IF(U243="sníž. přenesená",N243,0)</f>
        <v>0</v>
      </c>
      <c r="BI243" s="111">
        <f>IF(U243="nulová",N243,0)</f>
        <v>0</v>
      </c>
      <c r="BJ243" s="19" t="s">
        <v>84</v>
      </c>
      <c r="BK243" s="111">
        <f>ROUND(L243*K243,2)</f>
        <v>0</v>
      </c>
      <c r="BL243" s="19" t="s">
        <v>156</v>
      </c>
      <c r="BM243" s="19" t="s">
        <v>802</v>
      </c>
    </row>
    <row r="244" spans="2:65" s="9" customFormat="1" ht="37.35" customHeight="1">
      <c r="B244" s="158"/>
      <c r="C244" s="159"/>
      <c r="D244" s="160" t="s">
        <v>588</v>
      </c>
      <c r="E244" s="160"/>
      <c r="F244" s="160"/>
      <c r="G244" s="160"/>
      <c r="H244" s="160"/>
      <c r="I244" s="160"/>
      <c r="J244" s="160"/>
      <c r="K244" s="160"/>
      <c r="L244" s="160"/>
      <c r="M244" s="160"/>
      <c r="N244" s="244">
        <f>BK244</f>
        <v>0</v>
      </c>
      <c r="O244" s="245"/>
      <c r="P244" s="245"/>
      <c r="Q244" s="245"/>
      <c r="R244" s="161"/>
      <c r="T244" s="162"/>
      <c r="U244" s="159"/>
      <c r="V244" s="159"/>
      <c r="W244" s="163">
        <f>W245</f>
        <v>0</v>
      </c>
      <c r="X244" s="159"/>
      <c r="Y244" s="163">
        <f>Y245</f>
        <v>1.8221219999999998</v>
      </c>
      <c r="Z244" s="159"/>
      <c r="AA244" s="164">
        <f>AA245</f>
        <v>0</v>
      </c>
      <c r="AR244" s="165" t="s">
        <v>106</v>
      </c>
      <c r="AT244" s="166" t="s">
        <v>75</v>
      </c>
      <c r="AU244" s="166" t="s">
        <v>76</v>
      </c>
      <c r="AY244" s="165" t="s">
        <v>151</v>
      </c>
      <c r="BK244" s="167">
        <f>BK245</f>
        <v>0</v>
      </c>
    </row>
    <row r="245" spans="2:65" s="9" customFormat="1" ht="19.899999999999999" customHeight="1">
      <c r="B245" s="158"/>
      <c r="C245" s="159"/>
      <c r="D245" s="168" t="s">
        <v>589</v>
      </c>
      <c r="E245" s="168"/>
      <c r="F245" s="168"/>
      <c r="G245" s="168"/>
      <c r="H245" s="168"/>
      <c r="I245" s="168"/>
      <c r="J245" s="168"/>
      <c r="K245" s="168"/>
      <c r="L245" s="168"/>
      <c r="M245" s="168"/>
      <c r="N245" s="255">
        <f>BK245</f>
        <v>0</v>
      </c>
      <c r="O245" s="256"/>
      <c r="P245" s="256"/>
      <c r="Q245" s="256"/>
      <c r="R245" s="161"/>
      <c r="T245" s="162"/>
      <c r="U245" s="159"/>
      <c r="V245" s="159"/>
      <c r="W245" s="163">
        <f>SUM(W246:W309)</f>
        <v>0</v>
      </c>
      <c r="X245" s="159"/>
      <c r="Y245" s="163">
        <f>SUM(Y246:Y309)</f>
        <v>1.8221219999999998</v>
      </c>
      <c r="Z245" s="159"/>
      <c r="AA245" s="164">
        <f>SUM(AA246:AA309)</f>
        <v>0</v>
      </c>
      <c r="AR245" s="165" t="s">
        <v>106</v>
      </c>
      <c r="AT245" s="166" t="s">
        <v>75</v>
      </c>
      <c r="AU245" s="166" t="s">
        <v>84</v>
      </c>
      <c r="AY245" s="165" t="s">
        <v>151</v>
      </c>
      <c r="BK245" s="167">
        <f>SUM(BK246:BK309)</f>
        <v>0</v>
      </c>
    </row>
    <row r="246" spans="2:65" s="1" customFormat="1" ht="31.5" customHeight="1">
      <c r="B246" s="36"/>
      <c r="C246" s="169" t="s">
        <v>445</v>
      </c>
      <c r="D246" s="169" t="s">
        <v>152</v>
      </c>
      <c r="E246" s="170" t="s">
        <v>803</v>
      </c>
      <c r="F246" s="247" t="s">
        <v>804</v>
      </c>
      <c r="G246" s="247"/>
      <c r="H246" s="247"/>
      <c r="I246" s="247"/>
      <c r="J246" s="171" t="s">
        <v>351</v>
      </c>
      <c r="K246" s="172">
        <v>66</v>
      </c>
      <c r="L246" s="248">
        <v>0</v>
      </c>
      <c r="M246" s="249"/>
      <c r="N246" s="250">
        <f>ROUND(L246*K246,2)</f>
        <v>0</v>
      </c>
      <c r="O246" s="250"/>
      <c r="P246" s="250"/>
      <c r="Q246" s="250"/>
      <c r="R246" s="38"/>
      <c r="T246" s="173" t="s">
        <v>22</v>
      </c>
      <c r="U246" s="45" t="s">
        <v>41</v>
      </c>
      <c r="V246" s="37"/>
      <c r="W246" s="174">
        <f>V246*K246</f>
        <v>0</v>
      </c>
      <c r="X246" s="174">
        <v>5.9999999999999995E-4</v>
      </c>
      <c r="Y246" s="174">
        <f>X246*K246</f>
        <v>3.9599999999999996E-2</v>
      </c>
      <c r="Z246" s="174">
        <v>0</v>
      </c>
      <c r="AA246" s="175">
        <f>Z246*K246</f>
        <v>0</v>
      </c>
      <c r="AR246" s="19" t="s">
        <v>227</v>
      </c>
      <c r="AT246" s="19" t="s">
        <v>152</v>
      </c>
      <c r="AU246" s="19" t="s">
        <v>106</v>
      </c>
      <c r="AY246" s="19" t="s">
        <v>151</v>
      </c>
      <c r="BE246" s="111">
        <f>IF(U246="základní",N246,0)</f>
        <v>0</v>
      </c>
      <c r="BF246" s="111">
        <f>IF(U246="snížená",N246,0)</f>
        <v>0</v>
      </c>
      <c r="BG246" s="111">
        <f>IF(U246="zákl. přenesená",N246,0)</f>
        <v>0</v>
      </c>
      <c r="BH246" s="111">
        <f>IF(U246="sníž. přenesená",N246,0)</f>
        <v>0</v>
      </c>
      <c r="BI246" s="111">
        <f>IF(U246="nulová",N246,0)</f>
        <v>0</v>
      </c>
      <c r="BJ246" s="19" t="s">
        <v>84</v>
      </c>
      <c r="BK246" s="111">
        <f>ROUND(L246*K246,2)</f>
        <v>0</v>
      </c>
      <c r="BL246" s="19" t="s">
        <v>227</v>
      </c>
      <c r="BM246" s="19" t="s">
        <v>805</v>
      </c>
    </row>
    <row r="247" spans="2:65" s="10" customFormat="1" ht="22.5" customHeight="1">
      <c r="B247" s="176"/>
      <c r="C247" s="177"/>
      <c r="D247" s="177"/>
      <c r="E247" s="178" t="s">
        <v>22</v>
      </c>
      <c r="F247" s="261" t="s">
        <v>806</v>
      </c>
      <c r="G247" s="262"/>
      <c r="H247" s="262"/>
      <c r="I247" s="262"/>
      <c r="J247" s="177"/>
      <c r="K247" s="179">
        <v>66</v>
      </c>
      <c r="L247" s="177"/>
      <c r="M247" s="177"/>
      <c r="N247" s="177"/>
      <c r="O247" s="177"/>
      <c r="P247" s="177"/>
      <c r="Q247" s="177"/>
      <c r="R247" s="180"/>
      <c r="T247" s="181"/>
      <c r="U247" s="177"/>
      <c r="V247" s="177"/>
      <c r="W247" s="177"/>
      <c r="X247" s="177"/>
      <c r="Y247" s="177"/>
      <c r="Z247" s="177"/>
      <c r="AA247" s="182"/>
      <c r="AT247" s="183" t="s">
        <v>159</v>
      </c>
      <c r="AU247" s="183" t="s">
        <v>106</v>
      </c>
      <c r="AV247" s="10" t="s">
        <v>106</v>
      </c>
      <c r="AW247" s="10" t="s">
        <v>34</v>
      </c>
      <c r="AX247" s="10" t="s">
        <v>84</v>
      </c>
      <c r="AY247" s="183" t="s">
        <v>151</v>
      </c>
    </row>
    <row r="248" spans="2:65" s="1" customFormat="1" ht="31.5" customHeight="1">
      <c r="B248" s="36"/>
      <c r="C248" s="169" t="s">
        <v>450</v>
      </c>
      <c r="D248" s="169" t="s">
        <v>152</v>
      </c>
      <c r="E248" s="170" t="s">
        <v>807</v>
      </c>
      <c r="F248" s="247" t="s">
        <v>808</v>
      </c>
      <c r="G248" s="247"/>
      <c r="H248" s="247"/>
      <c r="I248" s="247"/>
      <c r="J248" s="171" t="s">
        <v>351</v>
      </c>
      <c r="K248" s="172">
        <v>66</v>
      </c>
      <c r="L248" s="248">
        <v>0</v>
      </c>
      <c r="M248" s="249"/>
      <c r="N248" s="250">
        <f>ROUND(L248*K248,2)</f>
        <v>0</v>
      </c>
      <c r="O248" s="250"/>
      <c r="P248" s="250"/>
      <c r="Q248" s="250"/>
      <c r="R248" s="38"/>
      <c r="T248" s="173" t="s">
        <v>22</v>
      </c>
      <c r="U248" s="45" t="s">
        <v>41</v>
      </c>
      <c r="V248" s="37"/>
      <c r="W248" s="174">
        <f>V248*K248</f>
        <v>0</v>
      </c>
      <c r="X248" s="174">
        <v>5.9999999999999995E-4</v>
      </c>
      <c r="Y248" s="174">
        <f>X248*K248</f>
        <v>3.9599999999999996E-2</v>
      </c>
      <c r="Z248" s="174">
        <v>0</v>
      </c>
      <c r="AA248" s="175">
        <f>Z248*K248</f>
        <v>0</v>
      </c>
      <c r="AR248" s="19" t="s">
        <v>227</v>
      </c>
      <c r="AT248" s="19" t="s">
        <v>152</v>
      </c>
      <c r="AU248" s="19" t="s">
        <v>106</v>
      </c>
      <c r="AY248" s="19" t="s">
        <v>151</v>
      </c>
      <c r="BE248" s="111">
        <f>IF(U248="základní",N248,0)</f>
        <v>0</v>
      </c>
      <c r="BF248" s="111">
        <f>IF(U248="snížená",N248,0)</f>
        <v>0</v>
      </c>
      <c r="BG248" s="111">
        <f>IF(U248="zákl. přenesená",N248,0)</f>
        <v>0</v>
      </c>
      <c r="BH248" s="111">
        <f>IF(U248="sníž. přenesená",N248,0)</f>
        <v>0</v>
      </c>
      <c r="BI248" s="111">
        <f>IF(U248="nulová",N248,0)</f>
        <v>0</v>
      </c>
      <c r="BJ248" s="19" t="s">
        <v>84</v>
      </c>
      <c r="BK248" s="111">
        <f>ROUND(L248*K248,2)</f>
        <v>0</v>
      </c>
      <c r="BL248" s="19" t="s">
        <v>227</v>
      </c>
      <c r="BM248" s="19" t="s">
        <v>809</v>
      </c>
    </row>
    <row r="249" spans="2:65" s="10" customFormat="1" ht="22.5" customHeight="1">
      <c r="B249" s="176"/>
      <c r="C249" s="177"/>
      <c r="D249" s="177"/>
      <c r="E249" s="178" t="s">
        <v>22</v>
      </c>
      <c r="F249" s="261" t="s">
        <v>806</v>
      </c>
      <c r="G249" s="262"/>
      <c r="H249" s="262"/>
      <c r="I249" s="262"/>
      <c r="J249" s="177"/>
      <c r="K249" s="179">
        <v>66</v>
      </c>
      <c r="L249" s="177"/>
      <c r="M249" s="177"/>
      <c r="N249" s="177"/>
      <c r="O249" s="177"/>
      <c r="P249" s="177"/>
      <c r="Q249" s="177"/>
      <c r="R249" s="180"/>
      <c r="T249" s="181"/>
      <c r="U249" s="177"/>
      <c r="V249" s="177"/>
      <c r="W249" s="177"/>
      <c r="X249" s="177"/>
      <c r="Y249" s="177"/>
      <c r="Z249" s="177"/>
      <c r="AA249" s="182"/>
      <c r="AT249" s="183" t="s">
        <v>159</v>
      </c>
      <c r="AU249" s="183" t="s">
        <v>106</v>
      </c>
      <c r="AV249" s="10" t="s">
        <v>106</v>
      </c>
      <c r="AW249" s="10" t="s">
        <v>34</v>
      </c>
      <c r="AX249" s="10" t="s">
        <v>84</v>
      </c>
      <c r="AY249" s="183" t="s">
        <v>151</v>
      </c>
    </row>
    <row r="250" spans="2:65" s="1" customFormat="1" ht="31.5" customHeight="1">
      <c r="B250" s="36"/>
      <c r="C250" s="169" t="s">
        <v>454</v>
      </c>
      <c r="D250" s="169" t="s">
        <v>152</v>
      </c>
      <c r="E250" s="170" t="s">
        <v>810</v>
      </c>
      <c r="F250" s="247" t="s">
        <v>811</v>
      </c>
      <c r="G250" s="247"/>
      <c r="H250" s="247"/>
      <c r="I250" s="247"/>
      <c r="J250" s="171" t="s">
        <v>364</v>
      </c>
      <c r="K250" s="172">
        <v>45</v>
      </c>
      <c r="L250" s="248">
        <v>0</v>
      </c>
      <c r="M250" s="249"/>
      <c r="N250" s="250">
        <f>ROUND(L250*K250,2)</f>
        <v>0</v>
      </c>
      <c r="O250" s="250"/>
      <c r="P250" s="250"/>
      <c r="Q250" s="250"/>
      <c r="R250" s="38"/>
      <c r="T250" s="173" t="s">
        <v>22</v>
      </c>
      <c r="U250" s="45" t="s">
        <v>41</v>
      </c>
      <c r="V250" s="37"/>
      <c r="W250" s="174">
        <f>V250*K250</f>
        <v>0</v>
      </c>
      <c r="X250" s="174">
        <v>6.4000000000000003E-3</v>
      </c>
      <c r="Y250" s="174">
        <f>X250*K250</f>
        <v>0.28800000000000003</v>
      </c>
      <c r="Z250" s="174">
        <v>0</v>
      </c>
      <c r="AA250" s="175">
        <f>Z250*K250</f>
        <v>0</v>
      </c>
      <c r="AR250" s="19" t="s">
        <v>227</v>
      </c>
      <c r="AT250" s="19" t="s">
        <v>152</v>
      </c>
      <c r="AU250" s="19" t="s">
        <v>106</v>
      </c>
      <c r="AY250" s="19" t="s">
        <v>151</v>
      </c>
      <c r="BE250" s="111">
        <f>IF(U250="základní",N250,0)</f>
        <v>0</v>
      </c>
      <c r="BF250" s="111">
        <f>IF(U250="snížená",N250,0)</f>
        <v>0</v>
      </c>
      <c r="BG250" s="111">
        <f>IF(U250="zákl. přenesená",N250,0)</f>
        <v>0</v>
      </c>
      <c r="BH250" s="111">
        <f>IF(U250="sníž. přenesená",N250,0)</f>
        <v>0</v>
      </c>
      <c r="BI250" s="111">
        <f>IF(U250="nulová",N250,0)</f>
        <v>0</v>
      </c>
      <c r="BJ250" s="19" t="s">
        <v>84</v>
      </c>
      <c r="BK250" s="111">
        <f>ROUND(L250*K250,2)</f>
        <v>0</v>
      </c>
      <c r="BL250" s="19" t="s">
        <v>227</v>
      </c>
      <c r="BM250" s="19" t="s">
        <v>812</v>
      </c>
    </row>
    <row r="251" spans="2:65" s="10" customFormat="1" ht="22.5" customHeight="1">
      <c r="B251" s="176"/>
      <c r="C251" s="177"/>
      <c r="D251" s="177"/>
      <c r="E251" s="178" t="s">
        <v>22</v>
      </c>
      <c r="F251" s="261" t="s">
        <v>813</v>
      </c>
      <c r="G251" s="262"/>
      <c r="H251" s="262"/>
      <c r="I251" s="262"/>
      <c r="J251" s="177"/>
      <c r="K251" s="179">
        <v>45</v>
      </c>
      <c r="L251" s="177"/>
      <c r="M251" s="177"/>
      <c r="N251" s="177"/>
      <c r="O251" s="177"/>
      <c r="P251" s="177"/>
      <c r="Q251" s="177"/>
      <c r="R251" s="180"/>
      <c r="T251" s="181"/>
      <c r="U251" s="177"/>
      <c r="V251" s="177"/>
      <c r="W251" s="177"/>
      <c r="X251" s="177"/>
      <c r="Y251" s="177"/>
      <c r="Z251" s="177"/>
      <c r="AA251" s="182"/>
      <c r="AT251" s="183" t="s">
        <v>159</v>
      </c>
      <c r="AU251" s="183" t="s">
        <v>106</v>
      </c>
      <c r="AV251" s="10" t="s">
        <v>106</v>
      </c>
      <c r="AW251" s="10" t="s">
        <v>34</v>
      </c>
      <c r="AX251" s="10" t="s">
        <v>84</v>
      </c>
      <c r="AY251" s="183" t="s">
        <v>151</v>
      </c>
    </row>
    <row r="252" spans="2:65" s="1" customFormat="1" ht="31.5" customHeight="1">
      <c r="B252" s="36"/>
      <c r="C252" s="169" t="s">
        <v>460</v>
      </c>
      <c r="D252" s="169" t="s">
        <v>152</v>
      </c>
      <c r="E252" s="170" t="s">
        <v>814</v>
      </c>
      <c r="F252" s="247" t="s">
        <v>815</v>
      </c>
      <c r="G252" s="247"/>
      <c r="H252" s="247"/>
      <c r="I252" s="247"/>
      <c r="J252" s="171" t="s">
        <v>364</v>
      </c>
      <c r="K252" s="172">
        <v>5</v>
      </c>
      <c r="L252" s="248">
        <v>0</v>
      </c>
      <c r="M252" s="249"/>
      <c r="N252" s="250">
        <f>ROUND(L252*K252,2)</f>
        <v>0</v>
      </c>
      <c r="O252" s="250"/>
      <c r="P252" s="250"/>
      <c r="Q252" s="250"/>
      <c r="R252" s="38"/>
      <c r="T252" s="173" t="s">
        <v>22</v>
      </c>
      <c r="U252" s="45" t="s">
        <v>41</v>
      </c>
      <c r="V252" s="37"/>
      <c r="W252" s="174">
        <f>V252*K252</f>
        <v>0</v>
      </c>
      <c r="X252" s="174">
        <v>1.0869999999999999E-2</v>
      </c>
      <c r="Y252" s="174">
        <f>X252*K252</f>
        <v>5.4349999999999996E-2</v>
      </c>
      <c r="Z252" s="174">
        <v>0</v>
      </c>
      <c r="AA252" s="175">
        <f>Z252*K252</f>
        <v>0</v>
      </c>
      <c r="AR252" s="19" t="s">
        <v>227</v>
      </c>
      <c r="AT252" s="19" t="s">
        <v>152</v>
      </c>
      <c r="AU252" s="19" t="s">
        <v>106</v>
      </c>
      <c r="AY252" s="19" t="s">
        <v>151</v>
      </c>
      <c r="BE252" s="111">
        <f>IF(U252="základní",N252,0)</f>
        <v>0</v>
      </c>
      <c r="BF252" s="111">
        <f>IF(U252="snížená",N252,0)</f>
        <v>0</v>
      </c>
      <c r="BG252" s="111">
        <f>IF(U252="zákl. přenesená",N252,0)</f>
        <v>0</v>
      </c>
      <c r="BH252" s="111">
        <f>IF(U252="sníž. přenesená",N252,0)</f>
        <v>0</v>
      </c>
      <c r="BI252" s="111">
        <f>IF(U252="nulová",N252,0)</f>
        <v>0</v>
      </c>
      <c r="BJ252" s="19" t="s">
        <v>84</v>
      </c>
      <c r="BK252" s="111">
        <f>ROUND(L252*K252,2)</f>
        <v>0</v>
      </c>
      <c r="BL252" s="19" t="s">
        <v>227</v>
      </c>
      <c r="BM252" s="19" t="s">
        <v>816</v>
      </c>
    </row>
    <row r="253" spans="2:65" s="10" customFormat="1" ht="22.5" customHeight="1">
      <c r="B253" s="176"/>
      <c r="C253" s="177"/>
      <c r="D253" s="177"/>
      <c r="E253" s="178" t="s">
        <v>22</v>
      </c>
      <c r="F253" s="261" t="s">
        <v>817</v>
      </c>
      <c r="G253" s="262"/>
      <c r="H253" s="262"/>
      <c r="I253" s="262"/>
      <c r="J253" s="177"/>
      <c r="K253" s="179">
        <v>5</v>
      </c>
      <c r="L253" s="177"/>
      <c r="M253" s="177"/>
      <c r="N253" s="177"/>
      <c r="O253" s="177"/>
      <c r="P253" s="177"/>
      <c r="Q253" s="177"/>
      <c r="R253" s="180"/>
      <c r="T253" s="181"/>
      <c r="U253" s="177"/>
      <c r="V253" s="177"/>
      <c r="W253" s="177"/>
      <c r="X253" s="177"/>
      <c r="Y253" s="177"/>
      <c r="Z253" s="177"/>
      <c r="AA253" s="182"/>
      <c r="AT253" s="183" t="s">
        <v>159</v>
      </c>
      <c r="AU253" s="183" t="s">
        <v>106</v>
      </c>
      <c r="AV253" s="10" t="s">
        <v>106</v>
      </c>
      <c r="AW253" s="10" t="s">
        <v>34</v>
      </c>
      <c r="AX253" s="10" t="s">
        <v>84</v>
      </c>
      <c r="AY253" s="183" t="s">
        <v>151</v>
      </c>
    </row>
    <row r="254" spans="2:65" s="1" customFormat="1" ht="31.5" customHeight="1">
      <c r="B254" s="36"/>
      <c r="C254" s="169" t="s">
        <v>464</v>
      </c>
      <c r="D254" s="169" t="s">
        <v>152</v>
      </c>
      <c r="E254" s="170" t="s">
        <v>818</v>
      </c>
      <c r="F254" s="247" t="s">
        <v>819</v>
      </c>
      <c r="G254" s="247"/>
      <c r="H254" s="247"/>
      <c r="I254" s="247"/>
      <c r="J254" s="171" t="s">
        <v>351</v>
      </c>
      <c r="K254" s="172">
        <v>9</v>
      </c>
      <c r="L254" s="248">
        <v>0</v>
      </c>
      <c r="M254" s="249"/>
      <c r="N254" s="250">
        <f>ROUND(L254*K254,2)</f>
        <v>0</v>
      </c>
      <c r="O254" s="250"/>
      <c r="P254" s="250"/>
      <c r="Q254" s="250"/>
      <c r="R254" s="38"/>
      <c r="T254" s="173" t="s">
        <v>22</v>
      </c>
      <c r="U254" s="45" t="s">
        <v>41</v>
      </c>
      <c r="V254" s="37"/>
      <c r="W254" s="174">
        <f>V254*K254</f>
        <v>0</v>
      </c>
      <c r="X254" s="174">
        <v>0</v>
      </c>
      <c r="Y254" s="174">
        <f>X254*K254</f>
        <v>0</v>
      </c>
      <c r="Z254" s="174">
        <v>0</v>
      </c>
      <c r="AA254" s="175">
        <f>Z254*K254</f>
        <v>0</v>
      </c>
      <c r="AR254" s="19" t="s">
        <v>227</v>
      </c>
      <c r="AT254" s="19" t="s">
        <v>152</v>
      </c>
      <c r="AU254" s="19" t="s">
        <v>106</v>
      </c>
      <c r="AY254" s="19" t="s">
        <v>151</v>
      </c>
      <c r="BE254" s="111">
        <f>IF(U254="základní",N254,0)</f>
        <v>0</v>
      </c>
      <c r="BF254" s="111">
        <f>IF(U254="snížená",N254,0)</f>
        <v>0</v>
      </c>
      <c r="BG254" s="111">
        <f>IF(U254="zákl. přenesená",N254,0)</f>
        <v>0</v>
      </c>
      <c r="BH254" s="111">
        <f>IF(U254="sníž. přenesená",N254,0)</f>
        <v>0</v>
      </c>
      <c r="BI254" s="111">
        <f>IF(U254="nulová",N254,0)</f>
        <v>0</v>
      </c>
      <c r="BJ254" s="19" t="s">
        <v>84</v>
      </c>
      <c r="BK254" s="111">
        <f>ROUND(L254*K254,2)</f>
        <v>0</v>
      </c>
      <c r="BL254" s="19" t="s">
        <v>227</v>
      </c>
      <c r="BM254" s="19" t="s">
        <v>820</v>
      </c>
    </row>
    <row r="255" spans="2:65" s="10" customFormat="1" ht="22.5" customHeight="1">
      <c r="B255" s="176"/>
      <c r="C255" s="177"/>
      <c r="D255" s="177"/>
      <c r="E255" s="178" t="s">
        <v>22</v>
      </c>
      <c r="F255" s="261" t="s">
        <v>821</v>
      </c>
      <c r="G255" s="262"/>
      <c r="H255" s="262"/>
      <c r="I255" s="262"/>
      <c r="J255" s="177"/>
      <c r="K255" s="179">
        <v>9</v>
      </c>
      <c r="L255" s="177"/>
      <c r="M255" s="177"/>
      <c r="N255" s="177"/>
      <c r="O255" s="177"/>
      <c r="P255" s="177"/>
      <c r="Q255" s="177"/>
      <c r="R255" s="180"/>
      <c r="T255" s="181"/>
      <c r="U255" s="177"/>
      <c r="V255" s="177"/>
      <c r="W255" s="177"/>
      <c r="X255" s="177"/>
      <c r="Y255" s="177"/>
      <c r="Z255" s="177"/>
      <c r="AA255" s="182"/>
      <c r="AT255" s="183" t="s">
        <v>159</v>
      </c>
      <c r="AU255" s="183" t="s">
        <v>106</v>
      </c>
      <c r="AV255" s="10" t="s">
        <v>106</v>
      </c>
      <c r="AW255" s="10" t="s">
        <v>34</v>
      </c>
      <c r="AX255" s="10" t="s">
        <v>84</v>
      </c>
      <c r="AY255" s="183" t="s">
        <v>151</v>
      </c>
    </row>
    <row r="256" spans="2:65" s="1" customFormat="1" ht="31.5" customHeight="1">
      <c r="B256" s="36"/>
      <c r="C256" s="169" t="s">
        <v>468</v>
      </c>
      <c r="D256" s="169" t="s">
        <v>152</v>
      </c>
      <c r="E256" s="170" t="s">
        <v>822</v>
      </c>
      <c r="F256" s="247" t="s">
        <v>823</v>
      </c>
      <c r="G256" s="247"/>
      <c r="H256" s="247"/>
      <c r="I256" s="247"/>
      <c r="J256" s="171" t="s">
        <v>351</v>
      </c>
      <c r="K256" s="172">
        <v>1</v>
      </c>
      <c r="L256" s="248">
        <v>0</v>
      </c>
      <c r="M256" s="249"/>
      <c r="N256" s="250">
        <f>ROUND(L256*K256,2)</f>
        <v>0</v>
      </c>
      <c r="O256" s="250"/>
      <c r="P256" s="250"/>
      <c r="Q256" s="250"/>
      <c r="R256" s="38"/>
      <c r="T256" s="173" t="s">
        <v>22</v>
      </c>
      <c r="U256" s="45" t="s">
        <v>41</v>
      </c>
      <c r="V256" s="37"/>
      <c r="W256" s="174">
        <f>V256*K256</f>
        <v>0</v>
      </c>
      <c r="X256" s="174">
        <v>0</v>
      </c>
      <c r="Y256" s="174">
        <f>X256*K256</f>
        <v>0</v>
      </c>
      <c r="Z256" s="174">
        <v>0</v>
      </c>
      <c r="AA256" s="175">
        <f>Z256*K256</f>
        <v>0</v>
      </c>
      <c r="AR256" s="19" t="s">
        <v>227</v>
      </c>
      <c r="AT256" s="19" t="s">
        <v>152</v>
      </c>
      <c r="AU256" s="19" t="s">
        <v>106</v>
      </c>
      <c r="AY256" s="19" t="s">
        <v>151</v>
      </c>
      <c r="BE256" s="111">
        <f>IF(U256="základní",N256,0)</f>
        <v>0</v>
      </c>
      <c r="BF256" s="111">
        <f>IF(U256="snížená",N256,0)</f>
        <v>0</v>
      </c>
      <c r="BG256" s="111">
        <f>IF(U256="zákl. přenesená",N256,0)</f>
        <v>0</v>
      </c>
      <c r="BH256" s="111">
        <f>IF(U256="sníž. přenesená",N256,0)</f>
        <v>0</v>
      </c>
      <c r="BI256" s="111">
        <f>IF(U256="nulová",N256,0)</f>
        <v>0</v>
      </c>
      <c r="BJ256" s="19" t="s">
        <v>84</v>
      </c>
      <c r="BK256" s="111">
        <f>ROUND(L256*K256,2)</f>
        <v>0</v>
      </c>
      <c r="BL256" s="19" t="s">
        <v>227</v>
      </c>
      <c r="BM256" s="19" t="s">
        <v>824</v>
      </c>
    </row>
    <row r="257" spans="2:65" s="10" customFormat="1" ht="22.5" customHeight="1">
      <c r="B257" s="176"/>
      <c r="C257" s="177"/>
      <c r="D257" s="177"/>
      <c r="E257" s="178" t="s">
        <v>22</v>
      </c>
      <c r="F257" s="261" t="s">
        <v>825</v>
      </c>
      <c r="G257" s="262"/>
      <c r="H257" s="262"/>
      <c r="I257" s="262"/>
      <c r="J257" s="177"/>
      <c r="K257" s="179">
        <v>1</v>
      </c>
      <c r="L257" s="177"/>
      <c r="M257" s="177"/>
      <c r="N257" s="177"/>
      <c r="O257" s="177"/>
      <c r="P257" s="177"/>
      <c r="Q257" s="177"/>
      <c r="R257" s="180"/>
      <c r="T257" s="181"/>
      <c r="U257" s="177"/>
      <c r="V257" s="177"/>
      <c r="W257" s="177"/>
      <c r="X257" s="177"/>
      <c r="Y257" s="177"/>
      <c r="Z257" s="177"/>
      <c r="AA257" s="182"/>
      <c r="AT257" s="183" t="s">
        <v>159</v>
      </c>
      <c r="AU257" s="183" t="s">
        <v>106</v>
      </c>
      <c r="AV257" s="10" t="s">
        <v>106</v>
      </c>
      <c r="AW257" s="10" t="s">
        <v>34</v>
      </c>
      <c r="AX257" s="10" t="s">
        <v>84</v>
      </c>
      <c r="AY257" s="183" t="s">
        <v>151</v>
      </c>
    </row>
    <row r="258" spans="2:65" s="1" customFormat="1" ht="31.5" customHeight="1">
      <c r="B258" s="36"/>
      <c r="C258" s="169" t="s">
        <v>472</v>
      </c>
      <c r="D258" s="169" t="s">
        <v>152</v>
      </c>
      <c r="E258" s="170" t="s">
        <v>826</v>
      </c>
      <c r="F258" s="247" t="s">
        <v>827</v>
      </c>
      <c r="G258" s="247"/>
      <c r="H258" s="247"/>
      <c r="I258" s="247"/>
      <c r="J258" s="171" t="s">
        <v>351</v>
      </c>
      <c r="K258" s="172">
        <v>9</v>
      </c>
      <c r="L258" s="248">
        <v>0</v>
      </c>
      <c r="M258" s="249"/>
      <c r="N258" s="250">
        <f>ROUND(L258*K258,2)</f>
        <v>0</v>
      </c>
      <c r="O258" s="250"/>
      <c r="P258" s="250"/>
      <c r="Q258" s="250"/>
      <c r="R258" s="38"/>
      <c r="T258" s="173" t="s">
        <v>22</v>
      </c>
      <c r="U258" s="45" t="s">
        <v>41</v>
      </c>
      <c r="V258" s="37"/>
      <c r="W258" s="174">
        <f>V258*K258</f>
        <v>0</v>
      </c>
      <c r="X258" s="174">
        <v>7.6000000000000004E-4</v>
      </c>
      <c r="Y258" s="174">
        <f>X258*K258</f>
        <v>6.8400000000000006E-3</v>
      </c>
      <c r="Z258" s="174">
        <v>0</v>
      </c>
      <c r="AA258" s="175">
        <f>Z258*K258</f>
        <v>0</v>
      </c>
      <c r="AR258" s="19" t="s">
        <v>227</v>
      </c>
      <c r="AT258" s="19" t="s">
        <v>152</v>
      </c>
      <c r="AU258" s="19" t="s">
        <v>106</v>
      </c>
      <c r="AY258" s="19" t="s">
        <v>151</v>
      </c>
      <c r="BE258" s="111">
        <f>IF(U258="základní",N258,0)</f>
        <v>0</v>
      </c>
      <c r="BF258" s="111">
        <f>IF(U258="snížená",N258,0)</f>
        <v>0</v>
      </c>
      <c r="BG258" s="111">
        <f>IF(U258="zákl. přenesená",N258,0)</f>
        <v>0</v>
      </c>
      <c r="BH258" s="111">
        <f>IF(U258="sníž. přenesená",N258,0)</f>
        <v>0</v>
      </c>
      <c r="BI258" s="111">
        <f>IF(U258="nulová",N258,0)</f>
        <v>0</v>
      </c>
      <c r="BJ258" s="19" t="s">
        <v>84</v>
      </c>
      <c r="BK258" s="111">
        <f>ROUND(L258*K258,2)</f>
        <v>0</v>
      </c>
      <c r="BL258" s="19" t="s">
        <v>227</v>
      </c>
      <c r="BM258" s="19" t="s">
        <v>828</v>
      </c>
    </row>
    <row r="259" spans="2:65" s="10" customFormat="1" ht="22.5" customHeight="1">
      <c r="B259" s="176"/>
      <c r="C259" s="177"/>
      <c r="D259" s="177"/>
      <c r="E259" s="178" t="s">
        <v>22</v>
      </c>
      <c r="F259" s="261" t="s">
        <v>821</v>
      </c>
      <c r="G259" s="262"/>
      <c r="H259" s="262"/>
      <c r="I259" s="262"/>
      <c r="J259" s="177"/>
      <c r="K259" s="179">
        <v>9</v>
      </c>
      <c r="L259" s="177"/>
      <c r="M259" s="177"/>
      <c r="N259" s="177"/>
      <c r="O259" s="177"/>
      <c r="P259" s="177"/>
      <c r="Q259" s="177"/>
      <c r="R259" s="180"/>
      <c r="T259" s="181"/>
      <c r="U259" s="177"/>
      <c r="V259" s="177"/>
      <c r="W259" s="177"/>
      <c r="X259" s="177"/>
      <c r="Y259" s="177"/>
      <c r="Z259" s="177"/>
      <c r="AA259" s="182"/>
      <c r="AT259" s="183" t="s">
        <v>159</v>
      </c>
      <c r="AU259" s="183" t="s">
        <v>106</v>
      </c>
      <c r="AV259" s="10" t="s">
        <v>106</v>
      </c>
      <c r="AW259" s="10" t="s">
        <v>34</v>
      </c>
      <c r="AX259" s="10" t="s">
        <v>84</v>
      </c>
      <c r="AY259" s="183" t="s">
        <v>151</v>
      </c>
    </row>
    <row r="260" spans="2:65" s="1" customFormat="1" ht="31.5" customHeight="1">
      <c r="B260" s="36"/>
      <c r="C260" s="169" t="s">
        <v>476</v>
      </c>
      <c r="D260" s="169" t="s">
        <v>152</v>
      </c>
      <c r="E260" s="170" t="s">
        <v>829</v>
      </c>
      <c r="F260" s="247" t="s">
        <v>830</v>
      </c>
      <c r="G260" s="247"/>
      <c r="H260" s="247"/>
      <c r="I260" s="247"/>
      <c r="J260" s="171" t="s">
        <v>351</v>
      </c>
      <c r="K260" s="172">
        <v>1</v>
      </c>
      <c r="L260" s="248">
        <v>0</v>
      </c>
      <c r="M260" s="249"/>
      <c r="N260" s="250">
        <f>ROUND(L260*K260,2)</f>
        <v>0</v>
      </c>
      <c r="O260" s="250"/>
      <c r="P260" s="250"/>
      <c r="Q260" s="250"/>
      <c r="R260" s="38"/>
      <c r="T260" s="173" t="s">
        <v>22</v>
      </c>
      <c r="U260" s="45" t="s">
        <v>41</v>
      </c>
      <c r="V260" s="37"/>
      <c r="W260" s="174">
        <f>V260*K260</f>
        <v>0</v>
      </c>
      <c r="X260" s="174">
        <v>9.7000000000000005E-4</v>
      </c>
      <c r="Y260" s="174">
        <f>X260*K260</f>
        <v>9.7000000000000005E-4</v>
      </c>
      <c r="Z260" s="174">
        <v>0</v>
      </c>
      <c r="AA260" s="175">
        <f>Z260*K260</f>
        <v>0</v>
      </c>
      <c r="AR260" s="19" t="s">
        <v>227</v>
      </c>
      <c r="AT260" s="19" t="s">
        <v>152</v>
      </c>
      <c r="AU260" s="19" t="s">
        <v>106</v>
      </c>
      <c r="AY260" s="19" t="s">
        <v>151</v>
      </c>
      <c r="BE260" s="111">
        <f>IF(U260="základní",N260,0)</f>
        <v>0</v>
      </c>
      <c r="BF260" s="111">
        <f>IF(U260="snížená",N260,0)</f>
        <v>0</v>
      </c>
      <c r="BG260" s="111">
        <f>IF(U260="zákl. přenesená",N260,0)</f>
        <v>0</v>
      </c>
      <c r="BH260" s="111">
        <f>IF(U260="sníž. přenesená",N260,0)</f>
        <v>0</v>
      </c>
      <c r="BI260" s="111">
        <f>IF(U260="nulová",N260,0)</f>
        <v>0</v>
      </c>
      <c r="BJ260" s="19" t="s">
        <v>84</v>
      </c>
      <c r="BK260" s="111">
        <f>ROUND(L260*K260,2)</f>
        <v>0</v>
      </c>
      <c r="BL260" s="19" t="s">
        <v>227</v>
      </c>
      <c r="BM260" s="19" t="s">
        <v>831</v>
      </c>
    </row>
    <row r="261" spans="2:65" s="10" customFormat="1" ht="22.5" customHeight="1">
      <c r="B261" s="176"/>
      <c r="C261" s="177"/>
      <c r="D261" s="177"/>
      <c r="E261" s="178" t="s">
        <v>22</v>
      </c>
      <c r="F261" s="261" t="s">
        <v>825</v>
      </c>
      <c r="G261" s="262"/>
      <c r="H261" s="262"/>
      <c r="I261" s="262"/>
      <c r="J261" s="177"/>
      <c r="K261" s="179">
        <v>1</v>
      </c>
      <c r="L261" s="177"/>
      <c r="M261" s="177"/>
      <c r="N261" s="177"/>
      <c r="O261" s="177"/>
      <c r="P261" s="177"/>
      <c r="Q261" s="177"/>
      <c r="R261" s="180"/>
      <c r="T261" s="181"/>
      <c r="U261" s="177"/>
      <c r="V261" s="177"/>
      <c r="W261" s="177"/>
      <c r="X261" s="177"/>
      <c r="Y261" s="177"/>
      <c r="Z261" s="177"/>
      <c r="AA261" s="182"/>
      <c r="AT261" s="183" t="s">
        <v>159</v>
      </c>
      <c r="AU261" s="183" t="s">
        <v>106</v>
      </c>
      <c r="AV261" s="10" t="s">
        <v>106</v>
      </c>
      <c r="AW261" s="10" t="s">
        <v>34</v>
      </c>
      <c r="AX261" s="10" t="s">
        <v>84</v>
      </c>
      <c r="AY261" s="183" t="s">
        <v>151</v>
      </c>
    </row>
    <row r="262" spans="2:65" s="1" customFormat="1" ht="31.5" customHeight="1">
      <c r="B262" s="36"/>
      <c r="C262" s="169" t="s">
        <v>480</v>
      </c>
      <c r="D262" s="169" t="s">
        <v>152</v>
      </c>
      <c r="E262" s="170" t="s">
        <v>832</v>
      </c>
      <c r="F262" s="247" t="s">
        <v>833</v>
      </c>
      <c r="G262" s="247"/>
      <c r="H262" s="247"/>
      <c r="I262" s="247"/>
      <c r="J262" s="171" t="s">
        <v>351</v>
      </c>
      <c r="K262" s="172">
        <v>9</v>
      </c>
      <c r="L262" s="248">
        <v>0</v>
      </c>
      <c r="M262" s="249"/>
      <c r="N262" s="250">
        <f>ROUND(L262*K262,2)</f>
        <v>0</v>
      </c>
      <c r="O262" s="250"/>
      <c r="P262" s="250"/>
      <c r="Q262" s="250"/>
      <c r="R262" s="38"/>
      <c r="T262" s="173" t="s">
        <v>22</v>
      </c>
      <c r="U262" s="45" t="s">
        <v>41</v>
      </c>
      <c r="V262" s="37"/>
      <c r="W262" s="174">
        <f>V262*K262</f>
        <v>0</v>
      </c>
      <c r="X262" s="174">
        <v>1.6900000000000001E-3</v>
      </c>
      <c r="Y262" s="174">
        <f>X262*K262</f>
        <v>1.5210000000000001E-2</v>
      </c>
      <c r="Z262" s="174">
        <v>0</v>
      </c>
      <c r="AA262" s="175">
        <f>Z262*K262</f>
        <v>0</v>
      </c>
      <c r="AR262" s="19" t="s">
        <v>227</v>
      </c>
      <c r="AT262" s="19" t="s">
        <v>152</v>
      </c>
      <c r="AU262" s="19" t="s">
        <v>106</v>
      </c>
      <c r="AY262" s="19" t="s">
        <v>151</v>
      </c>
      <c r="BE262" s="111">
        <f>IF(U262="základní",N262,0)</f>
        <v>0</v>
      </c>
      <c r="BF262" s="111">
        <f>IF(U262="snížená",N262,0)</f>
        <v>0</v>
      </c>
      <c r="BG262" s="111">
        <f>IF(U262="zákl. přenesená",N262,0)</f>
        <v>0</v>
      </c>
      <c r="BH262" s="111">
        <f>IF(U262="sníž. přenesená",N262,0)</f>
        <v>0</v>
      </c>
      <c r="BI262" s="111">
        <f>IF(U262="nulová",N262,0)</f>
        <v>0</v>
      </c>
      <c r="BJ262" s="19" t="s">
        <v>84</v>
      </c>
      <c r="BK262" s="111">
        <f>ROUND(L262*K262,2)</f>
        <v>0</v>
      </c>
      <c r="BL262" s="19" t="s">
        <v>227</v>
      </c>
      <c r="BM262" s="19" t="s">
        <v>834</v>
      </c>
    </row>
    <row r="263" spans="2:65" s="10" customFormat="1" ht="22.5" customHeight="1">
      <c r="B263" s="176"/>
      <c r="C263" s="177"/>
      <c r="D263" s="177"/>
      <c r="E263" s="178" t="s">
        <v>22</v>
      </c>
      <c r="F263" s="261" t="s">
        <v>821</v>
      </c>
      <c r="G263" s="262"/>
      <c r="H263" s="262"/>
      <c r="I263" s="262"/>
      <c r="J263" s="177"/>
      <c r="K263" s="179">
        <v>9</v>
      </c>
      <c r="L263" s="177"/>
      <c r="M263" s="177"/>
      <c r="N263" s="177"/>
      <c r="O263" s="177"/>
      <c r="P263" s="177"/>
      <c r="Q263" s="177"/>
      <c r="R263" s="180"/>
      <c r="T263" s="181"/>
      <c r="U263" s="177"/>
      <c r="V263" s="177"/>
      <c r="W263" s="177"/>
      <c r="X263" s="177"/>
      <c r="Y263" s="177"/>
      <c r="Z263" s="177"/>
      <c r="AA263" s="182"/>
      <c r="AT263" s="183" t="s">
        <v>159</v>
      </c>
      <c r="AU263" s="183" t="s">
        <v>106</v>
      </c>
      <c r="AV263" s="10" t="s">
        <v>106</v>
      </c>
      <c r="AW263" s="10" t="s">
        <v>34</v>
      </c>
      <c r="AX263" s="10" t="s">
        <v>84</v>
      </c>
      <c r="AY263" s="183" t="s">
        <v>151</v>
      </c>
    </row>
    <row r="264" spans="2:65" s="1" customFormat="1" ht="31.5" customHeight="1">
      <c r="B264" s="36"/>
      <c r="C264" s="169" t="s">
        <v>485</v>
      </c>
      <c r="D264" s="169" t="s">
        <v>152</v>
      </c>
      <c r="E264" s="170" t="s">
        <v>835</v>
      </c>
      <c r="F264" s="247" t="s">
        <v>836</v>
      </c>
      <c r="G264" s="247"/>
      <c r="H264" s="247"/>
      <c r="I264" s="247"/>
      <c r="J264" s="171" t="s">
        <v>351</v>
      </c>
      <c r="K264" s="172">
        <v>1</v>
      </c>
      <c r="L264" s="248">
        <v>0</v>
      </c>
      <c r="M264" s="249"/>
      <c r="N264" s="250">
        <f>ROUND(L264*K264,2)</f>
        <v>0</v>
      </c>
      <c r="O264" s="250"/>
      <c r="P264" s="250"/>
      <c r="Q264" s="250"/>
      <c r="R264" s="38"/>
      <c r="T264" s="173" t="s">
        <v>22</v>
      </c>
      <c r="U264" s="45" t="s">
        <v>41</v>
      </c>
      <c r="V264" s="37"/>
      <c r="W264" s="174">
        <f>V264*K264</f>
        <v>0</v>
      </c>
      <c r="X264" s="174">
        <v>3.8899999999999998E-3</v>
      </c>
      <c r="Y264" s="174">
        <f>X264*K264</f>
        <v>3.8899999999999998E-3</v>
      </c>
      <c r="Z264" s="174">
        <v>0</v>
      </c>
      <c r="AA264" s="175">
        <f>Z264*K264</f>
        <v>0</v>
      </c>
      <c r="AR264" s="19" t="s">
        <v>227</v>
      </c>
      <c r="AT264" s="19" t="s">
        <v>152</v>
      </c>
      <c r="AU264" s="19" t="s">
        <v>106</v>
      </c>
      <c r="AY264" s="19" t="s">
        <v>151</v>
      </c>
      <c r="BE264" s="111">
        <f>IF(U264="základní",N264,0)</f>
        <v>0</v>
      </c>
      <c r="BF264" s="111">
        <f>IF(U264="snížená",N264,0)</f>
        <v>0</v>
      </c>
      <c r="BG264" s="111">
        <f>IF(U264="zákl. přenesená",N264,0)</f>
        <v>0</v>
      </c>
      <c r="BH264" s="111">
        <f>IF(U264="sníž. přenesená",N264,0)</f>
        <v>0</v>
      </c>
      <c r="BI264" s="111">
        <f>IF(U264="nulová",N264,0)</f>
        <v>0</v>
      </c>
      <c r="BJ264" s="19" t="s">
        <v>84</v>
      </c>
      <c r="BK264" s="111">
        <f>ROUND(L264*K264,2)</f>
        <v>0</v>
      </c>
      <c r="BL264" s="19" t="s">
        <v>227</v>
      </c>
      <c r="BM264" s="19" t="s">
        <v>837</v>
      </c>
    </row>
    <row r="265" spans="2:65" s="10" customFormat="1" ht="22.5" customHeight="1">
      <c r="B265" s="176"/>
      <c r="C265" s="177"/>
      <c r="D265" s="177"/>
      <c r="E265" s="178" t="s">
        <v>22</v>
      </c>
      <c r="F265" s="261" t="s">
        <v>825</v>
      </c>
      <c r="G265" s="262"/>
      <c r="H265" s="262"/>
      <c r="I265" s="262"/>
      <c r="J265" s="177"/>
      <c r="K265" s="179">
        <v>1</v>
      </c>
      <c r="L265" s="177"/>
      <c r="M265" s="177"/>
      <c r="N265" s="177"/>
      <c r="O265" s="177"/>
      <c r="P265" s="177"/>
      <c r="Q265" s="177"/>
      <c r="R265" s="180"/>
      <c r="T265" s="181"/>
      <c r="U265" s="177"/>
      <c r="V265" s="177"/>
      <c r="W265" s="177"/>
      <c r="X265" s="177"/>
      <c r="Y265" s="177"/>
      <c r="Z265" s="177"/>
      <c r="AA265" s="182"/>
      <c r="AT265" s="183" t="s">
        <v>159</v>
      </c>
      <c r="AU265" s="183" t="s">
        <v>106</v>
      </c>
      <c r="AV265" s="10" t="s">
        <v>106</v>
      </c>
      <c r="AW265" s="10" t="s">
        <v>34</v>
      </c>
      <c r="AX265" s="10" t="s">
        <v>84</v>
      </c>
      <c r="AY265" s="183" t="s">
        <v>151</v>
      </c>
    </row>
    <row r="266" spans="2:65" s="1" customFormat="1" ht="22.5" customHeight="1">
      <c r="B266" s="36"/>
      <c r="C266" s="169" t="s">
        <v>491</v>
      </c>
      <c r="D266" s="169" t="s">
        <v>152</v>
      </c>
      <c r="E266" s="170" t="s">
        <v>838</v>
      </c>
      <c r="F266" s="247" t="s">
        <v>839</v>
      </c>
      <c r="G266" s="247"/>
      <c r="H266" s="247"/>
      <c r="I266" s="247"/>
      <c r="J266" s="171" t="s">
        <v>351</v>
      </c>
      <c r="K266" s="172">
        <v>30</v>
      </c>
      <c r="L266" s="248">
        <v>0</v>
      </c>
      <c r="M266" s="249"/>
      <c r="N266" s="250">
        <f>ROUND(L266*K266,2)</f>
        <v>0</v>
      </c>
      <c r="O266" s="250"/>
      <c r="P266" s="250"/>
      <c r="Q266" s="250"/>
      <c r="R266" s="38"/>
      <c r="T266" s="173" t="s">
        <v>22</v>
      </c>
      <c r="U266" s="45" t="s">
        <v>41</v>
      </c>
      <c r="V266" s="37"/>
      <c r="W266" s="174">
        <f>V266*K266</f>
        <v>0</v>
      </c>
      <c r="X266" s="174">
        <v>0</v>
      </c>
      <c r="Y266" s="174">
        <f>X266*K266</f>
        <v>0</v>
      </c>
      <c r="Z266" s="174">
        <v>0</v>
      </c>
      <c r="AA266" s="175">
        <f>Z266*K266</f>
        <v>0</v>
      </c>
      <c r="AR266" s="19" t="s">
        <v>227</v>
      </c>
      <c r="AT266" s="19" t="s">
        <v>152</v>
      </c>
      <c r="AU266" s="19" t="s">
        <v>106</v>
      </c>
      <c r="AY266" s="19" t="s">
        <v>151</v>
      </c>
      <c r="BE266" s="111">
        <f>IF(U266="základní",N266,0)</f>
        <v>0</v>
      </c>
      <c r="BF266" s="111">
        <f>IF(U266="snížená",N266,0)</f>
        <v>0</v>
      </c>
      <c r="BG266" s="111">
        <f>IF(U266="zákl. přenesená",N266,0)</f>
        <v>0</v>
      </c>
      <c r="BH266" s="111">
        <f>IF(U266="sníž. přenesená",N266,0)</f>
        <v>0</v>
      </c>
      <c r="BI266" s="111">
        <f>IF(U266="nulová",N266,0)</f>
        <v>0</v>
      </c>
      <c r="BJ266" s="19" t="s">
        <v>84</v>
      </c>
      <c r="BK266" s="111">
        <f>ROUND(L266*K266,2)</f>
        <v>0</v>
      </c>
      <c r="BL266" s="19" t="s">
        <v>227</v>
      </c>
      <c r="BM266" s="19" t="s">
        <v>840</v>
      </c>
    </row>
    <row r="267" spans="2:65" s="10" customFormat="1" ht="22.5" customHeight="1">
      <c r="B267" s="176"/>
      <c r="C267" s="177"/>
      <c r="D267" s="177"/>
      <c r="E267" s="178" t="s">
        <v>22</v>
      </c>
      <c r="F267" s="261" t="s">
        <v>841</v>
      </c>
      <c r="G267" s="262"/>
      <c r="H267" s="262"/>
      <c r="I267" s="262"/>
      <c r="J267" s="177"/>
      <c r="K267" s="179">
        <v>30</v>
      </c>
      <c r="L267" s="177"/>
      <c r="M267" s="177"/>
      <c r="N267" s="177"/>
      <c r="O267" s="177"/>
      <c r="P267" s="177"/>
      <c r="Q267" s="177"/>
      <c r="R267" s="180"/>
      <c r="T267" s="181"/>
      <c r="U267" s="177"/>
      <c r="V267" s="177"/>
      <c r="W267" s="177"/>
      <c r="X267" s="177"/>
      <c r="Y267" s="177"/>
      <c r="Z267" s="177"/>
      <c r="AA267" s="182"/>
      <c r="AT267" s="183" t="s">
        <v>159</v>
      </c>
      <c r="AU267" s="183" t="s">
        <v>106</v>
      </c>
      <c r="AV267" s="10" t="s">
        <v>106</v>
      </c>
      <c r="AW267" s="10" t="s">
        <v>34</v>
      </c>
      <c r="AX267" s="10" t="s">
        <v>84</v>
      </c>
      <c r="AY267" s="183" t="s">
        <v>151</v>
      </c>
    </row>
    <row r="268" spans="2:65" s="1" customFormat="1" ht="31.5" customHeight="1">
      <c r="B268" s="36"/>
      <c r="C268" s="169" t="s">
        <v>495</v>
      </c>
      <c r="D268" s="169" t="s">
        <v>152</v>
      </c>
      <c r="E268" s="170" t="s">
        <v>842</v>
      </c>
      <c r="F268" s="247" t="s">
        <v>843</v>
      </c>
      <c r="G268" s="247"/>
      <c r="H268" s="247"/>
      <c r="I268" s="247"/>
      <c r="J268" s="171" t="s">
        <v>351</v>
      </c>
      <c r="K268" s="172">
        <v>30</v>
      </c>
      <c r="L268" s="248">
        <v>0</v>
      </c>
      <c r="M268" s="249"/>
      <c r="N268" s="250">
        <f>ROUND(L268*K268,2)</f>
        <v>0</v>
      </c>
      <c r="O268" s="250"/>
      <c r="P268" s="250"/>
      <c r="Q268" s="250"/>
      <c r="R268" s="38"/>
      <c r="T268" s="173" t="s">
        <v>22</v>
      </c>
      <c r="U268" s="45" t="s">
        <v>41</v>
      </c>
      <c r="V268" s="37"/>
      <c r="W268" s="174">
        <f>V268*K268</f>
        <v>0</v>
      </c>
      <c r="X268" s="174">
        <v>3.0000000000000001E-5</v>
      </c>
      <c r="Y268" s="174">
        <f>X268*K268</f>
        <v>8.9999999999999998E-4</v>
      </c>
      <c r="Z268" s="174">
        <v>0</v>
      </c>
      <c r="AA268" s="175">
        <f>Z268*K268</f>
        <v>0</v>
      </c>
      <c r="AR268" s="19" t="s">
        <v>227</v>
      </c>
      <c r="AT268" s="19" t="s">
        <v>152</v>
      </c>
      <c r="AU268" s="19" t="s">
        <v>106</v>
      </c>
      <c r="AY268" s="19" t="s">
        <v>151</v>
      </c>
      <c r="BE268" s="111">
        <f>IF(U268="základní",N268,0)</f>
        <v>0</v>
      </c>
      <c r="BF268" s="111">
        <f>IF(U268="snížená",N268,0)</f>
        <v>0</v>
      </c>
      <c r="BG268" s="111">
        <f>IF(U268="zákl. přenesená",N268,0)</f>
        <v>0</v>
      </c>
      <c r="BH268" s="111">
        <f>IF(U268="sníž. přenesená",N268,0)</f>
        <v>0</v>
      </c>
      <c r="BI268" s="111">
        <f>IF(U268="nulová",N268,0)</f>
        <v>0</v>
      </c>
      <c r="BJ268" s="19" t="s">
        <v>84</v>
      </c>
      <c r="BK268" s="111">
        <f>ROUND(L268*K268,2)</f>
        <v>0</v>
      </c>
      <c r="BL268" s="19" t="s">
        <v>227</v>
      </c>
      <c r="BM268" s="19" t="s">
        <v>844</v>
      </c>
    </row>
    <row r="269" spans="2:65" s="10" customFormat="1" ht="22.5" customHeight="1">
      <c r="B269" s="176"/>
      <c r="C269" s="177"/>
      <c r="D269" s="177"/>
      <c r="E269" s="178" t="s">
        <v>22</v>
      </c>
      <c r="F269" s="261" t="s">
        <v>841</v>
      </c>
      <c r="G269" s="262"/>
      <c r="H269" s="262"/>
      <c r="I269" s="262"/>
      <c r="J269" s="177"/>
      <c r="K269" s="179">
        <v>30</v>
      </c>
      <c r="L269" s="177"/>
      <c r="M269" s="177"/>
      <c r="N269" s="177"/>
      <c r="O269" s="177"/>
      <c r="P269" s="177"/>
      <c r="Q269" s="177"/>
      <c r="R269" s="180"/>
      <c r="T269" s="181"/>
      <c r="U269" s="177"/>
      <c r="V269" s="177"/>
      <c r="W269" s="177"/>
      <c r="X269" s="177"/>
      <c r="Y269" s="177"/>
      <c r="Z269" s="177"/>
      <c r="AA269" s="182"/>
      <c r="AT269" s="183" t="s">
        <v>159</v>
      </c>
      <c r="AU269" s="183" t="s">
        <v>106</v>
      </c>
      <c r="AV269" s="10" t="s">
        <v>106</v>
      </c>
      <c r="AW269" s="10" t="s">
        <v>34</v>
      </c>
      <c r="AX269" s="10" t="s">
        <v>84</v>
      </c>
      <c r="AY269" s="183" t="s">
        <v>151</v>
      </c>
    </row>
    <row r="270" spans="2:65" s="1" customFormat="1" ht="31.5" customHeight="1">
      <c r="B270" s="36"/>
      <c r="C270" s="169" t="s">
        <v>501</v>
      </c>
      <c r="D270" s="169" t="s">
        <v>152</v>
      </c>
      <c r="E270" s="170" t="s">
        <v>845</v>
      </c>
      <c r="F270" s="247" t="s">
        <v>846</v>
      </c>
      <c r="G270" s="247"/>
      <c r="H270" s="247"/>
      <c r="I270" s="247"/>
      <c r="J270" s="171" t="s">
        <v>364</v>
      </c>
      <c r="K270" s="172">
        <v>120</v>
      </c>
      <c r="L270" s="248">
        <v>0</v>
      </c>
      <c r="M270" s="249"/>
      <c r="N270" s="250">
        <f>ROUND(L270*K270,2)</f>
        <v>0</v>
      </c>
      <c r="O270" s="250"/>
      <c r="P270" s="250"/>
      <c r="Q270" s="250"/>
      <c r="R270" s="38"/>
      <c r="T270" s="173" t="s">
        <v>22</v>
      </c>
      <c r="U270" s="45" t="s">
        <v>41</v>
      </c>
      <c r="V270" s="37"/>
      <c r="W270" s="174">
        <f>V270*K270</f>
        <v>0</v>
      </c>
      <c r="X270" s="174">
        <v>5.0000000000000001E-4</v>
      </c>
      <c r="Y270" s="174">
        <f>X270*K270</f>
        <v>0.06</v>
      </c>
      <c r="Z270" s="174">
        <v>0</v>
      </c>
      <c r="AA270" s="175">
        <f>Z270*K270</f>
        <v>0</v>
      </c>
      <c r="AR270" s="19" t="s">
        <v>227</v>
      </c>
      <c r="AT270" s="19" t="s">
        <v>152</v>
      </c>
      <c r="AU270" s="19" t="s">
        <v>106</v>
      </c>
      <c r="AY270" s="19" t="s">
        <v>151</v>
      </c>
      <c r="BE270" s="111">
        <f>IF(U270="základní",N270,0)</f>
        <v>0</v>
      </c>
      <c r="BF270" s="111">
        <f>IF(U270="snížená",N270,0)</f>
        <v>0</v>
      </c>
      <c r="BG270" s="111">
        <f>IF(U270="zákl. přenesená",N270,0)</f>
        <v>0</v>
      </c>
      <c r="BH270" s="111">
        <f>IF(U270="sníž. přenesená",N270,0)</f>
        <v>0</v>
      </c>
      <c r="BI270" s="111">
        <f>IF(U270="nulová",N270,0)</f>
        <v>0</v>
      </c>
      <c r="BJ270" s="19" t="s">
        <v>84</v>
      </c>
      <c r="BK270" s="111">
        <f>ROUND(L270*K270,2)</f>
        <v>0</v>
      </c>
      <c r="BL270" s="19" t="s">
        <v>227</v>
      </c>
      <c r="BM270" s="19" t="s">
        <v>847</v>
      </c>
    </row>
    <row r="271" spans="2:65" s="10" customFormat="1" ht="22.5" customHeight="1">
      <c r="B271" s="176"/>
      <c r="C271" s="177"/>
      <c r="D271" s="177"/>
      <c r="E271" s="178" t="s">
        <v>22</v>
      </c>
      <c r="F271" s="261" t="s">
        <v>848</v>
      </c>
      <c r="G271" s="262"/>
      <c r="H271" s="262"/>
      <c r="I271" s="262"/>
      <c r="J271" s="177"/>
      <c r="K271" s="179">
        <v>120</v>
      </c>
      <c r="L271" s="177"/>
      <c r="M271" s="177"/>
      <c r="N271" s="177"/>
      <c r="O271" s="177"/>
      <c r="P271" s="177"/>
      <c r="Q271" s="177"/>
      <c r="R271" s="180"/>
      <c r="T271" s="181"/>
      <c r="U271" s="177"/>
      <c r="V271" s="177"/>
      <c r="W271" s="177"/>
      <c r="X271" s="177"/>
      <c r="Y271" s="177"/>
      <c r="Z271" s="177"/>
      <c r="AA271" s="182"/>
      <c r="AT271" s="183" t="s">
        <v>159</v>
      </c>
      <c r="AU271" s="183" t="s">
        <v>106</v>
      </c>
      <c r="AV271" s="10" t="s">
        <v>106</v>
      </c>
      <c r="AW271" s="10" t="s">
        <v>34</v>
      </c>
      <c r="AX271" s="10" t="s">
        <v>84</v>
      </c>
      <c r="AY271" s="183" t="s">
        <v>151</v>
      </c>
    </row>
    <row r="272" spans="2:65" s="1" customFormat="1" ht="31.5" customHeight="1">
      <c r="B272" s="36"/>
      <c r="C272" s="192" t="s">
        <v>504</v>
      </c>
      <c r="D272" s="192" t="s">
        <v>253</v>
      </c>
      <c r="E272" s="193" t="s">
        <v>849</v>
      </c>
      <c r="F272" s="263" t="s">
        <v>850</v>
      </c>
      <c r="G272" s="263"/>
      <c r="H272" s="263"/>
      <c r="I272" s="263"/>
      <c r="J272" s="194" t="s">
        <v>364</v>
      </c>
      <c r="K272" s="195">
        <v>123.6</v>
      </c>
      <c r="L272" s="264">
        <v>0</v>
      </c>
      <c r="M272" s="265"/>
      <c r="N272" s="266">
        <f>ROUND(L272*K272,2)</f>
        <v>0</v>
      </c>
      <c r="O272" s="250"/>
      <c r="P272" s="250"/>
      <c r="Q272" s="250"/>
      <c r="R272" s="38"/>
      <c r="T272" s="173" t="s">
        <v>22</v>
      </c>
      <c r="U272" s="45" t="s">
        <v>41</v>
      </c>
      <c r="V272" s="37"/>
      <c r="W272" s="174">
        <f>V272*K272</f>
        <v>0</v>
      </c>
      <c r="X272" s="174">
        <v>4.2999999999999999E-4</v>
      </c>
      <c r="Y272" s="174">
        <f>X272*K272</f>
        <v>5.3147999999999994E-2</v>
      </c>
      <c r="Z272" s="174">
        <v>0</v>
      </c>
      <c r="AA272" s="175">
        <f>Z272*K272</f>
        <v>0</v>
      </c>
      <c r="AR272" s="19" t="s">
        <v>302</v>
      </c>
      <c r="AT272" s="19" t="s">
        <v>253</v>
      </c>
      <c r="AU272" s="19" t="s">
        <v>106</v>
      </c>
      <c r="AY272" s="19" t="s">
        <v>151</v>
      </c>
      <c r="BE272" s="111">
        <f>IF(U272="základní",N272,0)</f>
        <v>0</v>
      </c>
      <c r="BF272" s="111">
        <f>IF(U272="snížená",N272,0)</f>
        <v>0</v>
      </c>
      <c r="BG272" s="111">
        <f>IF(U272="zákl. přenesená",N272,0)</f>
        <v>0</v>
      </c>
      <c r="BH272" s="111">
        <f>IF(U272="sníž. přenesená",N272,0)</f>
        <v>0</v>
      </c>
      <c r="BI272" s="111">
        <f>IF(U272="nulová",N272,0)</f>
        <v>0</v>
      </c>
      <c r="BJ272" s="19" t="s">
        <v>84</v>
      </c>
      <c r="BK272" s="111">
        <f>ROUND(L272*K272,2)</f>
        <v>0</v>
      </c>
      <c r="BL272" s="19" t="s">
        <v>227</v>
      </c>
      <c r="BM272" s="19" t="s">
        <v>851</v>
      </c>
    </row>
    <row r="273" spans="2:65" s="10" customFormat="1" ht="22.5" customHeight="1">
      <c r="B273" s="176"/>
      <c r="C273" s="177"/>
      <c r="D273" s="177"/>
      <c r="E273" s="178" t="s">
        <v>22</v>
      </c>
      <c r="F273" s="261" t="s">
        <v>852</v>
      </c>
      <c r="G273" s="262"/>
      <c r="H273" s="262"/>
      <c r="I273" s="262"/>
      <c r="J273" s="177"/>
      <c r="K273" s="179">
        <v>123.6</v>
      </c>
      <c r="L273" s="177"/>
      <c r="M273" s="177"/>
      <c r="N273" s="177"/>
      <c r="O273" s="177"/>
      <c r="P273" s="177"/>
      <c r="Q273" s="177"/>
      <c r="R273" s="180"/>
      <c r="T273" s="181"/>
      <c r="U273" s="177"/>
      <c r="V273" s="177"/>
      <c r="W273" s="177"/>
      <c r="X273" s="177"/>
      <c r="Y273" s="177"/>
      <c r="Z273" s="177"/>
      <c r="AA273" s="182"/>
      <c r="AT273" s="183" t="s">
        <v>159</v>
      </c>
      <c r="AU273" s="183" t="s">
        <v>106</v>
      </c>
      <c r="AV273" s="10" t="s">
        <v>106</v>
      </c>
      <c r="AW273" s="10" t="s">
        <v>34</v>
      </c>
      <c r="AX273" s="10" t="s">
        <v>84</v>
      </c>
      <c r="AY273" s="183" t="s">
        <v>151</v>
      </c>
    </row>
    <row r="274" spans="2:65" s="1" customFormat="1" ht="31.5" customHeight="1">
      <c r="B274" s="36"/>
      <c r="C274" s="169" t="s">
        <v>509</v>
      </c>
      <c r="D274" s="169" t="s">
        <v>152</v>
      </c>
      <c r="E274" s="170" t="s">
        <v>853</v>
      </c>
      <c r="F274" s="247" t="s">
        <v>854</v>
      </c>
      <c r="G274" s="247"/>
      <c r="H274" s="247"/>
      <c r="I274" s="247"/>
      <c r="J274" s="171" t="s">
        <v>364</v>
      </c>
      <c r="K274" s="172">
        <v>120</v>
      </c>
      <c r="L274" s="248">
        <v>0</v>
      </c>
      <c r="M274" s="249"/>
      <c r="N274" s="250">
        <f>ROUND(L274*K274,2)</f>
        <v>0</v>
      </c>
      <c r="O274" s="250"/>
      <c r="P274" s="250"/>
      <c r="Q274" s="250"/>
      <c r="R274" s="38"/>
      <c r="T274" s="173" t="s">
        <v>22</v>
      </c>
      <c r="U274" s="45" t="s">
        <v>41</v>
      </c>
      <c r="V274" s="37"/>
      <c r="W274" s="174">
        <f>V274*K274</f>
        <v>0</v>
      </c>
      <c r="X274" s="174">
        <v>1E-3</v>
      </c>
      <c r="Y274" s="174">
        <f>X274*K274</f>
        <v>0.12</v>
      </c>
      <c r="Z274" s="174">
        <v>0</v>
      </c>
      <c r="AA274" s="175">
        <f>Z274*K274</f>
        <v>0</v>
      </c>
      <c r="AR274" s="19" t="s">
        <v>227</v>
      </c>
      <c r="AT274" s="19" t="s">
        <v>152</v>
      </c>
      <c r="AU274" s="19" t="s">
        <v>106</v>
      </c>
      <c r="AY274" s="19" t="s">
        <v>151</v>
      </c>
      <c r="BE274" s="111">
        <f>IF(U274="základní",N274,0)</f>
        <v>0</v>
      </c>
      <c r="BF274" s="111">
        <f>IF(U274="snížená",N274,0)</f>
        <v>0</v>
      </c>
      <c r="BG274" s="111">
        <f>IF(U274="zákl. přenesená",N274,0)</f>
        <v>0</v>
      </c>
      <c r="BH274" s="111">
        <f>IF(U274="sníž. přenesená",N274,0)</f>
        <v>0</v>
      </c>
      <c r="BI274" s="111">
        <f>IF(U274="nulová",N274,0)</f>
        <v>0</v>
      </c>
      <c r="BJ274" s="19" t="s">
        <v>84</v>
      </c>
      <c r="BK274" s="111">
        <f>ROUND(L274*K274,2)</f>
        <v>0</v>
      </c>
      <c r="BL274" s="19" t="s">
        <v>227</v>
      </c>
      <c r="BM274" s="19" t="s">
        <v>855</v>
      </c>
    </row>
    <row r="275" spans="2:65" s="10" customFormat="1" ht="22.5" customHeight="1">
      <c r="B275" s="176"/>
      <c r="C275" s="177"/>
      <c r="D275" s="177"/>
      <c r="E275" s="178" t="s">
        <v>22</v>
      </c>
      <c r="F275" s="261" t="s">
        <v>856</v>
      </c>
      <c r="G275" s="262"/>
      <c r="H275" s="262"/>
      <c r="I275" s="262"/>
      <c r="J275" s="177"/>
      <c r="K275" s="179">
        <v>120</v>
      </c>
      <c r="L275" s="177"/>
      <c r="M275" s="177"/>
      <c r="N275" s="177"/>
      <c r="O275" s="177"/>
      <c r="P275" s="177"/>
      <c r="Q275" s="177"/>
      <c r="R275" s="180"/>
      <c r="T275" s="181"/>
      <c r="U275" s="177"/>
      <c r="V275" s="177"/>
      <c r="W275" s="177"/>
      <c r="X275" s="177"/>
      <c r="Y275" s="177"/>
      <c r="Z275" s="177"/>
      <c r="AA275" s="182"/>
      <c r="AT275" s="183" t="s">
        <v>159</v>
      </c>
      <c r="AU275" s="183" t="s">
        <v>106</v>
      </c>
      <c r="AV275" s="10" t="s">
        <v>106</v>
      </c>
      <c r="AW275" s="10" t="s">
        <v>34</v>
      </c>
      <c r="AX275" s="10" t="s">
        <v>84</v>
      </c>
      <c r="AY275" s="183" t="s">
        <v>151</v>
      </c>
    </row>
    <row r="276" spans="2:65" s="1" customFormat="1" ht="31.5" customHeight="1">
      <c r="B276" s="36"/>
      <c r="C276" s="192" t="s">
        <v>514</v>
      </c>
      <c r="D276" s="192" t="s">
        <v>253</v>
      </c>
      <c r="E276" s="193" t="s">
        <v>857</v>
      </c>
      <c r="F276" s="263" t="s">
        <v>858</v>
      </c>
      <c r="G276" s="263"/>
      <c r="H276" s="263"/>
      <c r="I276" s="263"/>
      <c r="J276" s="194" t="s">
        <v>364</v>
      </c>
      <c r="K276" s="195">
        <v>123.6</v>
      </c>
      <c r="L276" s="264">
        <v>0</v>
      </c>
      <c r="M276" s="265"/>
      <c r="N276" s="266">
        <f>ROUND(L276*K276,2)</f>
        <v>0</v>
      </c>
      <c r="O276" s="250"/>
      <c r="P276" s="250"/>
      <c r="Q276" s="250"/>
      <c r="R276" s="38"/>
      <c r="T276" s="173" t="s">
        <v>22</v>
      </c>
      <c r="U276" s="45" t="s">
        <v>41</v>
      </c>
      <c r="V276" s="37"/>
      <c r="W276" s="174">
        <f>V276*K276</f>
        <v>0</v>
      </c>
      <c r="X276" s="174">
        <v>1.65E-3</v>
      </c>
      <c r="Y276" s="174">
        <f>X276*K276</f>
        <v>0.20393999999999998</v>
      </c>
      <c r="Z276" s="174">
        <v>0</v>
      </c>
      <c r="AA276" s="175">
        <f>Z276*K276</f>
        <v>0</v>
      </c>
      <c r="AR276" s="19" t="s">
        <v>302</v>
      </c>
      <c r="AT276" s="19" t="s">
        <v>253</v>
      </c>
      <c r="AU276" s="19" t="s">
        <v>106</v>
      </c>
      <c r="AY276" s="19" t="s">
        <v>151</v>
      </c>
      <c r="BE276" s="111">
        <f>IF(U276="základní",N276,0)</f>
        <v>0</v>
      </c>
      <c r="BF276" s="111">
        <f>IF(U276="snížená",N276,0)</f>
        <v>0</v>
      </c>
      <c r="BG276" s="111">
        <f>IF(U276="zákl. přenesená",N276,0)</f>
        <v>0</v>
      </c>
      <c r="BH276" s="111">
        <f>IF(U276="sníž. přenesená",N276,0)</f>
        <v>0</v>
      </c>
      <c r="BI276" s="111">
        <f>IF(U276="nulová",N276,0)</f>
        <v>0</v>
      </c>
      <c r="BJ276" s="19" t="s">
        <v>84</v>
      </c>
      <c r="BK276" s="111">
        <f>ROUND(L276*K276,2)</f>
        <v>0</v>
      </c>
      <c r="BL276" s="19" t="s">
        <v>227</v>
      </c>
      <c r="BM276" s="19" t="s">
        <v>859</v>
      </c>
    </row>
    <row r="277" spans="2:65" s="10" customFormat="1" ht="22.5" customHeight="1">
      <c r="B277" s="176"/>
      <c r="C277" s="177"/>
      <c r="D277" s="177"/>
      <c r="E277" s="178" t="s">
        <v>22</v>
      </c>
      <c r="F277" s="261" t="s">
        <v>852</v>
      </c>
      <c r="G277" s="262"/>
      <c r="H277" s="262"/>
      <c r="I277" s="262"/>
      <c r="J277" s="177"/>
      <c r="K277" s="179">
        <v>123.6</v>
      </c>
      <c r="L277" s="177"/>
      <c r="M277" s="177"/>
      <c r="N277" s="177"/>
      <c r="O277" s="177"/>
      <c r="P277" s="177"/>
      <c r="Q277" s="177"/>
      <c r="R277" s="180"/>
      <c r="T277" s="181"/>
      <c r="U277" s="177"/>
      <c r="V277" s="177"/>
      <c r="W277" s="177"/>
      <c r="X277" s="177"/>
      <c r="Y277" s="177"/>
      <c r="Z277" s="177"/>
      <c r="AA277" s="182"/>
      <c r="AT277" s="183" t="s">
        <v>159</v>
      </c>
      <c r="AU277" s="183" t="s">
        <v>106</v>
      </c>
      <c r="AV277" s="10" t="s">
        <v>106</v>
      </c>
      <c r="AW277" s="10" t="s">
        <v>34</v>
      </c>
      <c r="AX277" s="10" t="s">
        <v>84</v>
      </c>
      <c r="AY277" s="183" t="s">
        <v>151</v>
      </c>
    </row>
    <row r="278" spans="2:65" s="1" customFormat="1" ht="31.5" customHeight="1">
      <c r="B278" s="36"/>
      <c r="C278" s="169" t="s">
        <v>518</v>
      </c>
      <c r="D278" s="169" t="s">
        <v>152</v>
      </c>
      <c r="E278" s="170" t="s">
        <v>860</v>
      </c>
      <c r="F278" s="247" t="s">
        <v>861</v>
      </c>
      <c r="G278" s="247"/>
      <c r="H278" s="247"/>
      <c r="I278" s="247"/>
      <c r="J278" s="171" t="s">
        <v>364</v>
      </c>
      <c r="K278" s="172">
        <v>5</v>
      </c>
      <c r="L278" s="248">
        <v>0</v>
      </c>
      <c r="M278" s="249"/>
      <c r="N278" s="250">
        <f>ROUND(L278*K278,2)</f>
        <v>0</v>
      </c>
      <c r="O278" s="250"/>
      <c r="P278" s="250"/>
      <c r="Q278" s="250"/>
      <c r="R278" s="38"/>
      <c r="T278" s="173" t="s">
        <v>22</v>
      </c>
      <c r="U278" s="45" t="s">
        <v>41</v>
      </c>
      <c r="V278" s="37"/>
      <c r="W278" s="174">
        <f>V278*K278</f>
        <v>0</v>
      </c>
      <c r="X278" s="174">
        <v>1.4E-3</v>
      </c>
      <c r="Y278" s="174">
        <f>X278*K278</f>
        <v>7.0000000000000001E-3</v>
      </c>
      <c r="Z278" s="174">
        <v>0</v>
      </c>
      <c r="AA278" s="175">
        <f>Z278*K278</f>
        <v>0</v>
      </c>
      <c r="AR278" s="19" t="s">
        <v>227</v>
      </c>
      <c r="AT278" s="19" t="s">
        <v>152</v>
      </c>
      <c r="AU278" s="19" t="s">
        <v>106</v>
      </c>
      <c r="AY278" s="19" t="s">
        <v>151</v>
      </c>
      <c r="BE278" s="111">
        <f>IF(U278="základní",N278,0)</f>
        <v>0</v>
      </c>
      <c r="BF278" s="111">
        <f>IF(U278="snížená",N278,0)</f>
        <v>0</v>
      </c>
      <c r="BG278" s="111">
        <f>IF(U278="zákl. přenesená",N278,0)</f>
        <v>0</v>
      </c>
      <c r="BH278" s="111">
        <f>IF(U278="sníž. přenesená",N278,0)</f>
        <v>0</v>
      </c>
      <c r="BI278" s="111">
        <f>IF(U278="nulová",N278,0)</f>
        <v>0</v>
      </c>
      <c r="BJ278" s="19" t="s">
        <v>84</v>
      </c>
      <c r="BK278" s="111">
        <f>ROUND(L278*K278,2)</f>
        <v>0</v>
      </c>
      <c r="BL278" s="19" t="s">
        <v>227</v>
      </c>
      <c r="BM278" s="19" t="s">
        <v>862</v>
      </c>
    </row>
    <row r="279" spans="2:65" s="10" customFormat="1" ht="22.5" customHeight="1">
      <c r="B279" s="176"/>
      <c r="C279" s="177"/>
      <c r="D279" s="177"/>
      <c r="E279" s="178" t="s">
        <v>22</v>
      </c>
      <c r="F279" s="261" t="s">
        <v>863</v>
      </c>
      <c r="G279" s="262"/>
      <c r="H279" s="262"/>
      <c r="I279" s="262"/>
      <c r="J279" s="177"/>
      <c r="K279" s="179">
        <v>5</v>
      </c>
      <c r="L279" s="177"/>
      <c r="M279" s="177"/>
      <c r="N279" s="177"/>
      <c r="O279" s="177"/>
      <c r="P279" s="177"/>
      <c r="Q279" s="177"/>
      <c r="R279" s="180"/>
      <c r="T279" s="181"/>
      <c r="U279" s="177"/>
      <c r="V279" s="177"/>
      <c r="W279" s="177"/>
      <c r="X279" s="177"/>
      <c r="Y279" s="177"/>
      <c r="Z279" s="177"/>
      <c r="AA279" s="182"/>
      <c r="AT279" s="183" t="s">
        <v>159</v>
      </c>
      <c r="AU279" s="183" t="s">
        <v>106</v>
      </c>
      <c r="AV279" s="10" t="s">
        <v>106</v>
      </c>
      <c r="AW279" s="10" t="s">
        <v>34</v>
      </c>
      <c r="AX279" s="10" t="s">
        <v>84</v>
      </c>
      <c r="AY279" s="183" t="s">
        <v>151</v>
      </c>
    </row>
    <row r="280" spans="2:65" s="1" customFormat="1" ht="31.5" customHeight="1">
      <c r="B280" s="36"/>
      <c r="C280" s="192" t="s">
        <v>523</v>
      </c>
      <c r="D280" s="192" t="s">
        <v>253</v>
      </c>
      <c r="E280" s="193" t="s">
        <v>864</v>
      </c>
      <c r="F280" s="263" t="s">
        <v>865</v>
      </c>
      <c r="G280" s="263"/>
      <c r="H280" s="263"/>
      <c r="I280" s="263"/>
      <c r="J280" s="194" t="s">
        <v>364</v>
      </c>
      <c r="K280" s="195">
        <v>5.15</v>
      </c>
      <c r="L280" s="264">
        <v>0</v>
      </c>
      <c r="M280" s="265"/>
      <c r="N280" s="266">
        <f>ROUND(L280*K280,2)</f>
        <v>0</v>
      </c>
      <c r="O280" s="250"/>
      <c r="P280" s="250"/>
      <c r="Q280" s="250"/>
      <c r="R280" s="38"/>
      <c r="T280" s="173" t="s">
        <v>22</v>
      </c>
      <c r="U280" s="45" t="s">
        <v>41</v>
      </c>
      <c r="V280" s="37"/>
      <c r="W280" s="174">
        <f>V280*K280</f>
        <v>0</v>
      </c>
      <c r="X280" s="174">
        <v>3.3600000000000001E-3</v>
      </c>
      <c r="Y280" s="174">
        <f>X280*K280</f>
        <v>1.7304000000000003E-2</v>
      </c>
      <c r="Z280" s="174">
        <v>0</v>
      </c>
      <c r="AA280" s="175">
        <f>Z280*K280</f>
        <v>0</v>
      </c>
      <c r="AR280" s="19" t="s">
        <v>302</v>
      </c>
      <c r="AT280" s="19" t="s">
        <v>253</v>
      </c>
      <c r="AU280" s="19" t="s">
        <v>106</v>
      </c>
      <c r="AY280" s="19" t="s">
        <v>151</v>
      </c>
      <c r="BE280" s="111">
        <f>IF(U280="základní",N280,0)</f>
        <v>0</v>
      </c>
      <c r="BF280" s="111">
        <f>IF(U280="snížená",N280,0)</f>
        <v>0</v>
      </c>
      <c r="BG280" s="111">
        <f>IF(U280="zákl. přenesená",N280,0)</f>
        <v>0</v>
      </c>
      <c r="BH280" s="111">
        <f>IF(U280="sníž. přenesená",N280,0)</f>
        <v>0</v>
      </c>
      <c r="BI280" s="111">
        <f>IF(U280="nulová",N280,0)</f>
        <v>0</v>
      </c>
      <c r="BJ280" s="19" t="s">
        <v>84</v>
      </c>
      <c r="BK280" s="111">
        <f>ROUND(L280*K280,2)</f>
        <v>0</v>
      </c>
      <c r="BL280" s="19" t="s">
        <v>227</v>
      </c>
      <c r="BM280" s="19" t="s">
        <v>866</v>
      </c>
    </row>
    <row r="281" spans="2:65" s="10" customFormat="1" ht="22.5" customHeight="1">
      <c r="B281" s="176"/>
      <c r="C281" s="177"/>
      <c r="D281" s="177"/>
      <c r="E281" s="178" t="s">
        <v>22</v>
      </c>
      <c r="F281" s="261" t="s">
        <v>867</v>
      </c>
      <c r="G281" s="262"/>
      <c r="H281" s="262"/>
      <c r="I281" s="262"/>
      <c r="J281" s="177"/>
      <c r="K281" s="179">
        <v>5.15</v>
      </c>
      <c r="L281" s="177"/>
      <c r="M281" s="177"/>
      <c r="N281" s="177"/>
      <c r="O281" s="177"/>
      <c r="P281" s="177"/>
      <c r="Q281" s="177"/>
      <c r="R281" s="180"/>
      <c r="T281" s="181"/>
      <c r="U281" s="177"/>
      <c r="V281" s="177"/>
      <c r="W281" s="177"/>
      <c r="X281" s="177"/>
      <c r="Y281" s="177"/>
      <c r="Z281" s="177"/>
      <c r="AA281" s="182"/>
      <c r="AT281" s="183" t="s">
        <v>159</v>
      </c>
      <c r="AU281" s="183" t="s">
        <v>106</v>
      </c>
      <c r="AV281" s="10" t="s">
        <v>106</v>
      </c>
      <c r="AW281" s="10" t="s">
        <v>34</v>
      </c>
      <c r="AX281" s="10" t="s">
        <v>84</v>
      </c>
      <c r="AY281" s="183" t="s">
        <v>151</v>
      </c>
    </row>
    <row r="282" spans="2:65" s="1" customFormat="1" ht="22.5" customHeight="1">
      <c r="B282" s="36"/>
      <c r="C282" s="192" t="s">
        <v>527</v>
      </c>
      <c r="D282" s="192" t="s">
        <v>253</v>
      </c>
      <c r="E282" s="193" t="s">
        <v>868</v>
      </c>
      <c r="F282" s="263" t="s">
        <v>869</v>
      </c>
      <c r="G282" s="263"/>
      <c r="H282" s="263"/>
      <c r="I282" s="263"/>
      <c r="J282" s="194" t="s">
        <v>351</v>
      </c>
      <c r="K282" s="195">
        <v>49</v>
      </c>
      <c r="L282" s="264">
        <v>0</v>
      </c>
      <c r="M282" s="265"/>
      <c r="N282" s="266">
        <f>ROUND(L282*K282,2)</f>
        <v>0</v>
      </c>
      <c r="O282" s="250"/>
      <c r="P282" s="250"/>
      <c r="Q282" s="250"/>
      <c r="R282" s="38"/>
      <c r="T282" s="173" t="s">
        <v>22</v>
      </c>
      <c r="U282" s="45" t="s">
        <v>41</v>
      </c>
      <c r="V282" s="37"/>
      <c r="W282" s="174">
        <f>V282*K282</f>
        <v>0</v>
      </c>
      <c r="X282" s="174">
        <v>1.4999999999999999E-2</v>
      </c>
      <c r="Y282" s="174">
        <f>X282*K282</f>
        <v>0.73499999999999999</v>
      </c>
      <c r="Z282" s="174">
        <v>0</v>
      </c>
      <c r="AA282" s="175">
        <f>Z282*K282</f>
        <v>0</v>
      </c>
      <c r="AR282" s="19" t="s">
        <v>302</v>
      </c>
      <c r="AT282" s="19" t="s">
        <v>253</v>
      </c>
      <c r="AU282" s="19" t="s">
        <v>106</v>
      </c>
      <c r="AY282" s="19" t="s">
        <v>151</v>
      </c>
      <c r="BE282" s="111">
        <f>IF(U282="základní",N282,0)</f>
        <v>0</v>
      </c>
      <c r="BF282" s="111">
        <f>IF(U282="snížená",N282,0)</f>
        <v>0</v>
      </c>
      <c r="BG282" s="111">
        <f>IF(U282="zákl. přenesená",N282,0)</f>
        <v>0</v>
      </c>
      <c r="BH282" s="111">
        <f>IF(U282="sníž. přenesená",N282,0)</f>
        <v>0</v>
      </c>
      <c r="BI282" s="111">
        <f>IF(U282="nulová",N282,0)</f>
        <v>0</v>
      </c>
      <c r="BJ282" s="19" t="s">
        <v>84</v>
      </c>
      <c r="BK282" s="111">
        <f>ROUND(L282*K282,2)</f>
        <v>0</v>
      </c>
      <c r="BL282" s="19" t="s">
        <v>227</v>
      </c>
      <c r="BM282" s="19" t="s">
        <v>870</v>
      </c>
    </row>
    <row r="283" spans="2:65" s="10" customFormat="1" ht="22.5" customHeight="1">
      <c r="B283" s="176"/>
      <c r="C283" s="177"/>
      <c r="D283" s="177"/>
      <c r="E283" s="178" t="s">
        <v>22</v>
      </c>
      <c r="F283" s="261" t="s">
        <v>871</v>
      </c>
      <c r="G283" s="262"/>
      <c r="H283" s="262"/>
      <c r="I283" s="262"/>
      <c r="J283" s="177"/>
      <c r="K283" s="179">
        <v>49</v>
      </c>
      <c r="L283" s="177"/>
      <c r="M283" s="177"/>
      <c r="N283" s="177"/>
      <c r="O283" s="177"/>
      <c r="P283" s="177"/>
      <c r="Q283" s="177"/>
      <c r="R283" s="180"/>
      <c r="T283" s="181"/>
      <c r="U283" s="177"/>
      <c r="V283" s="177"/>
      <c r="W283" s="177"/>
      <c r="X283" s="177"/>
      <c r="Y283" s="177"/>
      <c r="Z283" s="177"/>
      <c r="AA283" s="182"/>
      <c r="AT283" s="183" t="s">
        <v>159</v>
      </c>
      <c r="AU283" s="183" t="s">
        <v>106</v>
      </c>
      <c r="AV283" s="10" t="s">
        <v>106</v>
      </c>
      <c r="AW283" s="10" t="s">
        <v>34</v>
      </c>
      <c r="AX283" s="10" t="s">
        <v>84</v>
      </c>
      <c r="AY283" s="183" t="s">
        <v>151</v>
      </c>
    </row>
    <row r="284" spans="2:65" s="1" customFormat="1" ht="22.5" customHeight="1">
      <c r="B284" s="36"/>
      <c r="C284" s="192" t="s">
        <v>531</v>
      </c>
      <c r="D284" s="192" t="s">
        <v>253</v>
      </c>
      <c r="E284" s="193" t="s">
        <v>872</v>
      </c>
      <c r="F284" s="263" t="s">
        <v>873</v>
      </c>
      <c r="G284" s="263"/>
      <c r="H284" s="263"/>
      <c r="I284" s="263"/>
      <c r="J284" s="194" t="s">
        <v>351</v>
      </c>
      <c r="K284" s="195">
        <v>147.5</v>
      </c>
      <c r="L284" s="264">
        <v>0</v>
      </c>
      <c r="M284" s="265"/>
      <c r="N284" s="266">
        <f>ROUND(L284*K284,2)</f>
        <v>0</v>
      </c>
      <c r="O284" s="250"/>
      <c r="P284" s="250"/>
      <c r="Q284" s="250"/>
      <c r="R284" s="38"/>
      <c r="T284" s="173" t="s">
        <v>22</v>
      </c>
      <c r="U284" s="45" t="s">
        <v>41</v>
      </c>
      <c r="V284" s="37"/>
      <c r="W284" s="174">
        <f>V284*K284</f>
        <v>0</v>
      </c>
      <c r="X284" s="174">
        <v>0</v>
      </c>
      <c r="Y284" s="174">
        <f>X284*K284</f>
        <v>0</v>
      </c>
      <c r="Z284" s="174">
        <v>0</v>
      </c>
      <c r="AA284" s="175">
        <f>Z284*K284</f>
        <v>0</v>
      </c>
      <c r="AR284" s="19" t="s">
        <v>302</v>
      </c>
      <c r="AT284" s="19" t="s">
        <v>253</v>
      </c>
      <c r="AU284" s="19" t="s">
        <v>106</v>
      </c>
      <c r="AY284" s="19" t="s">
        <v>151</v>
      </c>
      <c r="BE284" s="111">
        <f>IF(U284="základní",N284,0)</f>
        <v>0</v>
      </c>
      <c r="BF284" s="111">
        <f>IF(U284="snížená",N284,0)</f>
        <v>0</v>
      </c>
      <c r="BG284" s="111">
        <f>IF(U284="zákl. přenesená",N284,0)</f>
        <v>0</v>
      </c>
      <c r="BH284" s="111">
        <f>IF(U284="sníž. přenesená",N284,0)</f>
        <v>0</v>
      </c>
      <c r="BI284" s="111">
        <f>IF(U284="nulová",N284,0)</f>
        <v>0</v>
      </c>
      <c r="BJ284" s="19" t="s">
        <v>84</v>
      </c>
      <c r="BK284" s="111">
        <f>ROUND(L284*K284,2)</f>
        <v>0</v>
      </c>
      <c r="BL284" s="19" t="s">
        <v>227</v>
      </c>
      <c r="BM284" s="19" t="s">
        <v>874</v>
      </c>
    </row>
    <row r="285" spans="2:65" s="10" customFormat="1" ht="22.5" customHeight="1">
      <c r="B285" s="176"/>
      <c r="C285" s="177"/>
      <c r="D285" s="177"/>
      <c r="E285" s="178" t="s">
        <v>22</v>
      </c>
      <c r="F285" s="261" t="s">
        <v>875</v>
      </c>
      <c r="G285" s="262"/>
      <c r="H285" s="262"/>
      <c r="I285" s="262"/>
      <c r="J285" s="177"/>
      <c r="K285" s="179">
        <v>147.5</v>
      </c>
      <c r="L285" s="177"/>
      <c r="M285" s="177"/>
      <c r="N285" s="177"/>
      <c r="O285" s="177"/>
      <c r="P285" s="177"/>
      <c r="Q285" s="177"/>
      <c r="R285" s="180"/>
      <c r="T285" s="181"/>
      <c r="U285" s="177"/>
      <c r="V285" s="177"/>
      <c r="W285" s="177"/>
      <c r="X285" s="177"/>
      <c r="Y285" s="177"/>
      <c r="Z285" s="177"/>
      <c r="AA285" s="182"/>
      <c r="AT285" s="183" t="s">
        <v>159</v>
      </c>
      <c r="AU285" s="183" t="s">
        <v>106</v>
      </c>
      <c r="AV285" s="10" t="s">
        <v>106</v>
      </c>
      <c r="AW285" s="10" t="s">
        <v>34</v>
      </c>
      <c r="AX285" s="10" t="s">
        <v>84</v>
      </c>
      <c r="AY285" s="183" t="s">
        <v>151</v>
      </c>
    </row>
    <row r="286" spans="2:65" s="1" customFormat="1" ht="44.25" customHeight="1">
      <c r="B286" s="36"/>
      <c r="C286" s="169" t="s">
        <v>535</v>
      </c>
      <c r="D286" s="169" t="s">
        <v>152</v>
      </c>
      <c r="E286" s="170" t="s">
        <v>876</v>
      </c>
      <c r="F286" s="247" t="s">
        <v>877</v>
      </c>
      <c r="G286" s="247"/>
      <c r="H286" s="247"/>
      <c r="I286" s="247"/>
      <c r="J286" s="171" t="s">
        <v>364</v>
      </c>
      <c r="K286" s="172">
        <v>80</v>
      </c>
      <c r="L286" s="248">
        <v>0</v>
      </c>
      <c r="M286" s="249"/>
      <c r="N286" s="250">
        <f>ROUND(L286*K286,2)</f>
        <v>0</v>
      </c>
      <c r="O286" s="250"/>
      <c r="P286" s="250"/>
      <c r="Q286" s="250"/>
      <c r="R286" s="38"/>
      <c r="T286" s="173" t="s">
        <v>22</v>
      </c>
      <c r="U286" s="45" t="s">
        <v>41</v>
      </c>
      <c r="V286" s="37"/>
      <c r="W286" s="174">
        <f>V286*K286</f>
        <v>0</v>
      </c>
      <c r="X286" s="174">
        <v>1.6000000000000001E-4</v>
      </c>
      <c r="Y286" s="174">
        <f>X286*K286</f>
        <v>1.2800000000000001E-2</v>
      </c>
      <c r="Z286" s="174">
        <v>0</v>
      </c>
      <c r="AA286" s="175">
        <f>Z286*K286</f>
        <v>0</v>
      </c>
      <c r="AR286" s="19" t="s">
        <v>227</v>
      </c>
      <c r="AT286" s="19" t="s">
        <v>152</v>
      </c>
      <c r="AU286" s="19" t="s">
        <v>106</v>
      </c>
      <c r="AY286" s="19" t="s">
        <v>151</v>
      </c>
      <c r="BE286" s="111">
        <f>IF(U286="základní",N286,0)</f>
        <v>0</v>
      </c>
      <c r="BF286" s="111">
        <f>IF(U286="snížená",N286,0)</f>
        <v>0</v>
      </c>
      <c r="BG286" s="111">
        <f>IF(U286="zákl. přenesená",N286,0)</f>
        <v>0</v>
      </c>
      <c r="BH286" s="111">
        <f>IF(U286="sníž. přenesená",N286,0)</f>
        <v>0</v>
      </c>
      <c r="BI286" s="111">
        <f>IF(U286="nulová",N286,0)</f>
        <v>0</v>
      </c>
      <c r="BJ286" s="19" t="s">
        <v>84</v>
      </c>
      <c r="BK286" s="111">
        <f>ROUND(L286*K286,2)</f>
        <v>0</v>
      </c>
      <c r="BL286" s="19" t="s">
        <v>227</v>
      </c>
      <c r="BM286" s="19" t="s">
        <v>878</v>
      </c>
    </row>
    <row r="287" spans="2:65" s="10" customFormat="1" ht="22.5" customHeight="1">
      <c r="B287" s="176"/>
      <c r="C287" s="177"/>
      <c r="D287" s="177"/>
      <c r="E287" s="178" t="s">
        <v>22</v>
      </c>
      <c r="F287" s="261" t="s">
        <v>879</v>
      </c>
      <c r="G287" s="262"/>
      <c r="H287" s="262"/>
      <c r="I287" s="262"/>
      <c r="J287" s="177"/>
      <c r="K287" s="179">
        <v>80</v>
      </c>
      <c r="L287" s="177"/>
      <c r="M287" s="177"/>
      <c r="N287" s="177"/>
      <c r="O287" s="177"/>
      <c r="P287" s="177"/>
      <c r="Q287" s="177"/>
      <c r="R287" s="180"/>
      <c r="T287" s="181"/>
      <c r="U287" s="177"/>
      <c r="V287" s="177"/>
      <c r="W287" s="177"/>
      <c r="X287" s="177"/>
      <c r="Y287" s="177"/>
      <c r="Z287" s="177"/>
      <c r="AA287" s="182"/>
      <c r="AT287" s="183" t="s">
        <v>159</v>
      </c>
      <c r="AU287" s="183" t="s">
        <v>106</v>
      </c>
      <c r="AV287" s="10" t="s">
        <v>106</v>
      </c>
      <c r="AW287" s="10" t="s">
        <v>34</v>
      </c>
      <c r="AX287" s="10" t="s">
        <v>84</v>
      </c>
      <c r="AY287" s="183" t="s">
        <v>151</v>
      </c>
    </row>
    <row r="288" spans="2:65" s="1" customFormat="1" ht="44.25" customHeight="1">
      <c r="B288" s="36"/>
      <c r="C288" s="169" t="s">
        <v>539</v>
      </c>
      <c r="D288" s="169" t="s">
        <v>152</v>
      </c>
      <c r="E288" s="170" t="s">
        <v>880</v>
      </c>
      <c r="F288" s="247" t="s">
        <v>881</v>
      </c>
      <c r="G288" s="247"/>
      <c r="H288" s="247"/>
      <c r="I288" s="247"/>
      <c r="J288" s="171" t="s">
        <v>364</v>
      </c>
      <c r="K288" s="172">
        <v>115</v>
      </c>
      <c r="L288" s="248">
        <v>0</v>
      </c>
      <c r="M288" s="249"/>
      <c r="N288" s="250">
        <f>ROUND(L288*K288,2)</f>
        <v>0</v>
      </c>
      <c r="O288" s="250"/>
      <c r="P288" s="250"/>
      <c r="Q288" s="250"/>
      <c r="R288" s="38"/>
      <c r="T288" s="173" t="s">
        <v>22</v>
      </c>
      <c r="U288" s="45" t="s">
        <v>41</v>
      </c>
      <c r="V288" s="37"/>
      <c r="W288" s="174">
        <f>V288*K288</f>
        <v>0</v>
      </c>
      <c r="X288" s="174">
        <v>1.9000000000000001E-4</v>
      </c>
      <c r="Y288" s="174">
        <f>X288*K288</f>
        <v>2.1850000000000001E-2</v>
      </c>
      <c r="Z288" s="174">
        <v>0</v>
      </c>
      <c r="AA288" s="175">
        <f>Z288*K288</f>
        <v>0</v>
      </c>
      <c r="AR288" s="19" t="s">
        <v>227</v>
      </c>
      <c r="AT288" s="19" t="s">
        <v>152</v>
      </c>
      <c r="AU288" s="19" t="s">
        <v>106</v>
      </c>
      <c r="AY288" s="19" t="s">
        <v>151</v>
      </c>
      <c r="BE288" s="111">
        <f>IF(U288="základní",N288,0)</f>
        <v>0</v>
      </c>
      <c r="BF288" s="111">
        <f>IF(U288="snížená",N288,0)</f>
        <v>0</v>
      </c>
      <c r="BG288" s="111">
        <f>IF(U288="zákl. přenesená",N288,0)</f>
        <v>0</v>
      </c>
      <c r="BH288" s="111">
        <f>IF(U288="sníž. přenesená",N288,0)</f>
        <v>0</v>
      </c>
      <c r="BI288" s="111">
        <f>IF(U288="nulová",N288,0)</f>
        <v>0</v>
      </c>
      <c r="BJ288" s="19" t="s">
        <v>84</v>
      </c>
      <c r="BK288" s="111">
        <f>ROUND(L288*K288,2)</f>
        <v>0</v>
      </c>
      <c r="BL288" s="19" t="s">
        <v>227</v>
      </c>
      <c r="BM288" s="19" t="s">
        <v>882</v>
      </c>
    </row>
    <row r="289" spans="2:65" s="10" customFormat="1" ht="22.5" customHeight="1">
      <c r="B289" s="176"/>
      <c r="C289" s="177"/>
      <c r="D289" s="177"/>
      <c r="E289" s="178" t="s">
        <v>22</v>
      </c>
      <c r="F289" s="261" t="s">
        <v>883</v>
      </c>
      <c r="G289" s="262"/>
      <c r="H289" s="262"/>
      <c r="I289" s="262"/>
      <c r="J289" s="177"/>
      <c r="K289" s="179">
        <v>115</v>
      </c>
      <c r="L289" s="177"/>
      <c r="M289" s="177"/>
      <c r="N289" s="177"/>
      <c r="O289" s="177"/>
      <c r="P289" s="177"/>
      <c r="Q289" s="177"/>
      <c r="R289" s="180"/>
      <c r="T289" s="181"/>
      <c r="U289" s="177"/>
      <c r="V289" s="177"/>
      <c r="W289" s="177"/>
      <c r="X289" s="177"/>
      <c r="Y289" s="177"/>
      <c r="Z289" s="177"/>
      <c r="AA289" s="182"/>
      <c r="AT289" s="183" t="s">
        <v>159</v>
      </c>
      <c r="AU289" s="183" t="s">
        <v>106</v>
      </c>
      <c r="AV289" s="10" t="s">
        <v>106</v>
      </c>
      <c r="AW289" s="10" t="s">
        <v>34</v>
      </c>
      <c r="AX289" s="10" t="s">
        <v>84</v>
      </c>
      <c r="AY289" s="183" t="s">
        <v>151</v>
      </c>
    </row>
    <row r="290" spans="2:65" s="1" customFormat="1" ht="44.25" customHeight="1">
      <c r="B290" s="36"/>
      <c r="C290" s="169" t="s">
        <v>543</v>
      </c>
      <c r="D290" s="169" t="s">
        <v>152</v>
      </c>
      <c r="E290" s="170" t="s">
        <v>884</v>
      </c>
      <c r="F290" s="247" t="s">
        <v>885</v>
      </c>
      <c r="G290" s="247"/>
      <c r="H290" s="247"/>
      <c r="I290" s="247"/>
      <c r="J290" s="171" t="s">
        <v>364</v>
      </c>
      <c r="K290" s="172">
        <v>45</v>
      </c>
      <c r="L290" s="248">
        <v>0</v>
      </c>
      <c r="M290" s="249"/>
      <c r="N290" s="250">
        <f>ROUND(L290*K290,2)</f>
        <v>0</v>
      </c>
      <c r="O290" s="250"/>
      <c r="P290" s="250"/>
      <c r="Q290" s="250"/>
      <c r="R290" s="38"/>
      <c r="T290" s="173" t="s">
        <v>22</v>
      </c>
      <c r="U290" s="45" t="s">
        <v>41</v>
      </c>
      <c r="V290" s="37"/>
      <c r="W290" s="174">
        <f>V290*K290</f>
        <v>0</v>
      </c>
      <c r="X290" s="174">
        <v>2.4000000000000001E-4</v>
      </c>
      <c r="Y290" s="174">
        <f>X290*K290</f>
        <v>1.0800000000000001E-2</v>
      </c>
      <c r="Z290" s="174">
        <v>0</v>
      </c>
      <c r="AA290" s="175">
        <f>Z290*K290</f>
        <v>0</v>
      </c>
      <c r="AR290" s="19" t="s">
        <v>227</v>
      </c>
      <c r="AT290" s="19" t="s">
        <v>152</v>
      </c>
      <c r="AU290" s="19" t="s">
        <v>106</v>
      </c>
      <c r="AY290" s="19" t="s">
        <v>151</v>
      </c>
      <c r="BE290" s="111">
        <f>IF(U290="základní",N290,0)</f>
        <v>0</v>
      </c>
      <c r="BF290" s="111">
        <f>IF(U290="snížená",N290,0)</f>
        <v>0</v>
      </c>
      <c r="BG290" s="111">
        <f>IF(U290="zákl. přenesená",N290,0)</f>
        <v>0</v>
      </c>
      <c r="BH290" s="111">
        <f>IF(U290="sníž. přenesená",N290,0)</f>
        <v>0</v>
      </c>
      <c r="BI290" s="111">
        <f>IF(U290="nulová",N290,0)</f>
        <v>0</v>
      </c>
      <c r="BJ290" s="19" t="s">
        <v>84</v>
      </c>
      <c r="BK290" s="111">
        <f>ROUND(L290*K290,2)</f>
        <v>0</v>
      </c>
      <c r="BL290" s="19" t="s">
        <v>227</v>
      </c>
      <c r="BM290" s="19" t="s">
        <v>886</v>
      </c>
    </row>
    <row r="291" spans="2:65" s="10" customFormat="1" ht="22.5" customHeight="1">
      <c r="B291" s="176"/>
      <c r="C291" s="177"/>
      <c r="D291" s="177"/>
      <c r="E291" s="178" t="s">
        <v>22</v>
      </c>
      <c r="F291" s="261" t="s">
        <v>887</v>
      </c>
      <c r="G291" s="262"/>
      <c r="H291" s="262"/>
      <c r="I291" s="262"/>
      <c r="J291" s="177"/>
      <c r="K291" s="179">
        <v>45</v>
      </c>
      <c r="L291" s="177"/>
      <c r="M291" s="177"/>
      <c r="N291" s="177"/>
      <c r="O291" s="177"/>
      <c r="P291" s="177"/>
      <c r="Q291" s="177"/>
      <c r="R291" s="180"/>
      <c r="T291" s="181"/>
      <c r="U291" s="177"/>
      <c r="V291" s="177"/>
      <c r="W291" s="177"/>
      <c r="X291" s="177"/>
      <c r="Y291" s="177"/>
      <c r="Z291" s="177"/>
      <c r="AA291" s="182"/>
      <c r="AT291" s="183" t="s">
        <v>159</v>
      </c>
      <c r="AU291" s="183" t="s">
        <v>106</v>
      </c>
      <c r="AV291" s="10" t="s">
        <v>106</v>
      </c>
      <c r="AW291" s="10" t="s">
        <v>34</v>
      </c>
      <c r="AX291" s="10" t="s">
        <v>84</v>
      </c>
      <c r="AY291" s="183" t="s">
        <v>151</v>
      </c>
    </row>
    <row r="292" spans="2:65" s="1" customFormat="1" ht="44.25" customHeight="1">
      <c r="B292" s="36"/>
      <c r="C292" s="169" t="s">
        <v>547</v>
      </c>
      <c r="D292" s="169" t="s">
        <v>152</v>
      </c>
      <c r="E292" s="170" t="s">
        <v>888</v>
      </c>
      <c r="F292" s="247" t="s">
        <v>889</v>
      </c>
      <c r="G292" s="247"/>
      <c r="H292" s="247"/>
      <c r="I292" s="247"/>
      <c r="J292" s="171" t="s">
        <v>364</v>
      </c>
      <c r="K292" s="172">
        <v>67</v>
      </c>
      <c r="L292" s="248">
        <v>0</v>
      </c>
      <c r="M292" s="249"/>
      <c r="N292" s="250">
        <f>ROUND(L292*K292,2)</f>
        <v>0</v>
      </c>
      <c r="O292" s="250"/>
      <c r="P292" s="250"/>
      <c r="Q292" s="250"/>
      <c r="R292" s="38"/>
      <c r="T292" s="173" t="s">
        <v>22</v>
      </c>
      <c r="U292" s="45" t="s">
        <v>41</v>
      </c>
      <c r="V292" s="37"/>
      <c r="W292" s="174">
        <f>V292*K292</f>
        <v>0</v>
      </c>
      <c r="X292" s="174">
        <v>3.1E-4</v>
      </c>
      <c r="Y292" s="174">
        <f>X292*K292</f>
        <v>2.077E-2</v>
      </c>
      <c r="Z292" s="174">
        <v>0</v>
      </c>
      <c r="AA292" s="175">
        <f>Z292*K292</f>
        <v>0</v>
      </c>
      <c r="AR292" s="19" t="s">
        <v>227</v>
      </c>
      <c r="AT292" s="19" t="s">
        <v>152</v>
      </c>
      <c r="AU292" s="19" t="s">
        <v>106</v>
      </c>
      <c r="AY292" s="19" t="s">
        <v>151</v>
      </c>
      <c r="BE292" s="111">
        <f>IF(U292="základní",N292,0)</f>
        <v>0</v>
      </c>
      <c r="BF292" s="111">
        <f>IF(U292="snížená",N292,0)</f>
        <v>0</v>
      </c>
      <c r="BG292" s="111">
        <f>IF(U292="zákl. přenesená",N292,0)</f>
        <v>0</v>
      </c>
      <c r="BH292" s="111">
        <f>IF(U292="sníž. přenesená",N292,0)</f>
        <v>0</v>
      </c>
      <c r="BI292" s="111">
        <f>IF(U292="nulová",N292,0)</f>
        <v>0</v>
      </c>
      <c r="BJ292" s="19" t="s">
        <v>84</v>
      </c>
      <c r="BK292" s="111">
        <f>ROUND(L292*K292,2)</f>
        <v>0</v>
      </c>
      <c r="BL292" s="19" t="s">
        <v>227</v>
      </c>
      <c r="BM292" s="19" t="s">
        <v>890</v>
      </c>
    </row>
    <row r="293" spans="2:65" s="10" customFormat="1" ht="22.5" customHeight="1">
      <c r="B293" s="176"/>
      <c r="C293" s="177"/>
      <c r="D293" s="177"/>
      <c r="E293" s="178" t="s">
        <v>22</v>
      </c>
      <c r="F293" s="261" t="s">
        <v>891</v>
      </c>
      <c r="G293" s="262"/>
      <c r="H293" s="262"/>
      <c r="I293" s="262"/>
      <c r="J293" s="177"/>
      <c r="K293" s="179">
        <v>67</v>
      </c>
      <c r="L293" s="177"/>
      <c r="M293" s="177"/>
      <c r="N293" s="177"/>
      <c r="O293" s="177"/>
      <c r="P293" s="177"/>
      <c r="Q293" s="177"/>
      <c r="R293" s="180"/>
      <c r="T293" s="181"/>
      <c r="U293" s="177"/>
      <c r="V293" s="177"/>
      <c r="W293" s="177"/>
      <c r="X293" s="177"/>
      <c r="Y293" s="177"/>
      <c r="Z293" s="177"/>
      <c r="AA293" s="182"/>
      <c r="AT293" s="183" t="s">
        <v>159</v>
      </c>
      <c r="AU293" s="183" t="s">
        <v>106</v>
      </c>
      <c r="AV293" s="10" t="s">
        <v>106</v>
      </c>
      <c r="AW293" s="10" t="s">
        <v>34</v>
      </c>
      <c r="AX293" s="10" t="s">
        <v>84</v>
      </c>
      <c r="AY293" s="183" t="s">
        <v>151</v>
      </c>
    </row>
    <row r="294" spans="2:65" s="1" customFormat="1" ht="44.25" customHeight="1">
      <c r="B294" s="36"/>
      <c r="C294" s="169" t="s">
        <v>551</v>
      </c>
      <c r="D294" s="169" t="s">
        <v>152</v>
      </c>
      <c r="E294" s="170" t="s">
        <v>892</v>
      </c>
      <c r="F294" s="247" t="s">
        <v>893</v>
      </c>
      <c r="G294" s="247"/>
      <c r="H294" s="247"/>
      <c r="I294" s="247"/>
      <c r="J294" s="171" t="s">
        <v>364</v>
      </c>
      <c r="K294" s="172">
        <v>50</v>
      </c>
      <c r="L294" s="248">
        <v>0</v>
      </c>
      <c r="M294" s="249"/>
      <c r="N294" s="250">
        <f>ROUND(L294*K294,2)</f>
        <v>0</v>
      </c>
      <c r="O294" s="250"/>
      <c r="P294" s="250"/>
      <c r="Q294" s="250"/>
      <c r="R294" s="38"/>
      <c r="T294" s="173" t="s">
        <v>22</v>
      </c>
      <c r="U294" s="45" t="s">
        <v>41</v>
      </c>
      <c r="V294" s="37"/>
      <c r="W294" s="174">
        <f>V294*K294</f>
        <v>0</v>
      </c>
      <c r="X294" s="174">
        <v>2.4000000000000001E-4</v>
      </c>
      <c r="Y294" s="174">
        <f>X294*K294</f>
        <v>1.2E-2</v>
      </c>
      <c r="Z294" s="174">
        <v>0</v>
      </c>
      <c r="AA294" s="175">
        <f>Z294*K294</f>
        <v>0</v>
      </c>
      <c r="AR294" s="19" t="s">
        <v>227</v>
      </c>
      <c r="AT294" s="19" t="s">
        <v>152</v>
      </c>
      <c r="AU294" s="19" t="s">
        <v>106</v>
      </c>
      <c r="AY294" s="19" t="s">
        <v>151</v>
      </c>
      <c r="BE294" s="111">
        <f>IF(U294="základní",N294,0)</f>
        <v>0</v>
      </c>
      <c r="BF294" s="111">
        <f>IF(U294="snížená",N294,0)</f>
        <v>0</v>
      </c>
      <c r="BG294" s="111">
        <f>IF(U294="zákl. přenesená",N294,0)</f>
        <v>0</v>
      </c>
      <c r="BH294" s="111">
        <f>IF(U294="sníž. přenesená",N294,0)</f>
        <v>0</v>
      </c>
      <c r="BI294" s="111">
        <f>IF(U294="nulová",N294,0)</f>
        <v>0</v>
      </c>
      <c r="BJ294" s="19" t="s">
        <v>84</v>
      </c>
      <c r="BK294" s="111">
        <f>ROUND(L294*K294,2)</f>
        <v>0</v>
      </c>
      <c r="BL294" s="19" t="s">
        <v>227</v>
      </c>
      <c r="BM294" s="19" t="s">
        <v>894</v>
      </c>
    </row>
    <row r="295" spans="2:65" s="10" customFormat="1" ht="22.5" customHeight="1">
      <c r="B295" s="176"/>
      <c r="C295" s="177"/>
      <c r="D295" s="177"/>
      <c r="E295" s="178" t="s">
        <v>22</v>
      </c>
      <c r="F295" s="261" t="s">
        <v>895</v>
      </c>
      <c r="G295" s="262"/>
      <c r="H295" s="262"/>
      <c r="I295" s="262"/>
      <c r="J295" s="177"/>
      <c r="K295" s="179">
        <v>50</v>
      </c>
      <c r="L295" s="177"/>
      <c r="M295" s="177"/>
      <c r="N295" s="177"/>
      <c r="O295" s="177"/>
      <c r="P295" s="177"/>
      <c r="Q295" s="177"/>
      <c r="R295" s="180"/>
      <c r="T295" s="181"/>
      <c r="U295" s="177"/>
      <c r="V295" s="177"/>
      <c r="W295" s="177"/>
      <c r="X295" s="177"/>
      <c r="Y295" s="177"/>
      <c r="Z295" s="177"/>
      <c r="AA295" s="182"/>
      <c r="AT295" s="183" t="s">
        <v>159</v>
      </c>
      <c r="AU295" s="183" t="s">
        <v>106</v>
      </c>
      <c r="AV295" s="10" t="s">
        <v>106</v>
      </c>
      <c r="AW295" s="10" t="s">
        <v>34</v>
      </c>
      <c r="AX295" s="10" t="s">
        <v>84</v>
      </c>
      <c r="AY295" s="183" t="s">
        <v>151</v>
      </c>
    </row>
    <row r="296" spans="2:65" s="1" customFormat="1" ht="44.25" customHeight="1">
      <c r="B296" s="36"/>
      <c r="C296" s="169" t="s">
        <v>555</v>
      </c>
      <c r="D296" s="169" t="s">
        <v>152</v>
      </c>
      <c r="E296" s="170" t="s">
        <v>896</v>
      </c>
      <c r="F296" s="247" t="s">
        <v>897</v>
      </c>
      <c r="G296" s="247"/>
      <c r="H296" s="247"/>
      <c r="I296" s="247"/>
      <c r="J296" s="171" t="s">
        <v>364</v>
      </c>
      <c r="K296" s="172">
        <v>50</v>
      </c>
      <c r="L296" s="248">
        <v>0</v>
      </c>
      <c r="M296" s="249"/>
      <c r="N296" s="250">
        <f>ROUND(L296*K296,2)</f>
        <v>0</v>
      </c>
      <c r="O296" s="250"/>
      <c r="P296" s="250"/>
      <c r="Q296" s="250"/>
      <c r="R296" s="38"/>
      <c r="T296" s="173" t="s">
        <v>22</v>
      </c>
      <c r="U296" s="45" t="s">
        <v>41</v>
      </c>
      <c r="V296" s="37"/>
      <c r="W296" s="174">
        <f>V296*K296</f>
        <v>0</v>
      </c>
      <c r="X296" s="174">
        <v>2.7E-4</v>
      </c>
      <c r="Y296" s="174">
        <f>X296*K296</f>
        <v>1.35E-2</v>
      </c>
      <c r="Z296" s="174">
        <v>0</v>
      </c>
      <c r="AA296" s="175">
        <f>Z296*K296</f>
        <v>0</v>
      </c>
      <c r="AR296" s="19" t="s">
        <v>227</v>
      </c>
      <c r="AT296" s="19" t="s">
        <v>152</v>
      </c>
      <c r="AU296" s="19" t="s">
        <v>106</v>
      </c>
      <c r="AY296" s="19" t="s">
        <v>151</v>
      </c>
      <c r="BE296" s="111">
        <f>IF(U296="základní",N296,0)</f>
        <v>0</v>
      </c>
      <c r="BF296" s="111">
        <f>IF(U296="snížená",N296,0)</f>
        <v>0</v>
      </c>
      <c r="BG296" s="111">
        <f>IF(U296="zákl. přenesená",N296,0)</f>
        <v>0</v>
      </c>
      <c r="BH296" s="111">
        <f>IF(U296="sníž. přenesená",N296,0)</f>
        <v>0</v>
      </c>
      <c r="BI296" s="111">
        <f>IF(U296="nulová",N296,0)</f>
        <v>0</v>
      </c>
      <c r="BJ296" s="19" t="s">
        <v>84</v>
      </c>
      <c r="BK296" s="111">
        <f>ROUND(L296*K296,2)</f>
        <v>0</v>
      </c>
      <c r="BL296" s="19" t="s">
        <v>227</v>
      </c>
      <c r="BM296" s="19" t="s">
        <v>898</v>
      </c>
    </row>
    <row r="297" spans="2:65" s="10" customFormat="1" ht="22.5" customHeight="1">
      <c r="B297" s="176"/>
      <c r="C297" s="177"/>
      <c r="D297" s="177"/>
      <c r="E297" s="178" t="s">
        <v>22</v>
      </c>
      <c r="F297" s="261" t="s">
        <v>895</v>
      </c>
      <c r="G297" s="262"/>
      <c r="H297" s="262"/>
      <c r="I297" s="262"/>
      <c r="J297" s="177"/>
      <c r="K297" s="179">
        <v>50</v>
      </c>
      <c r="L297" s="177"/>
      <c r="M297" s="177"/>
      <c r="N297" s="177"/>
      <c r="O297" s="177"/>
      <c r="P297" s="177"/>
      <c r="Q297" s="177"/>
      <c r="R297" s="180"/>
      <c r="T297" s="181"/>
      <c r="U297" s="177"/>
      <c r="V297" s="177"/>
      <c r="W297" s="177"/>
      <c r="X297" s="177"/>
      <c r="Y297" s="177"/>
      <c r="Z297" s="177"/>
      <c r="AA297" s="182"/>
      <c r="AT297" s="183" t="s">
        <v>159</v>
      </c>
      <c r="AU297" s="183" t="s">
        <v>106</v>
      </c>
      <c r="AV297" s="10" t="s">
        <v>106</v>
      </c>
      <c r="AW297" s="10" t="s">
        <v>34</v>
      </c>
      <c r="AX297" s="10" t="s">
        <v>84</v>
      </c>
      <c r="AY297" s="183" t="s">
        <v>151</v>
      </c>
    </row>
    <row r="298" spans="2:65" s="1" customFormat="1" ht="31.5" customHeight="1">
      <c r="B298" s="36"/>
      <c r="C298" s="169" t="s">
        <v>559</v>
      </c>
      <c r="D298" s="169" t="s">
        <v>152</v>
      </c>
      <c r="E298" s="170" t="s">
        <v>899</v>
      </c>
      <c r="F298" s="247" t="s">
        <v>900</v>
      </c>
      <c r="G298" s="247"/>
      <c r="H298" s="247"/>
      <c r="I298" s="247"/>
      <c r="J298" s="171" t="s">
        <v>351</v>
      </c>
      <c r="K298" s="172">
        <v>10</v>
      </c>
      <c r="L298" s="248">
        <v>0</v>
      </c>
      <c r="M298" s="249"/>
      <c r="N298" s="250">
        <f>ROUND(L298*K298,2)</f>
        <v>0</v>
      </c>
      <c r="O298" s="250"/>
      <c r="P298" s="250"/>
      <c r="Q298" s="250"/>
      <c r="R298" s="38"/>
      <c r="T298" s="173" t="s">
        <v>22</v>
      </c>
      <c r="U298" s="45" t="s">
        <v>41</v>
      </c>
      <c r="V298" s="37"/>
      <c r="W298" s="174">
        <f>V298*K298</f>
        <v>0</v>
      </c>
      <c r="X298" s="174">
        <v>2.2000000000000001E-4</v>
      </c>
      <c r="Y298" s="174">
        <f>X298*K298</f>
        <v>2.2000000000000001E-3</v>
      </c>
      <c r="Z298" s="174">
        <v>0</v>
      </c>
      <c r="AA298" s="175">
        <f>Z298*K298</f>
        <v>0</v>
      </c>
      <c r="AR298" s="19" t="s">
        <v>227</v>
      </c>
      <c r="AT298" s="19" t="s">
        <v>152</v>
      </c>
      <c r="AU298" s="19" t="s">
        <v>106</v>
      </c>
      <c r="AY298" s="19" t="s">
        <v>151</v>
      </c>
      <c r="BE298" s="111">
        <f>IF(U298="základní",N298,0)</f>
        <v>0</v>
      </c>
      <c r="BF298" s="111">
        <f>IF(U298="snížená",N298,0)</f>
        <v>0</v>
      </c>
      <c r="BG298" s="111">
        <f>IF(U298="zákl. přenesená",N298,0)</f>
        <v>0</v>
      </c>
      <c r="BH298" s="111">
        <f>IF(U298="sníž. přenesená",N298,0)</f>
        <v>0</v>
      </c>
      <c r="BI298" s="111">
        <f>IF(U298="nulová",N298,0)</f>
        <v>0</v>
      </c>
      <c r="BJ298" s="19" t="s">
        <v>84</v>
      </c>
      <c r="BK298" s="111">
        <f>ROUND(L298*K298,2)</f>
        <v>0</v>
      </c>
      <c r="BL298" s="19" t="s">
        <v>227</v>
      </c>
      <c r="BM298" s="19" t="s">
        <v>901</v>
      </c>
    </row>
    <row r="299" spans="2:65" s="10" customFormat="1" ht="22.5" customHeight="1">
      <c r="B299" s="176"/>
      <c r="C299" s="177"/>
      <c r="D299" s="177"/>
      <c r="E299" s="178" t="s">
        <v>22</v>
      </c>
      <c r="F299" s="261" t="s">
        <v>902</v>
      </c>
      <c r="G299" s="262"/>
      <c r="H299" s="262"/>
      <c r="I299" s="262"/>
      <c r="J299" s="177"/>
      <c r="K299" s="179">
        <v>10</v>
      </c>
      <c r="L299" s="177"/>
      <c r="M299" s="177"/>
      <c r="N299" s="177"/>
      <c r="O299" s="177"/>
      <c r="P299" s="177"/>
      <c r="Q299" s="177"/>
      <c r="R299" s="180"/>
      <c r="T299" s="181"/>
      <c r="U299" s="177"/>
      <c r="V299" s="177"/>
      <c r="W299" s="177"/>
      <c r="X299" s="177"/>
      <c r="Y299" s="177"/>
      <c r="Z299" s="177"/>
      <c r="AA299" s="182"/>
      <c r="AT299" s="183" t="s">
        <v>159</v>
      </c>
      <c r="AU299" s="183" t="s">
        <v>106</v>
      </c>
      <c r="AV299" s="10" t="s">
        <v>106</v>
      </c>
      <c r="AW299" s="10" t="s">
        <v>34</v>
      </c>
      <c r="AX299" s="10" t="s">
        <v>84</v>
      </c>
      <c r="AY299" s="183" t="s">
        <v>151</v>
      </c>
    </row>
    <row r="300" spans="2:65" s="1" customFormat="1" ht="31.5" customHeight="1">
      <c r="B300" s="36"/>
      <c r="C300" s="169" t="s">
        <v>563</v>
      </c>
      <c r="D300" s="169" t="s">
        <v>152</v>
      </c>
      <c r="E300" s="170" t="s">
        <v>903</v>
      </c>
      <c r="F300" s="247" t="s">
        <v>904</v>
      </c>
      <c r="G300" s="247"/>
      <c r="H300" s="247"/>
      <c r="I300" s="247"/>
      <c r="J300" s="171" t="s">
        <v>351</v>
      </c>
      <c r="K300" s="172">
        <v>1</v>
      </c>
      <c r="L300" s="248">
        <v>0</v>
      </c>
      <c r="M300" s="249"/>
      <c r="N300" s="250">
        <f>ROUND(L300*K300,2)</f>
        <v>0</v>
      </c>
      <c r="O300" s="250"/>
      <c r="P300" s="250"/>
      <c r="Q300" s="250"/>
      <c r="R300" s="38"/>
      <c r="T300" s="173" t="s">
        <v>22</v>
      </c>
      <c r="U300" s="45" t="s">
        <v>41</v>
      </c>
      <c r="V300" s="37"/>
      <c r="W300" s="174">
        <f>V300*K300</f>
        <v>0</v>
      </c>
      <c r="X300" s="174">
        <v>4.3200000000000001E-3</v>
      </c>
      <c r="Y300" s="174">
        <f>X300*K300</f>
        <v>4.3200000000000001E-3</v>
      </c>
      <c r="Z300" s="174">
        <v>0</v>
      </c>
      <c r="AA300" s="175">
        <f>Z300*K300</f>
        <v>0</v>
      </c>
      <c r="AR300" s="19" t="s">
        <v>227</v>
      </c>
      <c r="AT300" s="19" t="s">
        <v>152</v>
      </c>
      <c r="AU300" s="19" t="s">
        <v>106</v>
      </c>
      <c r="AY300" s="19" t="s">
        <v>151</v>
      </c>
      <c r="BE300" s="111">
        <f>IF(U300="základní",N300,0)</f>
        <v>0</v>
      </c>
      <c r="BF300" s="111">
        <f>IF(U300="snížená",N300,0)</f>
        <v>0</v>
      </c>
      <c r="BG300" s="111">
        <f>IF(U300="zákl. přenesená",N300,0)</f>
        <v>0</v>
      </c>
      <c r="BH300" s="111">
        <f>IF(U300="sníž. přenesená",N300,0)</f>
        <v>0</v>
      </c>
      <c r="BI300" s="111">
        <f>IF(U300="nulová",N300,0)</f>
        <v>0</v>
      </c>
      <c r="BJ300" s="19" t="s">
        <v>84</v>
      </c>
      <c r="BK300" s="111">
        <f>ROUND(L300*K300,2)</f>
        <v>0</v>
      </c>
      <c r="BL300" s="19" t="s">
        <v>227</v>
      </c>
      <c r="BM300" s="19" t="s">
        <v>905</v>
      </c>
    </row>
    <row r="301" spans="2:65" s="10" customFormat="1" ht="22.5" customHeight="1">
      <c r="B301" s="176"/>
      <c r="C301" s="177"/>
      <c r="D301" s="177"/>
      <c r="E301" s="178" t="s">
        <v>22</v>
      </c>
      <c r="F301" s="261" t="s">
        <v>906</v>
      </c>
      <c r="G301" s="262"/>
      <c r="H301" s="262"/>
      <c r="I301" s="262"/>
      <c r="J301" s="177"/>
      <c r="K301" s="179">
        <v>1</v>
      </c>
      <c r="L301" s="177"/>
      <c r="M301" s="177"/>
      <c r="N301" s="177"/>
      <c r="O301" s="177"/>
      <c r="P301" s="177"/>
      <c r="Q301" s="177"/>
      <c r="R301" s="180"/>
      <c r="T301" s="181"/>
      <c r="U301" s="177"/>
      <c r="V301" s="177"/>
      <c r="W301" s="177"/>
      <c r="X301" s="177"/>
      <c r="Y301" s="177"/>
      <c r="Z301" s="177"/>
      <c r="AA301" s="182"/>
      <c r="AT301" s="183" t="s">
        <v>159</v>
      </c>
      <c r="AU301" s="183" t="s">
        <v>106</v>
      </c>
      <c r="AV301" s="10" t="s">
        <v>106</v>
      </c>
      <c r="AW301" s="10" t="s">
        <v>34</v>
      </c>
      <c r="AX301" s="10" t="s">
        <v>84</v>
      </c>
      <c r="AY301" s="183" t="s">
        <v>151</v>
      </c>
    </row>
    <row r="302" spans="2:65" s="1" customFormat="1" ht="31.5" customHeight="1">
      <c r="B302" s="36"/>
      <c r="C302" s="169" t="s">
        <v>567</v>
      </c>
      <c r="D302" s="169" t="s">
        <v>152</v>
      </c>
      <c r="E302" s="170" t="s">
        <v>907</v>
      </c>
      <c r="F302" s="247" t="s">
        <v>908</v>
      </c>
      <c r="G302" s="247"/>
      <c r="H302" s="247"/>
      <c r="I302" s="247"/>
      <c r="J302" s="171" t="s">
        <v>351</v>
      </c>
      <c r="K302" s="172">
        <v>10</v>
      </c>
      <c r="L302" s="248">
        <v>0</v>
      </c>
      <c r="M302" s="249"/>
      <c r="N302" s="250">
        <f>ROUND(L302*K302,2)</f>
        <v>0</v>
      </c>
      <c r="O302" s="250"/>
      <c r="P302" s="250"/>
      <c r="Q302" s="250"/>
      <c r="R302" s="38"/>
      <c r="T302" s="173" t="s">
        <v>22</v>
      </c>
      <c r="U302" s="45" t="s">
        <v>41</v>
      </c>
      <c r="V302" s="37"/>
      <c r="W302" s="174">
        <f>V302*K302</f>
        <v>0</v>
      </c>
      <c r="X302" s="174">
        <v>5.6999999999999998E-4</v>
      </c>
      <c r="Y302" s="174">
        <f>X302*K302</f>
        <v>5.7000000000000002E-3</v>
      </c>
      <c r="Z302" s="174">
        <v>0</v>
      </c>
      <c r="AA302" s="175">
        <f>Z302*K302</f>
        <v>0</v>
      </c>
      <c r="AR302" s="19" t="s">
        <v>227</v>
      </c>
      <c r="AT302" s="19" t="s">
        <v>152</v>
      </c>
      <c r="AU302" s="19" t="s">
        <v>106</v>
      </c>
      <c r="AY302" s="19" t="s">
        <v>151</v>
      </c>
      <c r="BE302" s="111">
        <f>IF(U302="základní",N302,0)</f>
        <v>0</v>
      </c>
      <c r="BF302" s="111">
        <f>IF(U302="snížená",N302,0)</f>
        <v>0</v>
      </c>
      <c r="BG302" s="111">
        <f>IF(U302="zákl. přenesená",N302,0)</f>
        <v>0</v>
      </c>
      <c r="BH302" s="111">
        <f>IF(U302="sníž. přenesená",N302,0)</f>
        <v>0</v>
      </c>
      <c r="BI302" s="111">
        <f>IF(U302="nulová",N302,0)</f>
        <v>0</v>
      </c>
      <c r="BJ302" s="19" t="s">
        <v>84</v>
      </c>
      <c r="BK302" s="111">
        <f>ROUND(L302*K302,2)</f>
        <v>0</v>
      </c>
      <c r="BL302" s="19" t="s">
        <v>227</v>
      </c>
      <c r="BM302" s="19" t="s">
        <v>909</v>
      </c>
    </row>
    <row r="303" spans="2:65" s="10" customFormat="1" ht="22.5" customHeight="1">
      <c r="B303" s="176"/>
      <c r="C303" s="177"/>
      <c r="D303" s="177"/>
      <c r="E303" s="178" t="s">
        <v>22</v>
      </c>
      <c r="F303" s="261" t="s">
        <v>910</v>
      </c>
      <c r="G303" s="262"/>
      <c r="H303" s="262"/>
      <c r="I303" s="262"/>
      <c r="J303" s="177"/>
      <c r="K303" s="179">
        <v>10</v>
      </c>
      <c r="L303" s="177"/>
      <c r="M303" s="177"/>
      <c r="N303" s="177"/>
      <c r="O303" s="177"/>
      <c r="P303" s="177"/>
      <c r="Q303" s="177"/>
      <c r="R303" s="180"/>
      <c r="T303" s="181"/>
      <c r="U303" s="177"/>
      <c r="V303" s="177"/>
      <c r="W303" s="177"/>
      <c r="X303" s="177"/>
      <c r="Y303" s="177"/>
      <c r="Z303" s="177"/>
      <c r="AA303" s="182"/>
      <c r="AT303" s="183" t="s">
        <v>159</v>
      </c>
      <c r="AU303" s="183" t="s">
        <v>106</v>
      </c>
      <c r="AV303" s="10" t="s">
        <v>106</v>
      </c>
      <c r="AW303" s="10" t="s">
        <v>34</v>
      </c>
      <c r="AX303" s="10" t="s">
        <v>84</v>
      </c>
      <c r="AY303" s="183" t="s">
        <v>151</v>
      </c>
    </row>
    <row r="304" spans="2:65" s="1" customFormat="1" ht="31.5" customHeight="1">
      <c r="B304" s="36"/>
      <c r="C304" s="169" t="s">
        <v>571</v>
      </c>
      <c r="D304" s="169" t="s">
        <v>152</v>
      </c>
      <c r="E304" s="170" t="s">
        <v>911</v>
      </c>
      <c r="F304" s="247" t="s">
        <v>912</v>
      </c>
      <c r="G304" s="247"/>
      <c r="H304" s="247"/>
      <c r="I304" s="247"/>
      <c r="J304" s="171" t="s">
        <v>351</v>
      </c>
      <c r="K304" s="172">
        <v>9</v>
      </c>
      <c r="L304" s="248">
        <v>0</v>
      </c>
      <c r="M304" s="249"/>
      <c r="N304" s="250">
        <f>ROUND(L304*K304,2)</f>
        <v>0</v>
      </c>
      <c r="O304" s="250"/>
      <c r="P304" s="250"/>
      <c r="Q304" s="250"/>
      <c r="R304" s="38"/>
      <c r="T304" s="173" t="s">
        <v>22</v>
      </c>
      <c r="U304" s="45" t="s">
        <v>41</v>
      </c>
      <c r="V304" s="37"/>
      <c r="W304" s="174">
        <f>V304*K304</f>
        <v>0</v>
      </c>
      <c r="X304" s="174">
        <v>1.82E-3</v>
      </c>
      <c r="Y304" s="174">
        <f>X304*K304</f>
        <v>1.6379999999999999E-2</v>
      </c>
      <c r="Z304" s="174">
        <v>0</v>
      </c>
      <c r="AA304" s="175">
        <f>Z304*K304</f>
        <v>0</v>
      </c>
      <c r="AR304" s="19" t="s">
        <v>227</v>
      </c>
      <c r="AT304" s="19" t="s">
        <v>152</v>
      </c>
      <c r="AU304" s="19" t="s">
        <v>106</v>
      </c>
      <c r="AY304" s="19" t="s">
        <v>151</v>
      </c>
      <c r="BE304" s="111">
        <f>IF(U304="základní",N304,0)</f>
        <v>0</v>
      </c>
      <c r="BF304" s="111">
        <f>IF(U304="snížená",N304,0)</f>
        <v>0</v>
      </c>
      <c r="BG304" s="111">
        <f>IF(U304="zákl. přenesená",N304,0)</f>
        <v>0</v>
      </c>
      <c r="BH304" s="111">
        <f>IF(U304="sníž. přenesená",N304,0)</f>
        <v>0</v>
      </c>
      <c r="BI304" s="111">
        <f>IF(U304="nulová",N304,0)</f>
        <v>0</v>
      </c>
      <c r="BJ304" s="19" t="s">
        <v>84</v>
      </c>
      <c r="BK304" s="111">
        <f>ROUND(L304*K304,2)</f>
        <v>0</v>
      </c>
      <c r="BL304" s="19" t="s">
        <v>227</v>
      </c>
      <c r="BM304" s="19" t="s">
        <v>913</v>
      </c>
    </row>
    <row r="305" spans="2:65" s="10" customFormat="1" ht="22.5" customHeight="1">
      <c r="B305" s="176"/>
      <c r="C305" s="177"/>
      <c r="D305" s="177"/>
      <c r="E305" s="178" t="s">
        <v>22</v>
      </c>
      <c r="F305" s="261" t="s">
        <v>914</v>
      </c>
      <c r="G305" s="262"/>
      <c r="H305" s="262"/>
      <c r="I305" s="262"/>
      <c r="J305" s="177"/>
      <c r="K305" s="179">
        <v>9</v>
      </c>
      <c r="L305" s="177"/>
      <c r="M305" s="177"/>
      <c r="N305" s="177"/>
      <c r="O305" s="177"/>
      <c r="P305" s="177"/>
      <c r="Q305" s="177"/>
      <c r="R305" s="180"/>
      <c r="T305" s="181"/>
      <c r="U305" s="177"/>
      <c r="V305" s="177"/>
      <c r="W305" s="177"/>
      <c r="X305" s="177"/>
      <c r="Y305" s="177"/>
      <c r="Z305" s="177"/>
      <c r="AA305" s="182"/>
      <c r="AT305" s="183" t="s">
        <v>159</v>
      </c>
      <c r="AU305" s="183" t="s">
        <v>106</v>
      </c>
      <c r="AV305" s="10" t="s">
        <v>106</v>
      </c>
      <c r="AW305" s="10" t="s">
        <v>34</v>
      </c>
      <c r="AX305" s="10" t="s">
        <v>84</v>
      </c>
      <c r="AY305" s="183" t="s">
        <v>151</v>
      </c>
    </row>
    <row r="306" spans="2:65" s="1" customFormat="1" ht="31.5" customHeight="1">
      <c r="B306" s="36"/>
      <c r="C306" s="169" t="s">
        <v>575</v>
      </c>
      <c r="D306" s="169" t="s">
        <v>152</v>
      </c>
      <c r="E306" s="170" t="s">
        <v>915</v>
      </c>
      <c r="F306" s="247" t="s">
        <v>916</v>
      </c>
      <c r="G306" s="247"/>
      <c r="H306" s="247"/>
      <c r="I306" s="247"/>
      <c r="J306" s="171" t="s">
        <v>364</v>
      </c>
      <c r="K306" s="172">
        <v>295</v>
      </c>
      <c r="L306" s="248">
        <v>0</v>
      </c>
      <c r="M306" s="249"/>
      <c r="N306" s="250">
        <f>ROUND(L306*K306,2)</f>
        <v>0</v>
      </c>
      <c r="O306" s="250"/>
      <c r="P306" s="250"/>
      <c r="Q306" s="250"/>
      <c r="R306" s="38"/>
      <c r="T306" s="173" t="s">
        <v>22</v>
      </c>
      <c r="U306" s="45" t="s">
        <v>41</v>
      </c>
      <c r="V306" s="37"/>
      <c r="W306" s="174">
        <f>V306*K306</f>
        <v>0</v>
      </c>
      <c r="X306" s="174">
        <v>1.8000000000000001E-4</v>
      </c>
      <c r="Y306" s="174">
        <f>X306*K306</f>
        <v>5.3100000000000001E-2</v>
      </c>
      <c r="Z306" s="174">
        <v>0</v>
      </c>
      <c r="AA306" s="175">
        <f>Z306*K306</f>
        <v>0</v>
      </c>
      <c r="AR306" s="19" t="s">
        <v>84</v>
      </c>
      <c r="AT306" s="19" t="s">
        <v>152</v>
      </c>
      <c r="AU306" s="19" t="s">
        <v>106</v>
      </c>
      <c r="AY306" s="19" t="s">
        <v>151</v>
      </c>
      <c r="BE306" s="111">
        <f>IF(U306="základní",N306,0)</f>
        <v>0</v>
      </c>
      <c r="BF306" s="111">
        <f>IF(U306="snížená",N306,0)</f>
        <v>0</v>
      </c>
      <c r="BG306" s="111">
        <f>IF(U306="zákl. přenesená",N306,0)</f>
        <v>0</v>
      </c>
      <c r="BH306" s="111">
        <f>IF(U306="sníž. přenesená",N306,0)</f>
        <v>0</v>
      </c>
      <c r="BI306" s="111">
        <f>IF(U306="nulová",N306,0)</f>
        <v>0</v>
      </c>
      <c r="BJ306" s="19" t="s">
        <v>84</v>
      </c>
      <c r="BK306" s="111">
        <f>ROUND(L306*K306,2)</f>
        <v>0</v>
      </c>
      <c r="BL306" s="19" t="s">
        <v>84</v>
      </c>
      <c r="BM306" s="19" t="s">
        <v>917</v>
      </c>
    </row>
    <row r="307" spans="2:65" s="10" customFormat="1" ht="22.5" customHeight="1">
      <c r="B307" s="176"/>
      <c r="C307" s="177"/>
      <c r="D307" s="177"/>
      <c r="E307" s="178" t="s">
        <v>22</v>
      </c>
      <c r="F307" s="261" t="s">
        <v>918</v>
      </c>
      <c r="G307" s="262"/>
      <c r="H307" s="262"/>
      <c r="I307" s="262"/>
      <c r="J307" s="177"/>
      <c r="K307" s="179">
        <v>295</v>
      </c>
      <c r="L307" s="177"/>
      <c r="M307" s="177"/>
      <c r="N307" s="177"/>
      <c r="O307" s="177"/>
      <c r="P307" s="177"/>
      <c r="Q307" s="177"/>
      <c r="R307" s="180"/>
      <c r="T307" s="181"/>
      <c r="U307" s="177"/>
      <c r="V307" s="177"/>
      <c r="W307" s="177"/>
      <c r="X307" s="177"/>
      <c r="Y307" s="177"/>
      <c r="Z307" s="177"/>
      <c r="AA307" s="182"/>
      <c r="AT307" s="183" t="s">
        <v>159</v>
      </c>
      <c r="AU307" s="183" t="s">
        <v>106</v>
      </c>
      <c r="AV307" s="10" t="s">
        <v>106</v>
      </c>
      <c r="AW307" s="10" t="s">
        <v>34</v>
      </c>
      <c r="AX307" s="10" t="s">
        <v>84</v>
      </c>
      <c r="AY307" s="183" t="s">
        <v>151</v>
      </c>
    </row>
    <row r="308" spans="2:65" s="1" customFormat="1" ht="31.5" customHeight="1">
      <c r="B308" s="36"/>
      <c r="C308" s="169" t="s">
        <v>579</v>
      </c>
      <c r="D308" s="169" t="s">
        <v>152</v>
      </c>
      <c r="E308" s="170" t="s">
        <v>919</v>
      </c>
      <c r="F308" s="247" t="s">
        <v>920</v>
      </c>
      <c r="G308" s="247"/>
      <c r="H308" s="247"/>
      <c r="I308" s="247"/>
      <c r="J308" s="171" t="s">
        <v>364</v>
      </c>
      <c r="K308" s="172">
        <v>295</v>
      </c>
      <c r="L308" s="248">
        <v>0</v>
      </c>
      <c r="M308" s="249"/>
      <c r="N308" s="250">
        <f>ROUND(L308*K308,2)</f>
        <v>0</v>
      </c>
      <c r="O308" s="250"/>
      <c r="P308" s="250"/>
      <c r="Q308" s="250"/>
      <c r="R308" s="38"/>
      <c r="T308" s="173" t="s">
        <v>22</v>
      </c>
      <c r="U308" s="45" t="s">
        <v>41</v>
      </c>
      <c r="V308" s="37"/>
      <c r="W308" s="174">
        <f>V308*K308</f>
        <v>0</v>
      </c>
      <c r="X308" s="174">
        <v>1.0000000000000001E-5</v>
      </c>
      <c r="Y308" s="174">
        <f>X308*K308</f>
        <v>2.9500000000000004E-3</v>
      </c>
      <c r="Z308" s="174">
        <v>0</v>
      </c>
      <c r="AA308" s="175">
        <f>Z308*K308</f>
        <v>0</v>
      </c>
      <c r="AR308" s="19" t="s">
        <v>84</v>
      </c>
      <c r="AT308" s="19" t="s">
        <v>152</v>
      </c>
      <c r="AU308" s="19" t="s">
        <v>106</v>
      </c>
      <c r="AY308" s="19" t="s">
        <v>151</v>
      </c>
      <c r="BE308" s="111">
        <f>IF(U308="základní",N308,0)</f>
        <v>0</v>
      </c>
      <c r="BF308" s="111">
        <f>IF(U308="snížená",N308,0)</f>
        <v>0</v>
      </c>
      <c r="BG308" s="111">
        <f>IF(U308="zákl. přenesená",N308,0)</f>
        <v>0</v>
      </c>
      <c r="BH308" s="111">
        <f>IF(U308="sníž. přenesená",N308,0)</f>
        <v>0</v>
      </c>
      <c r="BI308" s="111">
        <f>IF(U308="nulová",N308,0)</f>
        <v>0</v>
      </c>
      <c r="BJ308" s="19" t="s">
        <v>84</v>
      </c>
      <c r="BK308" s="111">
        <f>ROUND(L308*K308,2)</f>
        <v>0</v>
      </c>
      <c r="BL308" s="19" t="s">
        <v>84</v>
      </c>
      <c r="BM308" s="19" t="s">
        <v>921</v>
      </c>
    </row>
    <row r="309" spans="2:65" s="1" customFormat="1" ht="31.5" customHeight="1">
      <c r="B309" s="36"/>
      <c r="C309" s="169" t="s">
        <v>922</v>
      </c>
      <c r="D309" s="169" t="s">
        <v>152</v>
      </c>
      <c r="E309" s="170" t="s">
        <v>923</v>
      </c>
      <c r="F309" s="247" t="s">
        <v>924</v>
      </c>
      <c r="G309" s="247"/>
      <c r="H309" s="247"/>
      <c r="I309" s="247"/>
      <c r="J309" s="171" t="s">
        <v>244</v>
      </c>
      <c r="K309" s="172">
        <v>1.766</v>
      </c>
      <c r="L309" s="248">
        <v>0</v>
      </c>
      <c r="M309" s="249"/>
      <c r="N309" s="250">
        <f>ROUND(L309*K309,2)</f>
        <v>0</v>
      </c>
      <c r="O309" s="250"/>
      <c r="P309" s="250"/>
      <c r="Q309" s="250"/>
      <c r="R309" s="38"/>
      <c r="T309" s="173" t="s">
        <v>22</v>
      </c>
      <c r="U309" s="45" t="s">
        <v>41</v>
      </c>
      <c r="V309" s="37"/>
      <c r="W309" s="174">
        <f>V309*K309</f>
        <v>0</v>
      </c>
      <c r="X309" s="174">
        <v>0</v>
      </c>
      <c r="Y309" s="174">
        <f>X309*K309</f>
        <v>0</v>
      </c>
      <c r="Z309" s="174">
        <v>0</v>
      </c>
      <c r="AA309" s="175">
        <f>Z309*K309</f>
        <v>0</v>
      </c>
      <c r="AR309" s="19" t="s">
        <v>227</v>
      </c>
      <c r="AT309" s="19" t="s">
        <v>152</v>
      </c>
      <c r="AU309" s="19" t="s">
        <v>106</v>
      </c>
      <c r="AY309" s="19" t="s">
        <v>151</v>
      </c>
      <c r="BE309" s="111">
        <f>IF(U309="základní",N309,0)</f>
        <v>0</v>
      </c>
      <c r="BF309" s="111">
        <f>IF(U309="snížená",N309,0)</f>
        <v>0</v>
      </c>
      <c r="BG309" s="111">
        <f>IF(U309="zákl. přenesená",N309,0)</f>
        <v>0</v>
      </c>
      <c r="BH309" s="111">
        <f>IF(U309="sníž. přenesená",N309,0)</f>
        <v>0</v>
      </c>
      <c r="BI309" s="111">
        <f>IF(U309="nulová",N309,0)</f>
        <v>0</v>
      </c>
      <c r="BJ309" s="19" t="s">
        <v>84</v>
      </c>
      <c r="BK309" s="111">
        <f>ROUND(L309*K309,2)</f>
        <v>0</v>
      </c>
      <c r="BL309" s="19" t="s">
        <v>227</v>
      </c>
      <c r="BM309" s="19" t="s">
        <v>925</v>
      </c>
    </row>
    <row r="310" spans="2:65" s="1" customFormat="1" ht="49.9" customHeight="1">
      <c r="B310" s="36"/>
      <c r="C310" s="37"/>
      <c r="D310" s="160" t="s">
        <v>583</v>
      </c>
      <c r="E310" s="37"/>
      <c r="F310" s="37"/>
      <c r="G310" s="37"/>
      <c r="H310" s="37"/>
      <c r="I310" s="37"/>
      <c r="J310" s="37"/>
      <c r="K310" s="37"/>
      <c r="L310" s="37"/>
      <c r="M310" s="37"/>
      <c r="N310" s="244">
        <f>BK310</f>
        <v>0</v>
      </c>
      <c r="O310" s="245"/>
      <c r="P310" s="245"/>
      <c r="Q310" s="245"/>
      <c r="R310" s="38"/>
      <c r="T310" s="149"/>
      <c r="U310" s="57"/>
      <c r="V310" s="57"/>
      <c r="W310" s="57"/>
      <c r="X310" s="57"/>
      <c r="Y310" s="57"/>
      <c r="Z310" s="57"/>
      <c r="AA310" s="59"/>
      <c r="AT310" s="19" t="s">
        <v>75</v>
      </c>
      <c r="AU310" s="19" t="s">
        <v>76</v>
      </c>
      <c r="AY310" s="19" t="s">
        <v>584</v>
      </c>
      <c r="BK310" s="111">
        <v>0</v>
      </c>
    </row>
    <row r="311" spans="2:65" s="1" customFormat="1" ht="6.95" customHeight="1">
      <c r="B311" s="60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2"/>
    </row>
  </sheetData>
  <sheetProtection algorithmName="SHA-512" hashValue="CmCGn6TTP8/ZFDKXrfGmjOmP+IBLE4+QcWCk70Ige13oITNCSKTRGAOeJreqN0sKKdmdvkIWYwnV3oNdDcHutg==" saltValue="HQczJG5Iu+7p8Mity6crPg==" spinCount="100000" sheet="1" objects="1" scenarios="1" formatCells="0" formatColumns="0" formatRows="0" sort="0" autoFilter="0"/>
  <mergeCells count="448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F127:I127"/>
    <mergeCell ref="F128:I128"/>
    <mergeCell ref="F129:I129"/>
    <mergeCell ref="L129:M129"/>
    <mergeCell ref="N129:Q129"/>
    <mergeCell ref="F130:I130"/>
    <mergeCell ref="F131:I131"/>
    <mergeCell ref="F132:I132"/>
    <mergeCell ref="L132:M132"/>
    <mergeCell ref="N132:Q132"/>
    <mergeCell ref="F133:I133"/>
    <mergeCell ref="F134:I134"/>
    <mergeCell ref="F135:I135"/>
    <mergeCell ref="L135:M135"/>
    <mergeCell ref="N135:Q135"/>
    <mergeCell ref="F136:I136"/>
    <mergeCell ref="L136:M136"/>
    <mergeCell ref="N136:Q136"/>
    <mergeCell ref="F137:I137"/>
    <mergeCell ref="F138:I138"/>
    <mergeCell ref="F139:I139"/>
    <mergeCell ref="L139:M139"/>
    <mergeCell ref="N139:Q139"/>
    <mergeCell ref="F140:I140"/>
    <mergeCell ref="F141:I141"/>
    <mergeCell ref="F142:I142"/>
    <mergeCell ref="F143:I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F148:I148"/>
    <mergeCell ref="F149:I149"/>
    <mergeCell ref="F150:I150"/>
    <mergeCell ref="L150:M150"/>
    <mergeCell ref="N150:Q150"/>
    <mergeCell ref="F151:I151"/>
    <mergeCell ref="F152:I152"/>
    <mergeCell ref="F153:I153"/>
    <mergeCell ref="L153:M153"/>
    <mergeCell ref="N153:Q153"/>
    <mergeCell ref="F154:I154"/>
    <mergeCell ref="F155:I155"/>
    <mergeCell ref="L155:M155"/>
    <mergeCell ref="N155:Q155"/>
    <mergeCell ref="F156:I156"/>
    <mergeCell ref="F157:I157"/>
    <mergeCell ref="F158:I158"/>
    <mergeCell ref="L158:M158"/>
    <mergeCell ref="N158:Q158"/>
    <mergeCell ref="F159:I159"/>
    <mergeCell ref="F160:I160"/>
    <mergeCell ref="F161:I161"/>
    <mergeCell ref="L161:M161"/>
    <mergeCell ref="N161:Q161"/>
    <mergeCell ref="F162:I162"/>
    <mergeCell ref="F163:I163"/>
    <mergeCell ref="F165:I165"/>
    <mergeCell ref="L165:M165"/>
    <mergeCell ref="N165:Q165"/>
    <mergeCell ref="F166:I166"/>
    <mergeCell ref="F167:I167"/>
    <mergeCell ref="F169:I169"/>
    <mergeCell ref="L169:M169"/>
    <mergeCell ref="N169:Q169"/>
    <mergeCell ref="F170:I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F175:I175"/>
    <mergeCell ref="L175:M175"/>
    <mergeCell ref="N175:Q175"/>
    <mergeCell ref="F176:I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F191:I191"/>
    <mergeCell ref="L191:M191"/>
    <mergeCell ref="N191:Q191"/>
    <mergeCell ref="F192:I192"/>
    <mergeCell ref="F193:I193"/>
    <mergeCell ref="L193:M193"/>
    <mergeCell ref="N193:Q193"/>
    <mergeCell ref="F194:I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F205:I205"/>
    <mergeCell ref="L205:M205"/>
    <mergeCell ref="N205:Q205"/>
    <mergeCell ref="F206:I206"/>
    <mergeCell ref="F207:I207"/>
    <mergeCell ref="L207:M207"/>
    <mergeCell ref="N207:Q207"/>
    <mergeCell ref="F208:I208"/>
    <mergeCell ref="F209:I209"/>
    <mergeCell ref="F210:I210"/>
    <mergeCell ref="L210:M210"/>
    <mergeCell ref="N210:Q210"/>
    <mergeCell ref="F211:I211"/>
    <mergeCell ref="F212:I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F217:I217"/>
    <mergeCell ref="L217:M217"/>
    <mergeCell ref="N217:Q217"/>
    <mergeCell ref="F218:I218"/>
    <mergeCell ref="L218:M218"/>
    <mergeCell ref="N218:Q218"/>
    <mergeCell ref="F219:I219"/>
    <mergeCell ref="F220:I220"/>
    <mergeCell ref="F221:I221"/>
    <mergeCell ref="L221:M221"/>
    <mergeCell ref="N221:Q221"/>
    <mergeCell ref="F222:I222"/>
    <mergeCell ref="F223:I223"/>
    <mergeCell ref="F224:I224"/>
    <mergeCell ref="L224:M224"/>
    <mergeCell ref="N224:Q224"/>
    <mergeCell ref="F225:I225"/>
    <mergeCell ref="F226:I226"/>
    <mergeCell ref="F228:I228"/>
    <mergeCell ref="L228:M228"/>
    <mergeCell ref="N228:Q228"/>
    <mergeCell ref="F229:I229"/>
    <mergeCell ref="F230:I230"/>
    <mergeCell ref="L230:M230"/>
    <mergeCell ref="N230:Q230"/>
    <mergeCell ref="F231:I231"/>
    <mergeCell ref="F232:I232"/>
    <mergeCell ref="L232:M232"/>
    <mergeCell ref="N232:Q232"/>
    <mergeCell ref="F233:I233"/>
    <mergeCell ref="F234:I234"/>
    <mergeCell ref="L234:M234"/>
    <mergeCell ref="N234:Q234"/>
    <mergeCell ref="F235:I235"/>
    <mergeCell ref="F236:I236"/>
    <mergeCell ref="L236:M236"/>
    <mergeCell ref="N236:Q236"/>
    <mergeCell ref="F237:I237"/>
    <mergeCell ref="L237:M237"/>
    <mergeCell ref="N237:Q237"/>
    <mergeCell ref="F239:I239"/>
    <mergeCell ref="L239:M239"/>
    <mergeCell ref="N239:Q239"/>
    <mergeCell ref="F240:I240"/>
    <mergeCell ref="F241:I241"/>
    <mergeCell ref="L241:M241"/>
    <mergeCell ref="N241:Q241"/>
    <mergeCell ref="F242:I242"/>
    <mergeCell ref="F243:I243"/>
    <mergeCell ref="L243:M243"/>
    <mergeCell ref="N243:Q243"/>
    <mergeCell ref="F246:I246"/>
    <mergeCell ref="L246:M246"/>
    <mergeCell ref="N246:Q246"/>
    <mergeCell ref="F247:I247"/>
    <mergeCell ref="F248:I248"/>
    <mergeCell ref="L248:M248"/>
    <mergeCell ref="N248:Q248"/>
    <mergeCell ref="F249:I249"/>
    <mergeCell ref="F250:I250"/>
    <mergeCell ref="L250:M250"/>
    <mergeCell ref="N250:Q250"/>
    <mergeCell ref="F251:I251"/>
    <mergeCell ref="F252:I252"/>
    <mergeCell ref="L252:M252"/>
    <mergeCell ref="N252:Q252"/>
    <mergeCell ref="F253:I253"/>
    <mergeCell ref="F254:I254"/>
    <mergeCell ref="L254:M254"/>
    <mergeCell ref="N254:Q254"/>
    <mergeCell ref="F255:I255"/>
    <mergeCell ref="F256:I256"/>
    <mergeCell ref="L256:M256"/>
    <mergeCell ref="N256:Q256"/>
    <mergeCell ref="F257:I257"/>
    <mergeCell ref="F258:I258"/>
    <mergeCell ref="L258:M258"/>
    <mergeCell ref="N258:Q258"/>
    <mergeCell ref="F259:I259"/>
    <mergeCell ref="F260:I260"/>
    <mergeCell ref="L260:M260"/>
    <mergeCell ref="N260:Q260"/>
    <mergeCell ref="F261:I261"/>
    <mergeCell ref="F262:I262"/>
    <mergeCell ref="L262:M262"/>
    <mergeCell ref="N262:Q262"/>
    <mergeCell ref="F263:I263"/>
    <mergeCell ref="F264:I264"/>
    <mergeCell ref="L264:M264"/>
    <mergeCell ref="N264:Q264"/>
    <mergeCell ref="F265:I265"/>
    <mergeCell ref="F266:I266"/>
    <mergeCell ref="L266:M266"/>
    <mergeCell ref="N266:Q266"/>
    <mergeCell ref="F267:I267"/>
    <mergeCell ref="F268:I268"/>
    <mergeCell ref="L268:M268"/>
    <mergeCell ref="N268:Q268"/>
    <mergeCell ref="F269:I269"/>
    <mergeCell ref="F270:I270"/>
    <mergeCell ref="L270:M270"/>
    <mergeCell ref="N270:Q270"/>
    <mergeCell ref="F271:I271"/>
    <mergeCell ref="F272:I272"/>
    <mergeCell ref="L272:M272"/>
    <mergeCell ref="N272:Q272"/>
    <mergeCell ref="F273:I273"/>
    <mergeCell ref="F274:I274"/>
    <mergeCell ref="L274:M274"/>
    <mergeCell ref="N274:Q274"/>
    <mergeCell ref="F275:I275"/>
    <mergeCell ref="F276:I276"/>
    <mergeCell ref="L276:M276"/>
    <mergeCell ref="N276:Q276"/>
    <mergeCell ref="F277:I277"/>
    <mergeCell ref="F278:I278"/>
    <mergeCell ref="L278:M278"/>
    <mergeCell ref="N278:Q278"/>
    <mergeCell ref="F279:I279"/>
    <mergeCell ref="F280:I280"/>
    <mergeCell ref="L280:M280"/>
    <mergeCell ref="N280:Q280"/>
    <mergeCell ref="F281:I281"/>
    <mergeCell ref="F282:I282"/>
    <mergeCell ref="L282:M282"/>
    <mergeCell ref="N282:Q282"/>
    <mergeCell ref="F283:I283"/>
    <mergeCell ref="F284:I284"/>
    <mergeCell ref="L284:M284"/>
    <mergeCell ref="N284:Q284"/>
    <mergeCell ref="F285:I285"/>
    <mergeCell ref="F286:I286"/>
    <mergeCell ref="L286:M286"/>
    <mergeCell ref="N286:Q286"/>
    <mergeCell ref="F287:I287"/>
    <mergeCell ref="F288:I288"/>
    <mergeCell ref="L288:M288"/>
    <mergeCell ref="N288:Q288"/>
    <mergeCell ref="F289:I289"/>
    <mergeCell ref="F290:I290"/>
    <mergeCell ref="L290:M290"/>
    <mergeCell ref="N290:Q290"/>
    <mergeCell ref="F291:I291"/>
    <mergeCell ref="F292:I292"/>
    <mergeCell ref="L292:M292"/>
    <mergeCell ref="N292:Q292"/>
    <mergeCell ref="F293:I293"/>
    <mergeCell ref="F294:I294"/>
    <mergeCell ref="L294:M294"/>
    <mergeCell ref="N294:Q294"/>
    <mergeCell ref="F295:I295"/>
    <mergeCell ref="L302:M302"/>
    <mergeCell ref="N302:Q302"/>
    <mergeCell ref="F303:I303"/>
    <mergeCell ref="F304:I304"/>
    <mergeCell ref="L304:M304"/>
    <mergeCell ref="N304:Q304"/>
    <mergeCell ref="F305:I305"/>
    <mergeCell ref="F296:I296"/>
    <mergeCell ref="L296:M296"/>
    <mergeCell ref="N296:Q296"/>
    <mergeCell ref="F297:I297"/>
    <mergeCell ref="F298:I298"/>
    <mergeCell ref="L298:M298"/>
    <mergeCell ref="N298:Q298"/>
    <mergeCell ref="F299:I299"/>
    <mergeCell ref="F300:I300"/>
    <mergeCell ref="L300:M300"/>
    <mergeCell ref="N300:Q300"/>
    <mergeCell ref="N310:Q310"/>
    <mergeCell ref="H1:K1"/>
    <mergeCell ref="S2:AC2"/>
    <mergeCell ref="N123:Q123"/>
    <mergeCell ref="N124:Q124"/>
    <mergeCell ref="N125:Q125"/>
    <mergeCell ref="N164:Q164"/>
    <mergeCell ref="N168:Q168"/>
    <mergeCell ref="N227:Q227"/>
    <mergeCell ref="N238:Q238"/>
    <mergeCell ref="N244:Q244"/>
    <mergeCell ref="N245:Q245"/>
    <mergeCell ref="F306:I306"/>
    <mergeCell ref="L306:M306"/>
    <mergeCell ref="N306:Q306"/>
    <mergeCell ref="F307:I307"/>
    <mergeCell ref="F308:I308"/>
    <mergeCell ref="L308:M308"/>
    <mergeCell ref="N308:Q308"/>
    <mergeCell ref="F309:I309"/>
    <mergeCell ref="L309:M309"/>
    <mergeCell ref="N309:Q309"/>
    <mergeCell ref="F301:I301"/>
    <mergeCell ref="F302:I302"/>
  </mergeCell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6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0"/>
      <c r="B1" s="13"/>
      <c r="C1" s="13"/>
      <c r="D1" s="14" t="s">
        <v>1</v>
      </c>
      <c r="E1" s="13"/>
      <c r="F1" s="15" t="s">
        <v>101</v>
      </c>
      <c r="G1" s="15"/>
      <c r="H1" s="246" t="s">
        <v>102</v>
      </c>
      <c r="I1" s="246"/>
      <c r="J1" s="246"/>
      <c r="K1" s="246"/>
      <c r="L1" s="15" t="s">
        <v>103</v>
      </c>
      <c r="M1" s="13"/>
      <c r="N1" s="13"/>
      <c r="O1" s="14" t="s">
        <v>104</v>
      </c>
      <c r="P1" s="13"/>
      <c r="Q1" s="13"/>
      <c r="R1" s="13"/>
      <c r="S1" s="15" t="s">
        <v>105</v>
      </c>
      <c r="T1" s="15"/>
      <c r="U1" s="120"/>
      <c r="V1" s="12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231" t="s">
        <v>7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S2" s="199" t="s">
        <v>8</v>
      </c>
      <c r="T2" s="200"/>
      <c r="U2" s="200"/>
      <c r="V2" s="200"/>
      <c r="W2" s="200"/>
      <c r="X2" s="200"/>
      <c r="Y2" s="200"/>
      <c r="Z2" s="200"/>
      <c r="AA2" s="200"/>
      <c r="AB2" s="200"/>
      <c r="AC2" s="200"/>
      <c r="AT2" s="19" t="s">
        <v>91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106</v>
      </c>
    </row>
    <row r="4" spans="1:66" ht="36.950000000000003" customHeight="1">
      <c r="B4" s="23"/>
      <c r="C4" s="213" t="s">
        <v>107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4"/>
      <c r="T4" s="25" t="s">
        <v>13</v>
      </c>
      <c r="AT4" s="19" t="s">
        <v>6</v>
      </c>
    </row>
    <row r="5" spans="1:66" ht="6.9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1:66" ht="25.35" customHeight="1">
      <c r="B6" s="23"/>
      <c r="C6" s="27"/>
      <c r="D6" s="31" t="s">
        <v>19</v>
      </c>
      <c r="E6" s="27"/>
      <c r="F6" s="274" t="str">
        <f>'Rekapitulace stavby'!K6</f>
        <v>FZŠ Chodovická 2250/36, Praha 9 - Rekonstrukce ležatých rozvodů vody - 1. etapa</v>
      </c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"/>
      <c r="R6" s="24"/>
    </row>
    <row r="7" spans="1:66" s="1" customFormat="1" ht="32.85" customHeight="1">
      <c r="B7" s="36"/>
      <c r="C7" s="37"/>
      <c r="D7" s="30" t="s">
        <v>108</v>
      </c>
      <c r="E7" s="37"/>
      <c r="F7" s="237" t="s">
        <v>926</v>
      </c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37"/>
      <c r="R7" s="38"/>
    </row>
    <row r="8" spans="1:66" s="1" customFormat="1" ht="14.45" customHeight="1">
      <c r="B8" s="36"/>
      <c r="C8" s="37"/>
      <c r="D8" s="31" t="s">
        <v>21</v>
      </c>
      <c r="E8" s="37"/>
      <c r="F8" s="29" t="s">
        <v>22</v>
      </c>
      <c r="G8" s="37"/>
      <c r="H8" s="37"/>
      <c r="I8" s="37"/>
      <c r="J8" s="37"/>
      <c r="K8" s="37"/>
      <c r="L8" s="37"/>
      <c r="M8" s="31" t="s">
        <v>23</v>
      </c>
      <c r="N8" s="37"/>
      <c r="O8" s="29" t="s">
        <v>22</v>
      </c>
      <c r="P8" s="37"/>
      <c r="Q8" s="37"/>
      <c r="R8" s="38"/>
    </row>
    <row r="9" spans="1:66" s="1" customFormat="1" ht="14.45" customHeight="1">
      <c r="B9" s="36"/>
      <c r="C9" s="37"/>
      <c r="D9" s="31" t="s">
        <v>24</v>
      </c>
      <c r="E9" s="37"/>
      <c r="F9" s="29" t="s">
        <v>25</v>
      </c>
      <c r="G9" s="37"/>
      <c r="H9" s="37"/>
      <c r="I9" s="37"/>
      <c r="J9" s="37"/>
      <c r="K9" s="37"/>
      <c r="L9" s="37"/>
      <c r="M9" s="31" t="s">
        <v>26</v>
      </c>
      <c r="N9" s="37"/>
      <c r="O9" s="286" t="str">
        <f>'Rekapitulace stavby'!AN8</f>
        <v>29.3.2017</v>
      </c>
      <c r="P9" s="269"/>
      <c r="Q9" s="37"/>
      <c r="R9" s="38"/>
    </row>
    <row r="10" spans="1:66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1:66" s="1" customFormat="1" ht="14.45" customHeight="1">
      <c r="B11" s="36"/>
      <c r="C11" s="37"/>
      <c r="D11" s="31" t="s">
        <v>28</v>
      </c>
      <c r="E11" s="37"/>
      <c r="F11" s="37"/>
      <c r="G11" s="37"/>
      <c r="H11" s="37"/>
      <c r="I11" s="37"/>
      <c r="J11" s="37"/>
      <c r="K11" s="37"/>
      <c r="L11" s="37"/>
      <c r="M11" s="31" t="s">
        <v>29</v>
      </c>
      <c r="N11" s="37"/>
      <c r="O11" s="235" t="str">
        <f>IF('Rekapitulace stavby'!AN10="","",'Rekapitulace stavby'!AN10)</f>
        <v/>
      </c>
      <c r="P11" s="235"/>
      <c r="Q11" s="37"/>
      <c r="R11" s="38"/>
    </row>
    <row r="12" spans="1:66" s="1" customFormat="1" ht="18" customHeight="1">
      <c r="B12" s="36"/>
      <c r="C12" s="37"/>
      <c r="D12" s="37"/>
      <c r="E12" s="29" t="str">
        <f>IF('Rekapitulace stavby'!E11="","",'Rekapitulace stavby'!E11)</f>
        <v xml:space="preserve"> </v>
      </c>
      <c r="F12" s="37"/>
      <c r="G12" s="37"/>
      <c r="H12" s="37"/>
      <c r="I12" s="37"/>
      <c r="J12" s="37"/>
      <c r="K12" s="37"/>
      <c r="L12" s="37"/>
      <c r="M12" s="31" t="s">
        <v>30</v>
      </c>
      <c r="N12" s="37"/>
      <c r="O12" s="235" t="str">
        <f>IF('Rekapitulace stavby'!AN11="","",'Rekapitulace stavby'!AN11)</f>
        <v/>
      </c>
      <c r="P12" s="235"/>
      <c r="Q12" s="37"/>
      <c r="R12" s="38"/>
    </row>
    <row r="13" spans="1:66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1:66" s="1" customFormat="1" ht="14.45" customHeight="1">
      <c r="B14" s="36"/>
      <c r="C14" s="37"/>
      <c r="D14" s="31" t="s">
        <v>31</v>
      </c>
      <c r="E14" s="37"/>
      <c r="F14" s="37"/>
      <c r="G14" s="37"/>
      <c r="H14" s="37"/>
      <c r="I14" s="37"/>
      <c r="J14" s="37"/>
      <c r="K14" s="37"/>
      <c r="L14" s="37"/>
      <c r="M14" s="31" t="s">
        <v>29</v>
      </c>
      <c r="N14" s="37"/>
      <c r="O14" s="287" t="str">
        <f>IF('Rekapitulace stavby'!AN13="","",'Rekapitulace stavby'!AN13)</f>
        <v>Vyplň údaj</v>
      </c>
      <c r="P14" s="235"/>
      <c r="Q14" s="37"/>
      <c r="R14" s="38"/>
    </row>
    <row r="15" spans="1:66" s="1" customFormat="1" ht="18" customHeight="1">
      <c r="B15" s="36"/>
      <c r="C15" s="37"/>
      <c r="D15" s="37"/>
      <c r="E15" s="287" t="str">
        <f>IF('Rekapitulace stavby'!E14="","",'Rekapitulace stavby'!E14)</f>
        <v>Vyplň údaj</v>
      </c>
      <c r="F15" s="288"/>
      <c r="G15" s="288"/>
      <c r="H15" s="288"/>
      <c r="I15" s="288"/>
      <c r="J15" s="288"/>
      <c r="K15" s="288"/>
      <c r="L15" s="288"/>
      <c r="M15" s="31" t="s">
        <v>30</v>
      </c>
      <c r="N15" s="37"/>
      <c r="O15" s="287" t="str">
        <f>IF('Rekapitulace stavby'!AN14="","",'Rekapitulace stavby'!AN14)</f>
        <v>Vyplň údaj</v>
      </c>
      <c r="P15" s="235"/>
      <c r="Q15" s="37"/>
      <c r="R15" s="38"/>
    </row>
    <row r="16" spans="1:66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1" t="s">
        <v>33</v>
      </c>
      <c r="E17" s="37"/>
      <c r="F17" s="37"/>
      <c r="G17" s="37"/>
      <c r="H17" s="37"/>
      <c r="I17" s="37"/>
      <c r="J17" s="37"/>
      <c r="K17" s="37"/>
      <c r="L17" s="37"/>
      <c r="M17" s="31" t="s">
        <v>29</v>
      </c>
      <c r="N17" s="37"/>
      <c r="O17" s="235" t="str">
        <f>IF('Rekapitulace stavby'!AN16="","",'Rekapitulace stavby'!AN16)</f>
        <v/>
      </c>
      <c r="P17" s="235"/>
      <c r="Q17" s="37"/>
      <c r="R17" s="38"/>
    </row>
    <row r="18" spans="2:18" s="1" customFormat="1" ht="18" customHeight="1">
      <c r="B18" s="36"/>
      <c r="C18" s="37"/>
      <c r="D18" s="37"/>
      <c r="E18" s="29" t="str">
        <f>IF('Rekapitulace stavby'!E17="","",'Rekapitulace stavby'!E17)</f>
        <v xml:space="preserve"> </v>
      </c>
      <c r="F18" s="37"/>
      <c r="G18" s="37"/>
      <c r="H18" s="37"/>
      <c r="I18" s="37"/>
      <c r="J18" s="37"/>
      <c r="K18" s="37"/>
      <c r="L18" s="37"/>
      <c r="M18" s="31" t="s">
        <v>30</v>
      </c>
      <c r="N18" s="37"/>
      <c r="O18" s="235" t="str">
        <f>IF('Rekapitulace stavby'!AN17="","",'Rekapitulace stavby'!AN17)</f>
        <v/>
      </c>
      <c r="P18" s="235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1" t="s">
        <v>35</v>
      </c>
      <c r="E20" s="37"/>
      <c r="F20" s="37"/>
      <c r="G20" s="37"/>
      <c r="H20" s="37"/>
      <c r="I20" s="37"/>
      <c r="J20" s="37"/>
      <c r="K20" s="37"/>
      <c r="L20" s="37"/>
      <c r="M20" s="31" t="s">
        <v>29</v>
      </c>
      <c r="N20" s="37"/>
      <c r="O20" s="235" t="str">
        <f>IF('Rekapitulace stavby'!AN19="","",'Rekapitulace stavby'!AN19)</f>
        <v/>
      </c>
      <c r="P20" s="235"/>
      <c r="Q20" s="37"/>
      <c r="R20" s="38"/>
    </row>
    <row r="21" spans="2:18" s="1" customFormat="1" ht="18" customHeight="1">
      <c r="B21" s="36"/>
      <c r="C21" s="37"/>
      <c r="D21" s="37"/>
      <c r="E21" s="29" t="str">
        <f>IF('Rekapitulace stavby'!E20="","",'Rekapitulace stavby'!E20)</f>
        <v xml:space="preserve"> </v>
      </c>
      <c r="F21" s="37"/>
      <c r="G21" s="37"/>
      <c r="H21" s="37"/>
      <c r="I21" s="37"/>
      <c r="J21" s="37"/>
      <c r="K21" s="37"/>
      <c r="L21" s="37"/>
      <c r="M21" s="31" t="s">
        <v>30</v>
      </c>
      <c r="N21" s="37"/>
      <c r="O21" s="235" t="str">
        <f>IF('Rekapitulace stavby'!AN20="","",'Rekapitulace stavby'!AN20)</f>
        <v/>
      </c>
      <c r="P21" s="235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1" t="s">
        <v>36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40" t="s">
        <v>22</v>
      </c>
      <c r="F24" s="240"/>
      <c r="G24" s="240"/>
      <c r="H24" s="240"/>
      <c r="I24" s="240"/>
      <c r="J24" s="240"/>
      <c r="K24" s="240"/>
      <c r="L24" s="240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21" t="s">
        <v>110</v>
      </c>
      <c r="E27" s="37"/>
      <c r="F27" s="37"/>
      <c r="G27" s="37"/>
      <c r="H27" s="37"/>
      <c r="I27" s="37"/>
      <c r="J27" s="37"/>
      <c r="K27" s="37"/>
      <c r="L27" s="37"/>
      <c r="M27" s="241">
        <f>N88</f>
        <v>0</v>
      </c>
      <c r="N27" s="241"/>
      <c r="O27" s="241"/>
      <c r="P27" s="241"/>
      <c r="Q27" s="37"/>
      <c r="R27" s="38"/>
    </row>
    <row r="28" spans="2:18" s="1" customFormat="1" ht="14.45" customHeight="1">
      <c r="B28" s="36"/>
      <c r="C28" s="37"/>
      <c r="D28" s="35" t="s">
        <v>95</v>
      </c>
      <c r="E28" s="37"/>
      <c r="F28" s="37"/>
      <c r="G28" s="37"/>
      <c r="H28" s="37"/>
      <c r="I28" s="37"/>
      <c r="J28" s="37"/>
      <c r="K28" s="37"/>
      <c r="L28" s="37"/>
      <c r="M28" s="241">
        <f>N92</f>
        <v>0</v>
      </c>
      <c r="N28" s="241"/>
      <c r="O28" s="241"/>
      <c r="P28" s="241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22" t="s">
        <v>39</v>
      </c>
      <c r="E30" s="37"/>
      <c r="F30" s="37"/>
      <c r="G30" s="37"/>
      <c r="H30" s="37"/>
      <c r="I30" s="37"/>
      <c r="J30" s="37"/>
      <c r="K30" s="37"/>
      <c r="L30" s="37"/>
      <c r="M30" s="285">
        <f>ROUND(M27+M28,2)</f>
        <v>0</v>
      </c>
      <c r="N30" s="273"/>
      <c r="O30" s="273"/>
      <c r="P30" s="273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40</v>
      </c>
      <c r="E32" s="43" t="s">
        <v>41</v>
      </c>
      <c r="F32" s="44">
        <v>0.21</v>
      </c>
      <c r="G32" s="123" t="s">
        <v>42</v>
      </c>
      <c r="H32" s="282">
        <f>(SUM(BE92:BE99)+SUM(BE117:BE124))</f>
        <v>0</v>
      </c>
      <c r="I32" s="273"/>
      <c r="J32" s="273"/>
      <c r="K32" s="37"/>
      <c r="L32" s="37"/>
      <c r="M32" s="282">
        <f>ROUND((SUM(BE92:BE99)+SUM(BE117:BE124)), 2)*F32</f>
        <v>0</v>
      </c>
      <c r="N32" s="273"/>
      <c r="O32" s="273"/>
      <c r="P32" s="273"/>
      <c r="Q32" s="37"/>
      <c r="R32" s="38"/>
    </row>
    <row r="33" spans="2:18" s="1" customFormat="1" ht="14.45" customHeight="1">
      <c r="B33" s="36"/>
      <c r="C33" s="37"/>
      <c r="D33" s="37"/>
      <c r="E33" s="43" t="s">
        <v>43</v>
      </c>
      <c r="F33" s="44">
        <v>0.15</v>
      </c>
      <c r="G33" s="123" t="s">
        <v>42</v>
      </c>
      <c r="H33" s="282">
        <f>(SUM(BF92:BF99)+SUM(BF117:BF124))</f>
        <v>0</v>
      </c>
      <c r="I33" s="273"/>
      <c r="J33" s="273"/>
      <c r="K33" s="37"/>
      <c r="L33" s="37"/>
      <c r="M33" s="282">
        <f>ROUND((SUM(BF92:BF99)+SUM(BF117:BF124)), 2)*F33</f>
        <v>0</v>
      </c>
      <c r="N33" s="273"/>
      <c r="O33" s="273"/>
      <c r="P33" s="273"/>
      <c r="Q33" s="37"/>
      <c r="R33" s="38"/>
    </row>
    <row r="34" spans="2:18" s="1" customFormat="1" ht="14.45" hidden="1" customHeight="1">
      <c r="B34" s="36"/>
      <c r="C34" s="37"/>
      <c r="D34" s="37"/>
      <c r="E34" s="43" t="s">
        <v>44</v>
      </c>
      <c r="F34" s="44">
        <v>0.21</v>
      </c>
      <c r="G34" s="123" t="s">
        <v>42</v>
      </c>
      <c r="H34" s="282">
        <f>(SUM(BG92:BG99)+SUM(BG117:BG124))</f>
        <v>0</v>
      </c>
      <c r="I34" s="273"/>
      <c r="J34" s="273"/>
      <c r="K34" s="37"/>
      <c r="L34" s="37"/>
      <c r="M34" s="282">
        <v>0</v>
      </c>
      <c r="N34" s="273"/>
      <c r="O34" s="273"/>
      <c r="P34" s="273"/>
      <c r="Q34" s="37"/>
      <c r="R34" s="38"/>
    </row>
    <row r="35" spans="2:18" s="1" customFormat="1" ht="14.45" hidden="1" customHeight="1">
      <c r="B35" s="36"/>
      <c r="C35" s="37"/>
      <c r="D35" s="37"/>
      <c r="E35" s="43" t="s">
        <v>45</v>
      </c>
      <c r="F35" s="44">
        <v>0.15</v>
      </c>
      <c r="G35" s="123" t="s">
        <v>42</v>
      </c>
      <c r="H35" s="282">
        <f>(SUM(BH92:BH99)+SUM(BH117:BH124))</f>
        <v>0</v>
      </c>
      <c r="I35" s="273"/>
      <c r="J35" s="273"/>
      <c r="K35" s="37"/>
      <c r="L35" s="37"/>
      <c r="M35" s="282">
        <v>0</v>
      </c>
      <c r="N35" s="273"/>
      <c r="O35" s="273"/>
      <c r="P35" s="273"/>
      <c r="Q35" s="37"/>
      <c r="R35" s="38"/>
    </row>
    <row r="36" spans="2:18" s="1" customFormat="1" ht="14.45" hidden="1" customHeight="1">
      <c r="B36" s="36"/>
      <c r="C36" s="37"/>
      <c r="D36" s="37"/>
      <c r="E36" s="43" t="s">
        <v>46</v>
      </c>
      <c r="F36" s="44">
        <v>0</v>
      </c>
      <c r="G36" s="123" t="s">
        <v>42</v>
      </c>
      <c r="H36" s="282">
        <f>(SUM(BI92:BI99)+SUM(BI117:BI124))</f>
        <v>0</v>
      </c>
      <c r="I36" s="273"/>
      <c r="J36" s="273"/>
      <c r="K36" s="37"/>
      <c r="L36" s="37"/>
      <c r="M36" s="282">
        <v>0</v>
      </c>
      <c r="N36" s="273"/>
      <c r="O36" s="273"/>
      <c r="P36" s="273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9"/>
      <c r="D38" s="124" t="s">
        <v>47</v>
      </c>
      <c r="E38" s="80"/>
      <c r="F38" s="80"/>
      <c r="G38" s="125" t="s">
        <v>48</v>
      </c>
      <c r="H38" s="126" t="s">
        <v>49</v>
      </c>
      <c r="I38" s="80"/>
      <c r="J38" s="80"/>
      <c r="K38" s="80"/>
      <c r="L38" s="283">
        <f>SUM(M30:M36)</f>
        <v>0</v>
      </c>
      <c r="M38" s="283"/>
      <c r="N38" s="283"/>
      <c r="O38" s="283"/>
      <c r="P38" s="284"/>
      <c r="Q38" s="119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5">
      <c r="B50" s="36"/>
      <c r="C50" s="37"/>
      <c r="D50" s="51" t="s">
        <v>50</v>
      </c>
      <c r="E50" s="52"/>
      <c r="F50" s="52"/>
      <c r="G50" s="52"/>
      <c r="H50" s="53"/>
      <c r="I50" s="37"/>
      <c r="J50" s="51" t="s">
        <v>51</v>
      </c>
      <c r="K50" s="52"/>
      <c r="L50" s="52"/>
      <c r="M50" s="52"/>
      <c r="N50" s="52"/>
      <c r="O50" s="52"/>
      <c r="P50" s="53"/>
      <c r="Q50" s="37"/>
      <c r="R50" s="38"/>
    </row>
    <row r="51" spans="2:18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5">
      <c r="B59" s="36"/>
      <c r="C59" s="37"/>
      <c r="D59" s="56" t="s">
        <v>52</v>
      </c>
      <c r="E59" s="57"/>
      <c r="F59" s="57"/>
      <c r="G59" s="58" t="s">
        <v>53</v>
      </c>
      <c r="H59" s="59"/>
      <c r="I59" s="37"/>
      <c r="J59" s="56" t="s">
        <v>52</v>
      </c>
      <c r="K59" s="57"/>
      <c r="L59" s="57"/>
      <c r="M59" s="57"/>
      <c r="N59" s="58" t="s">
        <v>53</v>
      </c>
      <c r="O59" s="57"/>
      <c r="P59" s="59"/>
      <c r="Q59" s="37"/>
      <c r="R59" s="38"/>
    </row>
    <row r="60" spans="2:18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5">
      <c r="B61" s="36"/>
      <c r="C61" s="37"/>
      <c r="D61" s="51" t="s">
        <v>54</v>
      </c>
      <c r="E61" s="52"/>
      <c r="F61" s="52"/>
      <c r="G61" s="52"/>
      <c r="H61" s="53"/>
      <c r="I61" s="37"/>
      <c r="J61" s="51" t="s">
        <v>55</v>
      </c>
      <c r="K61" s="52"/>
      <c r="L61" s="52"/>
      <c r="M61" s="52"/>
      <c r="N61" s="52"/>
      <c r="O61" s="52"/>
      <c r="P61" s="53"/>
      <c r="Q61" s="37"/>
      <c r="R61" s="38"/>
    </row>
    <row r="62" spans="2:18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21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21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21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21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21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21" s="1" customFormat="1" ht="15">
      <c r="B70" s="36"/>
      <c r="C70" s="37"/>
      <c r="D70" s="56" t="s">
        <v>52</v>
      </c>
      <c r="E70" s="57"/>
      <c r="F70" s="57"/>
      <c r="G70" s="58" t="s">
        <v>53</v>
      </c>
      <c r="H70" s="59"/>
      <c r="I70" s="37"/>
      <c r="J70" s="56" t="s">
        <v>52</v>
      </c>
      <c r="K70" s="57"/>
      <c r="L70" s="57"/>
      <c r="M70" s="57"/>
      <c r="N70" s="58" t="s">
        <v>53</v>
      </c>
      <c r="O70" s="57"/>
      <c r="P70" s="59"/>
      <c r="Q70" s="37"/>
      <c r="R70" s="38"/>
    </row>
    <row r="71" spans="2:21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21" s="1" customFormat="1" ht="6.95" customHeight="1"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9"/>
    </row>
    <row r="76" spans="2:21" s="1" customFormat="1" ht="36.950000000000003" customHeight="1">
      <c r="B76" s="36"/>
      <c r="C76" s="213" t="s">
        <v>111</v>
      </c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38"/>
      <c r="T76" s="130"/>
      <c r="U76" s="130"/>
    </row>
    <row r="77" spans="2:21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T77" s="130"/>
      <c r="U77" s="130"/>
    </row>
    <row r="78" spans="2:21" s="1" customFormat="1" ht="30" customHeight="1">
      <c r="B78" s="36"/>
      <c r="C78" s="31" t="s">
        <v>19</v>
      </c>
      <c r="D78" s="37"/>
      <c r="E78" s="37"/>
      <c r="F78" s="274" t="str">
        <f>F6</f>
        <v>FZŠ Chodovická 2250/36, Praha 9 - Rekonstrukce ležatých rozvodů vody - 1. etapa</v>
      </c>
      <c r="G78" s="275"/>
      <c r="H78" s="275"/>
      <c r="I78" s="275"/>
      <c r="J78" s="275"/>
      <c r="K78" s="275"/>
      <c r="L78" s="275"/>
      <c r="M78" s="275"/>
      <c r="N78" s="275"/>
      <c r="O78" s="275"/>
      <c r="P78" s="275"/>
      <c r="Q78" s="37"/>
      <c r="R78" s="38"/>
      <c r="T78" s="130"/>
      <c r="U78" s="130"/>
    </row>
    <row r="79" spans="2:21" s="1" customFormat="1" ht="36.950000000000003" customHeight="1">
      <c r="B79" s="36"/>
      <c r="C79" s="70" t="s">
        <v>108</v>
      </c>
      <c r="D79" s="37"/>
      <c r="E79" s="37"/>
      <c r="F79" s="215" t="str">
        <f>F7</f>
        <v>101 - VON</v>
      </c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37"/>
      <c r="R79" s="38"/>
      <c r="T79" s="130"/>
      <c r="U79" s="130"/>
    </row>
    <row r="80" spans="2:21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  <c r="T80" s="130"/>
      <c r="U80" s="130"/>
    </row>
    <row r="81" spans="2:65" s="1" customFormat="1" ht="18" customHeight="1">
      <c r="B81" s="36"/>
      <c r="C81" s="31" t="s">
        <v>24</v>
      </c>
      <c r="D81" s="37"/>
      <c r="E81" s="37"/>
      <c r="F81" s="29" t="str">
        <f>F9</f>
        <v xml:space="preserve"> </v>
      </c>
      <c r="G81" s="37"/>
      <c r="H81" s="37"/>
      <c r="I81" s="37"/>
      <c r="J81" s="37"/>
      <c r="K81" s="31" t="s">
        <v>26</v>
      </c>
      <c r="L81" s="37"/>
      <c r="M81" s="269" t="str">
        <f>IF(O9="","",O9)</f>
        <v>29.3.2017</v>
      </c>
      <c r="N81" s="269"/>
      <c r="O81" s="269"/>
      <c r="P81" s="269"/>
      <c r="Q81" s="37"/>
      <c r="R81" s="38"/>
      <c r="T81" s="130"/>
      <c r="U81" s="130"/>
    </row>
    <row r="82" spans="2:65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  <c r="T82" s="130"/>
      <c r="U82" s="130"/>
    </row>
    <row r="83" spans="2:65" s="1" customFormat="1" ht="15">
      <c r="B83" s="36"/>
      <c r="C83" s="31" t="s">
        <v>28</v>
      </c>
      <c r="D83" s="37"/>
      <c r="E83" s="37"/>
      <c r="F83" s="29" t="str">
        <f>E12</f>
        <v xml:space="preserve"> </v>
      </c>
      <c r="G83" s="37"/>
      <c r="H83" s="37"/>
      <c r="I83" s="37"/>
      <c r="J83" s="37"/>
      <c r="K83" s="31" t="s">
        <v>33</v>
      </c>
      <c r="L83" s="37"/>
      <c r="M83" s="235" t="str">
        <f>E18</f>
        <v xml:space="preserve"> </v>
      </c>
      <c r="N83" s="235"/>
      <c r="O83" s="235"/>
      <c r="P83" s="235"/>
      <c r="Q83" s="235"/>
      <c r="R83" s="38"/>
      <c r="T83" s="130"/>
      <c r="U83" s="130"/>
    </row>
    <row r="84" spans="2:65" s="1" customFormat="1" ht="14.45" customHeight="1">
      <c r="B84" s="36"/>
      <c r="C84" s="31" t="s">
        <v>31</v>
      </c>
      <c r="D84" s="37"/>
      <c r="E84" s="37"/>
      <c r="F84" s="29" t="str">
        <f>IF(E15="","",E15)</f>
        <v>Vyplň údaj</v>
      </c>
      <c r="G84" s="37"/>
      <c r="H84" s="37"/>
      <c r="I84" s="37"/>
      <c r="J84" s="37"/>
      <c r="K84" s="31" t="s">
        <v>35</v>
      </c>
      <c r="L84" s="37"/>
      <c r="M84" s="235" t="str">
        <f>E21</f>
        <v xml:space="preserve"> </v>
      </c>
      <c r="N84" s="235"/>
      <c r="O84" s="235"/>
      <c r="P84" s="235"/>
      <c r="Q84" s="235"/>
      <c r="R84" s="38"/>
      <c r="T84" s="130"/>
      <c r="U84" s="130"/>
    </row>
    <row r="85" spans="2:65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  <c r="T85" s="130"/>
      <c r="U85" s="130"/>
    </row>
    <row r="86" spans="2:65" s="1" customFormat="1" ht="29.25" customHeight="1">
      <c r="B86" s="36"/>
      <c r="C86" s="280" t="s">
        <v>112</v>
      </c>
      <c r="D86" s="281"/>
      <c r="E86" s="281"/>
      <c r="F86" s="281"/>
      <c r="G86" s="281"/>
      <c r="H86" s="119"/>
      <c r="I86" s="119"/>
      <c r="J86" s="119"/>
      <c r="K86" s="119"/>
      <c r="L86" s="119"/>
      <c r="M86" s="119"/>
      <c r="N86" s="280" t="s">
        <v>113</v>
      </c>
      <c r="O86" s="281"/>
      <c r="P86" s="281"/>
      <c r="Q86" s="281"/>
      <c r="R86" s="38"/>
      <c r="T86" s="130"/>
      <c r="U86" s="130"/>
    </row>
    <row r="87" spans="2:65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  <c r="T87" s="130"/>
      <c r="U87" s="130"/>
    </row>
    <row r="88" spans="2:65" s="1" customFormat="1" ht="29.25" customHeight="1">
      <c r="B88" s="36"/>
      <c r="C88" s="131" t="s">
        <v>114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197">
        <f>N117</f>
        <v>0</v>
      </c>
      <c r="O88" s="277"/>
      <c r="P88" s="277"/>
      <c r="Q88" s="277"/>
      <c r="R88" s="38"/>
      <c r="T88" s="130"/>
      <c r="U88" s="130"/>
      <c r="AU88" s="19" t="s">
        <v>115</v>
      </c>
    </row>
    <row r="89" spans="2:65" s="6" customFormat="1" ht="24.95" customHeight="1">
      <c r="B89" s="132"/>
      <c r="C89" s="133"/>
      <c r="D89" s="134" t="s">
        <v>927</v>
      </c>
      <c r="E89" s="133"/>
      <c r="F89" s="133"/>
      <c r="G89" s="133"/>
      <c r="H89" s="133"/>
      <c r="I89" s="133"/>
      <c r="J89" s="133"/>
      <c r="K89" s="133"/>
      <c r="L89" s="133"/>
      <c r="M89" s="133"/>
      <c r="N89" s="254">
        <f>N118</f>
        <v>0</v>
      </c>
      <c r="O89" s="279"/>
      <c r="P89" s="279"/>
      <c r="Q89" s="279"/>
      <c r="R89" s="135"/>
      <c r="T89" s="136"/>
      <c r="U89" s="136"/>
    </row>
    <row r="90" spans="2:65" s="7" customFormat="1" ht="19.899999999999999" customHeight="1">
      <c r="B90" s="137"/>
      <c r="C90" s="138"/>
      <c r="D90" s="107" t="s">
        <v>928</v>
      </c>
      <c r="E90" s="138"/>
      <c r="F90" s="138"/>
      <c r="G90" s="138"/>
      <c r="H90" s="138"/>
      <c r="I90" s="138"/>
      <c r="J90" s="138"/>
      <c r="K90" s="138"/>
      <c r="L90" s="138"/>
      <c r="M90" s="138"/>
      <c r="N90" s="204">
        <f>N119</f>
        <v>0</v>
      </c>
      <c r="O90" s="276"/>
      <c r="P90" s="276"/>
      <c r="Q90" s="276"/>
      <c r="R90" s="139"/>
      <c r="T90" s="140"/>
      <c r="U90" s="140"/>
    </row>
    <row r="91" spans="2:65" s="1" customFormat="1" ht="21.75" customHeight="1"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8"/>
      <c r="T91" s="130"/>
      <c r="U91" s="130"/>
    </row>
    <row r="92" spans="2:65" s="1" customFormat="1" ht="29.25" customHeight="1">
      <c r="B92" s="36"/>
      <c r="C92" s="131" t="s">
        <v>128</v>
      </c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277">
        <f>ROUND(N93+N94+N95+N96+N97+N98,2)</f>
        <v>0</v>
      </c>
      <c r="O92" s="278"/>
      <c r="P92" s="278"/>
      <c r="Q92" s="278"/>
      <c r="R92" s="38"/>
      <c r="T92" s="141"/>
      <c r="U92" s="142" t="s">
        <v>40</v>
      </c>
    </row>
    <row r="93" spans="2:65" s="1" customFormat="1" ht="18" customHeight="1">
      <c r="B93" s="36"/>
      <c r="C93" s="37"/>
      <c r="D93" s="201" t="s">
        <v>129</v>
      </c>
      <c r="E93" s="202"/>
      <c r="F93" s="202"/>
      <c r="G93" s="202"/>
      <c r="H93" s="202"/>
      <c r="I93" s="37"/>
      <c r="J93" s="37"/>
      <c r="K93" s="37"/>
      <c r="L93" s="37"/>
      <c r="M93" s="37"/>
      <c r="N93" s="203">
        <f>ROUND(N88*T93,2)</f>
        <v>0</v>
      </c>
      <c r="O93" s="204"/>
      <c r="P93" s="204"/>
      <c r="Q93" s="204"/>
      <c r="R93" s="38"/>
      <c r="S93" s="143"/>
      <c r="T93" s="144"/>
      <c r="U93" s="145" t="s">
        <v>41</v>
      </c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7" t="s">
        <v>130</v>
      </c>
      <c r="AZ93" s="146"/>
      <c r="BA93" s="146"/>
      <c r="BB93" s="146"/>
      <c r="BC93" s="146"/>
      <c r="BD93" s="146"/>
      <c r="BE93" s="148">
        <f t="shared" ref="BE93:BE98" si="0">IF(U93="základní",N93,0)</f>
        <v>0</v>
      </c>
      <c r="BF93" s="148">
        <f t="shared" ref="BF93:BF98" si="1">IF(U93="snížená",N93,0)</f>
        <v>0</v>
      </c>
      <c r="BG93" s="148">
        <f t="shared" ref="BG93:BG98" si="2">IF(U93="zákl. přenesená",N93,0)</f>
        <v>0</v>
      </c>
      <c r="BH93" s="148">
        <f t="shared" ref="BH93:BH98" si="3">IF(U93="sníž. přenesená",N93,0)</f>
        <v>0</v>
      </c>
      <c r="BI93" s="148">
        <f t="shared" ref="BI93:BI98" si="4">IF(U93="nulová",N93,0)</f>
        <v>0</v>
      </c>
      <c r="BJ93" s="147" t="s">
        <v>84</v>
      </c>
      <c r="BK93" s="146"/>
      <c r="BL93" s="146"/>
      <c r="BM93" s="146"/>
    </row>
    <row r="94" spans="2:65" s="1" customFormat="1" ht="18" customHeight="1">
      <c r="B94" s="36"/>
      <c r="C94" s="37"/>
      <c r="D94" s="201" t="s">
        <v>131</v>
      </c>
      <c r="E94" s="202"/>
      <c r="F94" s="202"/>
      <c r="G94" s="202"/>
      <c r="H94" s="202"/>
      <c r="I94" s="37"/>
      <c r="J94" s="37"/>
      <c r="K94" s="37"/>
      <c r="L94" s="37"/>
      <c r="M94" s="37"/>
      <c r="N94" s="203">
        <f>ROUND(N88*T94,2)</f>
        <v>0</v>
      </c>
      <c r="O94" s="204"/>
      <c r="P94" s="204"/>
      <c r="Q94" s="204"/>
      <c r="R94" s="38"/>
      <c r="S94" s="143"/>
      <c r="T94" s="144"/>
      <c r="U94" s="145" t="s">
        <v>41</v>
      </c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7" t="s">
        <v>130</v>
      </c>
      <c r="AZ94" s="146"/>
      <c r="BA94" s="146"/>
      <c r="BB94" s="146"/>
      <c r="BC94" s="146"/>
      <c r="BD94" s="146"/>
      <c r="BE94" s="148">
        <f t="shared" si="0"/>
        <v>0</v>
      </c>
      <c r="BF94" s="148">
        <f t="shared" si="1"/>
        <v>0</v>
      </c>
      <c r="BG94" s="148">
        <f t="shared" si="2"/>
        <v>0</v>
      </c>
      <c r="BH94" s="148">
        <f t="shared" si="3"/>
        <v>0</v>
      </c>
      <c r="BI94" s="148">
        <f t="shared" si="4"/>
        <v>0</v>
      </c>
      <c r="BJ94" s="147" t="s">
        <v>84</v>
      </c>
      <c r="BK94" s="146"/>
      <c r="BL94" s="146"/>
      <c r="BM94" s="146"/>
    </row>
    <row r="95" spans="2:65" s="1" customFormat="1" ht="18" customHeight="1">
      <c r="B95" s="36"/>
      <c r="C95" s="37"/>
      <c r="D95" s="201" t="s">
        <v>132</v>
      </c>
      <c r="E95" s="202"/>
      <c r="F95" s="202"/>
      <c r="G95" s="202"/>
      <c r="H95" s="202"/>
      <c r="I95" s="37"/>
      <c r="J95" s="37"/>
      <c r="K95" s="37"/>
      <c r="L95" s="37"/>
      <c r="M95" s="37"/>
      <c r="N95" s="203">
        <f>ROUND(N88*T95,2)</f>
        <v>0</v>
      </c>
      <c r="O95" s="204"/>
      <c r="P95" s="204"/>
      <c r="Q95" s="204"/>
      <c r="R95" s="38"/>
      <c r="S95" s="143"/>
      <c r="T95" s="144"/>
      <c r="U95" s="145" t="s">
        <v>41</v>
      </c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7" t="s">
        <v>130</v>
      </c>
      <c r="AZ95" s="146"/>
      <c r="BA95" s="146"/>
      <c r="BB95" s="146"/>
      <c r="BC95" s="146"/>
      <c r="BD95" s="146"/>
      <c r="BE95" s="148">
        <f t="shared" si="0"/>
        <v>0</v>
      </c>
      <c r="BF95" s="148">
        <f t="shared" si="1"/>
        <v>0</v>
      </c>
      <c r="BG95" s="148">
        <f t="shared" si="2"/>
        <v>0</v>
      </c>
      <c r="BH95" s="148">
        <f t="shared" si="3"/>
        <v>0</v>
      </c>
      <c r="BI95" s="148">
        <f t="shared" si="4"/>
        <v>0</v>
      </c>
      <c r="BJ95" s="147" t="s">
        <v>84</v>
      </c>
      <c r="BK95" s="146"/>
      <c r="BL95" s="146"/>
      <c r="BM95" s="146"/>
    </row>
    <row r="96" spans="2:65" s="1" customFormat="1" ht="18" customHeight="1">
      <c r="B96" s="36"/>
      <c r="C96" s="37"/>
      <c r="D96" s="201" t="s">
        <v>133</v>
      </c>
      <c r="E96" s="202"/>
      <c r="F96" s="202"/>
      <c r="G96" s="202"/>
      <c r="H96" s="202"/>
      <c r="I96" s="37"/>
      <c r="J96" s="37"/>
      <c r="K96" s="37"/>
      <c r="L96" s="37"/>
      <c r="M96" s="37"/>
      <c r="N96" s="203">
        <f>ROUND(N88*T96,2)</f>
        <v>0</v>
      </c>
      <c r="O96" s="204"/>
      <c r="P96" s="204"/>
      <c r="Q96" s="204"/>
      <c r="R96" s="38"/>
      <c r="S96" s="143"/>
      <c r="T96" s="144"/>
      <c r="U96" s="145" t="s">
        <v>41</v>
      </c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7" t="s">
        <v>130</v>
      </c>
      <c r="AZ96" s="146"/>
      <c r="BA96" s="146"/>
      <c r="BB96" s="146"/>
      <c r="BC96" s="146"/>
      <c r="BD96" s="146"/>
      <c r="BE96" s="148">
        <f t="shared" si="0"/>
        <v>0</v>
      </c>
      <c r="BF96" s="148">
        <f t="shared" si="1"/>
        <v>0</v>
      </c>
      <c r="BG96" s="148">
        <f t="shared" si="2"/>
        <v>0</v>
      </c>
      <c r="BH96" s="148">
        <f t="shared" si="3"/>
        <v>0</v>
      </c>
      <c r="BI96" s="148">
        <f t="shared" si="4"/>
        <v>0</v>
      </c>
      <c r="BJ96" s="147" t="s">
        <v>84</v>
      </c>
      <c r="BK96" s="146"/>
      <c r="BL96" s="146"/>
      <c r="BM96" s="146"/>
    </row>
    <row r="97" spans="2:65" s="1" customFormat="1" ht="18" customHeight="1">
      <c r="B97" s="36"/>
      <c r="C97" s="37"/>
      <c r="D97" s="201" t="s">
        <v>134</v>
      </c>
      <c r="E97" s="202"/>
      <c r="F97" s="202"/>
      <c r="G97" s="202"/>
      <c r="H97" s="202"/>
      <c r="I97" s="37"/>
      <c r="J97" s="37"/>
      <c r="K97" s="37"/>
      <c r="L97" s="37"/>
      <c r="M97" s="37"/>
      <c r="N97" s="203">
        <f>ROUND(N88*T97,2)</f>
        <v>0</v>
      </c>
      <c r="O97" s="204"/>
      <c r="P97" s="204"/>
      <c r="Q97" s="204"/>
      <c r="R97" s="38"/>
      <c r="S97" s="143"/>
      <c r="T97" s="144"/>
      <c r="U97" s="145" t="s">
        <v>41</v>
      </c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7" t="s">
        <v>130</v>
      </c>
      <c r="AZ97" s="146"/>
      <c r="BA97" s="146"/>
      <c r="BB97" s="146"/>
      <c r="BC97" s="146"/>
      <c r="BD97" s="146"/>
      <c r="BE97" s="148">
        <f t="shared" si="0"/>
        <v>0</v>
      </c>
      <c r="BF97" s="148">
        <f t="shared" si="1"/>
        <v>0</v>
      </c>
      <c r="BG97" s="148">
        <f t="shared" si="2"/>
        <v>0</v>
      </c>
      <c r="BH97" s="148">
        <f t="shared" si="3"/>
        <v>0</v>
      </c>
      <c r="BI97" s="148">
        <f t="shared" si="4"/>
        <v>0</v>
      </c>
      <c r="BJ97" s="147" t="s">
        <v>84</v>
      </c>
      <c r="BK97" s="146"/>
      <c r="BL97" s="146"/>
      <c r="BM97" s="146"/>
    </row>
    <row r="98" spans="2:65" s="1" customFormat="1" ht="18" customHeight="1">
      <c r="B98" s="36"/>
      <c r="C98" s="37"/>
      <c r="D98" s="107" t="s">
        <v>135</v>
      </c>
      <c r="E98" s="37"/>
      <c r="F98" s="37"/>
      <c r="G98" s="37"/>
      <c r="H98" s="37"/>
      <c r="I98" s="37"/>
      <c r="J98" s="37"/>
      <c r="K98" s="37"/>
      <c r="L98" s="37"/>
      <c r="M98" s="37"/>
      <c r="N98" s="203">
        <f>ROUND(N88*T98,2)</f>
        <v>0</v>
      </c>
      <c r="O98" s="204"/>
      <c r="P98" s="204"/>
      <c r="Q98" s="204"/>
      <c r="R98" s="38"/>
      <c r="S98" s="143"/>
      <c r="T98" s="149"/>
      <c r="U98" s="150" t="s">
        <v>41</v>
      </c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7" t="s">
        <v>136</v>
      </c>
      <c r="AZ98" s="146"/>
      <c r="BA98" s="146"/>
      <c r="BB98" s="146"/>
      <c r="BC98" s="146"/>
      <c r="BD98" s="146"/>
      <c r="BE98" s="148">
        <f t="shared" si="0"/>
        <v>0</v>
      </c>
      <c r="BF98" s="148">
        <f t="shared" si="1"/>
        <v>0</v>
      </c>
      <c r="BG98" s="148">
        <f t="shared" si="2"/>
        <v>0</v>
      </c>
      <c r="BH98" s="148">
        <f t="shared" si="3"/>
        <v>0</v>
      </c>
      <c r="BI98" s="148">
        <f t="shared" si="4"/>
        <v>0</v>
      </c>
      <c r="BJ98" s="147" t="s">
        <v>84</v>
      </c>
      <c r="BK98" s="146"/>
      <c r="BL98" s="146"/>
      <c r="BM98" s="146"/>
    </row>
    <row r="99" spans="2:65" s="1" customFormat="1"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8"/>
      <c r="T99" s="130"/>
      <c r="U99" s="130"/>
    </row>
    <row r="100" spans="2:65" s="1" customFormat="1" ht="29.25" customHeight="1">
      <c r="B100" s="36"/>
      <c r="C100" s="118" t="s">
        <v>100</v>
      </c>
      <c r="D100" s="119"/>
      <c r="E100" s="119"/>
      <c r="F100" s="119"/>
      <c r="G100" s="119"/>
      <c r="H100" s="119"/>
      <c r="I100" s="119"/>
      <c r="J100" s="119"/>
      <c r="K100" s="119"/>
      <c r="L100" s="198">
        <f>ROUND(SUM(N88+N92),2)</f>
        <v>0</v>
      </c>
      <c r="M100" s="198"/>
      <c r="N100" s="198"/>
      <c r="O100" s="198"/>
      <c r="P100" s="198"/>
      <c r="Q100" s="198"/>
      <c r="R100" s="38"/>
      <c r="T100" s="130"/>
      <c r="U100" s="130"/>
    </row>
    <row r="101" spans="2:65" s="1" customFormat="1" ht="6.95" customHeight="1"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2"/>
      <c r="T101" s="130"/>
      <c r="U101" s="130"/>
    </row>
    <row r="105" spans="2:65" s="1" customFormat="1" ht="6.95" customHeight="1"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5"/>
    </row>
    <row r="106" spans="2:65" s="1" customFormat="1" ht="36.950000000000003" customHeight="1">
      <c r="B106" s="36"/>
      <c r="C106" s="213" t="s">
        <v>137</v>
      </c>
      <c r="D106" s="273"/>
      <c r="E106" s="273"/>
      <c r="F106" s="273"/>
      <c r="G106" s="273"/>
      <c r="H106" s="273"/>
      <c r="I106" s="273"/>
      <c r="J106" s="273"/>
      <c r="K106" s="273"/>
      <c r="L106" s="273"/>
      <c r="M106" s="273"/>
      <c r="N106" s="273"/>
      <c r="O106" s="273"/>
      <c r="P106" s="273"/>
      <c r="Q106" s="273"/>
      <c r="R106" s="38"/>
    </row>
    <row r="107" spans="2:65" s="1" customFormat="1" ht="6.95" customHeight="1"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8"/>
    </row>
    <row r="108" spans="2:65" s="1" customFormat="1" ht="30" customHeight="1">
      <c r="B108" s="36"/>
      <c r="C108" s="31" t="s">
        <v>19</v>
      </c>
      <c r="D108" s="37"/>
      <c r="E108" s="37"/>
      <c r="F108" s="274" t="str">
        <f>F6</f>
        <v>FZŠ Chodovická 2250/36, Praha 9 - Rekonstrukce ležatých rozvodů vody - 1. etapa</v>
      </c>
      <c r="G108" s="275"/>
      <c r="H108" s="275"/>
      <c r="I108" s="275"/>
      <c r="J108" s="275"/>
      <c r="K108" s="275"/>
      <c r="L108" s="275"/>
      <c r="M108" s="275"/>
      <c r="N108" s="275"/>
      <c r="O108" s="275"/>
      <c r="P108" s="275"/>
      <c r="Q108" s="37"/>
      <c r="R108" s="38"/>
    </row>
    <row r="109" spans="2:65" s="1" customFormat="1" ht="36.950000000000003" customHeight="1">
      <c r="B109" s="36"/>
      <c r="C109" s="70" t="s">
        <v>108</v>
      </c>
      <c r="D109" s="37"/>
      <c r="E109" s="37"/>
      <c r="F109" s="215" t="str">
        <f>F7</f>
        <v>101 - VON</v>
      </c>
      <c r="G109" s="273"/>
      <c r="H109" s="273"/>
      <c r="I109" s="273"/>
      <c r="J109" s="273"/>
      <c r="K109" s="273"/>
      <c r="L109" s="273"/>
      <c r="M109" s="273"/>
      <c r="N109" s="273"/>
      <c r="O109" s="273"/>
      <c r="P109" s="273"/>
      <c r="Q109" s="37"/>
      <c r="R109" s="38"/>
    </row>
    <row r="110" spans="2:65" s="1" customFormat="1" ht="6.95" customHeight="1"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8"/>
    </row>
    <row r="111" spans="2:65" s="1" customFormat="1" ht="18" customHeight="1">
      <c r="B111" s="36"/>
      <c r="C111" s="31" t="s">
        <v>24</v>
      </c>
      <c r="D111" s="37"/>
      <c r="E111" s="37"/>
      <c r="F111" s="29" t="str">
        <f>F9</f>
        <v xml:space="preserve"> </v>
      </c>
      <c r="G111" s="37"/>
      <c r="H111" s="37"/>
      <c r="I111" s="37"/>
      <c r="J111" s="37"/>
      <c r="K111" s="31" t="s">
        <v>26</v>
      </c>
      <c r="L111" s="37"/>
      <c r="M111" s="269" t="str">
        <f>IF(O9="","",O9)</f>
        <v>29.3.2017</v>
      </c>
      <c r="N111" s="269"/>
      <c r="O111" s="269"/>
      <c r="P111" s="269"/>
      <c r="Q111" s="37"/>
      <c r="R111" s="38"/>
    </row>
    <row r="112" spans="2:65" s="1" customFormat="1" ht="6.95" customHeight="1"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</row>
    <row r="113" spans="2:65" s="1" customFormat="1" ht="15">
      <c r="B113" s="36"/>
      <c r="C113" s="31" t="s">
        <v>28</v>
      </c>
      <c r="D113" s="37"/>
      <c r="E113" s="37"/>
      <c r="F113" s="29" t="str">
        <f>E12</f>
        <v xml:space="preserve"> </v>
      </c>
      <c r="G113" s="37"/>
      <c r="H113" s="37"/>
      <c r="I113" s="37"/>
      <c r="J113" s="37"/>
      <c r="K113" s="31" t="s">
        <v>33</v>
      </c>
      <c r="L113" s="37"/>
      <c r="M113" s="235" t="str">
        <f>E18</f>
        <v xml:space="preserve"> </v>
      </c>
      <c r="N113" s="235"/>
      <c r="O113" s="235"/>
      <c r="P113" s="235"/>
      <c r="Q113" s="235"/>
      <c r="R113" s="38"/>
    </row>
    <row r="114" spans="2:65" s="1" customFormat="1" ht="14.45" customHeight="1">
      <c r="B114" s="36"/>
      <c r="C114" s="31" t="s">
        <v>31</v>
      </c>
      <c r="D114" s="37"/>
      <c r="E114" s="37"/>
      <c r="F114" s="29" t="str">
        <f>IF(E15="","",E15)</f>
        <v>Vyplň údaj</v>
      </c>
      <c r="G114" s="37"/>
      <c r="H114" s="37"/>
      <c r="I114" s="37"/>
      <c r="J114" s="37"/>
      <c r="K114" s="31" t="s">
        <v>35</v>
      </c>
      <c r="L114" s="37"/>
      <c r="M114" s="235" t="str">
        <f>E21</f>
        <v xml:space="preserve"> </v>
      </c>
      <c r="N114" s="235"/>
      <c r="O114" s="235"/>
      <c r="P114" s="235"/>
      <c r="Q114" s="235"/>
      <c r="R114" s="38"/>
    </row>
    <row r="115" spans="2:65" s="1" customFormat="1" ht="10.35" customHeight="1"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8"/>
    </row>
    <row r="116" spans="2:65" s="8" customFormat="1" ht="29.25" customHeight="1">
      <c r="B116" s="151"/>
      <c r="C116" s="152" t="s">
        <v>138</v>
      </c>
      <c r="D116" s="153" t="s">
        <v>139</v>
      </c>
      <c r="E116" s="153" t="s">
        <v>58</v>
      </c>
      <c r="F116" s="270" t="s">
        <v>140</v>
      </c>
      <c r="G116" s="270"/>
      <c r="H116" s="270"/>
      <c r="I116" s="270"/>
      <c r="J116" s="153" t="s">
        <v>141</v>
      </c>
      <c r="K116" s="153" t="s">
        <v>142</v>
      </c>
      <c r="L116" s="271" t="s">
        <v>143</v>
      </c>
      <c r="M116" s="271"/>
      <c r="N116" s="270" t="s">
        <v>113</v>
      </c>
      <c r="O116" s="270"/>
      <c r="P116" s="270"/>
      <c r="Q116" s="272"/>
      <c r="R116" s="154"/>
      <c r="T116" s="81" t="s">
        <v>144</v>
      </c>
      <c r="U116" s="82" t="s">
        <v>40</v>
      </c>
      <c r="V116" s="82" t="s">
        <v>145</v>
      </c>
      <c r="W116" s="82" t="s">
        <v>146</v>
      </c>
      <c r="X116" s="82" t="s">
        <v>147</v>
      </c>
      <c r="Y116" s="82" t="s">
        <v>148</v>
      </c>
      <c r="Z116" s="82" t="s">
        <v>149</v>
      </c>
      <c r="AA116" s="83" t="s">
        <v>150</v>
      </c>
    </row>
    <row r="117" spans="2:65" s="1" customFormat="1" ht="29.25" customHeight="1">
      <c r="B117" s="36"/>
      <c r="C117" s="85" t="s">
        <v>110</v>
      </c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251">
        <f>BK117</f>
        <v>0</v>
      </c>
      <c r="O117" s="252"/>
      <c r="P117" s="252"/>
      <c r="Q117" s="252"/>
      <c r="R117" s="38"/>
      <c r="T117" s="84"/>
      <c r="U117" s="52"/>
      <c r="V117" s="52"/>
      <c r="W117" s="155">
        <f>W118+W125</f>
        <v>0</v>
      </c>
      <c r="X117" s="52"/>
      <c r="Y117" s="155">
        <f>Y118+Y125</f>
        <v>0</v>
      </c>
      <c r="Z117" s="52"/>
      <c r="AA117" s="156">
        <f>AA118+AA125</f>
        <v>0</v>
      </c>
      <c r="AT117" s="19" t="s">
        <v>75</v>
      </c>
      <c r="AU117" s="19" t="s">
        <v>115</v>
      </c>
      <c r="BK117" s="157">
        <f>BK118+BK125</f>
        <v>0</v>
      </c>
    </row>
    <row r="118" spans="2:65" s="9" customFormat="1" ht="37.35" customHeight="1">
      <c r="B118" s="158"/>
      <c r="C118" s="159"/>
      <c r="D118" s="160" t="s">
        <v>927</v>
      </c>
      <c r="E118" s="160"/>
      <c r="F118" s="160"/>
      <c r="G118" s="160"/>
      <c r="H118" s="160"/>
      <c r="I118" s="160"/>
      <c r="J118" s="160"/>
      <c r="K118" s="160"/>
      <c r="L118" s="160"/>
      <c r="M118" s="160"/>
      <c r="N118" s="253">
        <f>BK118</f>
        <v>0</v>
      </c>
      <c r="O118" s="254"/>
      <c r="P118" s="254"/>
      <c r="Q118" s="254"/>
      <c r="R118" s="161"/>
      <c r="T118" s="162"/>
      <c r="U118" s="159"/>
      <c r="V118" s="159"/>
      <c r="W118" s="163">
        <f>W119</f>
        <v>0</v>
      </c>
      <c r="X118" s="159"/>
      <c r="Y118" s="163">
        <f>Y119</f>
        <v>0</v>
      </c>
      <c r="Z118" s="159"/>
      <c r="AA118" s="164">
        <f>AA119</f>
        <v>0</v>
      </c>
      <c r="AR118" s="165" t="s">
        <v>156</v>
      </c>
      <c r="AT118" s="166" t="s">
        <v>75</v>
      </c>
      <c r="AU118" s="166" t="s">
        <v>76</v>
      </c>
      <c r="AY118" s="165" t="s">
        <v>151</v>
      </c>
      <c r="BK118" s="167">
        <f>BK119</f>
        <v>0</v>
      </c>
    </row>
    <row r="119" spans="2:65" s="9" customFormat="1" ht="19.899999999999999" customHeight="1">
      <c r="B119" s="158"/>
      <c r="C119" s="159"/>
      <c r="D119" s="168" t="s">
        <v>928</v>
      </c>
      <c r="E119" s="168"/>
      <c r="F119" s="168"/>
      <c r="G119" s="168"/>
      <c r="H119" s="168"/>
      <c r="I119" s="168"/>
      <c r="J119" s="168"/>
      <c r="K119" s="168"/>
      <c r="L119" s="168"/>
      <c r="M119" s="168"/>
      <c r="N119" s="255">
        <f>BK119</f>
        <v>0</v>
      </c>
      <c r="O119" s="256"/>
      <c r="P119" s="256"/>
      <c r="Q119" s="256"/>
      <c r="R119" s="161"/>
      <c r="T119" s="162"/>
      <c r="U119" s="159"/>
      <c r="V119" s="159"/>
      <c r="W119" s="163">
        <f>SUM(W120:W124)</f>
        <v>0</v>
      </c>
      <c r="X119" s="159"/>
      <c r="Y119" s="163">
        <f>SUM(Y120:Y124)</f>
        <v>0</v>
      </c>
      <c r="Z119" s="159"/>
      <c r="AA119" s="164">
        <f>SUM(AA120:AA124)</f>
        <v>0</v>
      </c>
      <c r="AR119" s="165" t="s">
        <v>156</v>
      </c>
      <c r="AT119" s="166" t="s">
        <v>75</v>
      </c>
      <c r="AU119" s="166" t="s">
        <v>84</v>
      </c>
      <c r="AY119" s="165" t="s">
        <v>151</v>
      </c>
      <c r="BK119" s="167">
        <f>SUM(BK120:BK124)</f>
        <v>0</v>
      </c>
    </row>
    <row r="120" spans="2:65" s="1" customFormat="1" ht="22.5" customHeight="1">
      <c r="B120" s="36"/>
      <c r="C120" s="169" t="s">
        <v>84</v>
      </c>
      <c r="D120" s="169" t="s">
        <v>152</v>
      </c>
      <c r="E120" s="170" t="s">
        <v>929</v>
      </c>
      <c r="F120" s="247" t="s">
        <v>129</v>
      </c>
      <c r="G120" s="247"/>
      <c r="H120" s="247"/>
      <c r="I120" s="247"/>
      <c r="J120" s="171" t="s">
        <v>386</v>
      </c>
      <c r="K120" s="172">
        <v>1</v>
      </c>
      <c r="L120" s="248">
        <v>0</v>
      </c>
      <c r="M120" s="249"/>
      <c r="N120" s="250">
        <f>ROUND(L120*K120,2)</f>
        <v>0</v>
      </c>
      <c r="O120" s="250"/>
      <c r="P120" s="250"/>
      <c r="Q120" s="250"/>
      <c r="R120" s="38"/>
      <c r="T120" s="173" t="s">
        <v>22</v>
      </c>
      <c r="U120" s="45" t="s">
        <v>41</v>
      </c>
      <c r="V120" s="37"/>
      <c r="W120" s="174">
        <f>V120*K120</f>
        <v>0</v>
      </c>
      <c r="X120" s="174">
        <v>0</v>
      </c>
      <c r="Y120" s="174">
        <f>X120*K120</f>
        <v>0</v>
      </c>
      <c r="Z120" s="174">
        <v>0</v>
      </c>
      <c r="AA120" s="175">
        <f>Z120*K120</f>
        <v>0</v>
      </c>
      <c r="AR120" s="19" t="s">
        <v>930</v>
      </c>
      <c r="AT120" s="19" t="s">
        <v>152</v>
      </c>
      <c r="AU120" s="19" t="s">
        <v>106</v>
      </c>
      <c r="AY120" s="19" t="s">
        <v>151</v>
      </c>
      <c r="BE120" s="111">
        <f>IF(U120="základní",N120,0)</f>
        <v>0</v>
      </c>
      <c r="BF120" s="111">
        <f>IF(U120="snížená",N120,0)</f>
        <v>0</v>
      </c>
      <c r="BG120" s="111">
        <f>IF(U120="zákl. přenesená",N120,0)</f>
        <v>0</v>
      </c>
      <c r="BH120" s="111">
        <f>IF(U120="sníž. přenesená",N120,0)</f>
        <v>0</v>
      </c>
      <c r="BI120" s="111">
        <f>IF(U120="nulová",N120,0)</f>
        <v>0</v>
      </c>
      <c r="BJ120" s="19" t="s">
        <v>84</v>
      </c>
      <c r="BK120" s="111">
        <f>ROUND(L120*K120,2)</f>
        <v>0</v>
      </c>
      <c r="BL120" s="19" t="s">
        <v>930</v>
      </c>
      <c r="BM120" s="19" t="s">
        <v>931</v>
      </c>
    </row>
    <row r="121" spans="2:65" s="1" customFormat="1" ht="22.5" customHeight="1">
      <c r="B121" s="36"/>
      <c r="C121" s="169" t="s">
        <v>106</v>
      </c>
      <c r="D121" s="169" t="s">
        <v>152</v>
      </c>
      <c r="E121" s="170" t="s">
        <v>932</v>
      </c>
      <c r="F121" s="247" t="s">
        <v>933</v>
      </c>
      <c r="G121" s="247"/>
      <c r="H121" s="247"/>
      <c r="I121" s="247"/>
      <c r="J121" s="171" t="s">
        <v>386</v>
      </c>
      <c r="K121" s="172">
        <v>1</v>
      </c>
      <c r="L121" s="248">
        <v>0</v>
      </c>
      <c r="M121" s="249"/>
      <c r="N121" s="250">
        <f>ROUND(L121*K121,2)</f>
        <v>0</v>
      </c>
      <c r="O121" s="250"/>
      <c r="P121" s="250"/>
      <c r="Q121" s="250"/>
      <c r="R121" s="38"/>
      <c r="T121" s="173" t="s">
        <v>22</v>
      </c>
      <c r="U121" s="45" t="s">
        <v>41</v>
      </c>
      <c r="V121" s="37"/>
      <c r="W121" s="174">
        <f>V121*K121</f>
        <v>0</v>
      </c>
      <c r="X121" s="174">
        <v>0</v>
      </c>
      <c r="Y121" s="174">
        <f>X121*K121</f>
        <v>0</v>
      </c>
      <c r="Z121" s="174">
        <v>0</v>
      </c>
      <c r="AA121" s="175">
        <f>Z121*K121</f>
        <v>0</v>
      </c>
      <c r="AR121" s="19" t="s">
        <v>930</v>
      </c>
      <c r="AT121" s="19" t="s">
        <v>152</v>
      </c>
      <c r="AU121" s="19" t="s">
        <v>106</v>
      </c>
      <c r="AY121" s="19" t="s">
        <v>151</v>
      </c>
      <c r="BE121" s="111">
        <f>IF(U121="základní",N121,0)</f>
        <v>0</v>
      </c>
      <c r="BF121" s="111">
        <f>IF(U121="snížená",N121,0)</f>
        <v>0</v>
      </c>
      <c r="BG121" s="111">
        <f>IF(U121="zákl. přenesená",N121,0)</f>
        <v>0</v>
      </c>
      <c r="BH121" s="111">
        <f>IF(U121="sníž. přenesená",N121,0)</f>
        <v>0</v>
      </c>
      <c r="BI121" s="111">
        <f>IF(U121="nulová",N121,0)</f>
        <v>0</v>
      </c>
      <c r="BJ121" s="19" t="s">
        <v>84</v>
      </c>
      <c r="BK121" s="111">
        <f>ROUND(L121*K121,2)</f>
        <v>0</v>
      </c>
      <c r="BL121" s="19" t="s">
        <v>930</v>
      </c>
      <c r="BM121" s="19" t="s">
        <v>934</v>
      </c>
    </row>
    <row r="122" spans="2:65" s="1" customFormat="1" ht="22.5" customHeight="1">
      <c r="B122" s="36"/>
      <c r="C122" s="169" t="s">
        <v>164</v>
      </c>
      <c r="D122" s="169" t="s">
        <v>152</v>
      </c>
      <c r="E122" s="170" t="s">
        <v>935</v>
      </c>
      <c r="F122" s="247" t="s">
        <v>936</v>
      </c>
      <c r="G122" s="247"/>
      <c r="H122" s="247"/>
      <c r="I122" s="247"/>
      <c r="J122" s="171" t="s">
        <v>386</v>
      </c>
      <c r="K122" s="172">
        <v>1</v>
      </c>
      <c r="L122" s="248">
        <v>0</v>
      </c>
      <c r="M122" s="249"/>
      <c r="N122" s="250">
        <f>ROUND(L122*K122,2)</f>
        <v>0</v>
      </c>
      <c r="O122" s="250"/>
      <c r="P122" s="250"/>
      <c r="Q122" s="250"/>
      <c r="R122" s="38"/>
      <c r="T122" s="173" t="s">
        <v>22</v>
      </c>
      <c r="U122" s="45" t="s">
        <v>41</v>
      </c>
      <c r="V122" s="37"/>
      <c r="W122" s="174">
        <f>V122*K122</f>
        <v>0</v>
      </c>
      <c r="X122" s="174">
        <v>0</v>
      </c>
      <c r="Y122" s="174">
        <f>X122*K122</f>
        <v>0</v>
      </c>
      <c r="Z122" s="174">
        <v>0</v>
      </c>
      <c r="AA122" s="175">
        <f>Z122*K122</f>
        <v>0</v>
      </c>
      <c r="AR122" s="19" t="s">
        <v>930</v>
      </c>
      <c r="AT122" s="19" t="s">
        <v>152</v>
      </c>
      <c r="AU122" s="19" t="s">
        <v>106</v>
      </c>
      <c r="AY122" s="19" t="s">
        <v>151</v>
      </c>
      <c r="BE122" s="111">
        <f>IF(U122="základní",N122,0)</f>
        <v>0</v>
      </c>
      <c r="BF122" s="111">
        <f>IF(U122="snížená",N122,0)</f>
        <v>0</v>
      </c>
      <c r="BG122" s="111">
        <f>IF(U122="zákl. přenesená",N122,0)</f>
        <v>0</v>
      </c>
      <c r="BH122" s="111">
        <f>IF(U122="sníž. přenesená",N122,0)</f>
        <v>0</v>
      </c>
      <c r="BI122" s="111">
        <f>IF(U122="nulová",N122,0)</f>
        <v>0</v>
      </c>
      <c r="BJ122" s="19" t="s">
        <v>84</v>
      </c>
      <c r="BK122" s="111">
        <f>ROUND(L122*K122,2)</f>
        <v>0</v>
      </c>
      <c r="BL122" s="19" t="s">
        <v>930</v>
      </c>
      <c r="BM122" s="19" t="s">
        <v>937</v>
      </c>
    </row>
    <row r="123" spans="2:65" s="1" customFormat="1" ht="22.5" customHeight="1">
      <c r="B123" s="36"/>
      <c r="C123" s="169" t="s">
        <v>156</v>
      </c>
      <c r="D123" s="169" t="s">
        <v>152</v>
      </c>
      <c r="E123" s="170" t="s">
        <v>938</v>
      </c>
      <c r="F123" s="247" t="s">
        <v>939</v>
      </c>
      <c r="G123" s="247"/>
      <c r="H123" s="247"/>
      <c r="I123" s="247"/>
      <c r="J123" s="171" t="s">
        <v>386</v>
      </c>
      <c r="K123" s="172">
        <v>1</v>
      </c>
      <c r="L123" s="248">
        <v>0</v>
      </c>
      <c r="M123" s="249"/>
      <c r="N123" s="250">
        <f>ROUND(L123*K123,2)</f>
        <v>0</v>
      </c>
      <c r="O123" s="250"/>
      <c r="P123" s="250"/>
      <c r="Q123" s="250"/>
      <c r="R123" s="38"/>
      <c r="T123" s="173" t="s">
        <v>22</v>
      </c>
      <c r="U123" s="45" t="s">
        <v>41</v>
      </c>
      <c r="V123" s="37"/>
      <c r="W123" s="174">
        <f>V123*K123</f>
        <v>0</v>
      </c>
      <c r="X123" s="174">
        <v>0</v>
      </c>
      <c r="Y123" s="174">
        <f>X123*K123</f>
        <v>0</v>
      </c>
      <c r="Z123" s="174">
        <v>0</v>
      </c>
      <c r="AA123" s="175">
        <f>Z123*K123</f>
        <v>0</v>
      </c>
      <c r="AR123" s="19" t="s">
        <v>930</v>
      </c>
      <c r="AT123" s="19" t="s">
        <v>152</v>
      </c>
      <c r="AU123" s="19" t="s">
        <v>106</v>
      </c>
      <c r="AY123" s="19" t="s">
        <v>151</v>
      </c>
      <c r="BE123" s="111">
        <f>IF(U123="základní",N123,0)</f>
        <v>0</v>
      </c>
      <c r="BF123" s="111">
        <f>IF(U123="snížená",N123,0)</f>
        <v>0</v>
      </c>
      <c r="BG123" s="111">
        <f>IF(U123="zákl. přenesená",N123,0)</f>
        <v>0</v>
      </c>
      <c r="BH123" s="111">
        <f>IF(U123="sníž. přenesená",N123,0)</f>
        <v>0</v>
      </c>
      <c r="BI123" s="111">
        <f>IF(U123="nulová",N123,0)</f>
        <v>0</v>
      </c>
      <c r="BJ123" s="19" t="s">
        <v>84</v>
      </c>
      <c r="BK123" s="111">
        <f>ROUND(L123*K123,2)</f>
        <v>0</v>
      </c>
      <c r="BL123" s="19" t="s">
        <v>930</v>
      </c>
      <c r="BM123" s="19" t="s">
        <v>940</v>
      </c>
    </row>
    <row r="124" spans="2:65" s="1" customFormat="1" ht="22.5" customHeight="1">
      <c r="B124" s="36"/>
      <c r="C124" s="169" t="s">
        <v>173</v>
      </c>
      <c r="D124" s="169" t="s">
        <v>152</v>
      </c>
      <c r="E124" s="170" t="s">
        <v>941</v>
      </c>
      <c r="F124" s="247" t="s">
        <v>942</v>
      </c>
      <c r="G124" s="247"/>
      <c r="H124" s="247"/>
      <c r="I124" s="247"/>
      <c r="J124" s="171" t="s">
        <v>386</v>
      </c>
      <c r="K124" s="172">
        <v>1</v>
      </c>
      <c r="L124" s="248">
        <v>0</v>
      </c>
      <c r="M124" s="249"/>
      <c r="N124" s="250">
        <f>ROUND(L124*K124,2)</f>
        <v>0</v>
      </c>
      <c r="O124" s="250"/>
      <c r="P124" s="250"/>
      <c r="Q124" s="250"/>
      <c r="R124" s="38"/>
      <c r="T124" s="173" t="s">
        <v>22</v>
      </c>
      <c r="U124" s="45" t="s">
        <v>41</v>
      </c>
      <c r="V124" s="37"/>
      <c r="W124" s="174">
        <f>V124*K124</f>
        <v>0</v>
      </c>
      <c r="X124" s="174">
        <v>0</v>
      </c>
      <c r="Y124" s="174">
        <f>X124*K124</f>
        <v>0</v>
      </c>
      <c r="Z124" s="174">
        <v>0</v>
      </c>
      <c r="AA124" s="175">
        <f>Z124*K124</f>
        <v>0</v>
      </c>
      <c r="AR124" s="19" t="s">
        <v>930</v>
      </c>
      <c r="AT124" s="19" t="s">
        <v>152</v>
      </c>
      <c r="AU124" s="19" t="s">
        <v>106</v>
      </c>
      <c r="AY124" s="19" t="s">
        <v>151</v>
      </c>
      <c r="BE124" s="111">
        <f>IF(U124="základní",N124,0)</f>
        <v>0</v>
      </c>
      <c r="BF124" s="111">
        <f>IF(U124="snížená",N124,0)</f>
        <v>0</v>
      </c>
      <c r="BG124" s="111">
        <f>IF(U124="zákl. přenesená",N124,0)</f>
        <v>0</v>
      </c>
      <c r="BH124" s="111">
        <f>IF(U124="sníž. přenesená",N124,0)</f>
        <v>0</v>
      </c>
      <c r="BI124" s="111">
        <f>IF(U124="nulová",N124,0)</f>
        <v>0</v>
      </c>
      <c r="BJ124" s="19" t="s">
        <v>84</v>
      </c>
      <c r="BK124" s="111">
        <f>ROUND(L124*K124,2)</f>
        <v>0</v>
      </c>
      <c r="BL124" s="19" t="s">
        <v>930</v>
      </c>
      <c r="BM124" s="19" t="s">
        <v>943</v>
      </c>
    </row>
    <row r="125" spans="2:65" s="1" customFormat="1" ht="49.9" customHeight="1">
      <c r="B125" s="36"/>
      <c r="C125" s="37"/>
      <c r="D125" s="160" t="s">
        <v>583</v>
      </c>
      <c r="E125" s="37"/>
      <c r="F125" s="37"/>
      <c r="G125" s="37"/>
      <c r="H125" s="37"/>
      <c r="I125" s="37"/>
      <c r="J125" s="37"/>
      <c r="K125" s="37"/>
      <c r="L125" s="37"/>
      <c r="M125" s="37"/>
      <c r="N125" s="244">
        <f>BK125</f>
        <v>0</v>
      </c>
      <c r="O125" s="245"/>
      <c r="P125" s="245"/>
      <c r="Q125" s="245"/>
      <c r="R125" s="38"/>
      <c r="T125" s="149"/>
      <c r="U125" s="57"/>
      <c r="V125" s="57"/>
      <c r="W125" s="57"/>
      <c r="X125" s="57"/>
      <c r="Y125" s="57"/>
      <c r="Z125" s="57"/>
      <c r="AA125" s="59"/>
      <c r="AT125" s="19" t="s">
        <v>75</v>
      </c>
      <c r="AU125" s="19" t="s">
        <v>76</v>
      </c>
      <c r="AY125" s="19" t="s">
        <v>584</v>
      </c>
      <c r="BK125" s="111">
        <v>0</v>
      </c>
    </row>
    <row r="126" spans="2:65" s="1" customFormat="1" ht="6.95" customHeight="1">
      <c r="B126" s="60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2"/>
    </row>
  </sheetData>
  <sheetProtection algorithmName="SHA-512" hashValue="2U9/uVD2KEuyWRrH5F79psPwk2UTk5wfNSfzhnlrA2kEe+4RYRPQgi1dw5eWy3B6nKDRxQd5HabKCiRrQ/r9JQ==" saltValue="mdyCaofTvtsnuIxDsRq9Og==" spinCount="100000" sheet="1" objects="1" scenarios="1" formatCells="0" formatColumns="0" formatRows="0" sort="0" autoFilter="0"/>
  <mergeCells count="83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2:Q92"/>
    <mergeCell ref="D93:H93"/>
    <mergeCell ref="N93:Q93"/>
    <mergeCell ref="D94:H94"/>
    <mergeCell ref="N94:Q94"/>
    <mergeCell ref="D95:H95"/>
    <mergeCell ref="N95:Q95"/>
    <mergeCell ref="D96:H96"/>
    <mergeCell ref="N96:Q96"/>
    <mergeCell ref="D97:H97"/>
    <mergeCell ref="N97:Q97"/>
    <mergeCell ref="N98:Q98"/>
    <mergeCell ref="L100:Q100"/>
    <mergeCell ref="C106:Q106"/>
    <mergeCell ref="F108:P108"/>
    <mergeCell ref="F109:P109"/>
    <mergeCell ref="M111:P111"/>
    <mergeCell ref="M113:Q113"/>
    <mergeCell ref="M114:Q114"/>
    <mergeCell ref="L116:M116"/>
    <mergeCell ref="N116:Q116"/>
    <mergeCell ref="F120:I120"/>
    <mergeCell ref="L120:M120"/>
    <mergeCell ref="N120:Q120"/>
    <mergeCell ref="N117:Q117"/>
    <mergeCell ref="N118:Q118"/>
    <mergeCell ref="N119:Q119"/>
    <mergeCell ref="N125:Q125"/>
    <mergeCell ref="H1:K1"/>
    <mergeCell ref="S2:AC2"/>
    <mergeCell ref="F123:I123"/>
    <mergeCell ref="L123:M123"/>
    <mergeCell ref="N123:Q123"/>
    <mergeCell ref="F124:I124"/>
    <mergeCell ref="L124:M124"/>
    <mergeCell ref="N124:Q124"/>
    <mergeCell ref="F121:I121"/>
    <mergeCell ref="L121:M121"/>
    <mergeCell ref="N121:Q121"/>
    <mergeCell ref="F122:I122"/>
    <mergeCell ref="L122:M122"/>
    <mergeCell ref="N122:Q122"/>
    <mergeCell ref="F116:I116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8</vt:i4>
      </vt:variant>
    </vt:vector>
  </HeadingPairs>
  <TitlesOfParts>
    <vt:vector size="12" baseType="lpstr">
      <vt:lpstr>Rekapitulace stavby</vt:lpstr>
      <vt:lpstr>01 - SO 01 Stavební část</vt:lpstr>
      <vt:lpstr>01.1 - SO 01.1 ZTI</vt:lpstr>
      <vt:lpstr>101 - VON</vt:lpstr>
      <vt:lpstr>'01 - SO 01 Stavební část'!Názvy_tisku</vt:lpstr>
      <vt:lpstr>'01.1 - SO 01.1 ZTI'!Názvy_tisku</vt:lpstr>
      <vt:lpstr>'101 - VON'!Názvy_tisku</vt:lpstr>
      <vt:lpstr>'Rekapitulace stavby'!Názvy_tisku</vt:lpstr>
      <vt:lpstr>'01 - SO 01 Stavební část'!Oblast_tisku</vt:lpstr>
      <vt:lpstr>'01.1 - SO 01.1 ZTI'!Oblast_tisku</vt:lpstr>
      <vt:lpstr>'101 - VON'!Oblast_tisku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DESKTOP-4NS5FKT\uzivatel</dc:creator>
  <cp:lastModifiedBy>uzivatel</cp:lastModifiedBy>
  <dcterms:created xsi:type="dcterms:W3CDTF">2017-04-27T13:12:49Z</dcterms:created>
  <dcterms:modified xsi:type="dcterms:W3CDTF">2017-04-27T13:17:43Z</dcterms:modified>
</cp:coreProperties>
</file>