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17\PRO-CONSULT\Náchodská\"/>
    </mc:Choice>
  </mc:AlternateContent>
  <bookViews>
    <workbookView xWindow="0" yWindow="0" windowWidth="17970" windowHeight="8190"/>
  </bookViews>
  <sheets>
    <sheet name="Rekapitulace stavby" sheetId="1" r:id="rId1"/>
    <sheet name="100 - SO 100 Komunikace a..." sheetId="2" r:id="rId2"/>
    <sheet name="901 - VON" sheetId="3" r:id="rId3"/>
  </sheets>
  <definedNames>
    <definedName name="_xlnm.Print_Titles" localSheetId="1">'100 - SO 100 Komunikace a...'!$118:$118</definedName>
    <definedName name="_xlnm.Print_Titles" localSheetId="2">'901 - VON'!$109:$109</definedName>
    <definedName name="_xlnm.Print_Titles" localSheetId="0">'Rekapitulace stavby'!$85:$85</definedName>
    <definedName name="_xlnm.Print_Area" localSheetId="1">'100 - SO 100 Komunikace a...'!$C$4:$Q$70,'100 - SO 100 Komunikace a...'!$C$76:$Q$102,'100 - SO 100 Komunikace a...'!$C$108:$Q$420</definedName>
    <definedName name="_xlnm.Print_Area" localSheetId="2">'901 - VON'!$C$4:$Q$70,'901 - VON'!$C$76:$Q$93,'901 - VON'!$C$99:$Q$123</definedName>
    <definedName name="_xlnm.Print_Area" localSheetId="0">'Rekapitulace stavby'!$C$4:$AP$70,'Rekapitulace stavby'!$C$76:$AP$93</definedName>
  </definedNames>
  <calcPr calcId="162913" iterateCount="1"/>
</workbook>
</file>

<file path=xl/calcChain.xml><?xml version="1.0" encoding="utf-8"?>
<calcChain xmlns="http://schemas.openxmlformats.org/spreadsheetml/2006/main">
  <c r="AY89" i="1" l="1"/>
  <c r="AX89" i="1"/>
  <c r="BI123" i="3"/>
  <c r="BH123" i="3"/>
  <c r="BG123" i="3"/>
  <c r="BF123" i="3"/>
  <c r="AA123" i="3"/>
  <c r="Y123" i="3"/>
  <c r="W123" i="3"/>
  <c r="BK123" i="3"/>
  <c r="N123" i="3"/>
  <c r="BE123" i="3" s="1"/>
  <c r="BI122" i="3"/>
  <c r="BH122" i="3"/>
  <c r="BG122" i="3"/>
  <c r="BF122" i="3"/>
  <c r="AA122" i="3"/>
  <c r="Y122" i="3"/>
  <c r="W122" i="3"/>
  <c r="BK122" i="3"/>
  <c r="N122" i="3"/>
  <c r="BE122" i="3" s="1"/>
  <c r="BI121" i="3"/>
  <c r="BH121" i="3"/>
  <c r="BG121" i="3"/>
  <c r="BF121" i="3"/>
  <c r="AA121" i="3"/>
  <c r="Y121" i="3"/>
  <c r="W121" i="3"/>
  <c r="BK121" i="3"/>
  <c r="N121" i="3"/>
  <c r="BE121" i="3" s="1"/>
  <c r="BI120" i="3"/>
  <c r="BH120" i="3"/>
  <c r="BG120" i="3"/>
  <c r="BF120" i="3"/>
  <c r="BE120" i="3"/>
  <c r="AA120" i="3"/>
  <c r="Y120" i="3"/>
  <c r="W120" i="3"/>
  <c r="BK120" i="3"/>
  <c r="N120" i="3"/>
  <c r="BI119" i="3"/>
  <c r="BH119" i="3"/>
  <c r="BG119" i="3"/>
  <c r="BF119" i="3"/>
  <c r="AA119" i="3"/>
  <c r="Y119" i="3"/>
  <c r="W119" i="3"/>
  <c r="BK119" i="3"/>
  <c r="N119" i="3"/>
  <c r="BE119" i="3" s="1"/>
  <c r="BI118" i="3"/>
  <c r="BH118" i="3"/>
  <c r="BG118" i="3"/>
  <c r="BF118" i="3"/>
  <c r="BE118" i="3"/>
  <c r="AA118" i="3"/>
  <c r="Y118" i="3"/>
  <c r="W118" i="3"/>
  <c r="BK118" i="3"/>
  <c r="N118" i="3"/>
  <c r="BI117" i="3"/>
  <c r="BH117" i="3"/>
  <c r="BG117" i="3"/>
  <c r="BF117" i="3"/>
  <c r="BE117" i="3"/>
  <c r="AA117" i="3"/>
  <c r="Y117" i="3"/>
  <c r="W117" i="3"/>
  <c r="BK117" i="3"/>
  <c r="N117" i="3"/>
  <c r="BI116" i="3"/>
  <c r="BH116" i="3"/>
  <c r="BG116" i="3"/>
  <c r="BF116" i="3"/>
  <c r="BE116" i="3"/>
  <c r="AA116" i="3"/>
  <c r="Y116" i="3"/>
  <c r="W116" i="3"/>
  <c r="BK116" i="3"/>
  <c r="N116" i="3"/>
  <c r="BI115" i="3"/>
  <c r="BH115" i="3"/>
  <c r="BG115" i="3"/>
  <c r="BF115" i="3"/>
  <c r="BE115" i="3"/>
  <c r="AA115" i="3"/>
  <c r="Y115" i="3"/>
  <c r="W115" i="3"/>
  <c r="BK115" i="3"/>
  <c r="N115" i="3"/>
  <c r="BI114" i="3"/>
  <c r="BH114" i="3"/>
  <c r="BG114" i="3"/>
  <c r="BF114" i="3"/>
  <c r="BE114" i="3"/>
  <c r="AA114" i="3"/>
  <c r="Y114" i="3"/>
  <c r="W114" i="3"/>
  <c r="BK114" i="3"/>
  <c r="N114" i="3"/>
  <c r="BI113" i="3"/>
  <c r="BH113" i="3"/>
  <c r="BG113" i="3"/>
  <c r="BF113" i="3"/>
  <c r="BE113" i="3"/>
  <c r="AA113" i="3"/>
  <c r="Y113" i="3"/>
  <c r="W113" i="3"/>
  <c r="BK113" i="3"/>
  <c r="N113" i="3"/>
  <c r="BI112" i="3"/>
  <c r="BH112" i="3"/>
  <c r="BG112" i="3"/>
  <c r="BF112" i="3"/>
  <c r="BE112" i="3"/>
  <c r="AA112" i="3"/>
  <c r="AA111" i="3" s="1"/>
  <c r="AA110" i="3" s="1"/>
  <c r="Y112" i="3"/>
  <c r="Y111" i="3" s="1"/>
  <c r="Y110" i="3" s="1"/>
  <c r="W112" i="3"/>
  <c r="W111" i="3" s="1"/>
  <c r="W110" i="3" s="1"/>
  <c r="AU89" i="1" s="1"/>
  <c r="BK112" i="3"/>
  <c r="BK111" i="3" s="1"/>
  <c r="N112" i="3"/>
  <c r="M107" i="3"/>
  <c r="M104" i="3"/>
  <c r="F104" i="3"/>
  <c r="F102" i="3"/>
  <c r="F101" i="3"/>
  <c r="M28" i="3"/>
  <c r="AS89" i="1" s="1"/>
  <c r="M84" i="3"/>
  <c r="M81" i="3"/>
  <c r="F81" i="3"/>
  <c r="F79" i="3"/>
  <c r="O21" i="3"/>
  <c r="E21" i="3"/>
  <c r="O20" i="3"/>
  <c r="O18" i="3"/>
  <c r="E18" i="3"/>
  <c r="M83" i="3" s="1"/>
  <c r="O17" i="3"/>
  <c r="O15" i="3"/>
  <c r="E15" i="3"/>
  <c r="F107" i="3" s="1"/>
  <c r="O14" i="3"/>
  <c r="O12" i="3"/>
  <c r="E12" i="3"/>
  <c r="F83" i="3" s="1"/>
  <c r="O11" i="3"/>
  <c r="O9" i="3"/>
  <c r="F6" i="3"/>
  <c r="F78" i="3" s="1"/>
  <c r="AY88" i="1"/>
  <c r="AX88" i="1"/>
  <c r="BI420" i="2"/>
  <c r="BH420" i="2"/>
  <c r="BG420" i="2"/>
  <c r="BF420" i="2"/>
  <c r="AA420" i="2"/>
  <c r="Y420" i="2"/>
  <c r="W420" i="2"/>
  <c r="BK420" i="2"/>
  <c r="N420" i="2"/>
  <c r="BE420" i="2" s="1"/>
  <c r="BI417" i="2"/>
  <c r="BH417" i="2"/>
  <c r="BG417" i="2"/>
  <c r="BF417" i="2"/>
  <c r="AA417" i="2"/>
  <c r="Y417" i="2"/>
  <c r="W417" i="2"/>
  <c r="BK417" i="2"/>
  <c r="N417" i="2"/>
  <c r="BE417" i="2" s="1"/>
  <c r="BI416" i="2"/>
  <c r="BH416" i="2"/>
  <c r="BG416" i="2"/>
  <c r="BF416" i="2"/>
  <c r="AA416" i="2"/>
  <c r="Y416" i="2"/>
  <c r="Y411" i="2" s="1"/>
  <c r="Y410" i="2" s="1"/>
  <c r="W416" i="2"/>
  <c r="BK416" i="2"/>
  <c r="N416" i="2"/>
  <c r="BE416" i="2" s="1"/>
  <c r="BI412" i="2"/>
  <c r="BH412" i="2"/>
  <c r="BG412" i="2"/>
  <c r="BF412" i="2"/>
  <c r="AA412" i="2"/>
  <c r="Y412" i="2"/>
  <c r="W412" i="2"/>
  <c r="BK412" i="2"/>
  <c r="N412" i="2"/>
  <c r="BE412" i="2" s="1"/>
  <c r="BI409" i="2"/>
  <c r="BH409" i="2"/>
  <c r="BG409" i="2"/>
  <c r="BF409" i="2"/>
  <c r="AA409" i="2"/>
  <c r="AA408" i="2" s="1"/>
  <c r="Y409" i="2"/>
  <c r="Y408" i="2" s="1"/>
  <c r="W409" i="2"/>
  <c r="W408" i="2" s="1"/>
  <c r="BK409" i="2"/>
  <c r="BK408" i="2" s="1"/>
  <c r="N408" i="2" s="1"/>
  <c r="N96" i="2" s="1"/>
  <c r="N409" i="2"/>
  <c r="BE409" i="2" s="1"/>
  <c r="BI405" i="2"/>
  <c r="BH405" i="2"/>
  <c r="BG405" i="2"/>
  <c r="BF405" i="2"/>
  <c r="AA405" i="2"/>
  <c r="Y405" i="2"/>
  <c r="W405" i="2"/>
  <c r="BK405" i="2"/>
  <c r="N405" i="2"/>
  <c r="BE405" i="2" s="1"/>
  <c r="BI402" i="2"/>
  <c r="BH402" i="2"/>
  <c r="BG402" i="2"/>
  <c r="BF402" i="2"/>
  <c r="AA402" i="2"/>
  <c r="Y402" i="2"/>
  <c r="W402" i="2"/>
  <c r="BK402" i="2"/>
  <c r="N402" i="2"/>
  <c r="BE402" i="2" s="1"/>
  <c r="BI399" i="2"/>
  <c r="BH399" i="2"/>
  <c r="BG399" i="2"/>
  <c r="BF399" i="2"/>
  <c r="AA399" i="2"/>
  <c r="Y399" i="2"/>
  <c r="W399" i="2"/>
  <c r="BK399" i="2"/>
  <c r="N399" i="2"/>
  <c r="BE399" i="2" s="1"/>
  <c r="BI396" i="2"/>
  <c r="BH396" i="2"/>
  <c r="BG396" i="2"/>
  <c r="BF396" i="2"/>
  <c r="BE396" i="2"/>
  <c r="AA396" i="2"/>
  <c r="Y396" i="2"/>
  <c r="W396" i="2"/>
  <c r="BK396" i="2"/>
  <c r="N396" i="2"/>
  <c r="BI395" i="2"/>
  <c r="BH395" i="2"/>
  <c r="BG395" i="2"/>
  <c r="BF395" i="2"/>
  <c r="AA395" i="2"/>
  <c r="Y395" i="2"/>
  <c r="W395" i="2"/>
  <c r="BK395" i="2"/>
  <c r="N395" i="2"/>
  <c r="BE395" i="2" s="1"/>
  <c r="BI391" i="2"/>
  <c r="BH391" i="2"/>
  <c r="BG391" i="2"/>
  <c r="BF391" i="2"/>
  <c r="AA391" i="2"/>
  <c r="Y391" i="2"/>
  <c r="W391" i="2"/>
  <c r="BK391" i="2"/>
  <c r="N391" i="2"/>
  <c r="BE391" i="2" s="1"/>
  <c r="BI390" i="2"/>
  <c r="BH390" i="2"/>
  <c r="BG390" i="2"/>
  <c r="BF390" i="2"/>
  <c r="AA390" i="2"/>
  <c r="Y390" i="2"/>
  <c r="W390" i="2"/>
  <c r="BK390" i="2"/>
  <c r="N390" i="2"/>
  <c r="BE390" i="2" s="1"/>
  <c r="BI386" i="2"/>
  <c r="BH386" i="2"/>
  <c r="BG386" i="2"/>
  <c r="BF386" i="2"/>
  <c r="AA386" i="2"/>
  <c r="Y386" i="2"/>
  <c r="W386" i="2"/>
  <c r="BK386" i="2"/>
  <c r="N386" i="2"/>
  <c r="BE386" i="2" s="1"/>
  <c r="BI385" i="2"/>
  <c r="BH385" i="2"/>
  <c r="BG385" i="2"/>
  <c r="BF385" i="2"/>
  <c r="AA385" i="2"/>
  <c r="Y385" i="2"/>
  <c r="W385" i="2"/>
  <c r="BK385" i="2"/>
  <c r="N385" i="2"/>
  <c r="BE385" i="2" s="1"/>
  <c r="BI382" i="2"/>
  <c r="BH382" i="2"/>
  <c r="BG382" i="2"/>
  <c r="BF382" i="2"/>
  <c r="AA382" i="2"/>
  <c r="Y382" i="2"/>
  <c r="W382" i="2"/>
  <c r="W381" i="2" s="1"/>
  <c r="BK382" i="2"/>
  <c r="N382" i="2"/>
  <c r="BE382" i="2" s="1"/>
  <c r="BI378" i="2"/>
  <c r="BH378" i="2"/>
  <c r="BG378" i="2"/>
  <c r="BF378" i="2"/>
  <c r="AA378" i="2"/>
  <c r="Y378" i="2"/>
  <c r="W378" i="2"/>
  <c r="BK378" i="2"/>
  <c r="N378" i="2"/>
  <c r="BE378" i="2" s="1"/>
  <c r="BI375" i="2"/>
  <c r="BH375" i="2"/>
  <c r="BG375" i="2"/>
  <c r="BF375" i="2"/>
  <c r="AA375" i="2"/>
  <c r="Y375" i="2"/>
  <c r="W375" i="2"/>
  <c r="BK375" i="2"/>
  <c r="N375" i="2"/>
  <c r="BE375" i="2" s="1"/>
  <c r="BI374" i="2"/>
  <c r="BH374" i="2"/>
  <c r="BG374" i="2"/>
  <c r="BF374" i="2"/>
  <c r="AA374" i="2"/>
  <c r="Y374" i="2"/>
  <c r="W374" i="2"/>
  <c r="BK374" i="2"/>
  <c r="N374" i="2"/>
  <c r="BE374" i="2" s="1"/>
  <c r="BI371" i="2"/>
  <c r="BH371" i="2"/>
  <c r="BG371" i="2"/>
  <c r="BF371" i="2"/>
  <c r="AA371" i="2"/>
  <c r="Y371" i="2"/>
  <c r="W371" i="2"/>
  <c r="BK371" i="2"/>
  <c r="N371" i="2"/>
  <c r="BE371" i="2" s="1"/>
  <c r="BI368" i="2"/>
  <c r="BH368" i="2"/>
  <c r="BG368" i="2"/>
  <c r="BF368" i="2"/>
  <c r="AA368" i="2"/>
  <c r="Y368" i="2"/>
  <c r="W368" i="2"/>
  <c r="BK368" i="2"/>
  <c r="N368" i="2"/>
  <c r="BE368" i="2" s="1"/>
  <c r="BI365" i="2"/>
  <c r="BH365" i="2"/>
  <c r="BG365" i="2"/>
  <c r="BF365" i="2"/>
  <c r="AA365" i="2"/>
  <c r="Y365" i="2"/>
  <c r="W365" i="2"/>
  <c r="BK365" i="2"/>
  <c r="N365" i="2"/>
  <c r="BE365" i="2" s="1"/>
  <c r="BI362" i="2"/>
  <c r="BH362" i="2"/>
  <c r="BG362" i="2"/>
  <c r="BF362" i="2"/>
  <c r="AA362" i="2"/>
  <c r="Y362" i="2"/>
  <c r="W362" i="2"/>
  <c r="BK362" i="2"/>
  <c r="N362" i="2"/>
  <c r="BE362" i="2" s="1"/>
  <c r="BI358" i="2"/>
  <c r="BH358" i="2"/>
  <c r="BG358" i="2"/>
  <c r="BF358" i="2"/>
  <c r="AA358" i="2"/>
  <c r="Y358" i="2"/>
  <c r="W358" i="2"/>
  <c r="BK358" i="2"/>
  <c r="N358" i="2"/>
  <c r="BE358" i="2" s="1"/>
  <c r="BI357" i="2"/>
  <c r="BH357" i="2"/>
  <c r="BG357" i="2"/>
  <c r="BF357" i="2"/>
  <c r="AA357" i="2"/>
  <c r="Y357" i="2"/>
  <c r="W357" i="2"/>
  <c r="BK357" i="2"/>
  <c r="N357" i="2"/>
  <c r="BE357" i="2" s="1"/>
  <c r="BI354" i="2"/>
  <c r="BH354" i="2"/>
  <c r="BG354" i="2"/>
  <c r="BF354" i="2"/>
  <c r="AA354" i="2"/>
  <c r="Y354" i="2"/>
  <c r="W354" i="2"/>
  <c r="BK354" i="2"/>
  <c r="N354" i="2"/>
  <c r="BE354" i="2" s="1"/>
  <c r="BI353" i="2"/>
  <c r="BH353" i="2"/>
  <c r="BG353" i="2"/>
  <c r="BF353" i="2"/>
  <c r="AA353" i="2"/>
  <c r="Y353" i="2"/>
  <c r="W353" i="2"/>
  <c r="BK353" i="2"/>
  <c r="N353" i="2"/>
  <c r="BE353" i="2" s="1"/>
  <c r="BI350" i="2"/>
  <c r="BH350" i="2"/>
  <c r="BG350" i="2"/>
  <c r="BF350" i="2"/>
  <c r="AA350" i="2"/>
  <c r="Y350" i="2"/>
  <c r="W350" i="2"/>
  <c r="BK350" i="2"/>
  <c r="N350" i="2"/>
  <c r="BE350" i="2" s="1"/>
  <c r="BI349" i="2"/>
  <c r="BH349" i="2"/>
  <c r="BG349" i="2"/>
  <c r="BF349" i="2"/>
  <c r="AA349" i="2"/>
  <c r="Y349" i="2"/>
  <c r="W349" i="2"/>
  <c r="BK349" i="2"/>
  <c r="N349" i="2"/>
  <c r="BE349" i="2" s="1"/>
  <c r="BI348" i="2"/>
  <c r="BH348" i="2"/>
  <c r="BG348" i="2"/>
  <c r="BF348" i="2"/>
  <c r="AA348" i="2"/>
  <c r="Y348" i="2"/>
  <c r="W348" i="2"/>
  <c r="BK348" i="2"/>
  <c r="N348" i="2"/>
  <c r="BE348" i="2" s="1"/>
  <c r="BI347" i="2"/>
  <c r="BH347" i="2"/>
  <c r="BG347" i="2"/>
  <c r="BF347" i="2"/>
  <c r="BE347" i="2"/>
  <c r="AA347" i="2"/>
  <c r="Y347" i="2"/>
  <c r="W347" i="2"/>
  <c r="BK347" i="2"/>
  <c r="N347" i="2"/>
  <c r="BI344" i="2"/>
  <c r="BH344" i="2"/>
  <c r="BG344" i="2"/>
  <c r="BF344" i="2"/>
  <c r="AA344" i="2"/>
  <c r="Y344" i="2"/>
  <c r="W344" i="2"/>
  <c r="BK344" i="2"/>
  <c r="N344" i="2"/>
  <c r="BE344" i="2" s="1"/>
  <c r="BI343" i="2"/>
  <c r="BH343" i="2"/>
  <c r="BG343" i="2"/>
  <c r="BF343" i="2"/>
  <c r="AA343" i="2"/>
  <c r="Y343" i="2"/>
  <c r="W343" i="2"/>
  <c r="BK343" i="2"/>
  <c r="N343" i="2"/>
  <c r="BE343" i="2" s="1"/>
  <c r="BI340" i="2"/>
  <c r="BH340" i="2"/>
  <c r="BG340" i="2"/>
  <c r="BF340" i="2"/>
  <c r="AA340" i="2"/>
  <c r="Y340" i="2"/>
  <c r="W340" i="2"/>
  <c r="BK340" i="2"/>
  <c r="N340" i="2"/>
  <c r="BE340" i="2" s="1"/>
  <c r="BI337" i="2"/>
  <c r="BH337" i="2"/>
  <c r="BG337" i="2"/>
  <c r="BF337" i="2"/>
  <c r="AA337" i="2"/>
  <c r="Y337" i="2"/>
  <c r="W337" i="2"/>
  <c r="BK337" i="2"/>
  <c r="N337" i="2"/>
  <c r="BE337" i="2" s="1"/>
  <c r="BI334" i="2"/>
  <c r="BH334" i="2"/>
  <c r="BG334" i="2"/>
  <c r="BF334" i="2"/>
  <c r="AA334" i="2"/>
  <c r="Y334" i="2"/>
  <c r="W334" i="2"/>
  <c r="BK334" i="2"/>
  <c r="N334" i="2"/>
  <c r="BE334" i="2" s="1"/>
  <c r="BI331" i="2"/>
  <c r="BH331" i="2"/>
  <c r="BG331" i="2"/>
  <c r="BF331" i="2"/>
  <c r="AA331" i="2"/>
  <c r="Y331" i="2"/>
  <c r="W331" i="2"/>
  <c r="BK331" i="2"/>
  <c r="N331" i="2"/>
  <c r="BE331" i="2" s="1"/>
  <c r="BI329" i="2"/>
  <c r="BH329" i="2"/>
  <c r="BG329" i="2"/>
  <c r="BF329" i="2"/>
  <c r="AA329" i="2"/>
  <c r="Y329" i="2"/>
  <c r="W329" i="2"/>
  <c r="BK329" i="2"/>
  <c r="N329" i="2"/>
  <c r="BE329" i="2" s="1"/>
  <c r="BI328" i="2"/>
  <c r="BH328" i="2"/>
  <c r="BG328" i="2"/>
  <c r="BF328" i="2"/>
  <c r="BE328" i="2"/>
  <c r="AA328" i="2"/>
  <c r="Y328" i="2"/>
  <c r="W328" i="2"/>
  <c r="BK328" i="2"/>
  <c r="N328" i="2"/>
  <c r="BI327" i="2"/>
  <c r="BH327" i="2"/>
  <c r="BG327" i="2"/>
  <c r="BF327" i="2"/>
  <c r="AA327" i="2"/>
  <c r="Y327" i="2"/>
  <c r="W327" i="2"/>
  <c r="W326" i="2" s="1"/>
  <c r="BK327" i="2"/>
  <c r="N327" i="2"/>
  <c r="BE327" i="2" s="1"/>
  <c r="BI325" i="2"/>
  <c r="BH325" i="2"/>
  <c r="BG325" i="2"/>
  <c r="BF325" i="2"/>
  <c r="AA325" i="2"/>
  <c r="Y325" i="2"/>
  <c r="W325" i="2"/>
  <c r="BK325" i="2"/>
  <c r="N325" i="2"/>
  <c r="BE325" i="2" s="1"/>
  <c r="BI324" i="2"/>
  <c r="BH324" i="2"/>
  <c r="BG324" i="2"/>
  <c r="BF324" i="2"/>
  <c r="AA324" i="2"/>
  <c r="Y324" i="2"/>
  <c r="W324" i="2"/>
  <c r="BK324" i="2"/>
  <c r="N324" i="2"/>
  <c r="BE324" i="2" s="1"/>
  <c r="BI323" i="2"/>
  <c r="BH323" i="2"/>
  <c r="BG323" i="2"/>
  <c r="BF323" i="2"/>
  <c r="AA323" i="2"/>
  <c r="Y323" i="2"/>
  <c r="W323" i="2"/>
  <c r="BK323" i="2"/>
  <c r="N323" i="2"/>
  <c r="BE323" i="2" s="1"/>
  <c r="BI322" i="2"/>
  <c r="BH322" i="2"/>
  <c r="BG322" i="2"/>
  <c r="BF322" i="2"/>
  <c r="AA322" i="2"/>
  <c r="Y322" i="2"/>
  <c r="W322" i="2"/>
  <c r="BK322" i="2"/>
  <c r="N322" i="2"/>
  <c r="BE322" i="2" s="1"/>
  <c r="BI321" i="2"/>
  <c r="BH321" i="2"/>
  <c r="BG321" i="2"/>
  <c r="BF321" i="2"/>
  <c r="AA321" i="2"/>
  <c r="Y321" i="2"/>
  <c r="W321" i="2"/>
  <c r="BK321" i="2"/>
  <c r="N321" i="2"/>
  <c r="BE321" i="2" s="1"/>
  <c r="BI317" i="2"/>
  <c r="BH317" i="2"/>
  <c r="BG317" i="2"/>
  <c r="BF317" i="2"/>
  <c r="AA317" i="2"/>
  <c r="Y317" i="2"/>
  <c r="W317" i="2"/>
  <c r="BK317" i="2"/>
  <c r="N317" i="2"/>
  <c r="BE317" i="2" s="1"/>
  <c r="BI313" i="2"/>
  <c r="BH313" i="2"/>
  <c r="BG313" i="2"/>
  <c r="BF313" i="2"/>
  <c r="AA313" i="2"/>
  <c r="Y313" i="2"/>
  <c r="W313" i="2"/>
  <c r="BK313" i="2"/>
  <c r="N313" i="2"/>
  <c r="BE313" i="2" s="1"/>
  <c r="BI310" i="2"/>
  <c r="BH310" i="2"/>
  <c r="BG310" i="2"/>
  <c r="BF310" i="2"/>
  <c r="AA310" i="2"/>
  <c r="Y310" i="2"/>
  <c r="W310" i="2"/>
  <c r="BK310" i="2"/>
  <c r="N310" i="2"/>
  <c r="BE310" i="2" s="1"/>
  <c r="BI306" i="2"/>
  <c r="BH306" i="2"/>
  <c r="BG306" i="2"/>
  <c r="BF306" i="2"/>
  <c r="AA306" i="2"/>
  <c r="Y306" i="2"/>
  <c r="W306" i="2"/>
  <c r="BK306" i="2"/>
  <c r="N306" i="2"/>
  <c r="BE306" i="2" s="1"/>
  <c r="BI305" i="2"/>
  <c r="BH305" i="2"/>
  <c r="BG305" i="2"/>
  <c r="BF305" i="2"/>
  <c r="AA305" i="2"/>
  <c r="Y305" i="2"/>
  <c r="W305" i="2"/>
  <c r="BK305" i="2"/>
  <c r="N305" i="2"/>
  <c r="BE305" i="2" s="1"/>
  <c r="BI304" i="2"/>
  <c r="BH304" i="2"/>
  <c r="BG304" i="2"/>
  <c r="BF304" i="2"/>
  <c r="AA304" i="2"/>
  <c r="Y304" i="2"/>
  <c r="W304" i="2"/>
  <c r="BK304" i="2"/>
  <c r="N304" i="2"/>
  <c r="BE304" i="2" s="1"/>
  <c r="BI299" i="2"/>
  <c r="BH299" i="2"/>
  <c r="BG299" i="2"/>
  <c r="BF299" i="2"/>
  <c r="AA299" i="2"/>
  <c r="Y299" i="2"/>
  <c r="W299" i="2"/>
  <c r="BK299" i="2"/>
  <c r="N299" i="2"/>
  <c r="BE299" i="2" s="1"/>
  <c r="BI294" i="2"/>
  <c r="BH294" i="2"/>
  <c r="BG294" i="2"/>
  <c r="BF294" i="2"/>
  <c r="AA294" i="2"/>
  <c r="Y294" i="2"/>
  <c r="W294" i="2"/>
  <c r="BK294" i="2"/>
  <c r="N294" i="2"/>
  <c r="BE294" i="2" s="1"/>
  <c r="BI291" i="2"/>
  <c r="BH291" i="2"/>
  <c r="BG291" i="2"/>
  <c r="BF291" i="2"/>
  <c r="AA291" i="2"/>
  <c r="Y291" i="2"/>
  <c r="W291" i="2"/>
  <c r="BK291" i="2"/>
  <c r="N291" i="2"/>
  <c r="BE291" i="2" s="1"/>
  <c r="BI288" i="2"/>
  <c r="BH288" i="2"/>
  <c r="BG288" i="2"/>
  <c r="BF288" i="2"/>
  <c r="AA288" i="2"/>
  <c r="Y288" i="2"/>
  <c r="W288" i="2"/>
  <c r="BK288" i="2"/>
  <c r="N288" i="2"/>
  <c r="BE288" i="2" s="1"/>
  <c r="BI285" i="2"/>
  <c r="BH285" i="2"/>
  <c r="BG285" i="2"/>
  <c r="BF285" i="2"/>
  <c r="AA285" i="2"/>
  <c r="Y285" i="2"/>
  <c r="W285" i="2"/>
  <c r="BK285" i="2"/>
  <c r="N285" i="2"/>
  <c r="BE285" i="2" s="1"/>
  <c r="BI282" i="2"/>
  <c r="BH282" i="2"/>
  <c r="BG282" i="2"/>
  <c r="BF282" i="2"/>
  <c r="AA282" i="2"/>
  <c r="Y282" i="2"/>
  <c r="W282" i="2"/>
  <c r="BK282" i="2"/>
  <c r="N282" i="2"/>
  <c r="BE282" i="2" s="1"/>
  <c r="BI279" i="2"/>
  <c r="BH279" i="2"/>
  <c r="BG279" i="2"/>
  <c r="BF279" i="2"/>
  <c r="AA279" i="2"/>
  <c r="Y279" i="2"/>
  <c r="W279" i="2"/>
  <c r="BK279" i="2"/>
  <c r="N279" i="2"/>
  <c r="BE279" i="2" s="1"/>
  <c r="BI275" i="2"/>
  <c r="BH275" i="2"/>
  <c r="BG275" i="2"/>
  <c r="BF275" i="2"/>
  <c r="AA275" i="2"/>
  <c r="Y275" i="2"/>
  <c r="W275" i="2"/>
  <c r="BK275" i="2"/>
  <c r="N275" i="2"/>
  <c r="BE275" i="2" s="1"/>
  <c r="BI272" i="2"/>
  <c r="BH272" i="2"/>
  <c r="BG272" i="2"/>
  <c r="BF272" i="2"/>
  <c r="BE272" i="2"/>
  <c r="AA272" i="2"/>
  <c r="Y272" i="2"/>
  <c r="W272" i="2"/>
  <c r="BK272" i="2"/>
  <c r="N272" i="2"/>
  <c r="BI267" i="2"/>
  <c r="BH267" i="2"/>
  <c r="BG267" i="2"/>
  <c r="BF267" i="2"/>
  <c r="AA267" i="2"/>
  <c r="Y267" i="2"/>
  <c r="W267" i="2"/>
  <c r="BK267" i="2"/>
  <c r="N267" i="2"/>
  <c r="BE267" i="2" s="1"/>
  <c r="BI263" i="2"/>
  <c r="BH263" i="2"/>
  <c r="BG263" i="2"/>
  <c r="BF263" i="2"/>
  <c r="AA263" i="2"/>
  <c r="AA262" i="2" s="1"/>
  <c r="Y263" i="2"/>
  <c r="Y262" i="2" s="1"/>
  <c r="W263" i="2"/>
  <c r="W262" i="2" s="1"/>
  <c r="BK263" i="2"/>
  <c r="BK262" i="2" s="1"/>
  <c r="N262" i="2" s="1"/>
  <c r="N91" i="2" s="1"/>
  <c r="N263" i="2"/>
  <c r="BE263" i="2" s="1"/>
  <c r="BI259" i="2"/>
  <c r="BH259" i="2"/>
  <c r="BG259" i="2"/>
  <c r="BF259" i="2"/>
  <c r="BE259" i="2"/>
  <c r="AA259" i="2"/>
  <c r="Y259" i="2"/>
  <c r="W259" i="2"/>
  <c r="BK259" i="2"/>
  <c r="N259" i="2"/>
  <c r="BI252" i="2"/>
  <c r="BH252" i="2"/>
  <c r="BG252" i="2"/>
  <c r="BF252" i="2"/>
  <c r="AA252" i="2"/>
  <c r="Y252" i="2"/>
  <c r="W252" i="2"/>
  <c r="BK252" i="2"/>
  <c r="N252" i="2"/>
  <c r="BE252" i="2" s="1"/>
  <c r="BI249" i="2"/>
  <c r="BH249" i="2"/>
  <c r="BG249" i="2"/>
  <c r="BF249" i="2"/>
  <c r="AA249" i="2"/>
  <c r="Y249" i="2"/>
  <c r="W249" i="2"/>
  <c r="BK249" i="2"/>
  <c r="N249" i="2"/>
  <c r="BE249" i="2" s="1"/>
  <c r="BI248" i="2"/>
  <c r="BH248" i="2"/>
  <c r="BG248" i="2"/>
  <c r="BF248" i="2"/>
  <c r="AA248" i="2"/>
  <c r="Y248" i="2"/>
  <c r="W248" i="2"/>
  <c r="BK248" i="2"/>
  <c r="N248" i="2"/>
  <c r="BE248" i="2" s="1"/>
  <c r="BI247" i="2"/>
  <c r="BH247" i="2"/>
  <c r="BG247" i="2"/>
  <c r="BF247" i="2"/>
  <c r="AA247" i="2"/>
  <c r="Y247" i="2"/>
  <c r="W247" i="2"/>
  <c r="BK247" i="2"/>
  <c r="N247" i="2"/>
  <c r="BE247" i="2" s="1"/>
  <c r="BI246" i="2"/>
  <c r="BH246" i="2"/>
  <c r="BG246" i="2"/>
  <c r="BF246" i="2"/>
  <c r="AA246" i="2"/>
  <c r="Y246" i="2"/>
  <c r="W246" i="2"/>
  <c r="BK246" i="2"/>
  <c r="N246" i="2"/>
  <c r="BE246" i="2" s="1"/>
  <c r="BI243" i="2"/>
  <c r="BH243" i="2"/>
  <c r="BG243" i="2"/>
  <c r="BF243" i="2"/>
  <c r="AA243" i="2"/>
  <c r="Y243" i="2"/>
  <c r="W243" i="2"/>
  <c r="BK243" i="2"/>
  <c r="N243" i="2"/>
  <c r="BE243" i="2" s="1"/>
  <c r="BI240" i="2"/>
  <c r="BH240" i="2"/>
  <c r="BG240" i="2"/>
  <c r="BF240" i="2"/>
  <c r="AA240" i="2"/>
  <c r="Y240" i="2"/>
  <c r="W240" i="2"/>
  <c r="BK240" i="2"/>
  <c r="N240" i="2"/>
  <c r="BE240" i="2" s="1"/>
  <c r="BI237" i="2"/>
  <c r="BH237" i="2"/>
  <c r="BG237" i="2"/>
  <c r="BF237" i="2"/>
  <c r="BE237" i="2"/>
  <c r="AA237" i="2"/>
  <c r="Y237" i="2"/>
  <c r="W237" i="2"/>
  <c r="BK237" i="2"/>
  <c r="N237" i="2"/>
  <c r="BI234" i="2"/>
  <c r="BH234" i="2"/>
  <c r="BG234" i="2"/>
  <c r="BF234" i="2"/>
  <c r="AA234" i="2"/>
  <c r="Y234" i="2"/>
  <c r="W234" i="2"/>
  <c r="BK234" i="2"/>
  <c r="N234" i="2"/>
  <c r="BE234" i="2" s="1"/>
  <c r="BI231" i="2"/>
  <c r="BH231" i="2"/>
  <c r="BG231" i="2"/>
  <c r="BF231" i="2"/>
  <c r="AA231" i="2"/>
  <c r="Y231" i="2"/>
  <c r="W231" i="2"/>
  <c r="BK231" i="2"/>
  <c r="N231" i="2"/>
  <c r="BE231" i="2" s="1"/>
  <c r="BI227" i="2"/>
  <c r="BH227" i="2"/>
  <c r="BG227" i="2"/>
  <c r="BF227" i="2"/>
  <c r="AA227" i="2"/>
  <c r="Y227" i="2"/>
  <c r="W227" i="2"/>
  <c r="BK227" i="2"/>
  <c r="N227" i="2"/>
  <c r="BE227" i="2" s="1"/>
  <c r="BI224" i="2"/>
  <c r="BH224" i="2"/>
  <c r="BG224" i="2"/>
  <c r="BF224" i="2"/>
  <c r="AA224" i="2"/>
  <c r="Y224" i="2"/>
  <c r="W224" i="2"/>
  <c r="BK224" i="2"/>
  <c r="N224" i="2"/>
  <c r="BE224" i="2" s="1"/>
  <c r="BI221" i="2"/>
  <c r="BH221" i="2"/>
  <c r="BG221" i="2"/>
  <c r="BF221" i="2"/>
  <c r="AA221" i="2"/>
  <c r="Y221" i="2"/>
  <c r="W221" i="2"/>
  <c r="BK221" i="2"/>
  <c r="N221" i="2"/>
  <c r="BE221" i="2" s="1"/>
  <c r="BI218" i="2"/>
  <c r="BH218" i="2"/>
  <c r="BG218" i="2"/>
  <c r="BF218" i="2"/>
  <c r="AA218" i="2"/>
  <c r="Y218" i="2"/>
  <c r="W218" i="2"/>
  <c r="BK218" i="2"/>
  <c r="N218" i="2"/>
  <c r="BE218" i="2" s="1"/>
  <c r="BI217" i="2"/>
  <c r="BH217" i="2"/>
  <c r="BG217" i="2"/>
  <c r="BF217" i="2"/>
  <c r="AA217" i="2"/>
  <c r="Y217" i="2"/>
  <c r="W217" i="2"/>
  <c r="BK217" i="2"/>
  <c r="N217" i="2"/>
  <c r="BE217" i="2" s="1"/>
  <c r="BI214" i="2"/>
  <c r="BH214" i="2"/>
  <c r="BG214" i="2"/>
  <c r="BF214" i="2"/>
  <c r="AA214" i="2"/>
  <c r="Y214" i="2"/>
  <c r="W214" i="2"/>
  <c r="BK214" i="2"/>
  <c r="N214" i="2"/>
  <c r="BE214" i="2" s="1"/>
  <c r="BI213" i="2"/>
  <c r="BH213" i="2"/>
  <c r="BG213" i="2"/>
  <c r="BF213" i="2"/>
  <c r="AA213" i="2"/>
  <c r="Y213" i="2"/>
  <c r="W213" i="2"/>
  <c r="BK213" i="2"/>
  <c r="N213" i="2"/>
  <c r="BE213" i="2" s="1"/>
  <c r="BI210" i="2"/>
  <c r="BH210" i="2"/>
  <c r="BG210" i="2"/>
  <c r="BF210" i="2"/>
  <c r="AA210" i="2"/>
  <c r="Y210" i="2"/>
  <c r="W210" i="2"/>
  <c r="BK210" i="2"/>
  <c r="N210" i="2"/>
  <c r="BE210" i="2" s="1"/>
  <c r="BI207" i="2"/>
  <c r="BH207" i="2"/>
  <c r="BG207" i="2"/>
  <c r="BF207" i="2"/>
  <c r="AA207" i="2"/>
  <c r="Y207" i="2"/>
  <c r="W207" i="2"/>
  <c r="BK207" i="2"/>
  <c r="N207" i="2"/>
  <c r="BE207" i="2" s="1"/>
  <c r="BI204" i="2"/>
  <c r="BH204" i="2"/>
  <c r="BG204" i="2"/>
  <c r="BF204" i="2"/>
  <c r="AA204" i="2"/>
  <c r="Y204" i="2"/>
  <c r="W204" i="2"/>
  <c r="BK204" i="2"/>
  <c r="N204" i="2"/>
  <c r="BE204" i="2" s="1"/>
  <c r="BI203" i="2"/>
  <c r="BH203" i="2"/>
  <c r="BG203" i="2"/>
  <c r="BF203" i="2"/>
  <c r="AA203" i="2"/>
  <c r="Y203" i="2"/>
  <c r="W203" i="2"/>
  <c r="BK203" i="2"/>
  <c r="N203" i="2"/>
  <c r="BE203" i="2" s="1"/>
  <c r="BI200" i="2"/>
  <c r="BH200" i="2"/>
  <c r="BG200" i="2"/>
  <c r="BF200" i="2"/>
  <c r="AA200" i="2"/>
  <c r="Y200" i="2"/>
  <c r="W200" i="2"/>
  <c r="BK200" i="2"/>
  <c r="N200" i="2"/>
  <c r="BE200" i="2" s="1"/>
  <c r="BI197" i="2"/>
  <c r="BH197" i="2"/>
  <c r="BG197" i="2"/>
  <c r="BF197" i="2"/>
  <c r="AA197" i="2"/>
  <c r="Y197" i="2"/>
  <c r="W197" i="2"/>
  <c r="BK197" i="2"/>
  <c r="N197" i="2"/>
  <c r="BE197" i="2" s="1"/>
  <c r="BI193" i="2"/>
  <c r="BH193" i="2"/>
  <c r="BG193" i="2"/>
  <c r="BF193" i="2"/>
  <c r="AA193" i="2"/>
  <c r="Y193" i="2"/>
  <c r="W193" i="2"/>
  <c r="BK193" i="2"/>
  <c r="N193" i="2"/>
  <c r="BE193" i="2" s="1"/>
  <c r="BI190" i="2"/>
  <c r="BH190" i="2"/>
  <c r="BG190" i="2"/>
  <c r="BF190" i="2"/>
  <c r="AA190" i="2"/>
  <c r="Y190" i="2"/>
  <c r="W190" i="2"/>
  <c r="BK190" i="2"/>
  <c r="N190" i="2"/>
  <c r="BE190" i="2" s="1"/>
  <c r="BI187" i="2"/>
  <c r="BH187" i="2"/>
  <c r="BG187" i="2"/>
  <c r="BF187" i="2"/>
  <c r="AA187" i="2"/>
  <c r="Y187" i="2"/>
  <c r="W187" i="2"/>
  <c r="BK187" i="2"/>
  <c r="N187" i="2"/>
  <c r="BE187" i="2" s="1"/>
  <c r="BI184" i="2"/>
  <c r="BH184" i="2"/>
  <c r="BG184" i="2"/>
  <c r="BF184" i="2"/>
  <c r="AA184" i="2"/>
  <c r="Y184" i="2"/>
  <c r="W184" i="2"/>
  <c r="BK184" i="2"/>
  <c r="N184" i="2"/>
  <c r="BE184" i="2" s="1"/>
  <c r="BI181" i="2"/>
  <c r="BH181" i="2"/>
  <c r="BG181" i="2"/>
  <c r="BF181" i="2"/>
  <c r="AA181" i="2"/>
  <c r="Y181" i="2"/>
  <c r="W181" i="2"/>
  <c r="BK181" i="2"/>
  <c r="N181" i="2"/>
  <c r="BE181" i="2" s="1"/>
  <c r="BI178" i="2"/>
  <c r="BH178" i="2"/>
  <c r="BG178" i="2"/>
  <c r="BF178" i="2"/>
  <c r="AA178" i="2"/>
  <c r="Y178" i="2"/>
  <c r="W178" i="2"/>
  <c r="BK178" i="2"/>
  <c r="N178" i="2"/>
  <c r="BE178" i="2" s="1"/>
  <c r="BI160" i="2"/>
  <c r="BH160" i="2"/>
  <c r="BG160" i="2"/>
  <c r="BF160" i="2"/>
  <c r="AA160" i="2"/>
  <c r="Y160" i="2"/>
  <c r="W160" i="2"/>
  <c r="BK160" i="2"/>
  <c r="N160" i="2"/>
  <c r="BE160" i="2" s="1"/>
  <c r="BI157" i="2"/>
  <c r="BH157" i="2"/>
  <c r="BG157" i="2"/>
  <c r="BF157" i="2"/>
  <c r="AA157" i="2"/>
  <c r="Y157" i="2"/>
  <c r="W157" i="2"/>
  <c r="BK157" i="2"/>
  <c r="N157" i="2"/>
  <c r="BE157" i="2" s="1"/>
  <c r="BI154" i="2"/>
  <c r="BH154" i="2"/>
  <c r="BG154" i="2"/>
  <c r="BF154" i="2"/>
  <c r="BE154" i="2"/>
  <c r="AA154" i="2"/>
  <c r="Y154" i="2"/>
  <c r="W154" i="2"/>
  <c r="BK154" i="2"/>
  <c r="N154" i="2"/>
  <c r="BI151" i="2"/>
  <c r="BH151" i="2"/>
  <c r="BG151" i="2"/>
  <c r="BF151" i="2"/>
  <c r="AA151" i="2"/>
  <c r="Y151" i="2"/>
  <c r="W151" i="2"/>
  <c r="BK151" i="2"/>
  <c r="N151" i="2"/>
  <c r="BE151" i="2" s="1"/>
  <c r="BI148" i="2"/>
  <c r="BH148" i="2"/>
  <c r="BG148" i="2"/>
  <c r="BF148" i="2"/>
  <c r="AA148" i="2"/>
  <c r="Y148" i="2"/>
  <c r="W148" i="2"/>
  <c r="BK148" i="2"/>
  <c r="N148" i="2"/>
  <c r="BE148" i="2" s="1"/>
  <c r="BI144" i="2"/>
  <c r="BH144" i="2"/>
  <c r="BG144" i="2"/>
  <c r="BF144" i="2"/>
  <c r="AA144" i="2"/>
  <c r="Y144" i="2"/>
  <c r="W144" i="2"/>
  <c r="BK144" i="2"/>
  <c r="N144" i="2"/>
  <c r="BE144" i="2" s="1"/>
  <c r="BI141" i="2"/>
  <c r="BH141" i="2"/>
  <c r="BG141" i="2"/>
  <c r="BF141" i="2"/>
  <c r="AA141" i="2"/>
  <c r="Y141" i="2"/>
  <c r="W141" i="2"/>
  <c r="BK141" i="2"/>
  <c r="N141" i="2"/>
  <c r="BE141" i="2" s="1"/>
  <c r="BI137" i="2"/>
  <c r="BH137" i="2"/>
  <c r="BG137" i="2"/>
  <c r="BF137" i="2"/>
  <c r="AA137" i="2"/>
  <c r="Y137" i="2"/>
  <c r="W137" i="2"/>
  <c r="BK137" i="2"/>
  <c r="N137" i="2"/>
  <c r="BE137" i="2" s="1"/>
  <c r="BI131" i="2"/>
  <c r="BH131" i="2"/>
  <c r="BG131" i="2"/>
  <c r="BF131" i="2"/>
  <c r="AA131" i="2"/>
  <c r="Y131" i="2"/>
  <c r="W131" i="2"/>
  <c r="BK131" i="2"/>
  <c r="N131" i="2"/>
  <c r="BE131" i="2" s="1"/>
  <c r="BI128" i="2"/>
  <c r="BH128" i="2"/>
  <c r="BG128" i="2"/>
  <c r="BF128" i="2"/>
  <c r="AA128" i="2"/>
  <c r="Y128" i="2"/>
  <c r="W128" i="2"/>
  <c r="BK128" i="2"/>
  <c r="N128" i="2"/>
  <c r="BE128" i="2" s="1"/>
  <c r="BI122" i="2"/>
  <c r="BH122" i="2"/>
  <c r="BG122" i="2"/>
  <c r="BF122" i="2"/>
  <c r="BE122" i="2"/>
  <c r="AA122" i="2"/>
  <c r="Y122" i="2"/>
  <c r="W122" i="2"/>
  <c r="BK122" i="2"/>
  <c r="N122" i="2"/>
  <c r="M115" i="2"/>
  <c r="M113" i="2"/>
  <c r="F113" i="2"/>
  <c r="F111" i="2"/>
  <c r="F110" i="2"/>
  <c r="M28" i="2"/>
  <c r="AS88" i="1" s="1"/>
  <c r="AS87" i="1" s="1"/>
  <c r="F81" i="2"/>
  <c r="F79" i="2"/>
  <c r="O21" i="2"/>
  <c r="E21" i="2"/>
  <c r="M84" i="2" s="1"/>
  <c r="O20" i="2"/>
  <c r="O18" i="2"/>
  <c r="E18" i="2"/>
  <c r="M83" i="2" s="1"/>
  <c r="O17" i="2"/>
  <c r="O15" i="2"/>
  <c r="E15" i="2"/>
  <c r="F116" i="2" s="1"/>
  <c r="O14" i="2"/>
  <c r="O12" i="2"/>
  <c r="E12" i="2"/>
  <c r="F83" i="2" s="1"/>
  <c r="O11" i="2"/>
  <c r="O9" i="2"/>
  <c r="M81" i="2" s="1"/>
  <c r="F6" i="2"/>
  <c r="F78" i="2" s="1"/>
  <c r="AK27" i="1"/>
  <c r="AM83" i="1"/>
  <c r="L83" i="1"/>
  <c r="AM82" i="1"/>
  <c r="L82" i="1"/>
  <c r="AM80" i="1"/>
  <c r="L80" i="1"/>
  <c r="L78" i="1"/>
  <c r="L77" i="1"/>
  <c r="M33" i="3" l="1"/>
  <c r="AW89" i="1" s="1"/>
  <c r="H34" i="3"/>
  <c r="BB89" i="1" s="1"/>
  <c r="H36" i="3"/>
  <c r="BD89" i="1" s="1"/>
  <c r="M32" i="3"/>
  <c r="AV89" i="1" s="1"/>
  <c r="H35" i="3"/>
  <c r="BC89" i="1" s="1"/>
  <c r="BK411" i="2"/>
  <c r="BK326" i="2"/>
  <c r="N326" i="2" s="1"/>
  <c r="N94" i="2" s="1"/>
  <c r="Y266" i="2"/>
  <c r="W266" i="2"/>
  <c r="BK316" i="2"/>
  <c r="N316" i="2" s="1"/>
  <c r="N93" i="2" s="1"/>
  <c r="Y381" i="2"/>
  <c r="W411" i="2"/>
  <c r="W410" i="2" s="1"/>
  <c r="AA411" i="2"/>
  <c r="AA410" i="2" s="1"/>
  <c r="M116" i="2"/>
  <c r="Y121" i="2"/>
  <c r="H34" i="2"/>
  <c r="BB88" i="1" s="1"/>
  <c r="BB87" i="1" s="1"/>
  <c r="W33" i="1" s="1"/>
  <c r="AA266" i="2"/>
  <c r="AA326" i="2"/>
  <c r="AA381" i="2"/>
  <c r="Y316" i="2"/>
  <c r="BK381" i="2"/>
  <c r="N381" i="2" s="1"/>
  <c r="N95" i="2" s="1"/>
  <c r="W316" i="2"/>
  <c r="Y326" i="2"/>
  <c r="BK110" i="3"/>
  <c r="N110" i="3" s="1"/>
  <c r="N88" i="3" s="1"/>
  <c r="N111" i="3"/>
  <c r="N89" i="3" s="1"/>
  <c r="F84" i="2"/>
  <c r="BK121" i="2"/>
  <c r="H32" i="2"/>
  <c r="AZ88" i="1" s="1"/>
  <c r="M32" i="2"/>
  <c r="AV88" i="1" s="1"/>
  <c r="H36" i="2"/>
  <c r="BD88" i="1" s="1"/>
  <c r="BD87" i="1" s="1"/>
  <c r="W35" i="1" s="1"/>
  <c r="H35" i="2"/>
  <c r="BC88" i="1" s="1"/>
  <c r="BK266" i="2"/>
  <c r="N266" i="2" s="1"/>
  <c r="N92" i="2" s="1"/>
  <c r="N411" i="2"/>
  <c r="N98" i="2" s="1"/>
  <c r="BK410" i="2"/>
  <c r="N410" i="2" s="1"/>
  <c r="N97" i="2" s="1"/>
  <c r="F115" i="2"/>
  <c r="W121" i="2"/>
  <c r="M33" i="2"/>
  <c r="AW88" i="1" s="1"/>
  <c r="H33" i="2"/>
  <c r="BA88" i="1" s="1"/>
  <c r="AA121" i="2"/>
  <c r="AA316" i="2"/>
  <c r="F84" i="3"/>
  <c r="H33" i="3"/>
  <c r="BA89" i="1" s="1"/>
  <c r="F106" i="3"/>
  <c r="M106" i="3"/>
  <c r="H32" i="3"/>
  <c r="AZ89" i="1" s="1"/>
  <c r="AT89" i="1" l="1"/>
  <c r="BC87" i="1"/>
  <c r="BA87" i="1"/>
  <c r="AW87" i="1" s="1"/>
  <c r="AK32" i="1" s="1"/>
  <c r="AX87" i="1"/>
  <c r="Y120" i="2"/>
  <c r="Y119" i="2" s="1"/>
  <c r="W32" i="1"/>
  <c r="AT88" i="1"/>
  <c r="W120" i="2"/>
  <c r="W119" i="2" s="1"/>
  <c r="AU88" i="1" s="1"/>
  <c r="AU87" i="1" s="1"/>
  <c r="AZ87" i="1"/>
  <c r="M27" i="3"/>
  <c r="M30" i="3" s="1"/>
  <c r="L93" i="3"/>
  <c r="AA120" i="2"/>
  <c r="AA119" i="2" s="1"/>
  <c r="AY87" i="1"/>
  <c r="W34" i="1"/>
  <c r="N121" i="2"/>
  <c r="N90" i="2" s="1"/>
  <c r="BK120" i="2"/>
  <c r="BK119" i="2" l="1"/>
  <c r="N119" i="2" s="1"/>
  <c r="N88" i="2" s="1"/>
  <c r="N120" i="2"/>
  <c r="N89" i="2" s="1"/>
  <c r="AG89" i="1"/>
  <c r="AN89" i="1" s="1"/>
  <c r="L38" i="3"/>
  <c r="W31" i="1"/>
  <c r="AV87" i="1"/>
  <c r="AK31" i="1" l="1"/>
  <c r="AT87" i="1"/>
  <c r="M27" i="2"/>
  <c r="M30" i="2" s="1"/>
  <c r="L102" i="2"/>
  <c r="AG88" i="1" l="1"/>
  <c r="L38" i="2"/>
  <c r="AG87" i="1" l="1"/>
  <c r="AN88" i="1"/>
  <c r="AG93" i="1" l="1"/>
  <c r="AN87" i="1"/>
  <c r="AN93" i="1" s="1"/>
  <c r="AK26" i="1"/>
  <c r="AK29" i="1" s="1"/>
  <c r="AK37" i="1" s="1"/>
</calcChain>
</file>

<file path=xl/sharedStrings.xml><?xml version="1.0" encoding="utf-8"?>
<sst xmlns="http://schemas.openxmlformats.org/spreadsheetml/2006/main" count="3556" uniqueCount="670">
  <si>
    <t>2012</t>
  </si>
  <si>
    <t>List obsahuje:</t>
  </si>
  <si>
    <t>1) Souhrnný list stavby</t>
  </si>
  <si>
    <t>2) Rekapitulace objektů</t>
  </si>
  <si>
    <t>2.0</t>
  </si>
  <si>
    <t/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</si>
  <si>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</si>
  <si>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</si>
  <si>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</si>
  <si>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</si>
  <si>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</si>
  <si>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</si>
  <si>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</si>
  <si>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</si>
  <si>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</si>
  <si>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</si>
  <si>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19</t>
  </si>
  <si>
    <t>Stavba:</t>
  </si>
  <si>
    <t>MČ Horní Počerníce Rekonstrukce chodníků Náchodská (II. etapa)</t>
  </si>
  <si>
    <t>JKSO:</t>
  </si>
  <si>
    <t>82229</t>
  </si>
  <si>
    <t>CC-CZ:</t>
  </si>
  <si>
    <t>21121</t>
  </si>
  <si>
    <t>Místo:</t>
  </si>
  <si>
    <t>MČ Horní Počernice</t>
  </si>
  <si>
    <t>Datum:</t>
  </si>
  <si>
    <t>12. 6. 2017</t>
  </si>
  <si>
    <t>CZ-CPV:</t>
  </si>
  <si>
    <t>45233160-8</t>
  </si>
  <si>
    <t>CZ-CPA:</t>
  </si>
  <si>
    <t>42.11.10</t>
  </si>
  <si>
    <t>Objednatel:</t>
  </si>
  <si>
    <t>IČ: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</si>
  <si>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</si>
  <si>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</si>
  <si>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</si>
  <si>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</si>
  <si>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</si>
  <si>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</si>
  <si>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</si>
  <si>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</si>
  <si>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</si>
  <si>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</si>
  <si>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</si>
  <si>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</si>
  <si>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</si>
  <si>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</si>
  <si>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</si>
  <si>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</si>
  <si>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</si>
  <si>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</si>
  <si>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</si>
  <si>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</si>
  <si>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</si>
  <si>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</si>
  <si>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</si>
  <si>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</si>
  <si>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</si>
  <si>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</si>
  <si>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</si>
  <si>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</si>
  <si>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</si>
  <si>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</si>
  <si>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</si>
  <si>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</si>
  <si>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</si>
  <si>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</si>
  <si>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</si>
  <si>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</si>
  <si>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</si>
  <si>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</si>
  <si>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</si>
  <si>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</si>
  <si>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</si>
  <si>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</si>
  <si>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</si>
  <si>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</si>
  <si>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</si>
  <si>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</si>
  <si>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</si>
  <si>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</si>
  <si>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</si>
  <si>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{210b99ff-de7a-4ed4-b685-1fa3bd37c5ca}</t>
  </si>
  <si>
    <t>{00000000-0000-0000-0000-000000000000}</t>
  </si>
  <si>
    <t>/</t>
  </si>
  <si>
    <t>100</t>
  </si>
  <si>
    <t>SO 100 Komunikace a zpevněné plochy</t>
  </si>
  <si>
    <t>1</t>
  </si>
  <si>
    <t>{d03db4fa-2d75-41a6-8931-355b7b10609f}</t>
  </si>
  <si>
    <t>901</t>
  </si>
  <si>
    <t>VON</t>
  </si>
  <si>
    <t>{6ba63bae-fa8d-4cb1-9a69-e8922c75aadd}</t>
  </si>
  <si>
    <t>2) Ostatní náklady ze souhrnného listu</t>
  </si>
  <si>
    <t>Procent. zadání_x000D_
[% nákladů rozpočtu]</t>
  </si>
  <si>
    <t>Zařazení nákladů</t>
  </si>
  <si>
    <t>Celkové náklady za stavbu 1) + 2)</t>
  </si>
  <si>
    <t>1) Krycí list rozpočtu</t>
  </si>
  <si>
    <t>2) Rekapitulace rozpočtu</t>
  </si>
  <si>
    <t>3) Rozpočet</t>
  </si>
  <si>
    <t>Zpět na list:</t>
  </si>
  <si>
    <t>Rekapitulace stavby</t>
  </si>
  <si>
    <t>2</t>
  </si>
  <si>
    <t>KRYCÍ LIST ROZPOČTU</t>
  </si>
  <si>
    <t>Objekt:</t>
  </si>
  <si>
    <t>100 - SO 100 Komunikace a zpevněné plochy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</si>
  <si>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</si>
  <si>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</si>
  <si>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</si>
  <si>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</si>
  <si>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</si>
  <si>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</si>
  <si>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</si>
  <si>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HSV - Práce a dodávky HSV</t>
  </si>
  <si>
    <t xml:space="preserve">    1 - Zemní práce</t>
  </si>
  <si>
    <t xml:space="preserve">    2 - Zakládání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</si>
  <si>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</si>
  <si>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</si>
  <si>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</si>
  <si>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</si>
  <si>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</si>
  <si>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M - Práce a dodávky M</t>
  </si>
  <si>
    <t xml:space="preserve">    46-M - Zemní práce při extr.mont.pracích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</si>
  <si>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</si>
  <si>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</si>
  <si>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</si>
  <si>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</si>
  <si>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</si>
  <si>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</si>
  <si>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</si>
  <si>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</si>
  <si>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</si>
  <si>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</si>
  <si>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</si>
  <si>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</si>
  <si>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</si>
  <si>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</si>
  <si>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</si>
  <si>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ROZPOCET</t>
  </si>
  <si>
    <t>K</t>
  </si>
  <si>
    <t>111101101</t>
  </si>
  <si>
    <t>Odstranění travin z celkové plochy do 0,1 ha</t>
  </si>
  <si>
    <t>ha</t>
  </si>
  <si>
    <t>4</t>
  </si>
  <si>
    <t>-1615759126</t>
  </si>
  <si>
    <t>"všechny výměry odečteny z příloh: Koordinační situace, Vzorový příčný řez, Příčné řezy - platí pro celý Soupis prací"</t>
  </si>
  <si>
    <t>VV</t>
  </si>
  <si>
    <t>"odvozné vzdálenosti na skládky jsou uvažovány 20 km, na deponie 2 km - tyto jsou určeny pro potřebu kontrolního rozpočtu"</t>
  </si>
  <si>
    <t>"skutečné odvozné vzdálenosti jsou věcí zhotovitele a údaje o vzdálenosti nejsou závázné - uchazeč ocení dle svého uvážení beze změny Soupisu prací"</t>
  </si>
  <si>
    <t>542/10000</t>
  </si>
  <si>
    <t>Součet</t>
  </si>
  <si>
    <t>113106121</t>
  </si>
  <si>
    <t>Rozebrání dlažeb komunikací pro pěší z betonových nebo kamenných dlaždic</t>
  </si>
  <si>
    <t>m2</t>
  </si>
  <si>
    <t>1933899836</t>
  </si>
  <si>
    <t>"chodník dlažba" 422</t>
  </si>
  <si>
    <t>3</t>
  </si>
  <si>
    <t>113107222</t>
  </si>
  <si>
    <t>Odstranění podkladu pl přes 200 m2 z kameniva drceného tl 200 mm</t>
  </si>
  <si>
    <t>-894626758</t>
  </si>
  <si>
    <t>"vozovka asfalt" 315</t>
  </si>
  <si>
    <t>"vjezdy asfalt" 375</t>
  </si>
  <si>
    <t>"chodník asfalt" 1115</t>
  </si>
  <si>
    <t>113107230</t>
  </si>
  <si>
    <t>Odstranění podkladu pl nad 200 m2 z betonu prostého tl 100 mm</t>
  </si>
  <si>
    <t>24666326</t>
  </si>
  <si>
    <t>5</t>
  </si>
  <si>
    <t>113107231</t>
  </si>
  <si>
    <t>Odstranění podkladu pl přes 200 m2 z betonu prostého tl 150 mm</t>
  </si>
  <si>
    <t>1016084244</t>
  </si>
  <si>
    <t>"vjezd asfalt" 375</t>
  </si>
  <si>
    <t>6</t>
  </si>
  <si>
    <t>113107241</t>
  </si>
  <si>
    <t>Odstranění podkladu pl přes 200 m2 živičných tl 50 mm</t>
  </si>
  <si>
    <t>-1785435905</t>
  </si>
  <si>
    <t>7</t>
  </si>
  <si>
    <t>113107242</t>
  </si>
  <si>
    <t>Odstranění podkladu pl přes 200 m2 živičných tl 100 mm</t>
  </si>
  <si>
    <t>269235224</t>
  </si>
  <si>
    <t>8</t>
  </si>
  <si>
    <t>113202111</t>
  </si>
  <si>
    <t>Vytrhání obrub krajníků obrubníků stojatých</t>
  </si>
  <si>
    <t>m</t>
  </si>
  <si>
    <t>-1381965109</t>
  </si>
  <si>
    <t>"obrubník betonový" 566</t>
  </si>
  <si>
    <t>9</t>
  </si>
  <si>
    <t>120901121</t>
  </si>
  <si>
    <t>Bourání zdiva z betonu prostého neprokládaného v odkopávkách nebo prokopávkách ručně</t>
  </si>
  <si>
    <t>m3</t>
  </si>
  <si>
    <t>-1203180799</t>
  </si>
  <si>
    <t>"odhad - základy, beton žlaby, vpust atd" 15</t>
  </si>
  <si>
    <t>10</t>
  </si>
  <si>
    <t>121101101</t>
  </si>
  <si>
    <t>Sejmutí ornice s přemístěním na vzdálenost do 50 m</t>
  </si>
  <si>
    <t>-460038894</t>
  </si>
  <si>
    <t>542*0,15</t>
  </si>
  <si>
    <t>11</t>
  </si>
  <si>
    <t>122202201</t>
  </si>
  <si>
    <t>Odkopávky a prokopávky nezapažené pro silnice objemu do 100 m3 v hornině tř. 3</t>
  </si>
  <si>
    <t>-1622962896</t>
  </si>
  <si>
    <t>"chodník dlažba" 1262*0,24</t>
  </si>
  <si>
    <t>"vjezd dlažba" 320*0,37</t>
  </si>
  <si>
    <t>"doplnění vozovky asfalt" 315*0,43</t>
  </si>
  <si>
    <t>"úpravy pro OSP" (38*0,37)+(33*0,24)</t>
  </si>
  <si>
    <t>"rozšíření pod obrubníky ABO" (0,3*0,2*560)</t>
  </si>
  <si>
    <t>"rozšíření pod obrubníky sadové" 0,2*0,2*496</t>
  </si>
  <si>
    <t>"zeleň" -(315*0,15)</t>
  </si>
  <si>
    <t>Mezisoučet</t>
  </si>
  <si>
    <t>"odpočet konstrukcí"</t>
  </si>
  <si>
    <t>"chodník živice" -(422*0,3)</t>
  </si>
  <si>
    <t>"chodník dlažba" -(422*0,24)</t>
  </si>
  <si>
    <t>"vjezdy asfalt" -(375*0,34)</t>
  </si>
  <si>
    <t>"vozovka asfalt" -(315*0,39)</t>
  </si>
  <si>
    <t>"obrubníky" -(0,2*0,2*566)</t>
  </si>
  <si>
    <t>"zeleň" -(542*0,15)</t>
  </si>
  <si>
    <t>12</t>
  </si>
  <si>
    <t>122202209</t>
  </si>
  <si>
    <t>Příplatek k odkopávkám a prokopávkám pro silnice v hornině tř. 3 za lepivost</t>
  </si>
  <si>
    <t>-1781535794</t>
  </si>
  <si>
    <t>2,73*0,3</t>
  </si>
  <si>
    <t>13</t>
  </si>
  <si>
    <t>131201201</t>
  </si>
  <si>
    <t>Hloubení jam zapažených v hornině tř. 3 objemu do 100 m3</t>
  </si>
  <si>
    <t>1045070878</t>
  </si>
  <si>
    <t>"zasakovací pás" 2,0*2,0*3,0</t>
  </si>
  <si>
    <t>14</t>
  </si>
  <si>
    <t>131201209</t>
  </si>
  <si>
    <t>Příplatek za lepivost u hloubení jam zapažených v hornině tř. 3</t>
  </si>
  <si>
    <t>-967499472</t>
  </si>
  <si>
    <t>12*0,3</t>
  </si>
  <si>
    <t>132201101</t>
  </si>
  <si>
    <t>Hloubení rýh š do 600 mm v hornině tř. 3 objemu do 100 m3</t>
  </si>
  <si>
    <t>-1291422627</t>
  </si>
  <si>
    <t>"pro chráničky" 313*0,8*0,35</t>
  </si>
  <si>
    <t>16</t>
  </si>
  <si>
    <t>132201109</t>
  </si>
  <si>
    <t>Příplatek za lepivost k hloubení rýh š do 600 mm v hornině tř. 3</t>
  </si>
  <si>
    <t>-167785809</t>
  </si>
  <si>
    <t>87,64*0,3</t>
  </si>
  <si>
    <t>17</t>
  </si>
  <si>
    <t>133201101</t>
  </si>
  <si>
    <t>Hloubení šachet v hornině tř. 3 objemu do 100 m3</t>
  </si>
  <si>
    <t>2008859879</t>
  </si>
  <si>
    <t>"pro vpusti" ((1,2*1,2*(1,5-0,73)))*2</t>
  </si>
  <si>
    <t>"patky sloupků zábradlí" 0,4*0,4*0,8*35</t>
  </si>
  <si>
    <t>18</t>
  </si>
  <si>
    <t>133201109</t>
  </si>
  <si>
    <t>Příplatek za lepivost u hloubení šachet v hornině tř. 3</t>
  </si>
  <si>
    <t>-611549099</t>
  </si>
  <si>
    <t>6,698*0,3</t>
  </si>
  <si>
    <t>151101201</t>
  </si>
  <si>
    <t>Zřízení příložného pažení stěn výkopu hl do 4 m</t>
  </si>
  <si>
    <t>-694967512</t>
  </si>
  <si>
    <t>"zasakovací pás" 2,0*4*3,0</t>
  </si>
  <si>
    <t>20</t>
  </si>
  <si>
    <t>151101211</t>
  </si>
  <si>
    <t>Odstranění příložného pažení stěn hl do 4 m</t>
  </si>
  <si>
    <t>-767406487</t>
  </si>
  <si>
    <t>151101301</t>
  </si>
  <si>
    <t>Zřízení rozepření stěn při pažení příložném hl do 4 m</t>
  </si>
  <si>
    <t>-1182994066</t>
  </si>
  <si>
    <t>22</t>
  </si>
  <si>
    <t>162601102</t>
  </si>
  <si>
    <t>Vodorovné přemístění do 5000 m výkopku/sypaniny z horniny tř. 1 až 4</t>
  </si>
  <si>
    <t>1175816088</t>
  </si>
  <si>
    <t>"sejmutá ornice + rozprostření zpět" 81,3+51,75</t>
  </si>
  <si>
    <t>23</t>
  </si>
  <si>
    <t>162701105</t>
  </si>
  <si>
    <t>Vodorovné přemístění do 10000 m výkopku/sypaniny z horniny tř. 1 až 4</t>
  </si>
  <si>
    <t>1978576584</t>
  </si>
  <si>
    <t>"výkopy" 12+87,64+6,698+2,73</t>
  </si>
  <si>
    <t>24</t>
  </si>
  <si>
    <t>162701109</t>
  </si>
  <si>
    <t>Příplatek k vodorovnému přemístění výkopku/sypaniny z horniny tř. 1 až 4 ZKD 1000 m přes 10000 m</t>
  </si>
  <si>
    <t>-1915032099</t>
  </si>
  <si>
    <t>25</t>
  </si>
  <si>
    <t>162701155</t>
  </si>
  <si>
    <t>Vodorovné přemístění do 10000 m výkopku/sypaniny z horniny tř. 5 až 7</t>
  </si>
  <si>
    <t>2142206485</t>
  </si>
  <si>
    <t>26</t>
  </si>
  <si>
    <t>162701159</t>
  </si>
  <si>
    <t>Příplatek k vodorovnému přemístění výkopku/sypaniny z horniny tř. 5 až 7 ZKD 1000 m přes 10000 m</t>
  </si>
  <si>
    <t>1029943588</t>
  </si>
  <si>
    <t>27</t>
  </si>
  <si>
    <t>167101101</t>
  </si>
  <si>
    <t>Nakládání výkopku z hornin tř. 1 až 4 do 100 m3</t>
  </si>
  <si>
    <t>708266992</t>
  </si>
  <si>
    <t>"ornice" 51,75</t>
  </si>
  <si>
    <t>28</t>
  </si>
  <si>
    <t>171201201</t>
  </si>
  <si>
    <t>Uložení sypaniny na skládky</t>
  </si>
  <si>
    <t>-1857809097</t>
  </si>
  <si>
    <t>104,588+15+81,3</t>
  </si>
  <si>
    <t>29</t>
  </si>
  <si>
    <t>171201211</t>
  </si>
  <si>
    <t>Poplatek za uložení odpadu ze sypaniny na skládce (skládkovné)</t>
  </si>
  <si>
    <t>t</t>
  </si>
  <si>
    <t>1190319498</t>
  </si>
  <si>
    <t>(104,588*1,7)+(15*2,2)</t>
  </si>
  <si>
    <t>30</t>
  </si>
  <si>
    <t>174101101</t>
  </si>
  <si>
    <t>Zásyp jam, šachet rýh nebo kolem objektů sypaninou se zhutněním</t>
  </si>
  <si>
    <t>1789346455</t>
  </si>
  <si>
    <t>"zásyp jam po vpustích" 1,2*1,2*0,73*1</t>
  </si>
  <si>
    <t>"zásyp rýh pro chráničky" 0,35*0,6*313</t>
  </si>
  <si>
    <t>31</t>
  </si>
  <si>
    <t>M</t>
  </si>
  <si>
    <t>583312010</t>
  </si>
  <si>
    <t>štěrkopísek netříděný stabilizační zemina</t>
  </si>
  <si>
    <t>-448752302</t>
  </si>
  <si>
    <t>66,781*1,2*2,1</t>
  </si>
  <si>
    <t>32</t>
  </si>
  <si>
    <t>174101102</t>
  </si>
  <si>
    <t>Zásyp v uzavřených prostorech sypaninou se zhutněním</t>
  </si>
  <si>
    <t>-509626419</t>
  </si>
  <si>
    <t>"zasakovací jímka" 2,0*2,0*2,9</t>
  </si>
  <si>
    <t>33</t>
  </si>
  <si>
    <t>583336270</t>
  </si>
  <si>
    <t>kamenivo těžené hrubé frakce 4-8</t>
  </si>
  <si>
    <t>64674991</t>
  </si>
  <si>
    <t>2,0*2,0*1,0*1,67*1,23</t>
  </si>
  <si>
    <t>34</t>
  </si>
  <si>
    <t>583336520</t>
  </si>
  <si>
    <t>kamenivo těžené hrubé frakce 8-16</t>
  </si>
  <si>
    <t>-874439371</t>
  </si>
  <si>
    <t>35</t>
  </si>
  <si>
    <t>583336770</t>
  </si>
  <si>
    <t>kamenivo těžené hrubé frakce 16-32</t>
  </si>
  <si>
    <t>1263047409</t>
  </si>
  <si>
    <t>2,0*2,0*9*1,67*1,23</t>
  </si>
  <si>
    <t>36</t>
  </si>
  <si>
    <t>181301102</t>
  </si>
  <si>
    <t>Rozprostření ornice tl vrstvy do 150 mm pl do 500 m2 v rovině nebo ve svahu do 1:5</t>
  </si>
  <si>
    <t>-884480994</t>
  </si>
  <si>
    <t>37</t>
  </si>
  <si>
    <t>181411121</t>
  </si>
  <si>
    <t>Založení lučního trávníku výsevem plochy do 1000 m2 v rovině a ve svahu do 1:5</t>
  </si>
  <si>
    <t>1261079025</t>
  </si>
  <si>
    <t>38</t>
  </si>
  <si>
    <t>005724150</t>
  </si>
  <si>
    <t>osivo směs travní parková směs exclusive</t>
  </si>
  <si>
    <t>kg</t>
  </si>
  <si>
    <t>-483518487</t>
  </si>
  <si>
    <t>39</t>
  </si>
  <si>
    <t>181951101</t>
  </si>
  <si>
    <t>Úprava pláně v hornině tř. 1 až 4 bez zhutnění</t>
  </si>
  <si>
    <t>1592595424</t>
  </si>
  <si>
    <t>"ornice" 345</t>
  </si>
  <si>
    <t>40</t>
  </si>
  <si>
    <t>181951102</t>
  </si>
  <si>
    <t>Úprava pláně v hornině tř. 1 až 4 se zhutněním</t>
  </si>
  <si>
    <t>-548788237</t>
  </si>
  <si>
    <t>"chodník dlažba" 1262</t>
  </si>
  <si>
    <t>"chodník předláždění" 280</t>
  </si>
  <si>
    <t>"vjezd dlažba" 320</t>
  </si>
  <si>
    <t>"úpravy pro OSP" 38+33</t>
  </si>
  <si>
    <t>"doplnění vozovky asfalt" 315</t>
  </si>
  <si>
    <t>41</t>
  </si>
  <si>
    <t>18200R001</t>
  </si>
  <si>
    <t>Ostatní náklady na pořízení trávníku, odplevelení, zalévání, zemědělská příprava půdy vč. hnojení, údržba do 1. sečení</t>
  </si>
  <si>
    <t>1127986516</t>
  </si>
  <si>
    <t>345</t>
  </si>
  <si>
    <t>42</t>
  </si>
  <si>
    <t>275313611</t>
  </si>
  <si>
    <t>Základové patky z betonu tř. C 16/20</t>
  </si>
  <si>
    <t>-1505946430</t>
  </si>
  <si>
    <t>43</t>
  </si>
  <si>
    <t>564851111</t>
  </si>
  <si>
    <t>Podklad ze štěrkodrtě ŠD tl 150 mm</t>
  </si>
  <si>
    <t>574532108</t>
  </si>
  <si>
    <t>"úpravy pro OSP" 33+38</t>
  </si>
  <si>
    <t>44</t>
  </si>
  <si>
    <t>564861111</t>
  </si>
  <si>
    <t>Podklad ze štěrkodrtě ŠD tl 200 mm</t>
  </si>
  <si>
    <t>-293394191</t>
  </si>
  <si>
    <t>45</t>
  </si>
  <si>
    <t>567121108</t>
  </si>
  <si>
    <t>Podklad ze směsi stmelené cementem SC C 3/4 (SC I) tl 100 mm</t>
  </si>
  <si>
    <t>2068473428</t>
  </si>
  <si>
    <t>"úpravy pro OSP" 38</t>
  </si>
  <si>
    <t>46</t>
  </si>
  <si>
    <t>567121112</t>
  </si>
  <si>
    <t>Podklad ze směsi stmelené cementem SC C 3/4 (SC I) tl 130 mm</t>
  </si>
  <si>
    <t>372058914</t>
  </si>
  <si>
    <t>47</t>
  </si>
  <si>
    <t>573111111</t>
  </si>
  <si>
    <t>Postřik živičný infiltrační s posypem z asfaltu množství 0,60 kg/m2</t>
  </si>
  <si>
    <t>1969484171</t>
  </si>
  <si>
    <t>48</t>
  </si>
  <si>
    <t>573211108</t>
  </si>
  <si>
    <t>Postřik živičný spojovací z asfaltu v množství 0,40 kg/m2</t>
  </si>
  <si>
    <t>392335989</t>
  </si>
  <si>
    <t>"doplnění vozovky asfalt " 315</t>
  </si>
  <si>
    <t>49</t>
  </si>
  <si>
    <t>577134111</t>
  </si>
  <si>
    <t>Asfaltový beton vrstva obrusná ACO 11 (ABS) tř. I tl 40 mm š do 3 m z nemodifikovaného asfaltu</t>
  </si>
  <si>
    <t>-1712301371</t>
  </si>
  <si>
    <t>50</t>
  </si>
  <si>
    <t>577155112</t>
  </si>
  <si>
    <t>Asfaltový beton vrstva ložní ACL 16 (ABH) tl 60 mm š do 3 m z nemodifikovaného asfaltu</t>
  </si>
  <si>
    <t>-3101631</t>
  </si>
  <si>
    <t>51</t>
  </si>
  <si>
    <t>596211113</t>
  </si>
  <si>
    <t>Kladení zámkové dlažby komunikací pro pěší tl 60 mm skupiny A pl přes 300 m2</t>
  </si>
  <si>
    <t>679856769</t>
  </si>
  <si>
    <t>"úpravy pro OSP" 33</t>
  </si>
  <si>
    <t>52</t>
  </si>
  <si>
    <t>592451141</t>
  </si>
  <si>
    <t>betonová dlažba tl. 60 mm šedá</t>
  </si>
  <si>
    <t>331600790</t>
  </si>
  <si>
    <t>53</t>
  </si>
  <si>
    <t>592452671</t>
  </si>
  <si>
    <t>dlažba betonová  pro nevidomé 60  mm červená</t>
  </si>
  <si>
    <t>338537646</t>
  </si>
  <si>
    <t>54</t>
  </si>
  <si>
    <t>596211114</t>
  </si>
  <si>
    <t>Příplatek za kombinaci dvou barev u kladení betonových dlažeb komunikací pro pěší tl 60 mm skupiny A</t>
  </si>
  <si>
    <t>1754906713</t>
  </si>
  <si>
    <t>55</t>
  </si>
  <si>
    <t>596212213</t>
  </si>
  <si>
    <t>Kladení zámkové dlažby pozemních komunikací tl 80 mm skupiny A pl přes 300 m2</t>
  </si>
  <si>
    <t>-1092067042</t>
  </si>
  <si>
    <t>56</t>
  </si>
  <si>
    <t>592452801</t>
  </si>
  <si>
    <t>dlažba betonová pro nevidomé 80 mm šedá</t>
  </si>
  <si>
    <t>-1031427264</t>
  </si>
  <si>
    <t>57</t>
  </si>
  <si>
    <t>592452802</t>
  </si>
  <si>
    <t>dlažba betonová  80 mm červená</t>
  </si>
  <si>
    <t>805469345</t>
  </si>
  <si>
    <t>58</t>
  </si>
  <si>
    <t>831000R1</t>
  </si>
  <si>
    <t>Kanalizační přípojka uliční vpusti KT DN 200</t>
  </si>
  <si>
    <t>286775706</t>
  </si>
  <si>
    <t>"položka, obsahuje zemní práce vč. pažení, odvoz výkpku, zásyp hutněný vč. materiálu, potrubí přípojky"</t>
  </si>
  <si>
    <t>"položka dále obsahuje  tvarovky a  napojení potrubí na stoku" 6</t>
  </si>
  <si>
    <t>59</t>
  </si>
  <si>
    <t>895941111</t>
  </si>
  <si>
    <t>Zřízení vpusti kanalizační uliční z betonových dílců typ UV-50 normální</t>
  </si>
  <si>
    <t>kus</t>
  </si>
  <si>
    <t>583537833</t>
  </si>
  <si>
    <t>60</t>
  </si>
  <si>
    <t>592R0001</t>
  </si>
  <si>
    <t>souprava dílců vpustí</t>
  </si>
  <si>
    <t>1037936508</t>
  </si>
  <si>
    <t>61</t>
  </si>
  <si>
    <t>899204111</t>
  </si>
  <si>
    <t>Osazení mříží litinových včetně rámů a košů na bahno hmotnosti nad 150 kg</t>
  </si>
  <si>
    <t>1313848341</t>
  </si>
  <si>
    <t>62</t>
  </si>
  <si>
    <t>552R20001</t>
  </si>
  <si>
    <t>mříž pro vozovku s nálevkou a košem na bahno a kaly</t>
  </si>
  <si>
    <t>1634870288</t>
  </si>
  <si>
    <t>63</t>
  </si>
  <si>
    <t>899431111</t>
  </si>
  <si>
    <t>Výšková úprava uličního vstupu nebo vpusti do 200 mm zvýšením krycího hrnce, šoupěte nebo hydrantu</t>
  </si>
  <si>
    <t>-1327000291</t>
  </si>
  <si>
    <t>64</t>
  </si>
  <si>
    <t>911111111</t>
  </si>
  <si>
    <t>Montáž zábradlí ocelového zabetonovaného</t>
  </si>
  <si>
    <t>-1577957821</t>
  </si>
  <si>
    <t>65</t>
  </si>
  <si>
    <t>55391R001</t>
  </si>
  <si>
    <t>zábradlí trubkové vč. nátěru</t>
  </si>
  <si>
    <t>1355343236</t>
  </si>
  <si>
    <t>66</t>
  </si>
  <si>
    <t>913121111</t>
  </si>
  <si>
    <t>Montáž a demontáž dočasné dopravní značky kompletní základní</t>
  </si>
  <si>
    <t>-1854497397</t>
  </si>
  <si>
    <t>"10 úseků" 4*10</t>
  </si>
  <si>
    <t>67</t>
  </si>
  <si>
    <t>913121211</t>
  </si>
  <si>
    <t>Příplatek k dočasné dopravní značce kompletní základní za první a ZKD den použití</t>
  </si>
  <si>
    <t>-409409973</t>
  </si>
  <si>
    <t>"2dny" 40*2</t>
  </si>
  <si>
    <t>68</t>
  </si>
  <si>
    <t>913321111</t>
  </si>
  <si>
    <t>Montáž a demontáž dočasné dopravní směrové desky základní</t>
  </si>
  <si>
    <t>822819210</t>
  </si>
  <si>
    <t>"15 kusů úsek, 10x" 15*10</t>
  </si>
  <si>
    <t>69</t>
  </si>
  <si>
    <t>913321211</t>
  </si>
  <si>
    <t>Příplatek k dočasné směrové desce základní za první a ZKD den použití</t>
  </si>
  <si>
    <t>710078097</t>
  </si>
  <si>
    <t>"2dny" 150*2</t>
  </si>
  <si>
    <t>70</t>
  </si>
  <si>
    <t>914111111</t>
  </si>
  <si>
    <t>Montáž svislé dopravní značky do velikosti 1 m2 objímkami na sloupek nebo konzolu</t>
  </si>
  <si>
    <t>-501779336</t>
  </si>
  <si>
    <t>71</t>
  </si>
  <si>
    <t>404VP0001</t>
  </si>
  <si>
    <t>značka dopravní reflexní velká</t>
  </si>
  <si>
    <t>-1789092765</t>
  </si>
  <si>
    <t>72</t>
  </si>
  <si>
    <t>914511111</t>
  </si>
  <si>
    <t>Montáž sloupku dopravních značek délky do 3,5 m s betonovým základem</t>
  </si>
  <si>
    <t>-922011327</t>
  </si>
  <si>
    <t>"nové SZD" 10</t>
  </si>
  <si>
    <t>73</t>
  </si>
  <si>
    <t>404VP0002</t>
  </si>
  <si>
    <t>sloupek pro dopravní značku s patkou</t>
  </si>
  <si>
    <t>2098306010</t>
  </si>
  <si>
    <t>74</t>
  </si>
  <si>
    <t>91500R001</t>
  </si>
  <si>
    <t>Vodorovné dopravní značení tmelem nebo kvalitní folií vč. předznačení</t>
  </si>
  <si>
    <t>575308985</t>
  </si>
  <si>
    <t>75</t>
  </si>
  <si>
    <t>91532R01</t>
  </si>
  <si>
    <t>nalepovací pásy pro OSP vč. lepidla - dodávka a montáž</t>
  </si>
  <si>
    <t>-1562793067</t>
  </si>
  <si>
    <t>76</t>
  </si>
  <si>
    <t>916131213</t>
  </si>
  <si>
    <t>Osazení obrubníku betonového stojatého s boční opěrou do lože z betonu prostého</t>
  </si>
  <si>
    <t>-949572466</t>
  </si>
  <si>
    <t>"ABO 2-15" 560</t>
  </si>
  <si>
    <t>77</t>
  </si>
  <si>
    <t>592174600</t>
  </si>
  <si>
    <t>obrubník betonový chodníkový ABO 2-15 100x15x25 cm</t>
  </si>
  <si>
    <t>1574928736</t>
  </si>
  <si>
    <t>78</t>
  </si>
  <si>
    <t>916331112</t>
  </si>
  <si>
    <t>Osazení zahradního obrubníku betonového do lože z betonu s boční opěrou</t>
  </si>
  <si>
    <t>-1412361386</t>
  </si>
  <si>
    <t>"ABO 4-8" 496</t>
  </si>
  <si>
    <t>79</t>
  </si>
  <si>
    <t>592172200</t>
  </si>
  <si>
    <t>obrubník betonový parkový100 x 8 x 20 cm šedý</t>
  </si>
  <si>
    <t>-568510626</t>
  </si>
  <si>
    <t>80</t>
  </si>
  <si>
    <t>916991121</t>
  </si>
  <si>
    <t>Lože pod obrubníky, krajníky nebo obruby z dlažebních kostek z betonu prostého</t>
  </si>
  <si>
    <t>-993710445</t>
  </si>
  <si>
    <t>"ABO" 560*0,055</t>
  </si>
  <si>
    <t>"sadový" 496*0,04</t>
  </si>
  <si>
    <t>81</t>
  </si>
  <si>
    <t>919112212</t>
  </si>
  <si>
    <t>Řezání spár pro vytvoření komůrky š 10 mm hl 20 mm pro těsnící zálivku v živičném krytu</t>
  </si>
  <si>
    <t>-1677472594</t>
  </si>
  <si>
    <t>1120</t>
  </si>
  <si>
    <t>82</t>
  </si>
  <si>
    <t>919122111</t>
  </si>
  <si>
    <t>Těsnění spár zálivkou za tepla pro komůrky š 10 mm hl 20 mm s těsnicím profilem</t>
  </si>
  <si>
    <t>-2143552835</t>
  </si>
  <si>
    <t>83</t>
  </si>
  <si>
    <t>91972R</t>
  </si>
  <si>
    <t>nopová folie - dodávka a montáž</t>
  </si>
  <si>
    <t>618258006</t>
  </si>
  <si>
    <t>"u podezdívek" 855*0,5</t>
  </si>
  <si>
    <t>84</t>
  </si>
  <si>
    <t>919735112</t>
  </si>
  <si>
    <t>Řezání stávajícího živičného krytu hl do 100 mm</t>
  </si>
  <si>
    <t>1029823876</t>
  </si>
  <si>
    <t>85</t>
  </si>
  <si>
    <t>966006211</t>
  </si>
  <si>
    <t>Odstranění svislých dopravních značek ze sloupů, sloupků nebo konzol</t>
  </si>
  <si>
    <t>1852724344</t>
  </si>
  <si>
    <t>86</t>
  </si>
  <si>
    <t>979024443</t>
  </si>
  <si>
    <t>Očištění vybouraných obrubníků a krajníků silničních</t>
  </si>
  <si>
    <t>1902405413</t>
  </si>
  <si>
    <t>87</t>
  </si>
  <si>
    <t>979054441</t>
  </si>
  <si>
    <t>Očištění vybouraných z desek nebo dlaždic s původním spárováním z kameniva těženého</t>
  </si>
  <si>
    <t>-25456966</t>
  </si>
  <si>
    <t>88</t>
  </si>
  <si>
    <t>997221551</t>
  </si>
  <si>
    <t>Vodorovná doprava suti ze sypkých materiálů do 1 km</t>
  </si>
  <si>
    <t>1728481342</t>
  </si>
  <si>
    <t>"kamenivo" 645,83</t>
  </si>
  <si>
    <t>89</t>
  </si>
  <si>
    <t>997221559</t>
  </si>
  <si>
    <t>Příplatek ZKD 1 km u vodorovné dopravy suti ze sypkých materiálů</t>
  </si>
  <si>
    <t>659528561</t>
  </si>
  <si>
    <t>90</t>
  </si>
  <si>
    <t>997221561</t>
  </si>
  <si>
    <t>Vodorovná doprava suti z kusových materiálů do 1 km</t>
  </si>
  <si>
    <t>1414488263</t>
  </si>
  <si>
    <t>"asfalt" 146,02+69,3</t>
  </si>
  <si>
    <t>"beton" 357,6+121,875</t>
  </si>
  <si>
    <t>91</t>
  </si>
  <si>
    <t>997221569</t>
  </si>
  <si>
    <t>Příplatek ZKD 1 km u vodorovné dopravy suti z kusových materiálů</t>
  </si>
  <si>
    <t>-1039871815</t>
  </si>
  <si>
    <t>92</t>
  </si>
  <si>
    <t>997221571</t>
  </si>
  <si>
    <t>Vodorovná doprava vybouraných hmot do 1 km</t>
  </si>
  <si>
    <t>-491550392</t>
  </si>
  <si>
    <t>"poplatek za uložení těchto materiálů se nepředpokládá - materiál objednatele"</t>
  </si>
  <si>
    <t>"obrubníky, dlažba, sloupky, DZ" 116,03+107,61+0,032</t>
  </si>
  <si>
    <t>93</t>
  </si>
  <si>
    <t>997221579</t>
  </si>
  <si>
    <t>Příplatek ZKD 1 km u vodorovné dopravy vybouraných hmot</t>
  </si>
  <si>
    <t>2132024124</t>
  </si>
  <si>
    <t>94</t>
  </si>
  <si>
    <t>997221815</t>
  </si>
  <si>
    <t>Poplatek za uložení betonového odpadu na skládce (skládkovné)</t>
  </si>
  <si>
    <t>-333348690</t>
  </si>
  <si>
    <t>95</t>
  </si>
  <si>
    <t>997221845</t>
  </si>
  <si>
    <t>Poplatek za uložení odpadu z asfaltových povrchů na skládce (skládkovné)</t>
  </si>
  <si>
    <t>1493249626</t>
  </si>
  <si>
    <t>96</t>
  </si>
  <si>
    <t>997221855</t>
  </si>
  <si>
    <t>Poplatek za uložení odpadu z kameniva na skládce (skládkovné)</t>
  </si>
  <si>
    <t>-814874887</t>
  </si>
  <si>
    <t>97</t>
  </si>
  <si>
    <t>99722R001</t>
  </si>
  <si>
    <t>Skládkovné biologický odpad - traviny, křoviny, dřeviny</t>
  </si>
  <si>
    <t>820794565</t>
  </si>
  <si>
    <t>"traviny" 540*0,05</t>
  </si>
  <si>
    <t>98</t>
  </si>
  <si>
    <t>998223011</t>
  </si>
  <si>
    <t>Přesun hmot pro pozemní komunikace s krytem dlážděným</t>
  </si>
  <si>
    <t>-1420344546</t>
  </si>
  <si>
    <t>99</t>
  </si>
  <si>
    <t>460510055</t>
  </si>
  <si>
    <t>Kabelové prostupy z trub plastových do rýhy bez obsypu, průměru do 15 cm</t>
  </si>
  <si>
    <t>-475835396</t>
  </si>
  <si>
    <t>"ve vjezdech" 262</t>
  </si>
  <si>
    <t>286VR004</t>
  </si>
  <si>
    <t>dělená (půlená) chránička plastová DN 110</t>
  </si>
  <si>
    <t>128</t>
  </si>
  <si>
    <t>227580215</t>
  </si>
  <si>
    <t>101</t>
  </si>
  <si>
    <t>460521111</t>
  </si>
  <si>
    <t>Těleso trubkového kabelovodu z prostého betonu C16/20 v otevřeném výkopu</t>
  </si>
  <si>
    <t>-139571088</t>
  </si>
  <si>
    <t>313*0,35*0,2</t>
  </si>
  <si>
    <t>102</t>
  </si>
  <si>
    <t>460521911</t>
  </si>
  <si>
    <t>Čištění a kalibrování tělesa kabelovodu</t>
  </si>
  <si>
    <t>-246327562</t>
  </si>
  <si>
    <t>901 - VON</t>
  </si>
  <si>
    <t>ORN/VRN -  Ostatní rozpočtové náklady, Vedlejší rozpočtové náklady</t>
  </si>
  <si>
    <t>010001000</t>
  </si>
  <si>
    <t>Průzkumné, geodetické a projektové práce - vytýčení inženýrských sítí</t>
  </si>
  <si>
    <t>1024</t>
  </si>
  <si>
    <t>253019004</t>
  </si>
  <si>
    <t>011434000</t>
  </si>
  <si>
    <t>Měření (monitoring) hlukové hladiny - před výstavbou a po výstavbě</t>
  </si>
  <si>
    <t>432710530</t>
  </si>
  <si>
    <t>011454000</t>
  </si>
  <si>
    <t>Měření (monitoring) vibrací</t>
  </si>
  <si>
    <t>2065630269</t>
  </si>
  <si>
    <t>012303000.2</t>
  </si>
  <si>
    <t>Geodetické práce po výstavbě pasportizace a repasportizace</t>
  </si>
  <si>
    <t>-820776247</t>
  </si>
  <si>
    <t>013244000</t>
  </si>
  <si>
    <t xml:space="preserve">Dokumentace pro provádění stavby - dopracování dokumentace pro realizaci stavby </t>
  </si>
  <si>
    <t>1493447239</t>
  </si>
  <si>
    <t>013254000.2</t>
  </si>
  <si>
    <t>Dokumentace skutečného provedení stavby</t>
  </si>
  <si>
    <t>767776749</t>
  </si>
  <si>
    <t>030001000</t>
  </si>
  <si>
    <t>Zařízení staveniště</t>
  </si>
  <si>
    <t>2036924051</t>
  </si>
  <si>
    <t>040001000.2</t>
  </si>
  <si>
    <t>Inženýrská činnost - dozory, zajištění DIO a DIR, nženýrská činnost objednatele</t>
  </si>
  <si>
    <t>1884929509</t>
  </si>
  <si>
    <t>045002000</t>
  </si>
  <si>
    <t>Kompletační a koordinační činnost</t>
  </si>
  <si>
    <t>742249649</t>
  </si>
  <si>
    <t>060001000</t>
  </si>
  <si>
    <t>Územní vlivy</t>
  </si>
  <si>
    <t>-9943266</t>
  </si>
  <si>
    <t>070001000</t>
  </si>
  <si>
    <t>Provozní vlivy</t>
  </si>
  <si>
    <t>1889582524</t>
  </si>
  <si>
    <t>079001009</t>
  </si>
  <si>
    <t>Informační tabule</t>
  </si>
  <si>
    <t>-21524662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</si>
</sst>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color rgb="FFFAE682"/>
      <name val="Trebuchet MS"/>
    </font>
    <font>
      <sz val="10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b/>
      <sz val="12"/>
      <color rgb="FF8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275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13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horizontal="left" vertical="center"/>
    </xf>
    <xf numFmtId="0" fontId="15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18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0" fillId="0" borderId="6" xfId="0" applyBorder="1"/>
    <xf numFmtId="0" fontId="19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0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3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3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8" fillId="0" borderId="22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6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4" fontId="25" fillId="0" borderId="14" xfId="0" applyNumberFormat="1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166" fontId="25" fillId="0" borderId="0" xfId="0" applyNumberFormat="1" applyFont="1" applyBorder="1" applyAlignment="1">
      <alignment vertical="center"/>
    </xf>
    <xf numFmtId="4" fontId="25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31" fillId="0" borderId="14" xfId="0" applyNumberFormat="1" applyFont="1" applyBorder="1" applyAlignment="1">
      <alignment vertical="center"/>
    </xf>
    <xf numFmtId="4" fontId="31" fillId="0" borderId="0" xfId="0" applyNumberFormat="1" applyFont="1" applyBorder="1" applyAlignment="1">
      <alignment vertical="center"/>
    </xf>
    <xf numFmtId="166" fontId="31" fillId="0" borderId="0" xfId="0" applyNumberFormat="1" applyFont="1" applyBorder="1" applyAlignment="1">
      <alignment vertical="center"/>
    </xf>
    <xf numFmtId="4" fontId="3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4" fontId="31" fillId="0" borderId="16" xfId="0" applyNumberFormat="1" applyFont="1" applyBorder="1" applyAlignment="1">
      <alignment vertical="center"/>
    </xf>
    <xf numFmtId="4" fontId="31" fillId="0" borderId="17" xfId="0" applyNumberFormat="1" applyFont="1" applyBorder="1" applyAlignment="1">
      <alignment vertical="center"/>
    </xf>
    <xf numFmtId="166" fontId="31" fillId="0" borderId="17" xfId="0" applyNumberFormat="1" applyFont="1" applyBorder="1" applyAlignment="1">
      <alignment vertical="center"/>
    </xf>
    <xf numFmtId="4" fontId="31" fillId="0" borderId="18" xfId="0" applyNumberFormat="1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6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13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8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6" fillId="0" borderId="12" xfId="0" applyNumberFormat="1" applyFont="1" applyBorder="1" applyAlignment="1"/>
    <xf numFmtId="166" fontId="36" fillId="0" borderId="13" xfId="0" applyNumberFormat="1" applyFont="1" applyBorder="1" applyAlignment="1"/>
    <xf numFmtId="4" fontId="37" fillId="0" borderId="0" xfId="0" applyNumberFormat="1" applyFont="1" applyAlignment="1">
      <alignment vertical="center"/>
    </xf>
    <xf numFmtId="0" fontId="7" fillId="0" borderId="4" xfId="0" applyFont="1" applyBorder="1" applyAlignment="1"/>
    <xf numFmtId="0" fontId="7" fillId="0" borderId="0" xfId="0" applyFont="1" applyBorder="1" applyAlignment="1"/>
    <xf numFmtId="0" fontId="5" fillId="0" borderId="0" xfId="0" applyFont="1" applyBorder="1" applyAlignment="1">
      <alignment horizontal="left"/>
    </xf>
    <xf numFmtId="0" fontId="7" fillId="0" borderId="5" xfId="0" applyFont="1" applyBorder="1" applyAlignment="1"/>
    <xf numFmtId="0" fontId="7" fillId="0" borderId="14" xfId="0" applyFont="1" applyBorder="1" applyAlignment="1"/>
    <xf numFmtId="166" fontId="7" fillId="0" borderId="0" xfId="0" applyNumberFormat="1" applyFont="1" applyBorder="1" applyAlignment="1"/>
    <xf numFmtId="166" fontId="7" fillId="0" borderId="15" xfId="0" applyNumberFormat="1" applyFont="1" applyBorder="1" applyAlignme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left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7" fontId="9" fillId="0" borderId="0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9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0" fillId="0" borderId="25" xfId="0" applyFont="1" applyBorder="1" applyAlignment="1" applyProtection="1">
      <alignment horizontal="center" vertical="center"/>
      <protection locked="0"/>
    </xf>
    <xf numFmtId="49" fontId="40" fillId="0" borderId="25" xfId="0" applyNumberFormat="1" applyFont="1" applyBorder="1" applyAlignment="1" applyProtection="1">
      <alignment horizontal="left" vertical="center" wrapText="1"/>
      <protection locked="0"/>
    </xf>
    <xf numFmtId="0" fontId="40" fillId="0" borderId="25" xfId="0" applyFont="1" applyBorder="1" applyAlignment="1" applyProtection="1">
      <alignment horizontal="center" vertical="center" wrapText="1"/>
      <protection locked="0"/>
    </xf>
    <xf numFmtId="167" fontId="40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0" fillId="0" borderId="0" xfId="0"/>
    <xf numFmtId="4" fontId="26" fillId="0" borderId="0" xfId="0" applyNumberFormat="1" applyFont="1" applyBorder="1" applyAlignment="1">
      <alignment horizontal="right" vertical="center"/>
    </xf>
    <xf numFmtId="4" fontId="26" fillId="0" borderId="0" xfId="0" applyNumberFormat="1" applyFont="1" applyBorder="1" applyAlignment="1">
      <alignment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vertical="center"/>
    </xf>
    <xf numFmtId="0" fontId="0" fillId="0" borderId="0" xfId="0" applyBorder="1"/>
    <xf numFmtId="4" fontId="2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6" fillId="5" borderId="0" xfId="0" applyNumberFormat="1" applyFont="1" applyFill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left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wrapText="1"/>
    </xf>
    <xf numFmtId="0" fontId="15" fillId="2" borderId="0" xfId="1" applyFont="1" applyFill="1" applyAlignment="1" applyProtection="1">
      <alignment horizontal="center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4" fontId="0" fillId="0" borderId="25" xfId="0" applyNumberFormat="1" applyFont="1" applyBorder="1" applyAlignment="1" applyProtection="1">
      <alignment vertical="center"/>
      <protection locked="0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39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4" fontId="26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5" fillId="0" borderId="0" xfId="0" applyNumberFormat="1" applyFont="1" applyBorder="1" applyAlignment="1"/>
    <xf numFmtId="4" fontId="5" fillId="0" borderId="0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4" fontId="6" fillId="0" borderId="23" xfId="0" applyNumberFormat="1" applyFont="1" applyBorder="1" applyAlignment="1"/>
    <xf numFmtId="4" fontId="6" fillId="0" borderId="23" xfId="0" applyNumberFormat="1" applyFont="1" applyBorder="1" applyAlignment="1">
      <alignment vertical="center"/>
    </xf>
    <xf numFmtId="4" fontId="5" fillId="0" borderId="12" xfId="0" applyNumberFormat="1" applyFont="1" applyBorder="1" applyAlignment="1"/>
    <xf numFmtId="4" fontId="5" fillId="0" borderId="12" xfId="0" applyNumberFormat="1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0" fontId="40" fillId="0" borderId="25" xfId="0" applyFont="1" applyBorder="1" applyAlignment="1" applyProtection="1">
      <alignment horizontal="left" vertical="center" wrapText="1"/>
      <protection locked="0"/>
    </xf>
    <xf numFmtId="4" fontId="40" fillId="0" borderId="25" xfId="0" applyNumberFormat="1" applyFont="1" applyBorder="1" applyAlignment="1" applyProtection="1">
      <alignment vertical="center"/>
      <protection locked="0"/>
    </xf>
    <xf numFmtId="0" fontId="3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3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35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4" fontId="5" fillId="0" borderId="17" xfId="0" applyNumberFormat="1" applyFont="1" applyBorder="1" applyAlignment="1"/>
    <xf numFmtId="4" fontId="5" fillId="0" borderId="17" xfId="0" applyNumberFormat="1" applyFont="1" applyBorder="1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94"/>
  <sheetViews>
    <sheetView showGridLines="0" tabSelected="1" workbookViewId="0">
      <pane ySplit="1" topLeftCell="A2" activePane="bottomLeft" state="frozen"/>
      <selection pane="bottomLeft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R2" s="191" t="s">
        <v>8</v>
      </c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S2" s="21" t="s">
        <v>9</v>
      </c>
      <c r="BT2" s="21" t="s">
        <v>10</v>
      </c>
    </row>
    <row r="3" spans="1:73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4"/>
      <c r="BS3" s="21" t="s">
        <v>9</v>
      </c>
      <c r="BT3" s="21" t="s">
        <v>11</v>
      </c>
    </row>
    <row r="4" spans="1:73" ht="36.950000000000003" customHeight="1">
      <c r="B4" s="25"/>
      <c r="C4" s="216" t="s">
        <v>12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17"/>
      <c r="S4" s="217"/>
      <c r="T4" s="217"/>
      <c r="U4" s="217"/>
      <c r="V4" s="217"/>
      <c r="W4" s="217"/>
      <c r="X4" s="217"/>
      <c r="Y4" s="217"/>
      <c r="Z4" s="217"/>
      <c r="AA4" s="217"/>
      <c r="AB4" s="217"/>
      <c r="AC4" s="217"/>
      <c r="AD4" s="217"/>
      <c r="AE4" s="217"/>
      <c r="AF4" s="217"/>
      <c r="AG4" s="217"/>
      <c r="AH4" s="217"/>
      <c r="AI4" s="217"/>
      <c r="AJ4" s="217"/>
      <c r="AK4" s="217"/>
      <c r="AL4" s="217"/>
      <c r="AM4" s="217"/>
      <c r="AN4" s="217"/>
      <c r="AO4" s="217"/>
      <c r="AP4" s="217"/>
      <c r="AQ4" s="26"/>
      <c r="AS4" s="27" t="s">
        <v>13</v>
      </c>
      <c r="BS4" s="21" t="s">
        <v>14</v>
      </c>
    </row>
    <row r="5" spans="1:73" ht="14.45" customHeight="1">
      <c r="B5" s="25"/>
      <c r="C5" s="28"/>
      <c r="D5" s="29" t="s">
        <v>15</v>
      </c>
      <c r="E5" s="28"/>
      <c r="F5" s="28"/>
      <c r="G5" s="28"/>
      <c r="H5" s="28"/>
      <c r="I5" s="28"/>
      <c r="J5" s="28"/>
      <c r="K5" s="225" t="s">
        <v>16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8"/>
      <c r="AQ5" s="26"/>
      <c r="BS5" s="21" t="s">
        <v>9</v>
      </c>
    </row>
    <row r="6" spans="1:73" ht="36.950000000000003" customHeight="1">
      <c r="B6" s="25"/>
      <c r="C6" s="28"/>
      <c r="D6" s="31" t="s">
        <v>17</v>
      </c>
      <c r="E6" s="28"/>
      <c r="F6" s="28"/>
      <c r="G6" s="28"/>
      <c r="H6" s="28"/>
      <c r="I6" s="28"/>
      <c r="J6" s="28"/>
      <c r="K6" s="226" t="s">
        <v>18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8"/>
      <c r="AQ6" s="26"/>
      <c r="BS6" s="21" t="s">
        <v>9</v>
      </c>
    </row>
    <row r="7" spans="1:73" ht="14.45" customHeight="1">
      <c r="B7" s="25"/>
      <c r="C7" s="28"/>
      <c r="D7" s="32" t="s">
        <v>19</v>
      </c>
      <c r="E7" s="28"/>
      <c r="F7" s="28"/>
      <c r="G7" s="28"/>
      <c r="H7" s="28"/>
      <c r="I7" s="28"/>
      <c r="J7" s="28"/>
      <c r="K7" s="30" t="s">
        <v>20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21</v>
      </c>
      <c r="AL7" s="28"/>
      <c r="AM7" s="28"/>
      <c r="AN7" s="30" t="s">
        <v>22</v>
      </c>
      <c r="AO7" s="28"/>
      <c r="AP7" s="28"/>
      <c r="AQ7" s="26"/>
      <c r="BS7" s="21" t="s">
        <v>9</v>
      </c>
    </row>
    <row r="8" spans="1:73" ht="14.45" customHeight="1">
      <c r="B8" s="25"/>
      <c r="C8" s="28"/>
      <c r="D8" s="32" t="s">
        <v>23</v>
      </c>
      <c r="E8" s="28"/>
      <c r="F8" s="28"/>
      <c r="G8" s="28"/>
      <c r="H8" s="28"/>
      <c r="I8" s="28"/>
      <c r="J8" s="28"/>
      <c r="K8" s="30" t="s">
        <v>24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25</v>
      </c>
      <c r="AL8" s="28"/>
      <c r="AM8" s="28"/>
      <c r="AN8" s="30" t="s">
        <v>26</v>
      </c>
      <c r="AO8" s="28"/>
      <c r="AP8" s="28"/>
      <c r="AQ8" s="26"/>
      <c r="BS8" s="21" t="s">
        <v>9</v>
      </c>
    </row>
    <row r="9" spans="1:73" ht="29.25" customHeight="1">
      <c r="B9" s="25"/>
      <c r="C9" s="28"/>
      <c r="D9" s="29" t="s">
        <v>27</v>
      </c>
      <c r="E9" s="28"/>
      <c r="F9" s="28"/>
      <c r="G9" s="28"/>
      <c r="H9" s="28"/>
      <c r="I9" s="28"/>
      <c r="J9" s="28"/>
      <c r="K9" s="33" t="s">
        <v>28</v>
      </c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9" t="s">
        <v>29</v>
      </c>
      <c r="AL9" s="28"/>
      <c r="AM9" s="28"/>
      <c r="AN9" s="33" t="s">
        <v>30</v>
      </c>
      <c r="AO9" s="28"/>
      <c r="AP9" s="28"/>
      <c r="AQ9" s="26"/>
      <c r="BS9" s="21" t="s">
        <v>9</v>
      </c>
    </row>
    <row r="10" spans="1:73" ht="14.45" customHeight="1">
      <c r="B10" s="25"/>
      <c r="C10" s="28"/>
      <c r="D10" s="32" t="s">
        <v>31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32</v>
      </c>
      <c r="AL10" s="28"/>
      <c r="AM10" s="28"/>
      <c r="AN10" s="30" t="s">
        <v>5</v>
      </c>
      <c r="AO10" s="28"/>
      <c r="AP10" s="28"/>
      <c r="AQ10" s="26"/>
      <c r="BS10" s="21" t="s">
        <v>9</v>
      </c>
    </row>
    <row r="11" spans="1:73" ht="18.399999999999999" customHeight="1">
      <c r="B11" s="25"/>
      <c r="C11" s="28"/>
      <c r="D11" s="28"/>
      <c r="E11" s="30" t="s">
        <v>24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33</v>
      </c>
      <c r="AL11" s="28"/>
      <c r="AM11" s="28"/>
      <c r="AN11" s="30" t="s">
        <v>5</v>
      </c>
      <c r="AO11" s="28"/>
      <c r="AP11" s="28"/>
      <c r="AQ11" s="26"/>
      <c r="BS11" s="21" t="s">
        <v>9</v>
      </c>
    </row>
    <row r="12" spans="1:73" ht="6.95" customHeight="1">
      <c r="B12" s="25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6"/>
      <c r="BS12" s="21" t="s">
        <v>9</v>
      </c>
    </row>
    <row r="13" spans="1:73" ht="14.45" customHeight="1">
      <c r="B13" s="25"/>
      <c r="C13" s="28"/>
      <c r="D13" s="32" t="s">
        <v>34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32</v>
      </c>
      <c r="AL13" s="28"/>
      <c r="AM13" s="28"/>
      <c r="AN13" s="30" t="s">
        <v>5</v>
      </c>
      <c r="AO13" s="28"/>
      <c r="AP13" s="28"/>
      <c r="AQ13" s="26"/>
      <c r="BS13" s="21" t="s">
        <v>9</v>
      </c>
    </row>
    <row r="14" spans="1:73" ht="15">
      <c r="B14" s="25"/>
      <c r="C14" s="28"/>
      <c r="D14" s="28"/>
      <c r="E14" s="30" t="s">
        <v>35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32" t="s">
        <v>33</v>
      </c>
      <c r="AL14" s="28"/>
      <c r="AM14" s="28"/>
      <c r="AN14" s="30" t="s">
        <v>5</v>
      </c>
      <c r="AO14" s="28"/>
      <c r="AP14" s="28"/>
      <c r="AQ14" s="26"/>
      <c r="BS14" s="21" t="s">
        <v>9</v>
      </c>
    </row>
    <row r="15" spans="1:73" ht="6.95" customHeight="1">
      <c r="B15" s="25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6"/>
      <c r="BS15" s="21" t="s">
        <v>6</v>
      </c>
    </row>
    <row r="16" spans="1:73" ht="14.45" customHeight="1">
      <c r="B16" s="25"/>
      <c r="C16" s="28"/>
      <c r="D16" s="32" t="s">
        <v>36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32</v>
      </c>
      <c r="AL16" s="28"/>
      <c r="AM16" s="28"/>
      <c r="AN16" s="30" t="s">
        <v>5</v>
      </c>
      <c r="AO16" s="28"/>
      <c r="AP16" s="28"/>
      <c r="AQ16" s="26"/>
      <c r="BS16" s="21" t="s">
        <v>6</v>
      </c>
    </row>
    <row r="17" spans="2:71" ht="18.399999999999999" customHeight="1">
      <c r="B17" s="25"/>
      <c r="C17" s="28"/>
      <c r="D17" s="28"/>
      <c r="E17" s="30" t="s">
        <v>35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33</v>
      </c>
      <c r="AL17" s="28"/>
      <c r="AM17" s="28"/>
      <c r="AN17" s="30" t="s">
        <v>5</v>
      </c>
      <c r="AO17" s="28"/>
      <c r="AP17" s="28"/>
      <c r="AQ17" s="26"/>
      <c r="BS17" s="21" t="s">
        <v>37</v>
      </c>
    </row>
    <row r="18" spans="2:71" ht="6.95" customHeight="1">
      <c r="B18" s="25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6"/>
      <c r="BS18" s="21" t="s">
        <v>9</v>
      </c>
    </row>
    <row r="19" spans="2:71" ht="14.45" customHeight="1">
      <c r="B19" s="25"/>
      <c r="C19" s="28"/>
      <c r="D19" s="32" t="s">
        <v>38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32</v>
      </c>
      <c r="AL19" s="28"/>
      <c r="AM19" s="28"/>
      <c r="AN19" s="30" t="s">
        <v>5</v>
      </c>
      <c r="AO19" s="28"/>
      <c r="AP19" s="28"/>
      <c r="AQ19" s="26"/>
      <c r="BS19" s="21" t="s">
        <v>9</v>
      </c>
    </row>
    <row r="20" spans="2:71" ht="18.399999999999999" customHeight="1">
      <c r="B20" s="25"/>
      <c r="C20" s="28"/>
      <c r="D20" s="28"/>
      <c r="E20" s="30" t="s">
        <v>35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33</v>
      </c>
      <c r="AL20" s="28"/>
      <c r="AM20" s="28"/>
      <c r="AN20" s="30" t="s">
        <v>5</v>
      </c>
      <c r="AO20" s="28"/>
      <c r="AP20" s="28"/>
      <c r="AQ20" s="26"/>
    </row>
    <row r="21" spans="2:71" ht="6.95" customHeight="1">
      <c r="B21" s="25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6"/>
    </row>
    <row r="22" spans="2:71" ht="15">
      <c r="B22" s="25"/>
      <c r="C22" s="28"/>
      <c r="D22" s="32" t="s">
        <v>39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6"/>
    </row>
    <row r="23" spans="2:71" ht="22.5" customHeight="1">
      <c r="B23" s="25"/>
      <c r="C23" s="28"/>
      <c r="D23" s="28"/>
      <c r="E23" s="227" t="s">
        <v>5</v>
      </c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227"/>
      <c r="W23" s="227"/>
      <c r="X23" s="227"/>
      <c r="Y23" s="227"/>
      <c r="Z23" s="227"/>
      <c r="AA23" s="227"/>
      <c r="AB23" s="227"/>
      <c r="AC23" s="227"/>
      <c r="AD23" s="227"/>
      <c r="AE23" s="227"/>
      <c r="AF23" s="227"/>
      <c r="AG23" s="227"/>
      <c r="AH23" s="227"/>
      <c r="AI23" s="227"/>
      <c r="AJ23" s="227"/>
      <c r="AK23" s="227"/>
      <c r="AL23" s="227"/>
      <c r="AM23" s="227"/>
      <c r="AN23" s="227"/>
      <c r="AO23" s="28"/>
      <c r="AP23" s="28"/>
      <c r="AQ23" s="26"/>
    </row>
    <row r="24" spans="2:71" ht="6.95" customHeight="1">
      <c r="B24" s="25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6"/>
    </row>
    <row r="25" spans="2:71" ht="6.95" customHeight="1">
      <c r="B25" s="25"/>
      <c r="C25" s="28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8"/>
      <c r="AQ25" s="26"/>
    </row>
    <row r="26" spans="2:71" ht="14.45" customHeight="1">
      <c r="B26" s="25"/>
      <c r="C26" s="28"/>
      <c r="D26" s="35" t="s">
        <v>40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00">
        <f>ROUND(AG87,2)</f>
        <v>0</v>
      </c>
      <c r="AL26" s="201"/>
      <c r="AM26" s="201"/>
      <c r="AN26" s="201"/>
      <c r="AO26" s="201"/>
      <c r="AP26" s="28"/>
      <c r="AQ26" s="26"/>
    </row>
    <row r="27" spans="2:71" ht="14.45" customHeight="1">
      <c r="B27" s="25"/>
      <c r="C27" s="28"/>
      <c r="D27" s="35" t="s">
        <v>41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00">
        <f>ROUND(AG91,2)</f>
        <v>0</v>
      </c>
      <c r="AL27" s="200"/>
      <c r="AM27" s="200"/>
      <c r="AN27" s="200"/>
      <c r="AO27" s="200"/>
      <c r="AP27" s="28"/>
      <c r="AQ27" s="26"/>
    </row>
    <row r="28" spans="2:71" s="1" customFormat="1" ht="6.95" customHeight="1"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8"/>
    </row>
    <row r="29" spans="2:71" s="1" customFormat="1" ht="25.9" customHeight="1">
      <c r="B29" s="36"/>
      <c r="C29" s="37"/>
      <c r="D29" s="39" t="s">
        <v>42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202">
        <f>ROUND(AK26+AK27,2)</f>
        <v>0</v>
      </c>
      <c r="AL29" s="203"/>
      <c r="AM29" s="203"/>
      <c r="AN29" s="203"/>
      <c r="AO29" s="203"/>
      <c r="AP29" s="37"/>
      <c r="AQ29" s="38"/>
    </row>
    <row r="30" spans="2:71" s="1" customFormat="1" ht="6.95" customHeight="1"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8"/>
    </row>
    <row r="31" spans="2:71" s="2" customFormat="1" ht="14.45" customHeight="1">
      <c r="B31" s="41"/>
      <c r="C31" s="42"/>
      <c r="D31" s="43" t="s">
        <v>43</v>
      </c>
      <c r="E31" s="42"/>
      <c r="F31" s="43" t="s">
        <v>44</v>
      </c>
      <c r="G31" s="42"/>
      <c r="H31" s="42"/>
      <c r="I31" s="42"/>
      <c r="J31" s="42"/>
      <c r="K31" s="42"/>
      <c r="L31" s="220">
        <v>0.21</v>
      </c>
      <c r="M31" s="221"/>
      <c r="N31" s="221"/>
      <c r="O31" s="221"/>
      <c r="P31" s="42"/>
      <c r="Q31" s="42"/>
      <c r="R31" s="42"/>
      <c r="S31" s="42"/>
      <c r="T31" s="45" t="s">
        <v>45</v>
      </c>
      <c r="U31" s="42"/>
      <c r="V31" s="42"/>
      <c r="W31" s="222">
        <f>ROUND(AZ87+SUM(CD92),2)</f>
        <v>0</v>
      </c>
      <c r="X31" s="221"/>
      <c r="Y31" s="221"/>
      <c r="Z31" s="221"/>
      <c r="AA31" s="221"/>
      <c r="AB31" s="221"/>
      <c r="AC31" s="221"/>
      <c r="AD31" s="221"/>
      <c r="AE31" s="221"/>
      <c r="AF31" s="42"/>
      <c r="AG31" s="42"/>
      <c r="AH31" s="42"/>
      <c r="AI31" s="42"/>
      <c r="AJ31" s="42"/>
      <c r="AK31" s="222">
        <f>ROUND(AV87+SUM(BY92),2)</f>
        <v>0</v>
      </c>
      <c r="AL31" s="221"/>
      <c r="AM31" s="221"/>
      <c r="AN31" s="221"/>
      <c r="AO31" s="221"/>
      <c r="AP31" s="42"/>
      <c r="AQ31" s="46"/>
    </row>
    <row r="32" spans="2:71" s="2" customFormat="1" ht="14.45" customHeight="1">
      <c r="B32" s="41"/>
      <c r="C32" s="42"/>
      <c r="D32" s="42"/>
      <c r="E32" s="42"/>
      <c r="F32" s="43" t="s">
        <v>46</v>
      </c>
      <c r="G32" s="42"/>
      <c r="H32" s="42"/>
      <c r="I32" s="42"/>
      <c r="J32" s="42"/>
      <c r="K32" s="42"/>
      <c r="L32" s="220">
        <v>0.15</v>
      </c>
      <c r="M32" s="221"/>
      <c r="N32" s="221"/>
      <c r="O32" s="221"/>
      <c r="P32" s="42"/>
      <c r="Q32" s="42"/>
      <c r="R32" s="42"/>
      <c r="S32" s="42"/>
      <c r="T32" s="45" t="s">
        <v>45</v>
      </c>
      <c r="U32" s="42"/>
      <c r="V32" s="42"/>
      <c r="W32" s="222">
        <f>ROUND(BA87+SUM(CE92),2)</f>
        <v>0</v>
      </c>
      <c r="X32" s="221"/>
      <c r="Y32" s="221"/>
      <c r="Z32" s="221"/>
      <c r="AA32" s="221"/>
      <c r="AB32" s="221"/>
      <c r="AC32" s="221"/>
      <c r="AD32" s="221"/>
      <c r="AE32" s="221"/>
      <c r="AF32" s="42"/>
      <c r="AG32" s="42"/>
      <c r="AH32" s="42"/>
      <c r="AI32" s="42"/>
      <c r="AJ32" s="42"/>
      <c r="AK32" s="222">
        <f>ROUND(AW87+SUM(BZ92),2)</f>
        <v>0</v>
      </c>
      <c r="AL32" s="221"/>
      <c r="AM32" s="221"/>
      <c r="AN32" s="221"/>
      <c r="AO32" s="221"/>
      <c r="AP32" s="42"/>
      <c r="AQ32" s="46"/>
    </row>
    <row r="33" spans="2:43" s="2" customFormat="1" ht="14.45" hidden="1" customHeight="1">
      <c r="B33" s="41"/>
      <c r="C33" s="42"/>
      <c r="D33" s="42"/>
      <c r="E33" s="42"/>
      <c r="F33" s="43" t="s">
        <v>47</v>
      </c>
      <c r="G33" s="42"/>
      <c r="H33" s="42"/>
      <c r="I33" s="42"/>
      <c r="J33" s="42"/>
      <c r="K33" s="42"/>
      <c r="L33" s="220">
        <v>0.21</v>
      </c>
      <c r="M33" s="221"/>
      <c r="N33" s="221"/>
      <c r="O33" s="221"/>
      <c r="P33" s="42"/>
      <c r="Q33" s="42"/>
      <c r="R33" s="42"/>
      <c r="S33" s="42"/>
      <c r="T33" s="45" t="s">
        <v>45</v>
      </c>
      <c r="U33" s="42"/>
      <c r="V33" s="42"/>
      <c r="W33" s="222">
        <f>ROUND(BB87+SUM(CF92),2)</f>
        <v>0</v>
      </c>
      <c r="X33" s="221"/>
      <c r="Y33" s="221"/>
      <c r="Z33" s="221"/>
      <c r="AA33" s="221"/>
      <c r="AB33" s="221"/>
      <c r="AC33" s="221"/>
      <c r="AD33" s="221"/>
      <c r="AE33" s="221"/>
      <c r="AF33" s="42"/>
      <c r="AG33" s="42"/>
      <c r="AH33" s="42"/>
      <c r="AI33" s="42"/>
      <c r="AJ33" s="42"/>
      <c r="AK33" s="222">
        <v>0</v>
      </c>
      <c r="AL33" s="221"/>
      <c r="AM33" s="221"/>
      <c r="AN33" s="221"/>
      <c r="AO33" s="221"/>
      <c r="AP33" s="42"/>
      <c r="AQ33" s="46"/>
    </row>
    <row r="34" spans="2:43" s="2" customFormat="1" ht="14.45" hidden="1" customHeight="1">
      <c r="B34" s="41"/>
      <c r="C34" s="42"/>
      <c r="D34" s="42"/>
      <c r="E34" s="42"/>
      <c r="F34" s="43" t="s">
        <v>48</v>
      </c>
      <c r="G34" s="42"/>
      <c r="H34" s="42"/>
      <c r="I34" s="42"/>
      <c r="J34" s="42"/>
      <c r="K34" s="42"/>
      <c r="L34" s="220">
        <v>0.15</v>
      </c>
      <c r="M34" s="221"/>
      <c r="N34" s="221"/>
      <c r="O34" s="221"/>
      <c r="P34" s="42"/>
      <c r="Q34" s="42"/>
      <c r="R34" s="42"/>
      <c r="S34" s="42"/>
      <c r="T34" s="45" t="s">
        <v>45</v>
      </c>
      <c r="U34" s="42"/>
      <c r="V34" s="42"/>
      <c r="W34" s="222">
        <f>ROUND(BC87+SUM(CG92),2)</f>
        <v>0</v>
      </c>
      <c r="X34" s="221"/>
      <c r="Y34" s="221"/>
      <c r="Z34" s="221"/>
      <c r="AA34" s="221"/>
      <c r="AB34" s="221"/>
      <c r="AC34" s="221"/>
      <c r="AD34" s="221"/>
      <c r="AE34" s="221"/>
      <c r="AF34" s="42"/>
      <c r="AG34" s="42"/>
      <c r="AH34" s="42"/>
      <c r="AI34" s="42"/>
      <c r="AJ34" s="42"/>
      <c r="AK34" s="222">
        <v>0</v>
      </c>
      <c r="AL34" s="221"/>
      <c r="AM34" s="221"/>
      <c r="AN34" s="221"/>
      <c r="AO34" s="221"/>
      <c r="AP34" s="42"/>
      <c r="AQ34" s="46"/>
    </row>
    <row r="35" spans="2:43" s="2" customFormat="1" ht="14.45" hidden="1" customHeight="1">
      <c r="B35" s="41"/>
      <c r="C35" s="42"/>
      <c r="D35" s="42"/>
      <c r="E35" s="42"/>
      <c r="F35" s="43" t="s">
        <v>49</v>
      </c>
      <c r="G35" s="42"/>
      <c r="H35" s="42"/>
      <c r="I35" s="42"/>
      <c r="J35" s="42"/>
      <c r="K35" s="42"/>
      <c r="L35" s="220">
        <v>0</v>
      </c>
      <c r="M35" s="221"/>
      <c r="N35" s="221"/>
      <c r="O35" s="221"/>
      <c r="P35" s="42"/>
      <c r="Q35" s="42"/>
      <c r="R35" s="42"/>
      <c r="S35" s="42"/>
      <c r="T35" s="45" t="s">
        <v>45</v>
      </c>
      <c r="U35" s="42"/>
      <c r="V35" s="42"/>
      <c r="W35" s="222">
        <f>ROUND(BD87+SUM(CH92),2)</f>
        <v>0</v>
      </c>
      <c r="X35" s="221"/>
      <c r="Y35" s="221"/>
      <c r="Z35" s="221"/>
      <c r="AA35" s="221"/>
      <c r="AB35" s="221"/>
      <c r="AC35" s="221"/>
      <c r="AD35" s="221"/>
      <c r="AE35" s="221"/>
      <c r="AF35" s="42"/>
      <c r="AG35" s="42"/>
      <c r="AH35" s="42"/>
      <c r="AI35" s="42"/>
      <c r="AJ35" s="42"/>
      <c r="AK35" s="222">
        <v>0</v>
      </c>
      <c r="AL35" s="221"/>
      <c r="AM35" s="221"/>
      <c r="AN35" s="221"/>
      <c r="AO35" s="221"/>
      <c r="AP35" s="42"/>
      <c r="AQ35" s="46"/>
    </row>
    <row r="36" spans="2:43" s="1" customFormat="1" ht="6.95" customHeight="1"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8"/>
    </row>
    <row r="37" spans="2:43" s="1" customFormat="1" ht="25.9" customHeight="1">
      <c r="B37" s="36"/>
      <c r="C37" s="47"/>
      <c r="D37" s="48" t="s">
        <v>50</v>
      </c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50" t="s">
        <v>51</v>
      </c>
      <c r="U37" s="49"/>
      <c r="V37" s="49"/>
      <c r="W37" s="49"/>
      <c r="X37" s="212" t="s">
        <v>52</v>
      </c>
      <c r="Y37" s="213"/>
      <c r="Z37" s="213"/>
      <c r="AA37" s="213"/>
      <c r="AB37" s="213"/>
      <c r="AC37" s="49"/>
      <c r="AD37" s="49"/>
      <c r="AE37" s="49"/>
      <c r="AF37" s="49"/>
      <c r="AG37" s="49"/>
      <c r="AH37" s="49"/>
      <c r="AI37" s="49"/>
      <c r="AJ37" s="49"/>
      <c r="AK37" s="214">
        <f>SUM(AK29:AK35)</f>
        <v>0</v>
      </c>
      <c r="AL37" s="213"/>
      <c r="AM37" s="213"/>
      <c r="AN37" s="213"/>
      <c r="AO37" s="215"/>
      <c r="AP37" s="47"/>
      <c r="AQ37" s="38"/>
    </row>
    <row r="38" spans="2:43" s="1" customFormat="1" ht="14.45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8"/>
    </row>
    <row r="39" spans="2:43">
      <c r="B39" s="25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6"/>
    </row>
    <row r="40" spans="2:43">
      <c r="B40" s="25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6"/>
    </row>
    <row r="41" spans="2:43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6"/>
    </row>
    <row r="42" spans="2:43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6"/>
    </row>
    <row r="43" spans="2:43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6"/>
    </row>
    <row r="44" spans="2:43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6"/>
    </row>
    <row r="45" spans="2:43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6"/>
    </row>
    <row r="46" spans="2:43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6"/>
    </row>
    <row r="47" spans="2:43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6"/>
    </row>
    <row r="48" spans="2:43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6"/>
    </row>
    <row r="49" spans="2:43" s="1" customFormat="1" ht="15">
      <c r="B49" s="36"/>
      <c r="C49" s="37"/>
      <c r="D49" s="51" t="s">
        <v>53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3"/>
      <c r="AA49" s="37"/>
      <c r="AB49" s="37"/>
      <c r="AC49" s="51" t="s">
        <v>54</v>
      </c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3"/>
      <c r="AP49" s="37"/>
      <c r="AQ49" s="38"/>
    </row>
    <row r="50" spans="2:43">
      <c r="B50" s="25"/>
      <c r="C50" s="28"/>
      <c r="D50" s="54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5"/>
      <c r="AA50" s="28"/>
      <c r="AB50" s="28"/>
      <c r="AC50" s="54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5"/>
      <c r="AP50" s="28"/>
      <c r="AQ50" s="26"/>
    </row>
    <row r="51" spans="2:43">
      <c r="B51" s="25"/>
      <c r="C51" s="28"/>
      <c r="D51" s="54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5"/>
      <c r="AA51" s="28"/>
      <c r="AB51" s="28"/>
      <c r="AC51" s="54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5"/>
      <c r="AP51" s="28"/>
      <c r="AQ51" s="26"/>
    </row>
    <row r="52" spans="2:43">
      <c r="B52" s="25"/>
      <c r="C52" s="28"/>
      <c r="D52" s="54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5"/>
      <c r="AA52" s="28"/>
      <c r="AB52" s="28"/>
      <c r="AC52" s="54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5"/>
      <c r="AP52" s="28"/>
      <c r="AQ52" s="26"/>
    </row>
    <row r="53" spans="2:43">
      <c r="B53" s="25"/>
      <c r="C53" s="28"/>
      <c r="D53" s="54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5"/>
      <c r="AA53" s="28"/>
      <c r="AB53" s="28"/>
      <c r="AC53" s="54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5"/>
      <c r="AP53" s="28"/>
      <c r="AQ53" s="26"/>
    </row>
    <row r="54" spans="2:43">
      <c r="B54" s="25"/>
      <c r="C54" s="28"/>
      <c r="D54" s="54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5"/>
      <c r="AA54" s="28"/>
      <c r="AB54" s="28"/>
      <c r="AC54" s="54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5"/>
      <c r="AP54" s="28"/>
      <c r="AQ54" s="26"/>
    </row>
    <row r="55" spans="2:43">
      <c r="B55" s="25"/>
      <c r="C55" s="28"/>
      <c r="D55" s="54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5"/>
      <c r="AA55" s="28"/>
      <c r="AB55" s="28"/>
      <c r="AC55" s="54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5"/>
      <c r="AP55" s="28"/>
      <c r="AQ55" s="26"/>
    </row>
    <row r="56" spans="2:43">
      <c r="B56" s="25"/>
      <c r="C56" s="28"/>
      <c r="D56" s="54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5"/>
      <c r="AA56" s="28"/>
      <c r="AB56" s="28"/>
      <c r="AC56" s="54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5"/>
      <c r="AP56" s="28"/>
      <c r="AQ56" s="26"/>
    </row>
    <row r="57" spans="2:43">
      <c r="B57" s="25"/>
      <c r="C57" s="28"/>
      <c r="D57" s="54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5"/>
      <c r="AA57" s="28"/>
      <c r="AB57" s="28"/>
      <c r="AC57" s="54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5"/>
      <c r="AP57" s="28"/>
      <c r="AQ57" s="26"/>
    </row>
    <row r="58" spans="2:43" s="1" customFormat="1" ht="15">
      <c r="B58" s="36"/>
      <c r="C58" s="37"/>
      <c r="D58" s="56" t="s">
        <v>55</v>
      </c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8" t="s">
        <v>56</v>
      </c>
      <c r="S58" s="57"/>
      <c r="T58" s="57"/>
      <c r="U58" s="57"/>
      <c r="V58" s="57"/>
      <c r="W58" s="57"/>
      <c r="X58" s="57"/>
      <c r="Y58" s="57"/>
      <c r="Z58" s="59"/>
      <c r="AA58" s="37"/>
      <c r="AB58" s="37"/>
      <c r="AC58" s="56" t="s">
        <v>55</v>
      </c>
      <c r="AD58" s="57"/>
      <c r="AE58" s="57"/>
      <c r="AF58" s="57"/>
      <c r="AG58" s="57"/>
      <c r="AH58" s="57"/>
      <c r="AI58" s="57"/>
      <c r="AJ58" s="57"/>
      <c r="AK58" s="57"/>
      <c r="AL58" s="57"/>
      <c r="AM58" s="58" t="s">
        <v>56</v>
      </c>
      <c r="AN58" s="57"/>
      <c r="AO58" s="59"/>
      <c r="AP58" s="37"/>
      <c r="AQ58" s="38"/>
    </row>
    <row r="59" spans="2:43">
      <c r="B59" s="25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6"/>
    </row>
    <row r="60" spans="2:43" s="1" customFormat="1" ht="15">
      <c r="B60" s="36"/>
      <c r="C60" s="37"/>
      <c r="D60" s="51" t="s">
        <v>57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3"/>
      <c r="AA60" s="37"/>
      <c r="AB60" s="37"/>
      <c r="AC60" s="51" t="s">
        <v>58</v>
      </c>
      <c r="AD60" s="52"/>
      <c r="AE60" s="52"/>
      <c r="AF60" s="52"/>
      <c r="AG60" s="52"/>
      <c r="AH60" s="52"/>
      <c r="AI60" s="52"/>
      <c r="AJ60" s="52"/>
      <c r="AK60" s="52"/>
      <c r="AL60" s="52"/>
      <c r="AM60" s="52"/>
      <c r="AN60" s="52"/>
      <c r="AO60" s="53"/>
      <c r="AP60" s="37"/>
      <c r="AQ60" s="38"/>
    </row>
    <row r="61" spans="2:43">
      <c r="B61" s="25"/>
      <c r="C61" s="28"/>
      <c r="D61" s="54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5"/>
      <c r="AA61" s="28"/>
      <c r="AB61" s="28"/>
      <c r="AC61" s="54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5"/>
      <c r="AP61" s="28"/>
      <c r="AQ61" s="26"/>
    </row>
    <row r="62" spans="2:43">
      <c r="B62" s="25"/>
      <c r="C62" s="28"/>
      <c r="D62" s="54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5"/>
      <c r="AA62" s="28"/>
      <c r="AB62" s="28"/>
      <c r="AC62" s="54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5"/>
      <c r="AP62" s="28"/>
      <c r="AQ62" s="26"/>
    </row>
    <row r="63" spans="2:43">
      <c r="B63" s="25"/>
      <c r="C63" s="28"/>
      <c r="D63" s="54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5"/>
      <c r="AA63" s="28"/>
      <c r="AB63" s="28"/>
      <c r="AC63" s="54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5"/>
      <c r="AP63" s="28"/>
      <c r="AQ63" s="26"/>
    </row>
    <row r="64" spans="2:43">
      <c r="B64" s="25"/>
      <c r="C64" s="28"/>
      <c r="D64" s="54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5"/>
      <c r="AA64" s="28"/>
      <c r="AB64" s="28"/>
      <c r="AC64" s="54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5"/>
      <c r="AP64" s="28"/>
      <c r="AQ64" s="26"/>
    </row>
    <row r="65" spans="2:43">
      <c r="B65" s="25"/>
      <c r="C65" s="28"/>
      <c r="D65" s="54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5"/>
      <c r="AA65" s="28"/>
      <c r="AB65" s="28"/>
      <c r="AC65" s="54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5"/>
      <c r="AP65" s="28"/>
      <c r="AQ65" s="26"/>
    </row>
    <row r="66" spans="2:43">
      <c r="B66" s="25"/>
      <c r="C66" s="28"/>
      <c r="D66" s="54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5"/>
      <c r="AA66" s="28"/>
      <c r="AB66" s="28"/>
      <c r="AC66" s="54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5"/>
      <c r="AP66" s="28"/>
      <c r="AQ66" s="26"/>
    </row>
    <row r="67" spans="2:43">
      <c r="B67" s="25"/>
      <c r="C67" s="28"/>
      <c r="D67" s="54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5"/>
      <c r="AA67" s="28"/>
      <c r="AB67" s="28"/>
      <c r="AC67" s="54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5"/>
      <c r="AP67" s="28"/>
      <c r="AQ67" s="26"/>
    </row>
    <row r="68" spans="2:43">
      <c r="B68" s="25"/>
      <c r="C68" s="28"/>
      <c r="D68" s="54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5"/>
      <c r="AA68" s="28"/>
      <c r="AB68" s="28"/>
      <c r="AC68" s="54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5"/>
      <c r="AP68" s="28"/>
      <c r="AQ68" s="26"/>
    </row>
    <row r="69" spans="2:43" s="1" customFormat="1" ht="15">
      <c r="B69" s="36"/>
      <c r="C69" s="37"/>
      <c r="D69" s="56" t="s">
        <v>55</v>
      </c>
      <c r="E69" s="57"/>
      <c r="F69" s="57"/>
      <c r="G69" s="57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8" t="s">
        <v>56</v>
      </c>
      <c r="S69" s="57"/>
      <c r="T69" s="57"/>
      <c r="U69" s="57"/>
      <c r="V69" s="57"/>
      <c r="W69" s="57"/>
      <c r="X69" s="57"/>
      <c r="Y69" s="57"/>
      <c r="Z69" s="59"/>
      <c r="AA69" s="37"/>
      <c r="AB69" s="37"/>
      <c r="AC69" s="56" t="s">
        <v>55</v>
      </c>
      <c r="AD69" s="57"/>
      <c r="AE69" s="57"/>
      <c r="AF69" s="57"/>
      <c r="AG69" s="57"/>
      <c r="AH69" s="57"/>
      <c r="AI69" s="57"/>
      <c r="AJ69" s="57"/>
      <c r="AK69" s="57"/>
      <c r="AL69" s="57"/>
      <c r="AM69" s="58" t="s">
        <v>56</v>
      </c>
      <c r="AN69" s="57"/>
      <c r="AO69" s="59"/>
      <c r="AP69" s="37"/>
      <c r="AQ69" s="38"/>
    </row>
    <row r="70" spans="2:43" s="1" customFormat="1" ht="6.95" customHeight="1"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8"/>
    </row>
    <row r="71" spans="2:43" s="1" customFormat="1" ht="6.9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2"/>
    </row>
    <row r="75" spans="2:43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4"/>
      <c r="S75" s="64"/>
      <c r="T75" s="64"/>
      <c r="U75" s="64"/>
      <c r="V75" s="64"/>
      <c r="W75" s="64"/>
      <c r="X75" s="64"/>
      <c r="Y75" s="64"/>
      <c r="Z75" s="64"/>
      <c r="AA75" s="64"/>
      <c r="AB75" s="64"/>
      <c r="AC75" s="64"/>
      <c r="AD75" s="64"/>
      <c r="AE75" s="64"/>
      <c r="AF75" s="64"/>
      <c r="AG75" s="64"/>
      <c r="AH75" s="64"/>
      <c r="AI75" s="64"/>
      <c r="AJ75" s="64"/>
      <c r="AK75" s="64"/>
      <c r="AL75" s="64"/>
      <c r="AM75" s="64"/>
      <c r="AN75" s="64"/>
      <c r="AO75" s="64"/>
      <c r="AP75" s="64"/>
      <c r="AQ75" s="65"/>
    </row>
    <row r="76" spans="2:43" s="1" customFormat="1" ht="36.950000000000003" customHeight="1">
      <c r="B76" s="36"/>
      <c r="C76" s="216" t="s">
        <v>59</v>
      </c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217"/>
      <c r="S76" s="217"/>
      <c r="T76" s="217"/>
      <c r="U76" s="217"/>
      <c r="V76" s="217"/>
      <c r="W76" s="217"/>
      <c r="X76" s="217"/>
      <c r="Y76" s="217"/>
      <c r="Z76" s="217"/>
      <c r="AA76" s="217"/>
      <c r="AB76" s="217"/>
      <c r="AC76" s="217"/>
      <c r="AD76" s="217"/>
      <c r="AE76" s="217"/>
      <c r="AF76" s="217"/>
      <c r="AG76" s="217"/>
      <c r="AH76" s="217"/>
      <c r="AI76" s="217"/>
      <c r="AJ76" s="217"/>
      <c r="AK76" s="217"/>
      <c r="AL76" s="217"/>
      <c r="AM76" s="217"/>
      <c r="AN76" s="217"/>
      <c r="AO76" s="217"/>
      <c r="AP76" s="217"/>
      <c r="AQ76" s="38"/>
    </row>
    <row r="77" spans="2:43" s="3" customFormat="1" ht="14.45" customHeight="1">
      <c r="B77" s="66"/>
      <c r="C77" s="32" t="s">
        <v>15</v>
      </c>
      <c r="D77" s="67"/>
      <c r="E77" s="67"/>
      <c r="F77" s="67"/>
      <c r="G77" s="67"/>
      <c r="H77" s="67"/>
      <c r="I77" s="67"/>
      <c r="J77" s="67"/>
      <c r="K77" s="67"/>
      <c r="L77" s="67" t="str">
        <f>K5</f>
        <v>19</v>
      </c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8"/>
    </row>
    <row r="78" spans="2:43" s="4" customFormat="1" ht="36.950000000000003" customHeight="1">
      <c r="B78" s="69"/>
      <c r="C78" s="70" t="s">
        <v>17</v>
      </c>
      <c r="D78" s="71"/>
      <c r="E78" s="71"/>
      <c r="F78" s="71"/>
      <c r="G78" s="71"/>
      <c r="H78" s="71"/>
      <c r="I78" s="71"/>
      <c r="J78" s="71"/>
      <c r="K78" s="71"/>
      <c r="L78" s="218" t="str">
        <f>K6</f>
        <v>MČ Horní Počerníce Rekonstrukce chodníků Náchodská (II. etapa)</v>
      </c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  <c r="AC78" s="219"/>
      <c r="AD78" s="219"/>
      <c r="AE78" s="219"/>
      <c r="AF78" s="219"/>
      <c r="AG78" s="219"/>
      <c r="AH78" s="219"/>
      <c r="AI78" s="219"/>
      <c r="AJ78" s="219"/>
      <c r="AK78" s="219"/>
      <c r="AL78" s="219"/>
      <c r="AM78" s="219"/>
      <c r="AN78" s="219"/>
      <c r="AO78" s="219"/>
      <c r="AP78" s="71"/>
      <c r="AQ78" s="72"/>
    </row>
    <row r="79" spans="2:43" s="1" customFormat="1" ht="6.95" customHeight="1"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8"/>
    </row>
    <row r="80" spans="2:43" s="1" customFormat="1" ht="15">
      <c r="B80" s="36"/>
      <c r="C80" s="32" t="s">
        <v>23</v>
      </c>
      <c r="D80" s="37"/>
      <c r="E80" s="37"/>
      <c r="F80" s="37"/>
      <c r="G80" s="37"/>
      <c r="H80" s="37"/>
      <c r="I80" s="37"/>
      <c r="J80" s="37"/>
      <c r="K80" s="37"/>
      <c r="L80" s="73" t="str">
        <f>IF(K8="","",K8)</f>
        <v>MČ Horní Počernice</v>
      </c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2" t="s">
        <v>25</v>
      </c>
      <c r="AJ80" s="37"/>
      <c r="AK80" s="37"/>
      <c r="AL80" s="37"/>
      <c r="AM80" s="74" t="str">
        <f>IF(AN8= "","",AN8)</f>
        <v>12. 6. 2017</v>
      </c>
      <c r="AN80" s="37"/>
      <c r="AO80" s="37"/>
      <c r="AP80" s="37"/>
      <c r="AQ80" s="38"/>
    </row>
    <row r="81" spans="1:76" s="1" customFormat="1" ht="6.95" customHeight="1"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8"/>
    </row>
    <row r="82" spans="1:76" s="1" customFormat="1" ht="15">
      <c r="B82" s="36"/>
      <c r="C82" s="32" t="s">
        <v>31</v>
      </c>
      <c r="D82" s="37"/>
      <c r="E82" s="37"/>
      <c r="F82" s="37"/>
      <c r="G82" s="37"/>
      <c r="H82" s="37"/>
      <c r="I82" s="37"/>
      <c r="J82" s="37"/>
      <c r="K82" s="37"/>
      <c r="L82" s="67" t="str">
        <f>IF(E11= "","",E11)</f>
        <v>MČ Horní Počernice</v>
      </c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2" t="s">
        <v>36</v>
      </c>
      <c r="AJ82" s="37"/>
      <c r="AK82" s="37"/>
      <c r="AL82" s="37"/>
      <c r="AM82" s="199" t="str">
        <f>IF(E17="","",E17)</f>
        <v xml:space="preserve"> </v>
      </c>
      <c r="AN82" s="199"/>
      <c r="AO82" s="199"/>
      <c r="AP82" s="199"/>
      <c r="AQ82" s="38"/>
      <c r="AS82" s="195" t="s">
        <v>60</v>
      </c>
      <c r="AT82" s="196"/>
      <c r="AU82" s="52"/>
      <c r="AV82" s="52"/>
      <c r="AW82" s="52"/>
      <c r="AX82" s="52"/>
      <c r="AY82" s="52"/>
      <c r="AZ82" s="52"/>
      <c r="BA82" s="52"/>
      <c r="BB82" s="52"/>
      <c r="BC82" s="52"/>
      <c r="BD82" s="53"/>
    </row>
    <row r="83" spans="1:76" s="1" customFormat="1" ht="15">
      <c r="B83" s="36"/>
      <c r="C83" s="32" t="s">
        <v>34</v>
      </c>
      <c r="D83" s="37"/>
      <c r="E83" s="37"/>
      <c r="F83" s="37"/>
      <c r="G83" s="37"/>
      <c r="H83" s="37"/>
      <c r="I83" s="37"/>
      <c r="J83" s="37"/>
      <c r="K83" s="37"/>
      <c r="L83" s="67" t="str">
        <f>IF(E14="","",E14)</f>
        <v xml:space="preserve"> </v>
      </c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2" t="s">
        <v>38</v>
      </c>
      <c r="AJ83" s="37"/>
      <c r="AK83" s="37"/>
      <c r="AL83" s="37"/>
      <c r="AM83" s="199" t="str">
        <f>IF(E20="","",E20)</f>
        <v xml:space="preserve"> </v>
      </c>
      <c r="AN83" s="199"/>
      <c r="AO83" s="199"/>
      <c r="AP83" s="199"/>
      <c r="AQ83" s="38"/>
      <c r="AS83" s="197"/>
      <c r="AT83" s="198"/>
      <c r="AU83" s="37"/>
      <c r="AV83" s="37"/>
      <c r="AW83" s="37"/>
      <c r="AX83" s="37"/>
      <c r="AY83" s="37"/>
      <c r="AZ83" s="37"/>
      <c r="BA83" s="37"/>
      <c r="BB83" s="37"/>
      <c r="BC83" s="37"/>
      <c r="BD83" s="75"/>
    </row>
    <row r="84" spans="1:76" s="1" customFormat="1" ht="10.9" customHeight="1"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8"/>
      <c r="AS84" s="197"/>
      <c r="AT84" s="198"/>
      <c r="AU84" s="37"/>
      <c r="AV84" s="37"/>
      <c r="AW84" s="37"/>
      <c r="AX84" s="37"/>
      <c r="AY84" s="37"/>
      <c r="AZ84" s="37"/>
      <c r="BA84" s="37"/>
      <c r="BB84" s="37"/>
      <c r="BC84" s="37"/>
      <c r="BD84" s="75"/>
    </row>
    <row r="85" spans="1:76" s="1" customFormat="1" ht="29.25" customHeight="1">
      <c r="B85" s="36"/>
      <c r="C85" s="208" t="s">
        <v>61</v>
      </c>
      <c r="D85" s="209"/>
      <c r="E85" s="209"/>
      <c r="F85" s="209"/>
      <c r="G85" s="209"/>
      <c r="H85" s="76"/>
      <c r="I85" s="210" t="s">
        <v>62</v>
      </c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09"/>
      <c r="AC85" s="209"/>
      <c r="AD85" s="209"/>
      <c r="AE85" s="209"/>
      <c r="AF85" s="209"/>
      <c r="AG85" s="210" t="s">
        <v>63</v>
      </c>
      <c r="AH85" s="209"/>
      <c r="AI85" s="209"/>
      <c r="AJ85" s="209"/>
      <c r="AK85" s="209"/>
      <c r="AL85" s="209"/>
      <c r="AM85" s="209"/>
      <c r="AN85" s="210" t="s">
        <v>64</v>
      </c>
      <c r="AO85" s="209"/>
      <c r="AP85" s="211"/>
      <c r="AQ85" s="38"/>
      <c r="AS85" s="77" t="s">
        <v>65</v>
      </c>
      <c r="AT85" s="78" t="s">
        <v>66</v>
      </c>
      <c r="AU85" s="78" t="s">
        <v>67</v>
      </c>
      <c r="AV85" s="78" t="s">
        <v>68</v>
      </c>
      <c r="AW85" s="78" t="s">
        <v>69</v>
      </c>
      <c r="AX85" s="78" t="s">
        <v>70</v>
      </c>
      <c r="AY85" s="78" t="s">
        <v>71</v>
      </c>
      <c r="AZ85" s="78" t="s">
        <v>72</v>
      </c>
      <c r="BA85" s="78" t="s">
        <v>73</v>
      </c>
      <c r="BB85" s="78" t="s">
        <v>74</v>
      </c>
      <c r="BC85" s="78" t="s">
        <v>75</v>
      </c>
      <c r="BD85" s="79" t="s">
        <v>76</v>
      </c>
    </row>
    <row r="86" spans="1:76" s="1" customFormat="1" ht="10.9" customHeight="1"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8"/>
      <c r="AS86" s="80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3"/>
    </row>
    <row r="87" spans="1:76" s="4" customFormat="1" ht="32.450000000000003" customHeight="1">
      <c r="B87" s="69"/>
      <c r="C87" s="81" t="s">
        <v>77</v>
      </c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193">
        <f>ROUND(SUM(AG88:AG89),2)</f>
        <v>0</v>
      </c>
      <c r="AH87" s="193"/>
      <c r="AI87" s="193"/>
      <c r="AJ87" s="193"/>
      <c r="AK87" s="193"/>
      <c r="AL87" s="193"/>
      <c r="AM87" s="193"/>
      <c r="AN87" s="194">
        <f>SUM(AG87,AT87)</f>
        <v>0</v>
      </c>
      <c r="AO87" s="194"/>
      <c r="AP87" s="194"/>
      <c r="AQ87" s="72"/>
      <c r="AS87" s="83">
        <f>ROUND(SUM(AS88:AS89),2)</f>
        <v>0</v>
      </c>
      <c r="AT87" s="84">
        <f>ROUND(SUM(AV87:AW87),2)</f>
        <v>0</v>
      </c>
      <c r="AU87" s="85">
        <f>ROUND(SUM(AU88:AU89),5)</f>
        <v>4537.9142400000001</v>
      </c>
      <c r="AV87" s="84">
        <f>ROUND(AZ87*L31,2)</f>
        <v>0</v>
      </c>
      <c r="AW87" s="84">
        <f>ROUND(BA87*L32,2)</f>
        <v>0</v>
      </c>
      <c r="AX87" s="84">
        <f>ROUND(BB87*L31,2)</f>
        <v>0</v>
      </c>
      <c r="AY87" s="84">
        <f>ROUND(BC87*L32,2)</f>
        <v>0</v>
      </c>
      <c r="AZ87" s="84">
        <f>ROUND(SUM(AZ88:AZ89),2)</f>
        <v>0</v>
      </c>
      <c r="BA87" s="84">
        <f>ROUND(SUM(BA88:BA89),2)</f>
        <v>0</v>
      </c>
      <c r="BB87" s="84">
        <f>ROUND(SUM(BB88:BB89),2)</f>
        <v>0</v>
      </c>
      <c r="BC87" s="84">
        <f>ROUND(SUM(BC88:BC89),2)</f>
        <v>0</v>
      </c>
      <c r="BD87" s="86">
        <f>ROUND(SUM(BD88:BD89),2)</f>
        <v>0</v>
      </c>
      <c r="BS87" s="87" t="s">
        <v>78</v>
      </c>
      <c r="BT87" s="87" t="s">
        <v>79</v>
      </c>
      <c r="BU87" s="88" t="s">
        <v>80</v>
      </c>
      <c r="BV87" s="87" t="s">
        <v>81</v>
      </c>
      <c r="BW87" s="87" t="s">
        <v>82</v>
      </c>
      <c r="BX87" s="87" t="s">
        <v>83</v>
      </c>
    </row>
    <row r="88" spans="1:76" s="5" customFormat="1" ht="22.5" customHeight="1">
      <c r="A88" s="89" t="s">
        <v>84</v>
      </c>
      <c r="B88" s="90"/>
      <c r="C88" s="91"/>
      <c r="D88" s="207" t="s">
        <v>85</v>
      </c>
      <c r="E88" s="207"/>
      <c r="F88" s="207"/>
      <c r="G88" s="207"/>
      <c r="H88" s="207"/>
      <c r="I88" s="92"/>
      <c r="J88" s="207" t="s">
        <v>86</v>
      </c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7"/>
      <c r="AE88" s="207"/>
      <c r="AF88" s="207"/>
      <c r="AG88" s="205">
        <f>'100 - SO 100 Komunikace a...'!M30</f>
        <v>0</v>
      </c>
      <c r="AH88" s="206"/>
      <c r="AI88" s="206"/>
      <c r="AJ88" s="206"/>
      <c r="AK88" s="206"/>
      <c r="AL88" s="206"/>
      <c r="AM88" s="206"/>
      <c r="AN88" s="205">
        <f>SUM(AG88,AT88)</f>
        <v>0</v>
      </c>
      <c r="AO88" s="206"/>
      <c r="AP88" s="206"/>
      <c r="AQ88" s="93"/>
      <c r="AS88" s="94">
        <f>'100 - SO 100 Komunikace a...'!M28</f>
        <v>0</v>
      </c>
      <c r="AT88" s="95">
        <f>ROUND(SUM(AV88:AW88),2)</f>
        <v>0</v>
      </c>
      <c r="AU88" s="96">
        <f>'100 - SO 100 Komunikace a...'!W119</f>
        <v>4537.9142390000006</v>
      </c>
      <c r="AV88" s="95">
        <f>'100 - SO 100 Komunikace a...'!M32</f>
        <v>0</v>
      </c>
      <c r="AW88" s="95">
        <f>'100 - SO 100 Komunikace a...'!M33</f>
        <v>0</v>
      </c>
      <c r="AX88" s="95">
        <f>'100 - SO 100 Komunikace a...'!M34</f>
        <v>0</v>
      </c>
      <c r="AY88" s="95">
        <f>'100 - SO 100 Komunikace a...'!M35</f>
        <v>0</v>
      </c>
      <c r="AZ88" s="95">
        <f>'100 - SO 100 Komunikace a...'!H32</f>
        <v>0</v>
      </c>
      <c r="BA88" s="95">
        <f>'100 - SO 100 Komunikace a...'!H33</f>
        <v>0</v>
      </c>
      <c r="BB88" s="95">
        <f>'100 - SO 100 Komunikace a...'!H34</f>
        <v>0</v>
      </c>
      <c r="BC88" s="95">
        <f>'100 - SO 100 Komunikace a...'!H35</f>
        <v>0</v>
      </c>
      <c r="BD88" s="97">
        <f>'100 - SO 100 Komunikace a...'!H36</f>
        <v>0</v>
      </c>
      <c r="BT88" s="98" t="s">
        <v>87</v>
      </c>
      <c r="BV88" s="98" t="s">
        <v>81</v>
      </c>
      <c r="BW88" s="98" t="s">
        <v>88</v>
      </c>
      <c r="BX88" s="98" t="s">
        <v>82</v>
      </c>
    </row>
    <row r="89" spans="1:76" s="5" customFormat="1" ht="22.5" customHeight="1">
      <c r="A89" s="89" t="s">
        <v>84</v>
      </c>
      <c r="B89" s="90"/>
      <c r="C89" s="91"/>
      <c r="D89" s="207" t="s">
        <v>89</v>
      </c>
      <c r="E89" s="207"/>
      <c r="F89" s="207"/>
      <c r="G89" s="207"/>
      <c r="H89" s="207"/>
      <c r="I89" s="92"/>
      <c r="J89" s="207" t="s">
        <v>90</v>
      </c>
      <c r="K89" s="207"/>
      <c r="L89" s="207"/>
      <c r="M89" s="207"/>
      <c r="N89" s="207"/>
      <c r="O89" s="207"/>
      <c r="P89" s="207"/>
      <c r="Q89" s="207"/>
      <c r="R89" s="207"/>
      <c r="S89" s="207"/>
      <c r="T89" s="207"/>
      <c r="U89" s="207"/>
      <c r="V89" s="207"/>
      <c r="W89" s="207"/>
      <c r="X89" s="207"/>
      <c r="Y89" s="207"/>
      <c r="Z89" s="207"/>
      <c r="AA89" s="207"/>
      <c r="AB89" s="207"/>
      <c r="AC89" s="207"/>
      <c r="AD89" s="207"/>
      <c r="AE89" s="207"/>
      <c r="AF89" s="207"/>
      <c r="AG89" s="205">
        <f>'901 - VON'!M30</f>
        <v>0</v>
      </c>
      <c r="AH89" s="206"/>
      <c r="AI89" s="206"/>
      <c r="AJ89" s="206"/>
      <c r="AK89" s="206"/>
      <c r="AL89" s="206"/>
      <c r="AM89" s="206"/>
      <c r="AN89" s="205">
        <f>SUM(AG89,AT89)</f>
        <v>0</v>
      </c>
      <c r="AO89" s="206"/>
      <c r="AP89" s="206"/>
      <c r="AQ89" s="93"/>
      <c r="AS89" s="99">
        <f>'901 - VON'!M28</f>
        <v>0</v>
      </c>
      <c r="AT89" s="100">
        <f>ROUND(SUM(AV89:AW89),2)</f>
        <v>0</v>
      </c>
      <c r="AU89" s="101">
        <f>'901 - VON'!W110</f>
        <v>0</v>
      </c>
      <c r="AV89" s="100">
        <f>'901 - VON'!M32</f>
        <v>0</v>
      </c>
      <c r="AW89" s="100">
        <f>'901 - VON'!M33</f>
        <v>0</v>
      </c>
      <c r="AX89" s="100">
        <f>'901 - VON'!M34</f>
        <v>0</v>
      </c>
      <c r="AY89" s="100">
        <f>'901 - VON'!M35</f>
        <v>0</v>
      </c>
      <c r="AZ89" s="100">
        <f>'901 - VON'!H32</f>
        <v>0</v>
      </c>
      <c r="BA89" s="100">
        <f>'901 - VON'!H33</f>
        <v>0</v>
      </c>
      <c r="BB89" s="100">
        <f>'901 - VON'!H34</f>
        <v>0</v>
      </c>
      <c r="BC89" s="100">
        <f>'901 - VON'!H35</f>
        <v>0</v>
      </c>
      <c r="BD89" s="102">
        <f>'901 - VON'!H36</f>
        <v>0</v>
      </c>
      <c r="BT89" s="98" t="s">
        <v>87</v>
      </c>
      <c r="BV89" s="98" t="s">
        <v>81</v>
      </c>
      <c r="BW89" s="98" t="s">
        <v>91</v>
      </c>
      <c r="BX89" s="98" t="s">
        <v>82</v>
      </c>
    </row>
    <row r="90" spans="1:76">
      <c r="B90" s="25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6"/>
    </row>
    <row r="91" spans="1:76" s="1" customFormat="1" ht="30" customHeight="1">
      <c r="B91" s="36"/>
      <c r="C91" s="81" t="s">
        <v>92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194">
        <v>0</v>
      </c>
      <c r="AH91" s="194"/>
      <c r="AI91" s="194"/>
      <c r="AJ91" s="194"/>
      <c r="AK91" s="194"/>
      <c r="AL91" s="194"/>
      <c r="AM91" s="194"/>
      <c r="AN91" s="194">
        <v>0</v>
      </c>
      <c r="AO91" s="194"/>
      <c r="AP91" s="194"/>
      <c r="AQ91" s="38"/>
      <c r="AS91" s="77" t="s">
        <v>93</v>
      </c>
      <c r="AT91" s="78" t="s">
        <v>94</v>
      </c>
      <c r="AU91" s="78" t="s">
        <v>43</v>
      </c>
      <c r="AV91" s="79" t="s">
        <v>66</v>
      </c>
    </row>
    <row r="92" spans="1:76" s="1" customFormat="1" ht="10.9" customHeight="1"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8"/>
      <c r="AS92" s="103"/>
      <c r="AT92" s="57"/>
      <c r="AU92" s="57"/>
      <c r="AV92" s="59"/>
    </row>
    <row r="93" spans="1:76" s="1" customFormat="1" ht="30" customHeight="1">
      <c r="B93" s="36"/>
      <c r="C93" s="104" t="s">
        <v>95</v>
      </c>
      <c r="D93" s="105"/>
      <c r="E93" s="105"/>
      <c r="F93" s="105"/>
      <c r="G93" s="105"/>
      <c r="H93" s="105"/>
      <c r="I93" s="105"/>
      <c r="J93" s="105"/>
      <c r="K93" s="105"/>
      <c r="L93" s="105"/>
      <c r="M93" s="105"/>
      <c r="N93" s="105"/>
      <c r="O93" s="105"/>
      <c r="P93" s="105"/>
      <c r="Q93" s="105"/>
      <c r="R93" s="105"/>
      <c r="S93" s="105"/>
      <c r="T93" s="105"/>
      <c r="U93" s="105"/>
      <c r="V93" s="105"/>
      <c r="W93" s="105"/>
      <c r="X93" s="105"/>
      <c r="Y93" s="105"/>
      <c r="Z93" s="105"/>
      <c r="AA93" s="105"/>
      <c r="AB93" s="105"/>
      <c r="AC93" s="105"/>
      <c r="AD93" s="105"/>
      <c r="AE93" s="105"/>
      <c r="AF93" s="105"/>
      <c r="AG93" s="204">
        <f>ROUND(AG87+AG91,2)</f>
        <v>0</v>
      </c>
      <c r="AH93" s="204"/>
      <c r="AI93" s="204"/>
      <c r="AJ93" s="204"/>
      <c r="AK93" s="204"/>
      <c r="AL93" s="204"/>
      <c r="AM93" s="204"/>
      <c r="AN93" s="204">
        <f>AN87+AN91</f>
        <v>0</v>
      </c>
      <c r="AO93" s="204"/>
      <c r="AP93" s="204"/>
      <c r="AQ93" s="38"/>
    </row>
    <row r="94" spans="1:76" s="1" customFormat="1" ht="6.95" customHeight="1"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2"/>
    </row>
  </sheetData>
  <mergeCells count="49">
    <mergeCell ref="L31:O31"/>
    <mergeCell ref="W31:AE31"/>
    <mergeCell ref="AK31:AO31"/>
    <mergeCell ref="C2:AP2"/>
    <mergeCell ref="C4:AP4"/>
    <mergeCell ref="K5:AO5"/>
    <mergeCell ref="K6:AO6"/>
    <mergeCell ref="E23:AN23"/>
    <mergeCell ref="L32:O32"/>
    <mergeCell ref="W32:AE32"/>
    <mergeCell ref="AK32:AO32"/>
    <mergeCell ref="L33:O33"/>
    <mergeCell ref="W33:AE33"/>
    <mergeCell ref="AK33:AO33"/>
    <mergeCell ref="L34:O34"/>
    <mergeCell ref="W34:AE34"/>
    <mergeCell ref="AK34:AO34"/>
    <mergeCell ref="L35:O35"/>
    <mergeCell ref="W35:AE35"/>
    <mergeCell ref="AK35:AO35"/>
    <mergeCell ref="C85:G85"/>
    <mergeCell ref="I85:AF85"/>
    <mergeCell ref="AG85:AM85"/>
    <mergeCell ref="AN85:AP85"/>
    <mergeCell ref="X37:AB37"/>
    <mergeCell ref="AK37:AO37"/>
    <mergeCell ref="C76:AP76"/>
    <mergeCell ref="L78:AO78"/>
    <mergeCell ref="AM82:AP82"/>
    <mergeCell ref="AG93:AM93"/>
    <mergeCell ref="AN93:AP93"/>
    <mergeCell ref="AN88:AP88"/>
    <mergeCell ref="AG88:AM88"/>
    <mergeCell ref="D88:H88"/>
    <mergeCell ref="J88:AF88"/>
    <mergeCell ref="AN89:AP89"/>
    <mergeCell ref="AG89:AM89"/>
    <mergeCell ref="D89:H89"/>
    <mergeCell ref="J89:AF89"/>
    <mergeCell ref="AR2:BE2"/>
    <mergeCell ref="AG87:AM87"/>
    <mergeCell ref="AN87:AP87"/>
    <mergeCell ref="AG91:AM91"/>
    <mergeCell ref="AN91:AP91"/>
    <mergeCell ref="AS82:AT84"/>
    <mergeCell ref="AM83:AP83"/>
    <mergeCell ref="AK26:AO26"/>
    <mergeCell ref="AK27:AO27"/>
    <mergeCell ref="AK29:AO29"/>
  </mergeCells>
  <hyperlinks>
    <hyperlink ref="K1:S1" location="C2" display="1) Souhrnný list stavby"/>
    <hyperlink ref="W1:AF1" location="C87" display="2) Rekapitulace objektů"/>
    <hyperlink ref="A88" location="'100 - SO 100 Komunikace a...'!C2" display="/"/>
    <hyperlink ref="A89" location="'901 - VON'!C2" display="/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421"/>
  <sheetViews>
    <sheetView showGridLines="0" workbookViewId="0">
      <pane ySplit="1" topLeftCell="A116" activePane="bottomLeft" state="frozen"/>
      <selection pane="bottomLeft" activeCell="K124" sqref="K124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6"/>
      <c r="B1" s="15"/>
      <c r="C1" s="15"/>
      <c r="D1" s="16" t="s">
        <v>1</v>
      </c>
      <c r="E1" s="15"/>
      <c r="F1" s="17" t="s">
        <v>96</v>
      </c>
      <c r="G1" s="17"/>
      <c r="H1" s="228" t="s">
        <v>97</v>
      </c>
      <c r="I1" s="228"/>
      <c r="J1" s="228"/>
      <c r="K1" s="228"/>
      <c r="L1" s="17" t="s">
        <v>98</v>
      </c>
      <c r="M1" s="15"/>
      <c r="N1" s="15"/>
      <c r="O1" s="16" t="s">
        <v>99</v>
      </c>
      <c r="P1" s="15"/>
      <c r="Q1" s="15"/>
      <c r="R1" s="15"/>
      <c r="S1" s="17" t="s">
        <v>100</v>
      </c>
      <c r="T1" s="17"/>
      <c r="U1" s="106"/>
      <c r="V1" s="10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1" t="s">
        <v>88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101</v>
      </c>
    </row>
    <row r="4" spans="1:66" ht="36.950000000000003" customHeight="1">
      <c r="B4" s="25"/>
      <c r="C4" s="216" t="s">
        <v>102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6"/>
      <c r="T4" s="27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17</v>
      </c>
      <c r="E6" s="28"/>
      <c r="F6" s="263" t="str">
        <f>'Rekapitulace stavby'!K6</f>
        <v>MČ Horní Počerníce Rekonstrukce chodníků Náchodská (II. etapa)</v>
      </c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8"/>
      <c r="R6" s="26"/>
    </row>
    <row r="7" spans="1:66" s="1" customFormat="1" ht="32.85" customHeight="1">
      <c r="B7" s="36"/>
      <c r="C7" s="37"/>
      <c r="D7" s="31" t="s">
        <v>103</v>
      </c>
      <c r="E7" s="37"/>
      <c r="F7" s="226" t="s">
        <v>104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37"/>
      <c r="R7" s="38"/>
    </row>
    <row r="8" spans="1:66" s="1" customFormat="1" ht="14.45" customHeight="1">
      <c r="B8" s="36"/>
      <c r="C8" s="37"/>
      <c r="D8" s="32" t="s">
        <v>19</v>
      </c>
      <c r="E8" s="37"/>
      <c r="F8" s="30" t="s">
        <v>5</v>
      </c>
      <c r="G8" s="37"/>
      <c r="H8" s="37"/>
      <c r="I8" s="37"/>
      <c r="J8" s="37"/>
      <c r="K8" s="37"/>
      <c r="L8" s="37"/>
      <c r="M8" s="32" t="s">
        <v>21</v>
      </c>
      <c r="N8" s="37"/>
      <c r="O8" s="30" t="s">
        <v>5</v>
      </c>
      <c r="P8" s="37"/>
      <c r="Q8" s="37"/>
      <c r="R8" s="38"/>
    </row>
    <row r="9" spans="1:66" s="1" customFormat="1" ht="14.45" customHeight="1">
      <c r="B9" s="36"/>
      <c r="C9" s="37"/>
      <c r="D9" s="32" t="s">
        <v>23</v>
      </c>
      <c r="E9" s="37"/>
      <c r="F9" s="30" t="s">
        <v>35</v>
      </c>
      <c r="G9" s="37"/>
      <c r="H9" s="37"/>
      <c r="I9" s="37"/>
      <c r="J9" s="37"/>
      <c r="K9" s="37"/>
      <c r="L9" s="37"/>
      <c r="M9" s="32" t="s">
        <v>25</v>
      </c>
      <c r="N9" s="37"/>
      <c r="O9" s="265" t="str">
        <f>'Rekapitulace stavby'!AN8</f>
        <v>12. 6. 2017</v>
      </c>
      <c r="P9" s="265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2" t="s">
        <v>31</v>
      </c>
      <c r="E11" s="37"/>
      <c r="F11" s="37"/>
      <c r="G11" s="37"/>
      <c r="H11" s="37"/>
      <c r="I11" s="37"/>
      <c r="J11" s="37"/>
      <c r="K11" s="37"/>
      <c r="L11" s="37"/>
      <c r="M11" s="32" t="s">
        <v>32</v>
      </c>
      <c r="N11" s="37"/>
      <c r="O11" s="225" t="str">
        <f>IF('Rekapitulace stavby'!AN10="","",'Rekapitulace stavby'!AN10)</f>
        <v/>
      </c>
      <c r="P11" s="225"/>
      <c r="Q11" s="37"/>
      <c r="R11" s="38"/>
    </row>
    <row r="12" spans="1:66" s="1" customFormat="1" ht="18" customHeight="1">
      <c r="B12" s="36"/>
      <c r="C12" s="37"/>
      <c r="D12" s="37"/>
      <c r="E12" s="30" t="str">
        <f>IF('Rekapitulace stavby'!E11="","",'Rekapitulace stavby'!E11)</f>
        <v>MČ Horní Počernice</v>
      </c>
      <c r="F12" s="37"/>
      <c r="G12" s="37"/>
      <c r="H12" s="37"/>
      <c r="I12" s="37"/>
      <c r="J12" s="37"/>
      <c r="K12" s="37"/>
      <c r="L12" s="37"/>
      <c r="M12" s="32" t="s">
        <v>33</v>
      </c>
      <c r="N12" s="37"/>
      <c r="O12" s="225" t="str">
        <f>IF('Rekapitulace stavby'!AN11="","",'Rekapitulace stavby'!AN11)</f>
        <v/>
      </c>
      <c r="P12" s="225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2" t="s">
        <v>34</v>
      </c>
      <c r="E14" s="37"/>
      <c r="F14" s="37"/>
      <c r="G14" s="37"/>
      <c r="H14" s="37"/>
      <c r="I14" s="37"/>
      <c r="J14" s="37"/>
      <c r="K14" s="37"/>
      <c r="L14" s="37"/>
      <c r="M14" s="32" t="s">
        <v>32</v>
      </c>
      <c r="N14" s="37"/>
      <c r="O14" s="225" t="str">
        <f>IF('Rekapitulace stavby'!AN13="","",'Rekapitulace stavby'!AN13)</f>
        <v/>
      </c>
      <c r="P14" s="225"/>
      <c r="Q14" s="37"/>
      <c r="R14" s="38"/>
    </row>
    <row r="15" spans="1:66" s="1" customFormat="1" ht="18" customHeight="1">
      <c r="B15" s="36"/>
      <c r="C15" s="37"/>
      <c r="D15" s="37"/>
      <c r="E15" s="30" t="str">
        <f>IF('Rekapitulace stavby'!E14="","",'Rekapitulace stavby'!E14)</f>
        <v xml:space="preserve"> </v>
      </c>
      <c r="F15" s="37"/>
      <c r="G15" s="37"/>
      <c r="H15" s="37"/>
      <c r="I15" s="37"/>
      <c r="J15" s="37"/>
      <c r="K15" s="37"/>
      <c r="L15" s="37"/>
      <c r="M15" s="32" t="s">
        <v>33</v>
      </c>
      <c r="N15" s="37"/>
      <c r="O15" s="225" t="str">
        <f>IF('Rekapitulace stavby'!AN14="","",'Rekapitulace stavby'!AN14)</f>
        <v/>
      </c>
      <c r="P15" s="225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2" t="s">
        <v>36</v>
      </c>
      <c r="E17" s="37"/>
      <c r="F17" s="37"/>
      <c r="G17" s="37"/>
      <c r="H17" s="37"/>
      <c r="I17" s="37"/>
      <c r="J17" s="37"/>
      <c r="K17" s="37"/>
      <c r="L17" s="37"/>
      <c r="M17" s="32" t="s">
        <v>32</v>
      </c>
      <c r="N17" s="37"/>
      <c r="O17" s="225" t="str">
        <f>IF('Rekapitulace stavby'!AN16="","",'Rekapitulace stavby'!AN16)</f>
        <v/>
      </c>
      <c r="P17" s="225"/>
      <c r="Q17" s="37"/>
      <c r="R17" s="38"/>
    </row>
    <row r="18" spans="2:18" s="1" customFormat="1" ht="18" customHeight="1">
      <c r="B18" s="36"/>
      <c r="C18" s="37"/>
      <c r="D18" s="37"/>
      <c r="E18" s="30" t="str">
        <f>IF('Rekapitulace stavby'!E17="","",'Rekapitulace stavby'!E17)</f>
        <v xml:space="preserve"> </v>
      </c>
      <c r="F18" s="37"/>
      <c r="G18" s="37"/>
      <c r="H18" s="37"/>
      <c r="I18" s="37"/>
      <c r="J18" s="37"/>
      <c r="K18" s="37"/>
      <c r="L18" s="37"/>
      <c r="M18" s="32" t="s">
        <v>33</v>
      </c>
      <c r="N18" s="37"/>
      <c r="O18" s="225" t="str">
        <f>IF('Rekapitulace stavby'!AN17="","",'Rekapitulace stavby'!AN17)</f>
        <v/>
      </c>
      <c r="P18" s="225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2" t="s">
        <v>38</v>
      </c>
      <c r="E20" s="37"/>
      <c r="F20" s="37"/>
      <c r="G20" s="37"/>
      <c r="H20" s="37"/>
      <c r="I20" s="37"/>
      <c r="J20" s="37"/>
      <c r="K20" s="37"/>
      <c r="L20" s="37"/>
      <c r="M20" s="32" t="s">
        <v>32</v>
      </c>
      <c r="N20" s="37"/>
      <c r="O20" s="225" t="str">
        <f>IF('Rekapitulace stavby'!AN19="","",'Rekapitulace stavby'!AN19)</f>
        <v/>
      </c>
      <c r="P20" s="225"/>
      <c r="Q20" s="37"/>
      <c r="R20" s="38"/>
    </row>
    <row r="21" spans="2:18" s="1" customFormat="1" ht="18" customHeight="1">
      <c r="B21" s="36"/>
      <c r="C21" s="37"/>
      <c r="D21" s="37"/>
      <c r="E21" s="30" t="str">
        <f>IF('Rekapitulace stavby'!E20="","",'Rekapitulace stavby'!E20)</f>
        <v xml:space="preserve"> </v>
      </c>
      <c r="F21" s="37"/>
      <c r="G21" s="37"/>
      <c r="H21" s="37"/>
      <c r="I21" s="37"/>
      <c r="J21" s="37"/>
      <c r="K21" s="37"/>
      <c r="L21" s="37"/>
      <c r="M21" s="32" t="s">
        <v>33</v>
      </c>
      <c r="N21" s="37"/>
      <c r="O21" s="225" t="str">
        <f>IF('Rekapitulace stavby'!AN20="","",'Rekapitulace stavby'!AN20)</f>
        <v/>
      </c>
      <c r="P21" s="225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2" t="s">
        <v>39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2.5" customHeight="1">
      <c r="B24" s="36"/>
      <c r="C24" s="37"/>
      <c r="D24" s="37"/>
      <c r="E24" s="227" t="s">
        <v>5</v>
      </c>
      <c r="F24" s="227"/>
      <c r="G24" s="227"/>
      <c r="H24" s="227"/>
      <c r="I24" s="227"/>
      <c r="J24" s="227"/>
      <c r="K24" s="227"/>
      <c r="L24" s="227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07" t="s">
        <v>105</v>
      </c>
      <c r="E27" s="37"/>
      <c r="F27" s="37"/>
      <c r="G27" s="37"/>
      <c r="H27" s="37"/>
      <c r="I27" s="37"/>
      <c r="J27" s="37"/>
      <c r="K27" s="37"/>
      <c r="L27" s="37"/>
      <c r="M27" s="200">
        <f>N88</f>
        <v>0</v>
      </c>
      <c r="N27" s="200"/>
      <c r="O27" s="200"/>
      <c r="P27" s="200"/>
      <c r="Q27" s="37"/>
      <c r="R27" s="38"/>
    </row>
    <row r="28" spans="2:18" s="1" customFormat="1" ht="14.45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00">
        <f>N100</f>
        <v>0</v>
      </c>
      <c r="N28" s="200"/>
      <c r="O28" s="200"/>
      <c r="P28" s="200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08" t="s">
        <v>42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62"/>
      <c r="O30" s="262"/>
      <c r="P30" s="262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43</v>
      </c>
      <c r="E32" s="43" t="s">
        <v>44</v>
      </c>
      <c r="F32" s="44">
        <v>0.21</v>
      </c>
      <c r="G32" s="109" t="s">
        <v>45</v>
      </c>
      <c r="H32" s="269">
        <f>ROUND((SUM(BE100:BE101)+SUM(BE119:BE420)), 2)</f>
        <v>0</v>
      </c>
      <c r="I32" s="262"/>
      <c r="J32" s="262"/>
      <c r="K32" s="37"/>
      <c r="L32" s="37"/>
      <c r="M32" s="269">
        <f>ROUND(ROUND((SUM(BE100:BE101)+SUM(BE119:BE420)), 2)*F32, 2)</f>
        <v>0</v>
      </c>
      <c r="N32" s="262"/>
      <c r="O32" s="262"/>
      <c r="P32" s="262"/>
      <c r="Q32" s="37"/>
      <c r="R32" s="38"/>
    </row>
    <row r="33" spans="2:18" s="1" customFormat="1" ht="14.45" customHeight="1">
      <c r="B33" s="36"/>
      <c r="C33" s="37"/>
      <c r="D33" s="37"/>
      <c r="E33" s="43" t="s">
        <v>46</v>
      </c>
      <c r="F33" s="44">
        <v>0.15</v>
      </c>
      <c r="G33" s="109" t="s">
        <v>45</v>
      </c>
      <c r="H33" s="269">
        <f>ROUND((SUM(BF100:BF101)+SUM(BF119:BF420)), 2)</f>
        <v>0</v>
      </c>
      <c r="I33" s="262"/>
      <c r="J33" s="262"/>
      <c r="K33" s="37"/>
      <c r="L33" s="37"/>
      <c r="M33" s="269">
        <f>ROUND(ROUND((SUM(BF100:BF101)+SUM(BF119:BF420)), 2)*F33, 2)</f>
        <v>0</v>
      </c>
      <c r="N33" s="262"/>
      <c r="O33" s="262"/>
      <c r="P33" s="262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47</v>
      </c>
      <c r="F34" s="44">
        <v>0.21</v>
      </c>
      <c r="G34" s="109" t="s">
        <v>45</v>
      </c>
      <c r="H34" s="269">
        <f>ROUND((SUM(BG100:BG101)+SUM(BG119:BG420)), 2)</f>
        <v>0</v>
      </c>
      <c r="I34" s="262"/>
      <c r="J34" s="262"/>
      <c r="K34" s="37"/>
      <c r="L34" s="37"/>
      <c r="M34" s="269">
        <v>0</v>
      </c>
      <c r="N34" s="262"/>
      <c r="O34" s="262"/>
      <c r="P34" s="262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48</v>
      </c>
      <c r="F35" s="44">
        <v>0.15</v>
      </c>
      <c r="G35" s="109" t="s">
        <v>45</v>
      </c>
      <c r="H35" s="269">
        <f>ROUND((SUM(BH100:BH101)+SUM(BH119:BH420)), 2)</f>
        <v>0</v>
      </c>
      <c r="I35" s="262"/>
      <c r="J35" s="262"/>
      <c r="K35" s="37"/>
      <c r="L35" s="37"/>
      <c r="M35" s="269">
        <v>0</v>
      </c>
      <c r="N35" s="262"/>
      <c r="O35" s="262"/>
      <c r="P35" s="262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49</v>
      </c>
      <c r="F36" s="44">
        <v>0</v>
      </c>
      <c r="G36" s="109" t="s">
        <v>45</v>
      </c>
      <c r="H36" s="269">
        <f>ROUND((SUM(BI100:BI101)+SUM(BI119:BI420)), 2)</f>
        <v>0</v>
      </c>
      <c r="I36" s="262"/>
      <c r="J36" s="262"/>
      <c r="K36" s="37"/>
      <c r="L36" s="37"/>
      <c r="M36" s="269">
        <v>0</v>
      </c>
      <c r="N36" s="262"/>
      <c r="O36" s="262"/>
      <c r="P36" s="262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05"/>
      <c r="D38" s="110" t="s">
        <v>50</v>
      </c>
      <c r="E38" s="76"/>
      <c r="F38" s="76"/>
      <c r="G38" s="111" t="s">
        <v>51</v>
      </c>
      <c r="H38" s="112" t="s">
        <v>52</v>
      </c>
      <c r="I38" s="76"/>
      <c r="J38" s="76"/>
      <c r="K38" s="76"/>
      <c r="L38" s="270">
        <f>SUM(M30:M36)</f>
        <v>0</v>
      </c>
      <c r="M38" s="270"/>
      <c r="N38" s="270"/>
      <c r="O38" s="270"/>
      <c r="P38" s="271"/>
      <c r="Q38" s="10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>
      <c r="B50" s="36"/>
      <c r="C50" s="37"/>
      <c r="D50" s="51" t="s">
        <v>53</v>
      </c>
      <c r="E50" s="52"/>
      <c r="F50" s="52"/>
      <c r="G50" s="52"/>
      <c r="H50" s="53"/>
      <c r="I50" s="37"/>
      <c r="J50" s="51" t="s">
        <v>54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5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6"/>
    </row>
    <row r="52" spans="2:18">
      <c r="B52" s="25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6"/>
    </row>
    <row r="53" spans="2:18">
      <c r="B53" s="25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6"/>
    </row>
    <row r="54" spans="2:18">
      <c r="B54" s="25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6"/>
    </row>
    <row r="55" spans="2:18">
      <c r="B55" s="25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6"/>
    </row>
    <row r="56" spans="2:18">
      <c r="B56" s="25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6"/>
    </row>
    <row r="57" spans="2:18">
      <c r="B57" s="25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6"/>
    </row>
    <row r="58" spans="2:18">
      <c r="B58" s="25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6"/>
    </row>
    <row r="59" spans="2:18" s="1" customFormat="1" ht="15">
      <c r="B59" s="36"/>
      <c r="C59" s="37"/>
      <c r="D59" s="56" t="s">
        <v>55</v>
      </c>
      <c r="E59" s="57"/>
      <c r="F59" s="57"/>
      <c r="G59" s="58" t="s">
        <v>56</v>
      </c>
      <c r="H59" s="59"/>
      <c r="I59" s="37"/>
      <c r="J59" s="56" t="s">
        <v>55</v>
      </c>
      <c r="K59" s="57"/>
      <c r="L59" s="57"/>
      <c r="M59" s="57"/>
      <c r="N59" s="58" t="s">
        <v>56</v>
      </c>
      <c r="O59" s="57"/>
      <c r="P59" s="59"/>
      <c r="Q59" s="37"/>
      <c r="R59" s="38"/>
    </row>
    <row r="60" spans="2:18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>
      <c r="B61" s="36"/>
      <c r="C61" s="37"/>
      <c r="D61" s="51" t="s">
        <v>57</v>
      </c>
      <c r="E61" s="52"/>
      <c r="F61" s="52"/>
      <c r="G61" s="52"/>
      <c r="H61" s="53"/>
      <c r="I61" s="37"/>
      <c r="J61" s="51" t="s">
        <v>58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5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6"/>
    </row>
    <row r="63" spans="2:18">
      <c r="B63" s="25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6"/>
    </row>
    <row r="64" spans="2:18">
      <c r="B64" s="25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6"/>
    </row>
    <row r="65" spans="2:18">
      <c r="B65" s="25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6"/>
    </row>
    <row r="66" spans="2:18">
      <c r="B66" s="25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6"/>
    </row>
    <row r="67" spans="2:18">
      <c r="B67" s="25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6"/>
    </row>
    <row r="68" spans="2:18">
      <c r="B68" s="25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6"/>
    </row>
    <row r="69" spans="2:18">
      <c r="B69" s="25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6"/>
    </row>
    <row r="70" spans="2:18" s="1" customFormat="1" ht="15">
      <c r="B70" s="36"/>
      <c r="C70" s="37"/>
      <c r="D70" s="56" t="s">
        <v>55</v>
      </c>
      <c r="E70" s="57"/>
      <c r="F70" s="57"/>
      <c r="G70" s="58" t="s">
        <v>56</v>
      </c>
      <c r="H70" s="59"/>
      <c r="I70" s="37"/>
      <c r="J70" s="56" t="s">
        <v>55</v>
      </c>
      <c r="K70" s="57"/>
      <c r="L70" s="57"/>
      <c r="M70" s="57"/>
      <c r="N70" s="58" t="s">
        <v>56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16" t="s">
        <v>107</v>
      </c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63" t="str">
        <f>F6</f>
        <v>MČ Horní Počerníce Rekonstrukce chodníků Náchodská (II. etapa)</v>
      </c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37"/>
      <c r="R78" s="38"/>
    </row>
    <row r="79" spans="2:18" s="1" customFormat="1" ht="36.950000000000003" customHeight="1">
      <c r="B79" s="36"/>
      <c r="C79" s="70" t="s">
        <v>103</v>
      </c>
      <c r="D79" s="37"/>
      <c r="E79" s="37"/>
      <c r="F79" s="218" t="str">
        <f>F7</f>
        <v>100 - SO 100 Komunikace a zpevněné plochy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2" t="s">
        <v>23</v>
      </c>
      <c r="D81" s="37"/>
      <c r="E81" s="37"/>
      <c r="F81" s="30" t="str">
        <f>F9</f>
        <v xml:space="preserve"> </v>
      </c>
      <c r="G81" s="37"/>
      <c r="H81" s="37"/>
      <c r="I81" s="37"/>
      <c r="J81" s="37"/>
      <c r="K81" s="32" t="s">
        <v>25</v>
      </c>
      <c r="L81" s="37"/>
      <c r="M81" s="265" t="str">
        <f>IF(O9="","",O9)</f>
        <v>12. 6. 2017</v>
      </c>
      <c r="N81" s="265"/>
      <c r="O81" s="265"/>
      <c r="P81" s="265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2" t="s">
        <v>31</v>
      </c>
      <c r="D83" s="37"/>
      <c r="E83" s="37"/>
      <c r="F83" s="30" t="str">
        <f>E12</f>
        <v>MČ Horní Počernice</v>
      </c>
      <c r="G83" s="37"/>
      <c r="H83" s="37"/>
      <c r="I83" s="37"/>
      <c r="J83" s="37"/>
      <c r="K83" s="32" t="s">
        <v>36</v>
      </c>
      <c r="L83" s="37"/>
      <c r="M83" s="225" t="str">
        <f>E18</f>
        <v xml:space="preserve"> </v>
      </c>
      <c r="N83" s="225"/>
      <c r="O83" s="225"/>
      <c r="P83" s="225"/>
      <c r="Q83" s="225"/>
      <c r="R83" s="38"/>
    </row>
    <row r="84" spans="2:47" s="1" customFormat="1" ht="14.45" customHeight="1">
      <c r="B84" s="36"/>
      <c r="C84" s="32" t="s">
        <v>34</v>
      </c>
      <c r="D84" s="37"/>
      <c r="E84" s="37"/>
      <c r="F84" s="30" t="str">
        <f>IF(E15="","",E15)</f>
        <v xml:space="preserve"> </v>
      </c>
      <c r="G84" s="37"/>
      <c r="H84" s="37"/>
      <c r="I84" s="37"/>
      <c r="J84" s="37"/>
      <c r="K84" s="32" t="s">
        <v>38</v>
      </c>
      <c r="L84" s="37"/>
      <c r="M84" s="225" t="str">
        <f>E21</f>
        <v xml:space="preserve"> </v>
      </c>
      <c r="N84" s="225"/>
      <c r="O84" s="225"/>
      <c r="P84" s="225"/>
      <c r="Q84" s="225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67" t="s">
        <v>108</v>
      </c>
      <c r="D86" s="268"/>
      <c r="E86" s="268"/>
      <c r="F86" s="268"/>
      <c r="G86" s="268"/>
      <c r="H86" s="105"/>
      <c r="I86" s="105"/>
      <c r="J86" s="105"/>
      <c r="K86" s="105"/>
      <c r="L86" s="105"/>
      <c r="M86" s="105"/>
      <c r="N86" s="267" t="s">
        <v>109</v>
      </c>
      <c r="O86" s="268"/>
      <c r="P86" s="268"/>
      <c r="Q86" s="268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13" t="s">
        <v>110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4">
        <f>N119</f>
        <v>0</v>
      </c>
      <c r="O88" s="260"/>
      <c r="P88" s="260"/>
      <c r="Q88" s="260"/>
      <c r="R88" s="38"/>
      <c r="AU88" s="21" t="s">
        <v>111</v>
      </c>
    </row>
    <row r="89" spans="2:47" s="6" customFormat="1" ht="24.95" customHeight="1">
      <c r="B89" s="114"/>
      <c r="C89" s="115"/>
      <c r="D89" s="116" t="s">
        <v>112</v>
      </c>
      <c r="E89" s="115"/>
      <c r="F89" s="115"/>
      <c r="G89" s="115"/>
      <c r="H89" s="115"/>
      <c r="I89" s="115"/>
      <c r="J89" s="115"/>
      <c r="K89" s="115"/>
      <c r="L89" s="115"/>
      <c r="M89" s="115"/>
      <c r="N89" s="238">
        <f>N120</f>
        <v>0</v>
      </c>
      <c r="O89" s="266"/>
      <c r="P89" s="266"/>
      <c r="Q89" s="266"/>
      <c r="R89" s="117"/>
    </row>
    <row r="90" spans="2:47" s="7" customFormat="1" ht="19.899999999999999" customHeight="1">
      <c r="B90" s="118"/>
      <c r="C90" s="119"/>
      <c r="D90" s="120" t="s">
        <v>113</v>
      </c>
      <c r="E90" s="119"/>
      <c r="F90" s="119"/>
      <c r="G90" s="119"/>
      <c r="H90" s="119"/>
      <c r="I90" s="119"/>
      <c r="J90" s="119"/>
      <c r="K90" s="119"/>
      <c r="L90" s="119"/>
      <c r="M90" s="119"/>
      <c r="N90" s="258">
        <f>N121</f>
        <v>0</v>
      </c>
      <c r="O90" s="259"/>
      <c r="P90" s="259"/>
      <c r="Q90" s="259"/>
      <c r="R90" s="121"/>
    </row>
    <row r="91" spans="2:47" s="7" customFormat="1" ht="19.899999999999999" customHeight="1">
      <c r="B91" s="118"/>
      <c r="C91" s="119"/>
      <c r="D91" s="120" t="s">
        <v>114</v>
      </c>
      <c r="E91" s="119"/>
      <c r="F91" s="119"/>
      <c r="G91" s="119"/>
      <c r="H91" s="119"/>
      <c r="I91" s="119"/>
      <c r="J91" s="119"/>
      <c r="K91" s="119"/>
      <c r="L91" s="119"/>
      <c r="M91" s="119"/>
      <c r="N91" s="258">
        <f>N262</f>
        <v>0</v>
      </c>
      <c r="O91" s="259"/>
      <c r="P91" s="259"/>
      <c r="Q91" s="259"/>
      <c r="R91" s="121"/>
    </row>
    <row r="92" spans="2:47" s="7" customFormat="1" ht="19.899999999999999" customHeight="1">
      <c r="B92" s="118"/>
      <c r="C92" s="119"/>
      <c r="D92" s="120" t="s">
        <v>115</v>
      </c>
      <c r="E92" s="119"/>
      <c r="F92" s="119"/>
      <c r="G92" s="119"/>
      <c r="H92" s="119"/>
      <c r="I92" s="119"/>
      <c r="J92" s="119"/>
      <c r="K92" s="119"/>
      <c r="L92" s="119"/>
      <c r="M92" s="119"/>
      <c r="N92" s="258">
        <f>N266</f>
        <v>0</v>
      </c>
      <c r="O92" s="259"/>
      <c r="P92" s="259"/>
      <c r="Q92" s="259"/>
      <c r="R92" s="121"/>
    </row>
    <row r="93" spans="2:47" s="7" customFormat="1" ht="19.899999999999999" customHeight="1">
      <c r="B93" s="118"/>
      <c r="C93" s="119"/>
      <c r="D93" s="120" t="s">
        <v>116</v>
      </c>
      <c r="E93" s="119"/>
      <c r="F93" s="119"/>
      <c r="G93" s="119"/>
      <c r="H93" s="119"/>
      <c r="I93" s="119"/>
      <c r="J93" s="119"/>
      <c r="K93" s="119"/>
      <c r="L93" s="119"/>
      <c r="M93" s="119"/>
      <c r="N93" s="258">
        <f>N316</f>
        <v>0</v>
      </c>
      <c r="O93" s="259"/>
      <c r="P93" s="259"/>
      <c r="Q93" s="259"/>
      <c r="R93" s="121"/>
    </row>
    <row r="94" spans="2:47" s="7" customFormat="1" ht="19.899999999999999" customHeight="1">
      <c r="B94" s="118"/>
      <c r="C94" s="119"/>
      <c r="D94" s="120" t="s">
        <v>117</v>
      </c>
      <c r="E94" s="119"/>
      <c r="F94" s="119"/>
      <c r="G94" s="119"/>
      <c r="H94" s="119"/>
      <c r="I94" s="119"/>
      <c r="J94" s="119"/>
      <c r="K94" s="119"/>
      <c r="L94" s="119"/>
      <c r="M94" s="119"/>
      <c r="N94" s="258">
        <f>N326</f>
        <v>0</v>
      </c>
      <c r="O94" s="259"/>
      <c r="P94" s="259"/>
      <c r="Q94" s="259"/>
      <c r="R94" s="121"/>
    </row>
    <row r="95" spans="2:47" s="7" customFormat="1" ht="19.899999999999999" customHeight="1">
      <c r="B95" s="118"/>
      <c r="C95" s="119"/>
      <c r="D95" s="120" t="s">
        <v>118</v>
      </c>
      <c r="E95" s="119"/>
      <c r="F95" s="119"/>
      <c r="G95" s="119"/>
      <c r="H95" s="119"/>
      <c r="I95" s="119"/>
      <c r="J95" s="119"/>
      <c r="K95" s="119"/>
      <c r="L95" s="119"/>
      <c r="M95" s="119"/>
      <c r="N95" s="258">
        <f>N381</f>
        <v>0</v>
      </c>
      <c r="O95" s="259"/>
      <c r="P95" s="259"/>
      <c r="Q95" s="259"/>
      <c r="R95" s="121"/>
    </row>
    <row r="96" spans="2:47" s="7" customFormat="1" ht="19.899999999999999" customHeight="1">
      <c r="B96" s="118"/>
      <c r="C96" s="119"/>
      <c r="D96" s="120" t="s">
        <v>119</v>
      </c>
      <c r="E96" s="119"/>
      <c r="F96" s="119"/>
      <c r="G96" s="119"/>
      <c r="H96" s="119"/>
      <c r="I96" s="119"/>
      <c r="J96" s="119"/>
      <c r="K96" s="119"/>
      <c r="L96" s="119"/>
      <c r="M96" s="119"/>
      <c r="N96" s="258">
        <f>N408</f>
        <v>0</v>
      </c>
      <c r="O96" s="259"/>
      <c r="P96" s="259"/>
      <c r="Q96" s="259"/>
      <c r="R96" s="121"/>
    </row>
    <row r="97" spans="2:21" s="6" customFormat="1" ht="24.95" customHeight="1">
      <c r="B97" s="114"/>
      <c r="C97" s="115"/>
      <c r="D97" s="116" t="s">
        <v>120</v>
      </c>
      <c r="E97" s="115"/>
      <c r="F97" s="115"/>
      <c r="G97" s="115"/>
      <c r="H97" s="115"/>
      <c r="I97" s="115"/>
      <c r="J97" s="115"/>
      <c r="K97" s="115"/>
      <c r="L97" s="115"/>
      <c r="M97" s="115"/>
      <c r="N97" s="238">
        <f>N410</f>
        <v>0</v>
      </c>
      <c r="O97" s="266"/>
      <c r="P97" s="266"/>
      <c r="Q97" s="266"/>
      <c r="R97" s="117"/>
    </row>
    <row r="98" spans="2:21" s="7" customFormat="1" ht="19.899999999999999" customHeight="1">
      <c r="B98" s="118"/>
      <c r="C98" s="119"/>
      <c r="D98" s="120" t="s">
        <v>121</v>
      </c>
      <c r="E98" s="119"/>
      <c r="F98" s="119"/>
      <c r="G98" s="119"/>
      <c r="H98" s="119"/>
      <c r="I98" s="119"/>
      <c r="J98" s="119"/>
      <c r="K98" s="119"/>
      <c r="L98" s="119"/>
      <c r="M98" s="119"/>
      <c r="N98" s="258">
        <f>N411</f>
        <v>0</v>
      </c>
      <c r="O98" s="259"/>
      <c r="P98" s="259"/>
      <c r="Q98" s="259"/>
      <c r="R98" s="121"/>
    </row>
    <row r="99" spans="2:21" s="1" customFormat="1" ht="21.75" customHeight="1">
      <c r="B99" s="36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8"/>
    </row>
    <row r="100" spans="2:21" s="1" customFormat="1" ht="29.25" customHeight="1">
      <c r="B100" s="36"/>
      <c r="C100" s="113" t="s">
        <v>122</v>
      </c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260">
        <v>0</v>
      </c>
      <c r="O100" s="261"/>
      <c r="P100" s="261"/>
      <c r="Q100" s="261"/>
      <c r="R100" s="38"/>
      <c r="T100" s="122"/>
      <c r="U100" s="123" t="s">
        <v>43</v>
      </c>
    </row>
    <row r="101" spans="2:21" s="1" customFormat="1" ht="18" customHeight="1">
      <c r="B101" s="36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8"/>
    </row>
    <row r="102" spans="2:21" s="1" customFormat="1" ht="29.25" customHeight="1">
      <c r="B102" s="36"/>
      <c r="C102" s="104" t="s">
        <v>95</v>
      </c>
      <c r="D102" s="105"/>
      <c r="E102" s="105"/>
      <c r="F102" s="105"/>
      <c r="G102" s="105"/>
      <c r="H102" s="105"/>
      <c r="I102" s="105"/>
      <c r="J102" s="105"/>
      <c r="K102" s="105"/>
      <c r="L102" s="204">
        <f>ROUND(SUM(N88+N100),2)</f>
        <v>0</v>
      </c>
      <c r="M102" s="204"/>
      <c r="N102" s="204"/>
      <c r="O102" s="204"/>
      <c r="P102" s="204"/>
      <c r="Q102" s="204"/>
      <c r="R102" s="38"/>
    </row>
    <row r="103" spans="2:21" s="1" customFormat="1" ht="6.95" customHeight="1">
      <c r="B103" s="60"/>
      <c r="C103" s="61"/>
      <c r="D103" s="61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2"/>
    </row>
    <row r="107" spans="2:21" s="1" customFormat="1" ht="6.95" customHeight="1"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64"/>
      <c r="R107" s="65"/>
    </row>
    <row r="108" spans="2:21" s="1" customFormat="1" ht="36.950000000000003" customHeight="1">
      <c r="B108" s="36"/>
      <c r="C108" s="216" t="s">
        <v>123</v>
      </c>
      <c r="D108" s="262"/>
      <c r="E108" s="262"/>
      <c r="F108" s="262"/>
      <c r="G108" s="262"/>
      <c r="H108" s="262"/>
      <c r="I108" s="262"/>
      <c r="J108" s="262"/>
      <c r="K108" s="262"/>
      <c r="L108" s="262"/>
      <c r="M108" s="262"/>
      <c r="N108" s="262"/>
      <c r="O108" s="262"/>
      <c r="P108" s="262"/>
      <c r="Q108" s="262"/>
      <c r="R108" s="38"/>
    </row>
    <row r="109" spans="2:21" s="1" customFormat="1" ht="6.95" customHeight="1">
      <c r="B109" s="36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8"/>
    </row>
    <row r="110" spans="2:21" s="1" customFormat="1" ht="30" customHeight="1">
      <c r="B110" s="36"/>
      <c r="C110" s="32" t="s">
        <v>17</v>
      </c>
      <c r="D110" s="37"/>
      <c r="E110" s="37"/>
      <c r="F110" s="263" t="str">
        <f>F6</f>
        <v>MČ Horní Počerníce Rekonstrukce chodníků Náchodská (II. etapa)</v>
      </c>
      <c r="G110" s="264"/>
      <c r="H110" s="264"/>
      <c r="I110" s="264"/>
      <c r="J110" s="264"/>
      <c r="K110" s="264"/>
      <c r="L110" s="264"/>
      <c r="M110" s="264"/>
      <c r="N110" s="264"/>
      <c r="O110" s="264"/>
      <c r="P110" s="264"/>
      <c r="Q110" s="37"/>
      <c r="R110" s="38"/>
    </row>
    <row r="111" spans="2:21" s="1" customFormat="1" ht="36.950000000000003" customHeight="1">
      <c r="B111" s="36"/>
      <c r="C111" s="70" t="s">
        <v>103</v>
      </c>
      <c r="D111" s="37"/>
      <c r="E111" s="37"/>
      <c r="F111" s="218" t="str">
        <f>F7</f>
        <v>100 - SO 100 Komunikace a zpevněné plochy</v>
      </c>
      <c r="G111" s="262"/>
      <c r="H111" s="262"/>
      <c r="I111" s="262"/>
      <c r="J111" s="262"/>
      <c r="K111" s="262"/>
      <c r="L111" s="262"/>
      <c r="M111" s="262"/>
      <c r="N111" s="262"/>
      <c r="O111" s="262"/>
      <c r="P111" s="262"/>
      <c r="Q111" s="37"/>
      <c r="R111" s="38"/>
    </row>
    <row r="112" spans="2:21" s="1" customFormat="1" ht="6.95" customHeight="1">
      <c r="B112" s="36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8"/>
    </row>
    <row r="113" spans="2:65" s="1" customFormat="1" ht="18" customHeight="1">
      <c r="B113" s="36"/>
      <c r="C113" s="32" t="s">
        <v>23</v>
      </c>
      <c r="D113" s="37"/>
      <c r="E113" s="37"/>
      <c r="F113" s="30" t="str">
        <f>F9</f>
        <v xml:space="preserve"> </v>
      </c>
      <c r="G113" s="37"/>
      <c r="H113" s="37"/>
      <c r="I113" s="37"/>
      <c r="J113" s="37"/>
      <c r="K113" s="32" t="s">
        <v>25</v>
      </c>
      <c r="L113" s="37"/>
      <c r="M113" s="265" t="str">
        <f>IF(O9="","",O9)</f>
        <v>12. 6. 2017</v>
      </c>
      <c r="N113" s="265"/>
      <c r="O113" s="265"/>
      <c r="P113" s="265"/>
      <c r="Q113" s="37"/>
      <c r="R113" s="38"/>
    </row>
    <row r="114" spans="2:65" s="1" customFormat="1" ht="6.95" customHeight="1"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8"/>
    </row>
    <row r="115" spans="2:65" s="1" customFormat="1" ht="15">
      <c r="B115" s="36"/>
      <c r="C115" s="32" t="s">
        <v>31</v>
      </c>
      <c r="D115" s="37"/>
      <c r="E115" s="37"/>
      <c r="F115" s="30" t="str">
        <f>E12</f>
        <v>MČ Horní Počernice</v>
      </c>
      <c r="G115" s="37"/>
      <c r="H115" s="37"/>
      <c r="I115" s="37"/>
      <c r="J115" s="37"/>
      <c r="K115" s="32" t="s">
        <v>36</v>
      </c>
      <c r="L115" s="37"/>
      <c r="M115" s="225" t="str">
        <f>E18</f>
        <v xml:space="preserve"> </v>
      </c>
      <c r="N115" s="225"/>
      <c r="O115" s="225"/>
      <c r="P115" s="225"/>
      <c r="Q115" s="225"/>
      <c r="R115" s="38"/>
    </row>
    <row r="116" spans="2:65" s="1" customFormat="1" ht="14.45" customHeight="1">
      <c r="B116" s="36"/>
      <c r="C116" s="32" t="s">
        <v>34</v>
      </c>
      <c r="D116" s="37"/>
      <c r="E116" s="37"/>
      <c r="F116" s="30" t="str">
        <f>IF(E15="","",E15)</f>
        <v xml:space="preserve"> </v>
      </c>
      <c r="G116" s="37"/>
      <c r="H116" s="37"/>
      <c r="I116" s="37"/>
      <c r="J116" s="37"/>
      <c r="K116" s="32" t="s">
        <v>38</v>
      </c>
      <c r="L116" s="37"/>
      <c r="M116" s="225" t="str">
        <f>E21</f>
        <v xml:space="preserve"> </v>
      </c>
      <c r="N116" s="225"/>
      <c r="O116" s="225"/>
      <c r="P116" s="225"/>
      <c r="Q116" s="225"/>
      <c r="R116" s="38"/>
    </row>
    <row r="117" spans="2:65" s="1" customFormat="1" ht="10.35" customHeight="1">
      <c r="B117" s="36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8"/>
    </row>
    <row r="118" spans="2:65" s="8" customFormat="1" ht="29.25" customHeight="1">
      <c r="B118" s="124"/>
      <c r="C118" s="125" t="s">
        <v>124</v>
      </c>
      <c r="D118" s="126" t="s">
        <v>125</v>
      </c>
      <c r="E118" s="126" t="s">
        <v>61</v>
      </c>
      <c r="F118" s="255" t="s">
        <v>126</v>
      </c>
      <c r="G118" s="255"/>
      <c r="H118" s="255"/>
      <c r="I118" s="255"/>
      <c r="J118" s="126" t="s">
        <v>127</v>
      </c>
      <c r="K118" s="126" t="s">
        <v>128</v>
      </c>
      <c r="L118" s="256" t="s">
        <v>129</v>
      </c>
      <c r="M118" s="256"/>
      <c r="N118" s="255" t="s">
        <v>109</v>
      </c>
      <c r="O118" s="255"/>
      <c r="P118" s="255"/>
      <c r="Q118" s="257"/>
      <c r="R118" s="127"/>
      <c r="T118" s="77" t="s">
        <v>130</v>
      </c>
      <c r="U118" s="78" t="s">
        <v>43</v>
      </c>
      <c r="V118" s="78" t="s">
        <v>131</v>
      </c>
      <c r="W118" s="78" t="s">
        <v>132</v>
      </c>
      <c r="X118" s="78" t="s">
        <v>133</v>
      </c>
      <c r="Y118" s="78" t="s">
        <v>134</v>
      </c>
      <c r="Z118" s="78" t="s">
        <v>135</v>
      </c>
      <c r="AA118" s="79" t="s">
        <v>136</v>
      </c>
    </row>
    <row r="119" spans="2:65" s="1" customFormat="1" ht="29.25" customHeight="1">
      <c r="B119" s="36"/>
      <c r="C119" s="81" t="s">
        <v>105</v>
      </c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235">
        <f>BK119</f>
        <v>0</v>
      </c>
      <c r="O119" s="236"/>
      <c r="P119" s="236"/>
      <c r="Q119" s="236"/>
      <c r="R119" s="38"/>
      <c r="T119" s="80"/>
      <c r="U119" s="52"/>
      <c r="V119" s="52"/>
      <c r="W119" s="128">
        <f>W120+W410</f>
        <v>4537.9142390000006</v>
      </c>
      <c r="X119" s="52"/>
      <c r="Y119" s="128">
        <f>Y120+Y410</f>
        <v>1108.3945192000001</v>
      </c>
      <c r="Z119" s="52"/>
      <c r="AA119" s="129">
        <f>AA120+AA410</f>
        <v>1564.2969999999998</v>
      </c>
      <c r="AT119" s="21" t="s">
        <v>78</v>
      </c>
      <c r="AU119" s="21" t="s">
        <v>111</v>
      </c>
      <c r="BK119" s="130">
        <f>BK120+BK410</f>
        <v>0</v>
      </c>
    </row>
    <row r="120" spans="2:65" s="9" customFormat="1" ht="37.35" customHeight="1">
      <c r="B120" s="131"/>
      <c r="C120" s="132"/>
      <c r="D120" s="133" t="s">
        <v>112</v>
      </c>
      <c r="E120" s="133"/>
      <c r="F120" s="133"/>
      <c r="G120" s="133"/>
      <c r="H120" s="133"/>
      <c r="I120" s="133"/>
      <c r="J120" s="133"/>
      <c r="K120" s="133"/>
      <c r="L120" s="133"/>
      <c r="M120" s="133"/>
      <c r="N120" s="237">
        <f>BK120</f>
        <v>0</v>
      </c>
      <c r="O120" s="238"/>
      <c r="P120" s="238"/>
      <c r="Q120" s="238"/>
      <c r="R120" s="134"/>
      <c r="T120" s="135"/>
      <c r="U120" s="132"/>
      <c r="V120" s="132"/>
      <c r="W120" s="136">
        <f>W121+W262+W266+W316+W326+W381+W408</f>
        <v>4411.9880790000007</v>
      </c>
      <c r="X120" s="132"/>
      <c r="Y120" s="136">
        <f>Y121+Y262+Y266+Y316+Y326+Y381+Y408</f>
        <v>1058.2482258</v>
      </c>
      <c r="Z120" s="132"/>
      <c r="AA120" s="137">
        <f>AA121+AA262+AA266+AA316+AA326+AA381+AA408</f>
        <v>1564.2969999999998</v>
      </c>
      <c r="AR120" s="138" t="s">
        <v>87</v>
      </c>
      <c r="AT120" s="139" t="s">
        <v>78</v>
      </c>
      <c r="AU120" s="139" t="s">
        <v>79</v>
      </c>
      <c r="AY120" s="138" t="s">
        <v>137</v>
      </c>
      <c r="BK120" s="140">
        <f>BK121+BK262+BK266+BK316+BK326+BK381+BK408</f>
        <v>0</v>
      </c>
    </row>
    <row r="121" spans="2:65" s="9" customFormat="1" ht="19.899999999999999" customHeight="1">
      <c r="B121" s="131"/>
      <c r="C121" s="132"/>
      <c r="D121" s="141" t="s">
        <v>113</v>
      </c>
      <c r="E121" s="141"/>
      <c r="F121" s="141"/>
      <c r="G121" s="141"/>
      <c r="H121" s="141"/>
      <c r="I121" s="141"/>
      <c r="J121" s="141"/>
      <c r="K121" s="141"/>
      <c r="L121" s="141"/>
      <c r="M121" s="141"/>
      <c r="N121" s="239">
        <f>BK121</f>
        <v>0</v>
      </c>
      <c r="O121" s="240"/>
      <c r="P121" s="240"/>
      <c r="Q121" s="240"/>
      <c r="R121" s="134"/>
      <c r="T121" s="135"/>
      <c r="U121" s="132"/>
      <c r="V121" s="132"/>
      <c r="W121" s="136">
        <f>SUM(W122:W261)</f>
        <v>1477.196036</v>
      </c>
      <c r="X121" s="132"/>
      <c r="Y121" s="136">
        <f>SUM(Y122:Y261)</f>
        <v>258.70757000000003</v>
      </c>
      <c r="Z121" s="132"/>
      <c r="AA121" s="137">
        <f>SUM(AA122:AA261)</f>
        <v>1564.2649999999999</v>
      </c>
      <c r="AR121" s="138" t="s">
        <v>87</v>
      </c>
      <c r="AT121" s="139" t="s">
        <v>78</v>
      </c>
      <c r="AU121" s="139" t="s">
        <v>87</v>
      </c>
      <c r="AY121" s="138" t="s">
        <v>137</v>
      </c>
      <c r="BK121" s="140">
        <f>SUM(BK122:BK261)</f>
        <v>0</v>
      </c>
    </row>
    <row r="122" spans="2:65" s="1" customFormat="1" ht="22.5" customHeight="1">
      <c r="B122" s="142"/>
      <c r="C122" s="143" t="s">
        <v>87</v>
      </c>
      <c r="D122" s="143" t="s">
        <v>138</v>
      </c>
      <c r="E122" s="144" t="s">
        <v>139</v>
      </c>
      <c r="F122" s="229" t="s">
        <v>140</v>
      </c>
      <c r="G122" s="229"/>
      <c r="H122" s="229"/>
      <c r="I122" s="229"/>
      <c r="J122" s="145" t="s">
        <v>141</v>
      </c>
      <c r="K122" s="146">
        <v>5.3999999999999999E-2</v>
      </c>
      <c r="L122" s="230"/>
      <c r="M122" s="230"/>
      <c r="N122" s="230">
        <f>ROUND(L122*K122,2)</f>
        <v>0</v>
      </c>
      <c r="O122" s="230"/>
      <c r="P122" s="230"/>
      <c r="Q122" s="230"/>
      <c r="R122" s="147"/>
      <c r="T122" s="148" t="s">
        <v>5</v>
      </c>
      <c r="U122" s="45" t="s">
        <v>44</v>
      </c>
      <c r="V122" s="149">
        <v>111</v>
      </c>
      <c r="W122" s="149">
        <f>V122*K122</f>
        <v>5.9939999999999998</v>
      </c>
      <c r="X122" s="149">
        <v>0</v>
      </c>
      <c r="Y122" s="149">
        <f>X122*K122</f>
        <v>0</v>
      </c>
      <c r="Z122" s="149">
        <v>0</v>
      </c>
      <c r="AA122" s="150">
        <f>Z122*K122</f>
        <v>0</v>
      </c>
      <c r="AR122" s="21" t="s">
        <v>142</v>
      </c>
      <c r="AT122" s="21" t="s">
        <v>138</v>
      </c>
      <c r="AU122" s="21" t="s">
        <v>101</v>
      </c>
      <c r="AY122" s="21" t="s">
        <v>137</v>
      </c>
      <c r="BE122" s="151">
        <f>IF(U122="základní",N122,0)</f>
        <v>0</v>
      </c>
      <c r="BF122" s="151">
        <f>IF(U122="snížená",N122,0)</f>
        <v>0</v>
      </c>
      <c r="BG122" s="151">
        <f>IF(U122="zákl. přenesená",N122,0)</f>
        <v>0</v>
      </c>
      <c r="BH122" s="151">
        <f>IF(U122="sníž. přenesená",N122,0)</f>
        <v>0</v>
      </c>
      <c r="BI122" s="151">
        <f>IF(U122="nulová",N122,0)</f>
        <v>0</v>
      </c>
      <c r="BJ122" s="21" t="s">
        <v>87</v>
      </c>
      <c r="BK122" s="151">
        <f>ROUND(L122*K122,2)</f>
        <v>0</v>
      </c>
      <c r="BL122" s="21" t="s">
        <v>142</v>
      </c>
      <c r="BM122" s="21" t="s">
        <v>143</v>
      </c>
    </row>
    <row r="123" spans="2:65" s="10" customFormat="1" ht="44.25" customHeight="1">
      <c r="B123" s="152"/>
      <c r="C123" s="153"/>
      <c r="D123" s="153"/>
      <c r="E123" s="154" t="s">
        <v>5</v>
      </c>
      <c r="F123" s="249" t="s">
        <v>144</v>
      </c>
      <c r="G123" s="250"/>
      <c r="H123" s="250"/>
      <c r="I123" s="250"/>
      <c r="J123" s="153"/>
      <c r="K123" s="155" t="s">
        <v>5</v>
      </c>
      <c r="L123" s="153"/>
      <c r="M123" s="153"/>
      <c r="N123" s="153"/>
      <c r="O123" s="153"/>
      <c r="P123" s="153"/>
      <c r="Q123" s="153"/>
      <c r="R123" s="156"/>
      <c r="T123" s="157"/>
      <c r="U123" s="153"/>
      <c r="V123" s="153"/>
      <c r="W123" s="153"/>
      <c r="X123" s="153"/>
      <c r="Y123" s="153"/>
      <c r="Z123" s="153"/>
      <c r="AA123" s="158"/>
      <c r="AT123" s="159" t="s">
        <v>145</v>
      </c>
      <c r="AU123" s="159" t="s">
        <v>101</v>
      </c>
      <c r="AV123" s="10" t="s">
        <v>87</v>
      </c>
      <c r="AW123" s="10" t="s">
        <v>37</v>
      </c>
      <c r="AX123" s="10" t="s">
        <v>79</v>
      </c>
      <c r="AY123" s="159" t="s">
        <v>137</v>
      </c>
    </row>
    <row r="124" spans="2:65" s="10" customFormat="1" ht="44.25" customHeight="1">
      <c r="B124" s="152"/>
      <c r="C124" s="153"/>
      <c r="D124" s="153"/>
      <c r="E124" s="154" t="s">
        <v>5</v>
      </c>
      <c r="F124" s="253" t="s">
        <v>146</v>
      </c>
      <c r="G124" s="254"/>
      <c r="H124" s="254"/>
      <c r="I124" s="254"/>
      <c r="J124" s="153"/>
      <c r="K124" s="155" t="s">
        <v>5</v>
      </c>
      <c r="L124" s="153"/>
      <c r="M124" s="153"/>
      <c r="N124" s="153"/>
      <c r="O124" s="153"/>
      <c r="P124" s="153"/>
      <c r="Q124" s="153"/>
      <c r="R124" s="156"/>
      <c r="T124" s="157"/>
      <c r="U124" s="153"/>
      <c r="V124" s="153"/>
      <c r="W124" s="153"/>
      <c r="X124" s="153"/>
      <c r="Y124" s="153"/>
      <c r="Z124" s="153"/>
      <c r="AA124" s="158"/>
      <c r="AT124" s="159" t="s">
        <v>145</v>
      </c>
      <c r="AU124" s="159" t="s">
        <v>101</v>
      </c>
      <c r="AV124" s="10" t="s">
        <v>87</v>
      </c>
      <c r="AW124" s="10" t="s">
        <v>37</v>
      </c>
      <c r="AX124" s="10" t="s">
        <v>79</v>
      </c>
      <c r="AY124" s="159" t="s">
        <v>137</v>
      </c>
    </row>
    <row r="125" spans="2:65" s="10" customFormat="1" ht="57" customHeight="1">
      <c r="B125" s="152"/>
      <c r="C125" s="153"/>
      <c r="D125" s="153"/>
      <c r="E125" s="154" t="s">
        <v>5</v>
      </c>
      <c r="F125" s="253" t="s">
        <v>147</v>
      </c>
      <c r="G125" s="254"/>
      <c r="H125" s="254"/>
      <c r="I125" s="254"/>
      <c r="J125" s="153"/>
      <c r="K125" s="155" t="s">
        <v>5</v>
      </c>
      <c r="L125" s="153"/>
      <c r="M125" s="153"/>
      <c r="N125" s="153"/>
      <c r="O125" s="153"/>
      <c r="P125" s="153"/>
      <c r="Q125" s="153"/>
      <c r="R125" s="156"/>
      <c r="T125" s="157"/>
      <c r="U125" s="153"/>
      <c r="V125" s="153"/>
      <c r="W125" s="153"/>
      <c r="X125" s="153"/>
      <c r="Y125" s="153"/>
      <c r="Z125" s="153"/>
      <c r="AA125" s="158"/>
      <c r="AT125" s="159" t="s">
        <v>145</v>
      </c>
      <c r="AU125" s="159" t="s">
        <v>101</v>
      </c>
      <c r="AV125" s="10" t="s">
        <v>87</v>
      </c>
      <c r="AW125" s="10" t="s">
        <v>37</v>
      </c>
      <c r="AX125" s="10" t="s">
        <v>79</v>
      </c>
      <c r="AY125" s="159" t="s">
        <v>137</v>
      </c>
    </row>
    <row r="126" spans="2:65" s="11" customFormat="1" ht="22.5" customHeight="1">
      <c r="B126" s="160"/>
      <c r="C126" s="161"/>
      <c r="D126" s="161"/>
      <c r="E126" s="162" t="s">
        <v>5</v>
      </c>
      <c r="F126" s="245" t="s">
        <v>148</v>
      </c>
      <c r="G126" s="246"/>
      <c r="H126" s="246"/>
      <c r="I126" s="246"/>
      <c r="J126" s="161"/>
      <c r="K126" s="163">
        <v>5.3999999999999999E-2</v>
      </c>
      <c r="L126" s="161"/>
      <c r="M126" s="161"/>
      <c r="N126" s="161"/>
      <c r="O126" s="161"/>
      <c r="P126" s="161"/>
      <c r="Q126" s="161"/>
      <c r="R126" s="164"/>
      <c r="T126" s="165"/>
      <c r="U126" s="161"/>
      <c r="V126" s="161"/>
      <c r="W126" s="161"/>
      <c r="X126" s="161"/>
      <c r="Y126" s="161"/>
      <c r="Z126" s="161"/>
      <c r="AA126" s="166"/>
      <c r="AT126" s="167" t="s">
        <v>145</v>
      </c>
      <c r="AU126" s="167" t="s">
        <v>101</v>
      </c>
      <c r="AV126" s="11" t="s">
        <v>101</v>
      </c>
      <c r="AW126" s="11" t="s">
        <v>37</v>
      </c>
      <c r="AX126" s="11" t="s">
        <v>79</v>
      </c>
      <c r="AY126" s="167" t="s">
        <v>137</v>
      </c>
    </row>
    <row r="127" spans="2:65" s="12" customFormat="1" ht="22.5" customHeight="1">
      <c r="B127" s="168"/>
      <c r="C127" s="169"/>
      <c r="D127" s="169"/>
      <c r="E127" s="170" t="s">
        <v>5</v>
      </c>
      <c r="F127" s="233" t="s">
        <v>149</v>
      </c>
      <c r="G127" s="234"/>
      <c r="H127" s="234"/>
      <c r="I127" s="234"/>
      <c r="J127" s="169"/>
      <c r="K127" s="171">
        <v>5.3999999999999999E-2</v>
      </c>
      <c r="L127" s="169"/>
      <c r="M127" s="169"/>
      <c r="N127" s="169"/>
      <c r="O127" s="169"/>
      <c r="P127" s="169"/>
      <c r="Q127" s="169"/>
      <c r="R127" s="172"/>
      <c r="T127" s="173"/>
      <c r="U127" s="169"/>
      <c r="V127" s="169"/>
      <c r="W127" s="169"/>
      <c r="X127" s="169"/>
      <c r="Y127" s="169"/>
      <c r="Z127" s="169"/>
      <c r="AA127" s="174"/>
      <c r="AT127" s="175" t="s">
        <v>145</v>
      </c>
      <c r="AU127" s="175" t="s">
        <v>101</v>
      </c>
      <c r="AV127" s="12" t="s">
        <v>142</v>
      </c>
      <c r="AW127" s="12" t="s">
        <v>37</v>
      </c>
      <c r="AX127" s="12" t="s">
        <v>87</v>
      </c>
      <c r="AY127" s="175" t="s">
        <v>137</v>
      </c>
    </row>
    <row r="128" spans="2:65" s="1" customFormat="1" ht="31.5" customHeight="1">
      <c r="B128" s="142"/>
      <c r="C128" s="143" t="s">
        <v>101</v>
      </c>
      <c r="D128" s="143" t="s">
        <v>138</v>
      </c>
      <c r="E128" s="144" t="s">
        <v>150</v>
      </c>
      <c r="F128" s="229" t="s">
        <v>151</v>
      </c>
      <c r="G128" s="229"/>
      <c r="H128" s="229"/>
      <c r="I128" s="229"/>
      <c r="J128" s="145" t="s">
        <v>152</v>
      </c>
      <c r="K128" s="146">
        <v>422</v>
      </c>
      <c r="L128" s="230"/>
      <c r="M128" s="230"/>
      <c r="N128" s="230">
        <f>ROUND(L128*K128,2)</f>
        <v>0</v>
      </c>
      <c r="O128" s="230"/>
      <c r="P128" s="230"/>
      <c r="Q128" s="230"/>
      <c r="R128" s="147"/>
      <c r="T128" s="148" t="s">
        <v>5</v>
      </c>
      <c r="U128" s="45" t="s">
        <v>44</v>
      </c>
      <c r="V128" s="149">
        <v>0.17599999999999999</v>
      </c>
      <c r="W128" s="149">
        <f>V128*K128</f>
        <v>74.271999999999991</v>
      </c>
      <c r="X128" s="149">
        <v>0</v>
      </c>
      <c r="Y128" s="149">
        <f>X128*K128</f>
        <v>0</v>
      </c>
      <c r="Z128" s="149">
        <v>0.255</v>
      </c>
      <c r="AA128" s="150">
        <f>Z128*K128</f>
        <v>107.61</v>
      </c>
      <c r="AR128" s="21" t="s">
        <v>142</v>
      </c>
      <c r="AT128" s="21" t="s">
        <v>138</v>
      </c>
      <c r="AU128" s="21" t="s">
        <v>101</v>
      </c>
      <c r="AY128" s="21" t="s">
        <v>137</v>
      </c>
      <c r="BE128" s="151">
        <f>IF(U128="základní",N128,0)</f>
        <v>0</v>
      </c>
      <c r="BF128" s="151">
        <f>IF(U128="snížená",N128,0)</f>
        <v>0</v>
      </c>
      <c r="BG128" s="151">
        <f>IF(U128="zákl. přenesená",N128,0)</f>
        <v>0</v>
      </c>
      <c r="BH128" s="151">
        <f>IF(U128="sníž. přenesená",N128,0)</f>
        <v>0</v>
      </c>
      <c r="BI128" s="151">
        <f>IF(U128="nulová",N128,0)</f>
        <v>0</v>
      </c>
      <c r="BJ128" s="21" t="s">
        <v>87</v>
      </c>
      <c r="BK128" s="151">
        <f>ROUND(L128*K128,2)</f>
        <v>0</v>
      </c>
      <c r="BL128" s="21" t="s">
        <v>142</v>
      </c>
      <c r="BM128" s="21" t="s">
        <v>153</v>
      </c>
    </row>
    <row r="129" spans="2:65" s="11" customFormat="1" ht="22.5" customHeight="1">
      <c r="B129" s="160"/>
      <c r="C129" s="161"/>
      <c r="D129" s="161"/>
      <c r="E129" s="162" t="s">
        <v>5</v>
      </c>
      <c r="F129" s="231" t="s">
        <v>154</v>
      </c>
      <c r="G129" s="232"/>
      <c r="H129" s="232"/>
      <c r="I129" s="232"/>
      <c r="J129" s="161"/>
      <c r="K129" s="163">
        <v>422</v>
      </c>
      <c r="L129" s="161"/>
      <c r="M129" s="161"/>
      <c r="N129" s="161"/>
      <c r="O129" s="161"/>
      <c r="P129" s="161"/>
      <c r="Q129" s="161"/>
      <c r="R129" s="164"/>
      <c r="T129" s="165"/>
      <c r="U129" s="161"/>
      <c r="V129" s="161"/>
      <c r="W129" s="161"/>
      <c r="X129" s="161"/>
      <c r="Y129" s="161"/>
      <c r="Z129" s="161"/>
      <c r="AA129" s="166"/>
      <c r="AT129" s="167" t="s">
        <v>145</v>
      </c>
      <c r="AU129" s="167" t="s">
        <v>101</v>
      </c>
      <c r="AV129" s="11" t="s">
        <v>101</v>
      </c>
      <c r="AW129" s="11" t="s">
        <v>37</v>
      </c>
      <c r="AX129" s="11" t="s">
        <v>79</v>
      </c>
      <c r="AY129" s="167" t="s">
        <v>137</v>
      </c>
    </row>
    <row r="130" spans="2:65" s="12" customFormat="1" ht="22.5" customHeight="1">
      <c r="B130" s="168"/>
      <c r="C130" s="169"/>
      <c r="D130" s="169"/>
      <c r="E130" s="170" t="s">
        <v>5</v>
      </c>
      <c r="F130" s="233" t="s">
        <v>149</v>
      </c>
      <c r="G130" s="234"/>
      <c r="H130" s="234"/>
      <c r="I130" s="234"/>
      <c r="J130" s="169"/>
      <c r="K130" s="171">
        <v>422</v>
      </c>
      <c r="L130" s="169"/>
      <c r="M130" s="169"/>
      <c r="N130" s="169"/>
      <c r="O130" s="169"/>
      <c r="P130" s="169"/>
      <c r="Q130" s="169"/>
      <c r="R130" s="172"/>
      <c r="T130" s="173"/>
      <c r="U130" s="169"/>
      <c r="V130" s="169"/>
      <c r="W130" s="169"/>
      <c r="X130" s="169"/>
      <c r="Y130" s="169"/>
      <c r="Z130" s="169"/>
      <c r="AA130" s="174"/>
      <c r="AT130" s="175" t="s">
        <v>145</v>
      </c>
      <c r="AU130" s="175" t="s">
        <v>101</v>
      </c>
      <c r="AV130" s="12" t="s">
        <v>142</v>
      </c>
      <c r="AW130" s="12" t="s">
        <v>37</v>
      </c>
      <c r="AX130" s="12" t="s">
        <v>87</v>
      </c>
      <c r="AY130" s="175" t="s">
        <v>137</v>
      </c>
    </row>
    <row r="131" spans="2:65" s="1" customFormat="1" ht="31.5" customHeight="1">
      <c r="B131" s="142"/>
      <c r="C131" s="143" t="s">
        <v>155</v>
      </c>
      <c r="D131" s="143" t="s">
        <v>138</v>
      </c>
      <c r="E131" s="144" t="s">
        <v>156</v>
      </c>
      <c r="F131" s="229" t="s">
        <v>157</v>
      </c>
      <c r="G131" s="229"/>
      <c r="H131" s="229"/>
      <c r="I131" s="229"/>
      <c r="J131" s="145" t="s">
        <v>152</v>
      </c>
      <c r="K131" s="146">
        <v>2227</v>
      </c>
      <c r="L131" s="230"/>
      <c r="M131" s="230"/>
      <c r="N131" s="230">
        <f>ROUND(L131*K131,2)</f>
        <v>0</v>
      </c>
      <c r="O131" s="230"/>
      <c r="P131" s="230"/>
      <c r="Q131" s="230"/>
      <c r="R131" s="147"/>
      <c r="T131" s="148" t="s">
        <v>5</v>
      </c>
      <c r="U131" s="45" t="s">
        <v>44</v>
      </c>
      <c r="V131" s="149">
        <v>7.2999999999999995E-2</v>
      </c>
      <c r="W131" s="149">
        <f>V131*K131</f>
        <v>162.571</v>
      </c>
      <c r="X131" s="149">
        <v>0</v>
      </c>
      <c r="Y131" s="149">
        <f>X131*K131</f>
        <v>0</v>
      </c>
      <c r="Z131" s="149">
        <v>0.28999999999999998</v>
      </c>
      <c r="AA131" s="150">
        <f>Z131*K131</f>
        <v>645.82999999999993</v>
      </c>
      <c r="AR131" s="21" t="s">
        <v>142</v>
      </c>
      <c r="AT131" s="21" t="s">
        <v>138</v>
      </c>
      <c r="AU131" s="21" t="s">
        <v>101</v>
      </c>
      <c r="AY131" s="21" t="s">
        <v>137</v>
      </c>
      <c r="BE131" s="151">
        <f>IF(U131="základní",N131,0)</f>
        <v>0</v>
      </c>
      <c r="BF131" s="151">
        <f>IF(U131="snížená",N131,0)</f>
        <v>0</v>
      </c>
      <c r="BG131" s="151">
        <f>IF(U131="zákl. přenesená",N131,0)</f>
        <v>0</v>
      </c>
      <c r="BH131" s="151">
        <f>IF(U131="sníž. přenesená",N131,0)</f>
        <v>0</v>
      </c>
      <c r="BI131" s="151">
        <f>IF(U131="nulová",N131,0)</f>
        <v>0</v>
      </c>
      <c r="BJ131" s="21" t="s">
        <v>87</v>
      </c>
      <c r="BK131" s="151">
        <f>ROUND(L131*K131,2)</f>
        <v>0</v>
      </c>
      <c r="BL131" s="21" t="s">
        <v>142</v>
      </c>
      <c r="BM131" s="21" t="s">
        <v>158</v>
      </c>
    </row>
    <row r="132" spans="2:65" s="11" customFormat="1" ht="22.5" customHeight="1">
      <c r="B132" s="160"/>
      <c r="C132" s="161"/>
      <c r="D132" s="161"/>
      <c r="E132" s="162" t="s">
        <v>5</v>
      </c>
      <c r="F132" s="231" t="s">
        <v>159</v>
      </c>
      <c r="G132" s="232"/>
      <c r="H132" s="232"/>
      <c r="I132" s="232"/>
      <c r="J132" s="161"/>
      <c r="K132" s="163">
        <v>315</v>
      </c>
      <c r="L132" s="161"/>
      <c r="M132" s="161"/>
      <c r="N132" s="161"/>
      <c r="O132" s="161"/>
      <c r="P132" s="161"/>
      <c r="Q132" s="161"/>
      <c r="R132" s="164"/>
      <c r="T132" s="165"/>
      <c r="U132" s="161"/>
      <c r="V132" s="161"/>
      <c r="W132" s="161"/>
      <c r="X132" s="161"/>
      <c r="Y132" s="161"/>
      <c r="Z132" s="161"/>
      <c r="AA132" s="166"/>
      <c r="AT132" s="167" t="s">
        <v>145</v>
      </c>
      <c r="AU132" s="167" t="s">
        <v>101</v>
      </c>
      <c r="AV132" s="11" t="s">
        <v>101</v>
      </c>
      <c r="AW132" s="11" t="s">
        <v>37</v>
      </c>
      <c r="AX132" s="11" t="s">
        <v>79</v>
      </c>
      <c r="AY132" s="167" t="s">
        <v>137</v>
      </c>
    </row>
    <row r="133" spans="2:65" s="11" customFormat="1" ht="22.5" customHeight="1">
      <c r="B133" s="160"/>
      <c r="C133" s="161"/>
      <c r="D133" s="161"/>
      <c r="E133" s="162" t="s">
        <v>5</v>
      </c>
      <c r="F133" s="245" t="s">
        <v>160</v>
      </c>
      <c r="G133" s="246"/>
      <c r="H133" s="246"/>
      <c r="I133" s="246"/>
      <c r="J133" s="161"/>
      <c r="K133" s="163">
        <v>375</v>
      </c>
      <c r="L133" s="161"/>
      <c r="M133" s="161"/>
      <c r="N133" s="161"/>
      <c r="O133" s="161"/>
      <c r="P133" s="161"/>
      <c r="Q133" s="161"/>
      <c r="R133" s="164"/>
      <c r="T133" s="165"/>
      <c r="U133" s="161"/>
      <c r="V133" s="161"/>
      <c r="W133" s="161"/>
      <c r="X133" s="161"/>
      <c r="Y133" s="161"/>
      <c r="Z133" s="161"/>
      <c r="AA133" s="166"/>
      <c r="AT133" s="167" t="s">
        <v>145</v>
      </c>
      <c r="AU133" s="167" t="s">
        <v>101</v>
      </c>
      <c r="AV133" s="11" t="s">
        <v>101</v>
      </c>
      <c r="AW133" s="11" t="s">
        <v>37</v>
      </c>
      <c r="AX133" s="11" t="s">
        <v>79</v>
      </c>
      <c r="AY133" s="167" t="s">
        <v>137</v>
      </c>
    </row>
    <row r="134" spans="2:65" s="11" customFormat="1" ht="22.5" customHeight="1">
      <c r="B134" s="160"/>
      <c r="C134" s="161"/>
      <c r="D134" s="161"/>
      <c r="E134" s="162" t="s">
        <v>5</v>
      </c>
      <c r="F134" s="245" t="s">
        <v>154</v>
      </c>
      <c r="G134" s="246"/>
      <c r="H134" s="246"/>
      <c r="I134" s="246"/>
      <c r="J134" s="161"/>
      <c r="K134" s="163">
        <v>422</v>
      </c>
      <c r="L134" s="161"/>
      <c r="M134" s="161"/>
      <c r="N134" s="161"/>
      <c r="O134" s="161"/>
      <c r="P134" s="161"/>
      <c r="Q134" s="161"/>
      <c r="R134" s="164"/>
      <c r="T134" s="165"/>
      <c r="U134" s="161"/>
      <c r="V134" s="161"/>
      <c r="W134" s="161"/>
      <c r="X134" s="161"/>
      <c r="Y134" s="161"/>
      <c r="Z134" s="161"/>
      <c r="AA134" s="166"/>
      <c r="AT134" s="167" t="s">
        <v>145</v>
      </c>
      <c r="AU134" s="167" t="s">
        <v>101</v>
      </c>
      <c r="AV134" s="11" t="s">
        <v>101</v>
      </c>
      <c r="AW134" s="11" t="s">
        <v>37</v>
      </c>
      <c r="AX134" s="11" t="s">
        <v>79</v>
      </c>
      <c r="AY134" s="167" t="s">
        <v>137</v>
      </c>
    </row>
    <row r="135" spans="2:65" s="11" customFormat="1" ht="22.5" customHeight="1">
      <c r="B135" s="160"/>
      <c r="C135" s="161"/>
      <c r="D135" s="161"/>
      <c r="E135" s="162" t="s">
        <v>5</v>
      </c>
      <c r="F135" s="245" t="s">
        <v>161</v>
      </c>
      <c r="G135" s="246"/>
      <c r="H135" s="246"/>
      <c r="I135" s="246"/>
      <c r="J135" s="161"/>
      <c r="K135" s="163">
        <v>1115</v>
      </c>
      <c r="L135" s="161"/>
      <c r="M135" s="161"/>
      <c r="N135" s="161"/>
      <c r="O135" s="161"/>
      <c r="P135" s="161"/>
      <c r="Q135" s="161"/>
      <c r="R135" s="164"/>
      <c r="T135" s="165"/>
      <c r="U135" s="161"/>
      <c r="V135" s="161"/>
      <c r="W135" s="161"/>
      <c r="X135" s="161"/>
      <c r="Y135" s="161"/>
      <c r="Z135" s="161"/>
      <c r="AA135" s="166"/>
      <c r="AT135" s="167" t="s">
        <v>145</v>
      </c>
      <c r="AU135" s="167" t="s">
        <v>101</v>
      </c>
      <c r="AV135" s="11" t="s">
        <v>101</v>
      </c>
      <c r="AW135" s="11" t="s">
        <v>37</v>
      </c>
      <c r="AX135" s="11" t="s">
        <v>79</v>
      </c>
      <c r="AY135" s="167" t="s">
        <v>137</v>
      </c>
    </row>
    <row r="136" spans="2:65" s="12" customFormat="1" ht="22.5" customHeight="1">
      <c r="B136" s="168"/>
      <c r="C136" s="169"/>
      <c r="D136" s="169"/>
      <c r="E136" s="170" t="s">
        <v>5</v>
      </c>
      <c r="F136" s="233" t="s">
        <v>149</v>
      </c>
      <c r="G136" s="234"/>
      <c r="H136" s="234"/>
      <c r="I136" s="234"/>
      <c r="J136" s="169"/>
      <c r="K136" s="171">
        <v>2227</v>
      </c>
      <c r="L136" s="169"/>
      <c r="M136" s="169"/>
      <c r="N136" s="169"/>
      <c r="O136" s="169"/>
      <c r="P136" s="169"/>
      <c r="Q136" s="169"/>
      <c r="R136" s="172"/>
      <c r="T136" s="173"/>
      <c r="U136" s="169"/>
      <c r="V136" s="169"/>
      <c r="W136" s="169"/>
      <c r="X136" s="169"/>
      <c r="Y136" s="169"/>
      <c r="Z136" s="169"/>
      <c r="AA136" s="174"/>
      <c r="AT136" s="175" t="s">
        <v>145</v>
      </c>
      <c r="AU136" s="175" t="s">
        <v>101</v>
      </c>
      <c r="AV136" s="12" t="s">
        <v>142</v>
      </c>
      <c r="AW136" s="12" t="s">
        <v>37</v>
      </c>
      <c r="AX136" s="12" t="s">
        <v>87</v>
      </c>
      <c r="AY136" s="175" t="s">
        <v>137</v>
      </c>
    </row>
    <row r="137" spans="2:65" s="1" customFormat="1" ht="31.5" customHeight="1">
      <c r="B137" s="142"/>
      <c r="C137" s="143" t="s">
        <v>142</v>
      </c>
      <c r="D137" s="143" t="s">
        <v>138</v>
      </c>
      <c r="E137" s="144" t="s">
        <v>162</v>
      </c>
      <c r="F137" s="229" t="s">
        <v>163</v>
      </c>
      <c r="G137" s="229"/>
      <c r="H137" s="229"/>
      <c r="I137" s="229"/>
      <c r="J137" s="145" t="s">
        <v>152</v>
      </c>
      <c r="K137" s="146">
        <v>1490</v>
      </c>
      <c r="L137" s="230"/>
      <c r="M137" s="230"/>
      <c r="N137" s="230">
        <f>ROUND(L137*K137,2)</f>
        <v>0</v>
      </c>
      <c r="O137" s="230"/>
      <c r="P137" s="230"/>
      <c r="Q137" s="230"/>
      <c r="R137" s="147"/>
      <c r="T137" s="148" t="s">
        <v>5</v>
      </c>
      <c r="U137" s="45" t="s">
        <v>44</v>
      </c>
      <c r="V137" s="149">
        <v>0.16200000000000001</v>
      </c>
      <c r="W137" s="149">
        <f>V137*K137</f>
        <v>241.38</v>
      </c>
      <c r="X137" s="149">
        <v>0</v>
      </c>
      <c r="Y137" s="149">
        <f>X137*K137</f>
        <v>0</v>
      </c>
      <c r="Z137" s="149">
        <v>0.24</v>
      </c>
      <c r="AA137" s="150">
        <f>Z137*K137</f>
        <v>357.59999999999997</v>
      </c>
      <c r="AR137" s="21" t="s">
        <v>142</v>
      </c>
      <c r="AT137" s="21" t="s">
        <v>138</v>
      </c>
      <c r="AU137" s="21" t="s">
        <v>101</v>
      </c>
      <c r="AY137" s="21" t="s">
        <v>137</v>
      </c>
      <c r="BE137" s="151">
        <f>IF(U137="základní",N137,0)</f>
        <v>0</v>
      </c>
      <c r="BF137" s="151">
        <f>IF(U137="snížená",N137,0)</f>
        <v>0</v>
      </c>
      <c r="BG137" s="151">
        <f>IF(U137="zákl. přenesená",N137,0)</f>
        <v>0</v>
      </c>
      <c r="BH137" s="151">
        <f>IF(U137="sníž. přenesená",N137,0)</f>
        <v>0</v>
      </c>
      <c r="BI137" s="151">
        <f>IF(U137="nulová",N137,0)</f>
        <v>0</v>
      </c>
      <c r="BJ137" s="21" t="s">
        <v>87</v>
      </c>
      <c r="BK137" s="151">
        <f>ROUND(L137*K137,2)</f>
        <v>0</v>
      </c>
      <c r="BL137" s="21" t="s">
        <v>142</v>
      </c>
      <c r="BM137" s="21" t="s">
        <v>164</v>
      </c>
    </row>
    <row r="138" spans="2:65" s="11" customFormat="1" ht="22.5" customHeight="1">
      <c r="B138" s="160"/>
      <c r="C138" s="161"/>
      <c r="D138" s="161"/>
      <c r="E138" s="162" t="s">
        <v>5</v>
      </c>
      <c r="F138" s="231" t="s">
        <v>161</v>
      </c>
      <c r="G138" s="232"/>
      <c r="H138" s="232"/>
      <c r="I138" s="232"/>
      <c r="J138" s="161"/>
      <c r="K138" s="163">
        <v>1115</v>
      </c>
      <c r="L138" s="161"/>
      <c r="M138" s="161"/>
      <c r="N138" s="161"/>
      <c r="O138" s="161"/>
      <c r="P138" s="161"/>
      <c r="Q138" s="161"/>
      <c r="R138" s="164"/>
      <c r="T138" s="165"/>
      <c r="U138" s="161"/>
      <c r="V138" s="161"/>
      <c r="W138" s="161"/>
      <c r="X138" s="161"/>
      <c r="Y138" s="161"/>
      <c r="Z138" s="161"/>
      <c r="AA138" s="166"/>
      <c r="AT138" s="167" t="s">
        <v>145</v>
      </c>
      <c r="AU138" s="167" t="s">
        <v>101</v>
      </c>
      <c r="AV138" s="11" t="s">
        <v>101</v>
      </c>
      <c r="AW138" s="11" t="s">
        <v>37</v>
      </c>
      <c r="AX138" s="11" t="s">
        <v>79</v>
      </c>
      <c r="AY138" s="167" t="s">
        <v>137</v>
      </c>
    </row>
    <row r="139" spans="2:65" s="11" customFormat="1" ht="22.5" customHeight="1">
      <c r="B139" s="160"/>
      <c r="C139" s="161"/>
      <c r="D139" s="161"/>
      <c r="E139" s="162" t="s">
        <v>5</v>
      </c>
      <c r="F139" s="245" t="s">
        <v>160</v>
      </c>
      <c r="G139" s="246"/>
      <c r="H139" s="246"/>
      <c r="I139" s="246"/>
      <c r="J139" s="161"/>
      <c r="K139" s="163">
        <v>375</v>
      </c>
      <c r="L139" s="161"/>
      <c r="M139" s="161"/>
      <c r="N139" s="161"/>
      <c r="O139" s="161"/>
      <c r="P139" s="161"/>
      <c r="Q139" s="161"/>
      <c r="R139" s="164"/>
      <c r="T139" s="165"/>
      <c r="U139" s="161"/>
      <c r="V139" s="161"/>
      <c r="W139" s="161"/>
      <c r="X139" s="161"/>
      <c r="Y139" s="161"/>
      <c r="Z139" s="161"/>
      <c r="AA139" s="166"/>
      <c r="AT139" s="167" t="s">
        <v>145</v>
      </c>
      <c r="AU139" s="167" t="s">
        <v>101</v>
      </c>
      <c r="AV139" s="11" t="s">
        <v>101</v>
      </c>
      <c r="AW139" s="11" t="s">
        <v>37</v>
      </c>
      <c r="AX139" s="11" t="s">
        <v>79</v>
      </c>
      <c r="AY139" s="167" t="s">
        <v>137</v>
      </c>
    </row>
    <row r="140" spans="2:65" s="12" customFormat="1" ht="22.5" customHeight="1">
      <c r="B140" s="168"/>
      <c r="C140" s="169"/>
      <c r="D140" s="169"/>
      <c r="E140" s="170" t="s">
        <v>5</v>
      </c>
      <c r="F140" s="233" t="s">
        <v>149</v>
      </c>
      <c r="G140" s="234"/>
      <c r="H140" s="234"/>
      <c r="I140" s="234"/>
      <c r="J140" s="169"/>
      <c r="K140" s="171">
        <v>1490</v>
      </c>
      <c r="L140" s="169"/>
      <c r="M140" s="169"/>
      <c r="N140" s="169"/>
      <c r="O140" s="169"/>
      <c r="P140" s="169"/>
      <c r="Q140" s="169"/>
      <c r="R140" s="172"/>
      <c r="T140" s="173"/>
      <c r="U140" s="169"/>
      <c r="V140" s="169"/>
      <c r="W140" s="169"/>
      <c r="X140" s="169"/>
      <c r="Y140" s="169"/>
      <c r="Z140" s="169"/>
      <c r="AA140" s="174"/>
      <c r="AT140" s="175" t="s">
        <v>145</v>
      </c>
      <c r="AU140" s="175" t="s">
        <v>101</v>
      </c>
      <c r="AV140" s="12" t="s">
        <v>142</v>
      </c>
      <c r="AW140" s="12" t="s">
        <v>37</v>
      </c>
      <c r="AX140" s="12" t="s">
        <v>87</v>
      </c>
      <c r="AY140" s="175" t="s">
        <v>137</v>
      </c>
    </row>
    <row r="141" spans="2:65" s="1" customFormat="1" ht="31.5" customHeight="1">
      <c r="B141" s="142"/>
      <c r="C141" s="143" t="s">
        <v>165</v>
      </c>
      <c r="D141" s="143" t="s">
        <v>138</v>
      </c>
      <c r="E141" s="144" t="s">
        <v>166</v>
      </c>
      <c r="F141" s="229" t="s">
        <v>167</v>
      </c>
      <c r="G141" s="229"/>
      <c r="H141" s="229"/>
      <c r="I141" s="229"/>
      <c r="J141" s="145" t="s">
        <v>152</v>
      </c>
      <c r="K141" s="146">
        <v>375</v>
      </c>
      <c r="L141" s="230"/>
      <c r="M141" s="230"/>
      <c r="N141" s="230">
        <f>ROUND(L141*K141,2)</f>
        <v>0</v>
      </c>
      <c r="O141" s="230"/>
      <c r="P141" s="230"/>
      <c r="Q141" s="230"/>
      <c r="R141" s="147"/>
      <c r="T141" s="148" t="s">
        <v>5</v>
      </c>
      <c r="U141" s="45" t="s">
        <v>44</v>
      </c>
      <c r="V141" s="149">
        <v>0.19400000000000001</v>
      </c>
      <c r="W141" s="149">
        <f>V141*K141</f>
        <v>72.75</v>
      </c>
      <c r="X141" s="149">
        <v>0</v>
      </c>
      <c r="Y141" s="149">
        <f>X141*K141</f>
        <v>0</v>
      </c>
      <c r="Z141" s="149">
        <v>0.32500000000000001</v>
      </c>
      <c r="AA141" s="150">
        <f>Z141*K141</f>
        <v>121.875</v>
      </c>
      <c r="AR141" s="21" t="s">
        <v>142</v>
      </c>
      <c r="AT141" s="21" t="s">
        <v>138</v>
      </c>
      <c r="AU141" s="21" t="s">
        <v>101</v>
      </c>
      <c r="AY141" s="21" t="s">
        <v>137</v>
      </c>
      <c r="BE141" s="151">
        <f>IF(U141="základní",N141,0)</f>
        <v>0</v>
      </c>
      <c r="BF141" s="151">
        <f>IF(U141="snížená",N141,0)</f>
        <v>0</v>
      </c>
      <c r="BG141" s="151">
        <f>IF(U141="zákl. přenesená",N141,0)</f>
        <v>0</v>
      </c>
      <c r="BH141" s="151">
        <f>IF(U141="sníž. přenesená",N141,0)</f>
        <v>0</v>
      </c>
      <c r="BI141" s="151">
        <f>IF(U141="nulová",N141,0)</f>
        <v>0</v>
      </c>
      <c r="BJ141" s="21" t="s">
        <v>87</v>
      </c>
      <c r="BK141" s="151">
        <f>ROUND(L141*K141,2)</f>
        <v>0</v>
      </c>
      <c r="BL141" s="21" t="s">
        <v>142</v>
      </c>
      <c r="BM141" s="21" t="s">
        <v>168</v>
      </c>
    </row>
    <row r="142" spans="2:65" s="11" customFormat="1" ht="22.5" customHeight="1">
      <c r="B142" s="160"/>
      <c r="C142" s="161"/>
      <c r="D142" s="161"/>
      <c r="E142" s="162" t="s">
        <v>5</v>
      </c>
      <c r="F142" s="231" t="s">
        <v>169</v>
      </c>
      <c r="G142" s="232"/>
      <c r="H142" s="232"/>
      <c r="I142" s="232"/>
      <c r="J142" s="161"/>
      <c r="K142" s="163">
        <v>375</v>
      </c>
      <c r="L142" s="161"/>
      <c r="M142" s="161"/>
      <c r="N142" s="161"/>
      <c r="O142" s="161"/>
      <c r="P142" s="161"/>
      <c r="Q142" s="161"/>
      <c r="R142" s="164"/>
      <c r="T142" s="165"/>
      <c r="U142" s="161"/>
      <c r="V142" s="161"/>
      <c r="W142" s="161"/>
      <c r="X142" s="161"/>
      <c r="Y142" s="161"/>
      <c r="Z142" s="161"/>
      <c r="AA142" s="166"/>
      <c r="AT142" s="167" t="s">
        <v>145</v>
      </c>
      <c r="AU142" s="167" t="s">
        <v>101</v>
      </c>
      <c r="AV142" s="11" t="s">
        <v>101</v>
      </c>
      <c r="AW142" s="11" t="s">
        <v>37</v>
      </c>
      <c r="AX142" s="11" t="s">
        <v>79</v>
      </c>
      <c r="AY142" s="167" t="s">
        <v>137</v>
      </c>
    </row>
    <row r="143" spans="2:65" s="12" customFormat="1" ht="22.5" customHeight="1">
      <c r="B143" s="168"/>
      <c r="C143" s="169"/>
      <c r="D143" s="169"/>
      <c r="E143" s="170" t="s">
        <v>5</v>
      </c>
      <c r="F143" s="233" t="s">
        <v>149</v>
      </c>
      <c r="G143" s="234"/>
      <c r="H143" s="234"/>
      <c r="I143" s="234"/>
      <c r="J143" s="169"/>
      <c r="K143" s="171">
        <v>375</v>
      </c>
      <c r="L143" s="169"/>
      <c r="M143" s="169"/>
      <c r="N143" s="169"/>
      <c r="O143" s="169"/>
      <c r="P143" s="169"/>
      <c r="Q143" s="169"/>
      <c r="R143" s="172"/>
      <c r="T143" s="173"/>
      <c r="U143" s="169"/>
      <c r="V143" s="169"/>
      <c r="W143" s="169"/>
      <c r="X143" s="169"/>
      <c r="Y143" s="169"/>
      <c r="Z143" s="169"/>
      <c r="AA143" s="174"/>
      <c r="AT143" s="175" t="s">
        <v>145</v>
      </c>
      <c r="AU143" s="175" t="s">
        <v>101</v>
      </c>
      <c r="AV143" s="12" t="s">
        <v>142</v>
      </c>
      <c r="AW143" s="12" t="s">
        <v>37</v>
      </c>
      <c r="AX143" s="12" t="s">
        <v>87</v>
      </c>
      <c r="AY143" s="175" t="s">
        <v>137</v>
      </c>
    </row>
    <row r="144" spans="2:65" s="1" customFormat="1" ht="31.5" customHeight="1">
      <c r="B144" s="142"/>
      <c r="C144" s="143" t="s">
        <v>170</v>
      </c>
      <c r="D144" s="143" t="s">
        <v>138</v>
      </c>
      <c r="E144" s="144" t="s">
        <v>171</v>
      </c>
      <c r="F144" s="229" t="s">
        <v>172</v>
      </c>
      <c r="G144" s="229"/>
      <c r="H144" s="229"/>
      <c r="I144" s="229"/>
      <c r="J144" s="145" t="s">
        <v>152</v>
      </c>
      <c r="K144" s="146">
        <v>1490</v>
      </c>
      <c r="L144" s="230"/>
      <c r="M144" s="230"/>
      <c r="N144" s="230">
        <f>ROUND(L144*K144,2)</f>
        <v>0</v>
      </c>
      <c r="O144" s="230"/>
      <c r="P144" s="230"/>
      <c r="Q144" s="230"/>
      <c r="R144" s="147"/>
      <c r="T144" s="148" t="s">
        <v>5</v>
      </c>
      <c r="U144" s="45" t="s">
        <v>44</v>
      </c>
      <c r="V144" s="149">
        <v>5.7000000000000002E-2</v>
      </c>
      <c r="W144" s="149">
        <f>V144*K144</f>
        <v>84.93</v>
      </c>
      <c r="X144" s="149">
        <v>0</v>
      </c>
      <c r="Y144" s="149">
        <f>X144*K144</f>
        <v>0</v>
      </c>
      <c r="Z144" s="149">
        <v>9.8000000000000004E-2</v>
      </c>
      <c r="AA144" s="150">
        <f>Z144*K144</f>
        <v>146.02000000000001</v>
      </c>
      <c r="AR144" s="21" t="s">
        <v>142</v>
      </c>
      <c r="AT144" s="21" t="s">
        <v>138</v>
      </c>
      <c r="AU144" s="21" t="s">
        <v>101</v>
      </c>
      <c r="AY144" s="21" t="s">
        <v>137</v>
      </c>
      <c r="BE144" s="151">
        <f>IF(U144="základní",N144,0)</f>
        <v>0</v>
      </c>
      <c r="BF144" s="151">
        <f>IF(U144="snížená",N144,0)</f>
        <v>0</v>
      </c>
      <c r="BG144" s="151">
        <f>IF(U144="zákl. přenesená",N144,0)</f>
        <v>0</v>
      </c>
      <c r="BH144" s="151">
        <f>IF(U144="sníž. přenesená",N144,0)</f>
        <v>0</v>
      </c>
      <c r="BI144" s="151">
        <f>IF(U144="nulová",N144,0)</f>
        <v>0</v>
      </c>
      <c r="BJ144" s="21" t="s">
        <v>87</v>
      </c>
      <c r="BK144" s="151">
        <f>ROUND(L144*K144,2)</f>
        <v>0</v>
      </c>
      <c r="BL144" s="21" t="s">
        <v>142</v>
      </c>
      <c r="BM144" s="21" t="s">
        <v>173</v>
      </c>
    </row>
    <row r="145" spans="2:65" s="11" customFormat="1" ht="22.5" customHeight="1">
      <c r="B145" s="160"/>
      <c r="C145" s="161"/>
      <c r="D145" s="161"/>
      <c r="E145" s="162" t="s">
        <v>5</v>
      </c>
      <c r="F145" s="231" t="s">
        <v>161</v>
      </c>
      <c r="G145" s="232"/>
      <c r="H145" s="232"/>
      <c r="I145" s="232"/>
      <c r="J145" s="161"/>
      <c r="K145" s="163">
        <v>1115</v>
      </c>
      <c r="L145" s="161"/>
      <c r="M145" s="161"/>
      <c r="N145" s="161"/>
      <c r="O145" s="161"/>
      <c r="P145" s="161"/>
      <c r="Q145" s="161"/>
      <c r="R145" s="164"/>
      <c r="T145" s="165"/>
      <c r="U145" s="161"/>
      <c r="V145" s="161"/>
      <c r="W145" s="161"/>
      <c r="X145" s="161"/>
      <c r="Y145" s="161"/>
      <c r="Z145" s="161"/>
      <c r="AA145" s="166"/>
      <c r="AT145" s="167" t="s">
        <v>145</v>
      </c>
      <c r="AU145" s="167" t="s">
        <v>101</v>
      </c>
      <c r="AV145" s="11" t="s">
        <v>101</v>
      </c>
      <c r="AW145" s="11" t="s">
        <v>37</v>
      </c>
      <c r="AX145" s="11" t="s">
        <v>79</v>
      </c>
      <c r="AY145" s="167" t="s">
        <v>137</v>
      </c>
    </row>
    <row r="146" spans="2:65" s="11" customFormat="1" ht="22.5" customHeight="1">
      <c r="B146" s="160"/>
      <c r="C146" s="161"/>
      <c r="D146" s="161"/>
      <c r="E146" s="162" t="s">
        <v>5</v>
      </c>
      <c r="F146" s="245" t="s">
        <v>160</v>
      </c>
      <c r="G146" s="246"/>
      <c r="H146" s="246"/>
      <c r="I146" s="246"/>
      <c r="J146" s="161"/>
      <c r="K146" s="163">
        <v>375</v>
      </c>
      <c r="L146" s="161"/>
      <c r="M146" s="161"/>
      <c r="N146" s="161"/>
      <c r="O146" s="161"/>
      <c r="P146" s="161"/>
      <c r="Q146" s="161"/>
      <c r="R146" s="164"/>
      <c r="T146" s="165"/>
      <c r="U146" s="161"/>
      <c r="V146" s="161"/>
      <c r="W146" s="161"/>
      <c r="X146" s="161"/>
      <c r="Y146" s="161"/>
      <c r="Z146" s="161"/>
      <c r="AA146" s="166"/>
      <c r="AT146" s="167" t="s">
        <v>145</v>
      </c>
      <c r="AU146" s="167" t="s">
        <v>101</v>
      </c>
      <c r="AV146" s="11" t="s">
        <v>101</v>
      </c>
      <c r="AW146" s="11" t="s">
        <v>37</v>
      </c>
      <c r="AX146" s="11" t="s">
        <v>79</v>
      </c>
      <c r="AY146" s="167" t="s">
        <v>137</v>
      </c>
    </row>
    <row r="147" spans="2:65" s="12" customFormat="1" ht="22.5" customHeight="1">
      <c r="B147" s="168"/>
      <c r="C147" s="169"/>
      <c r="D147" s="169"/>
      <c r="E147" s="170" t="s">
        <v>5</v>
      </c>
      <c r="F147" s="233" t="s">
        <v>149</v>
      </c>
      <c r="G147" s="234"/>
      <c r="H147" s="234"/>
      <c r="I147" s="234"/>
      <c r="J147" s="169"/>
      <c r="K147" s="171">
        <v>1490</v>
      </c>
      <c r="L147" s="169"/>
      <c r="M147" s="169"/>
      <c r="N147" s="169"/>
      <c r="O147" s="169"/>
      <c r="P147" s="169"/>
      <c r="Q147" s="169"/>
      <c r="R147" s="172"/>
      <c r="T147" s="173"/>
      <c r="U147" s="169"/>
      <c r="V147" s="169"/>
      <c r="W147" s="169"/>
      <c r="X147" s="169"/>
      <c r="Y147" s="169"/>
      <c r="Z147" s="169"/>
      <c r="AA147" s="174"/>
      <c r="AT147" s="175" t="s">
        <v>145</v>
      </c>
      <c r="AU147" s="175" t="s">
        <v>101</v>
      </c>
      <c r="AV147" s="12" t="s">
        <v>142</v>
      </c>
      <c r="AW147" s="12" t="s">
        <v>37</v>
      </c>
      <c r="AX147" s="12" t="s">
        <v>87</v>
      </c>
      <c r="AY147" s="175" t="s">
        <v>137</v>
      </c>
    </row>
    <row r="148" spans="2:65" s="1" customFormat="1" ht="31.5" customHeight="1">
      <c r="B148" s="142"/>
      <c r="C148" s="143" t="s">
        <v>174</v>
      </c>
      <c r="D148" s="143" t="s">
        <v>138</v>
      </c>
      <c r="E148" s="144" t="s">
        <v>175</v>
      </c>
      <c r="F148" s="229" t="s">
        <v>176</v>
      </c>
      <c r="G148" s="229"/>
      <c r="H148" s="229"/>
      <c r="I148" s="229"/>
      <c r="J148" s="145" t="s">
        <v>152</v>
      </c>
      <c r="K148" s="146">
        <v>315</v>
      </c>
      <c r="L148" s="230"/>
      <c r="M148" s="230"/>
      <c r="N148" s="230">
        <f>ROUND(L148*K148,2)</f>
        <v>0</v>
      </c>
      <c r="O148" s="230"/>
      <c r="P148" s="230"/>
      <c r="Q148" s="230"/>
      <c r="R148" s="147"/>
      <c r="T148" s="148" t="s">
        <v>5</v>
      </c>
      <c r="U148" s="45" t="s">
        <v>44</v>
      </c>
      <c r="V148" s="149">
        <v>7.8E-2</v>
      </c>
      <c r="W148" s="149">
        <f>V148*K148</f>
        <v>24.57</v>
      </c>
      <c r="X148" s="149">
        <v>0</v>
      </c>
      <c r="Y148" s="149">
        <f>X148*K148</f>
        <v>0</v>
      </c>
      <c r="Z148" s="149">
        <v>0.22</v>
      </c>
      <c r="AA148" s="150">
        <f>Z148*K148</f>
        <v>69.3</v>
      </c>
      <c r="AR148" s="21" t="s">
        <v>142</v>
      </c>
      <c r="AT148" s="21" t="s">
        <v>138</v>
      </c>
      <c r="AU148" s="21" t="s">
        <v>101</v>
      </c>
      <c r="AY148" s="21" t="s">
        <v>137</v>
      </c>
      <c r="BE148" s="151">
        <f>IF(U148="základní",N148,0)</f>
        <v>0</v>
      </c>
      <c r="BF148" s="151">
        <f>IF(U148="snížená",N148,0)</f>
        <v>0</v>
      </c>
      <c r="BG148" s="151">
        <f>IF(U148="zákl. přenesená",N148,0)</f>
        <v>0</v>
      </c>
      <c r="BH148" s="151">
        <f>IF(U148="sníž. přenesená",N148,0)</f>
        <v>0</v>
      </c>
      <c r="BI148" s="151">
        <f>IF(U148="nulová",N148,0)</f>
        <v>0</v>
      </c>
      <c r="BJ148" s="21" t="s">
        <v>87</v>
      </c>
      <c r="BK148" s="151">
        <f>ROUND(L148*K148,2)</f>
        <v>0</v>
      </c>
      <c r="BL148" s="21" t="s">
        <v>142</v>
      </c>
      <c r="BM148" s="21" t="s">
        <v>177</v>
      </c>
    </row>
    <row r="149" spans="2:65" s="11" customFormat="1" ht="22.5" customHeight="1">
      <c r="B149" s="160"/>
      <c r="C149" s="161"/>
      <c r="D149" s="161"/>
      <c r="E149" s="162" t="s">
        <v>5</v>
      </c>
      <c r="F149" s="231" t="s">
        <v>159</v>
      </c>
      <c r="G149" s="232"/>
      <c r="H149" s="232"/>
      <c r="I149" s="232"/>
      <c r="J149" s="161"/>
      <c r="K149" s="163">
        <v>315</v>
      </c>
      <c r="L149" s="161"/>
      <c r="M149" s="161"/>
      <c r="N149" s="161"/>
      <c r="O149" s="161"/>
      <c r="P149" s="161"/>
      <c r="Q149" s="161"/>
      <c r="R149" s="164"/>
      <c r="T149" s="165"/>
      <c r="U149" s="161"/>
      <c r="V149" s="161"/>
      <c r="W149" s="161"/>
      <c r="X149" s="161"/>
      <c r="Y149" s="161"/>
      <c r="Z149" s="161"/>
      <c r="AA149" s="166"/>
      <c r="AT149" s="167" t="s">
        <v>145</v>
      </c>
      <c r="AU149" s="167" t="s">
        <v>101</v>
      </c>
      <c r="AV149" s="11" t="s">
        <v>101</v>
      </c>
      <c r="AW149" s="11" t="s">
        <v>37</v>
      </c>
      <c r="AX149" s="11" t="s">
        <v>79</v>
      </c>
      <c r="AY149" s="167" t="s">
        <v>137</v>
      </c>
    </row>
    <row r="150" spans="2:65" s="12" customFormat="1" ht="22.5" customHeight="1">
      <c r="B150" s="168"/>
      <c r="C150" s="169"/>
      <c r="D150" s="169"/>
      <c r="E150" s="170" t="s">
        <v>5</v>
      </c>
      <c r="F150" s="233" t="s">
        <v>149</v>
      </c>
      <c r="G150" s="234"/>
      <c r="H150" s="234"/>
      <c r="I150" s="234"/>
      <c r="J150" s="169"/>
      <c r="K150" s="171">
        <v>315</v>
      </c>
      <c r="L150" s="169"/>
      <c r="M150" s="169"/>
      <c r="N150" s="169"/>
      <c r="O150" s="169"/>
      <c r="P150" s="169"/>
      <c r="Q150" s="169"/>
      <c r="R150" s="172"/>
      <c r="T150" s="173"/>
      <c r="U150" s="169"/>
      <c r="V150" s="169"/>
      <c r="W150" s="169"/>
      <c r="X150" s="169"/>
      <c r="Y150" s="169"/>
      <c r="Z150" s="169"/>
      <c r="AA150" s="174"/>
      <c r="AT150" s="175" t="s">
        <v>145</v>
      </c>
      <c r="AU150" s="175" t="s">
        <v>101</v>
      </c>
      <c r="AV150" s="12" t="s">
        <v>142</v>
      </c>
      <c r="AW150" s="12" t="s">
        <v>37</v>
      </c>
      <c r="AX150" s="12" t="s">
        <v>87</v>
      </c>
      <c r="AY150" s="175" t="s">
        <v>137</v>
      </c>
    </row>
    <row r="151" spans="2:65" s="1" customFormat="1" ht="22.5" customHeight="1">
      <c r="B151" s="142"/>
      <c r="C151" s="143" t="s">
        <v>178</v>
      </c>
      <c r="D151" s="143" t="s">
        <v>138</v>
      </c>
      <c r="E151" s="144" t="s">
        <v>179</v>
      </c>
      <c r="F151" s="229" t="s">
        <v>180</v>
      </c>
      <c r="G151" s="229"/>
      <c r="H151" s="229"/>
      <c r="I151" s="229"/>
      <c r="J151" s="145" t="s">
        <v>181</v>
      </c>
      <c r="K151" s="146">
        <v>566</v>
      </c>
      <c r="L151" s="230"/>
      <c r="M151" s="230"/>
      <c r="N151" s="230">
        <f>ROUND(L151*K151,2)</f>
        <v>0</v>
      </c>
      <c r="O151" s="230"/>
      <c r="P151" s="230"/>
      <c r="Q151" s="230"/>
      <c r="R151" s="147"/>
      <c r="T151" s="148" t="s">
        <v>5</v>
      </c>
      <c r="U151" s="45" t="s">
        <v>44</v>
      </c>
      <c r="V151" s="149">
        <v>0.13300000000000001</v>
      </c>
      <c r="W151" s="149">
        <f>V151*K151</f>
        <v>75.278000000000006</v>
      </c>
      <c r="X151" s="149">
        <v>0</v>
      </c>
      <c r="Y151" s="149">
        <f>X151*K151</f>
        <v>0</v>
      </c>
      <c r="Z151" s="149">
        <v>0.20499999999999999</v>
      </c>
      <c r="AA151" s="150">
        <f>Z151*K151</f>
        <v>116.02999999999999</v>
      </c>
      <c r="AR151" s="21" t="s">
        <v>142</v>
      </c>
      <c r="AT151" s="21" t="s">
        <v>138</v>
      </c>
      <c r="AU151" s="21" t="s">
        <v>101</v>
      </c>
      <c r="AY151" s="21" t="s">
        <v>137</v>
      </c>
      <c r="BE151" s="151">
        <f>IF(U151="základní",N151,0)</f>
        <v>0</v>
      </c>
      <c r="BF151" s="151">
        <f>IF(U151="snížená",N151,0)</f>
        <v>0</v>
      </c>
      <c r="BG151" s="151">
        <f>IF(U151="zákl. přenesená",N151,0)</f>
        <v>0</v>
      </c>
      <c r="BH151" s="151">
        <f>IF(U151="sníž. přenesená",N151,0)</f>
        <v>0</v>
      </c>
      <c r="BI151" s="151">
        <f>IF(U151="nulová",N151,0)</f>
        <v>0</v>
      </c>
      <c r="BJ151" s="21" t="s">
        <v>87</v>
      </c>
      <c r="BK151" s="151">
        <f>ROUND(L151*K151,2)</f>
        <v>0</v>
      </c>
      <c r="BL151" s="21" t="s">
        <v>142</v>
      </c>
      <c r="BM151" s="21" t="s">
        <v>182</v>
      </c>
    </row>
    <row r="152" spans="2:65" s="11" customFormat="1" ht="22.5" customHeight="1">
      <c r="B152" s="160"/>
      <c r="C152" s="161"/>
      <c r="D152" s="161"/>
      <c r="E152" s="162" t="s">
        <v>5</v>
      </c>
      <c r="F152" s="231" t="s">
        <v>183</v>
      </c>
      <c r="G152" s="232"/>
      <c r="H152" s="232"/>
      <c r="I152" s="232"/>
      <c r="J152" s="161"/>
      <c r="K152" s="163">
        <v>566</v>
      </c>
      <c r="L152" s="161"/>
      <c r="M152" s="161"/>
      <c r="N152" s="161"/>
      <c r="O152" s="161"/>
      <c r="P152" s="161"/>
      <c r="Q152" s="161"/>
      <c r="R152" s="164"/>
      <c r="T152" s="165"/>
      <c r="U152" s="161"/>
      <c r="V152" s="161"/>
      <c r="W152" s="161"/>
      <c r="X152" s="161"/>
      <c r="Y152" s="161"/>
      <c r="Z152" s="161"/>
      <c r="AA152" s="166"/>
      <c r="AT152" s="167" t="s">
        <v>145</v>
      </c>
      <c r="AU152" s="167" t="s">
        <v>101</v>
      </c>
      <c r="AV152" s="11" t="s">
        <v>101</v>
      </c>
      <c r="AW152" s="11" t="s">
        <v>37</v>
      </c>
      <c r="AX152" s="11" t="s">
        <v>79</v>
      </c>
      <c r="AY152" s="167" t="s">
        <v>137</v>
      </c>
    </row>
    <row r="153" spans="2:65" s="12" customFormat="1" ht="22.5" customHeight="1">
      <c r="B153" s="168"/>
      <c r="C153" s="169"/>
      <c r="D153" s="169"/>
      <c r="E153" s="170" t="s">
        <v>5</v>
      </c>
      <c r="F153" s="233" t="s">
        <v>149</v>
      </c>
      <c r="G153" s="234"/>
      <c r="H153" s="234"/>
      <c r="I153" s="234"/>
      <c r="J153" s="169"/>
      <c r="K153" s="171">
        <v>566</v>
      </c>
      <c r="L153" s="169"/>
      <c r="M153" s="169"/>
      <c r="N153" s="169"/>
      <c r="O153" s="169"/>
      <c r="P153" s="169"/>
      <c r="Q153" s="169"/>
      <c r="R153" s="172"/>
      <c r="T153" s="173"/>
      <c r="U153" s="169"/>
      <c r="V153" s="169"/>
      <c r="W153" s="169"/>
      <c r="X153" s="169"/>
      <c r="Y153" s="169"/>
      <c r="Z153" s="169"/>
      <c r="AA153" s="174"/>
      <c r="AT153" s="175" t="s">
        <v>145</v>
      </c>
      <c r="AU153" s="175" t="s">
        <v>101</v>
      </c>
      <c r="AV153" s="12" t="s">
        <v>142</v>
      </c>
      <c r="AW153" s="12" t="s">
        <v>37</v>
      </c>
      <c r="AX153" s="12" t="s">
        <v>87</v>
      </c>
      <c r="AY153" s="175" t="s">
        <v>137</v>
      </c>
    </row>
    <row r="154" spans="2:65" s="1" customFormat="1" ht="31.5" customHeight="1">
      <c r="B154" s="142"/>
      <c r="C154" s="143" t="s">
        <v>184</v>
      </c>
      <c r="D154" s="143" t="s">
        <v>138</v>
      </c>
      <c r="E154" s="144" t="s">
        <v>185</v>
      </c>
      <c r="F154" s="229" t="s">
        <v>186</v>
      </c>
      <c r="G154" s="229"/>
      <c r="H154" s="229"/>
      <c r="I154" s="229"/>
      <c r="J154" s="145" t="s">
        <v>187</v>
      </c>
      <c r="K154" s="146">
        <v>15</v>
      </c>
      <c r="L154" s="230"/>
      <c r="M154" s="230"/>
      <c r="N154" s="230">
        <f>ROUND(L154*K154,2)</f>
        <v>0</v>
      </c>
      <c r="O154" s="230"/>
      <c r="P154" s="230"/>
      <c r="Q154" s="230"/>
      <c r="R154" s="147"/>
      <c r="T154" s="148" t="s">
        <v>5</v>
      </c>
      <c r="U154" s="45" t="s">
        <v>44</v>
      </c>
      <c r="V154" s="149">
        <v>16.001999999999999</v>
      </c>
      <c r="W154" s="149">
        <f>V154*K154</f>
        <v>240.02999999999997</v>
      </c>
      <c r="X154" s="149">
        <v>0</v>
      </c>
      <c r="Y154" s="149">
        <f>X154*K154</f>
        <v>0</v>
      </c>
      <c r="Z154" s="149">
        <v>0</v>
      </c>
      <c r="AA154" s="150">
        <f>Z154*K154</f>
        <v>0</v>
      </c>
      <c r="AR154" s="21" t="s">
        <v>142</v>
      </c>
      <c r="AT154" s="21" t="s">
        <v>138</v>
      </c>
      <c r="AU154" s="21" t="s">
        <v>101</v>
      </c>
      <c r="AY154" s="21" t="s">
        <v>137</v>
      </c>
      <c r="BE154" s="151">
        <f>IF(U154="základní",N154,0)</f>
        <v>0</v>
      </c>
      <c r="BF154" s="151">
        <f>IF(U154="snížená",N154,0)</f>
        <v>0</v>
      </c>
      <c r="BG154" s="151">
        <f>IF(U154="zákl. přenesená",N154,0)</f>
        <v>0</v>
      </c>
      <c r="BH154" s="151">
        <f>IF(U154="sníž. přenesená",N154,0)</f>
        <v>0</v>
      </c>
      <c r="BI154" s="151">
        <f>IF(U154="nulová",N154,0)</f>
        <v>0</v>
      </c>
      <c r="BJ154" s="21" t="s">
        <v>87</v>
      </c>
      <c r="BK154" s="151">
        <f>ROUND(L154*K154,2)</f>
        <v>0</v>
      </c>
      <c r="BL154" s="21" t="s">
        <v>142</v>
      </c>
      <c r="BM154" s="21" t="s">
        <v>188</v>
      </c>
    </row>
    <row r="155" spans="2:65" s="11" customFormat="1" ht="22.5" customHeight="1">
      <c r="B155" s="160"/>
      <c r="C155" s="161"/>
      <c r="D155" s="161"/>
      <c r="E155" s="162" t="s">
        <v>5</v>
      </c>
      <c r="F155" s="231" t="s">
        <v>189</v>
      </c>
      <c r="G155" s="232"/>
      <c r="H155" s="232"/>
      <c r="I155" s="232"/>
      <c r="J155" s="161"/>
      <c r="K155" s="163">
        <v>15</v>
      </c>
      <c r="L155" s="161"/>
      <c r="M155" s="161"/>
      <c r="N155" s="161"/>
      <c r="O155" s="161"/>
      <c r="P155" s="161"/>
      <c r="Q155" s="161"/>
      <c r="R155" s="164"/>
      <c r="T155" s="165"/>
      <c r="U155" s="161"/>
      <c r="V155" s="161"/>
      <c r="W155" s="161"/>
      <c r="X155" s="161"/>
      <c r="Y155" s="161"/>
      <c r="Z155" s="161"/>
      <c r="AA155" s="166"/>
      <c r="AT155" s="167" t="s">
        <v>145</v>
      </c>
      <c r="AU155" s="167" t="s">
        <v>101</v>
      </c>
      <c r="AV155" s="11" t="s">
        <v>101</v>
      </c>
      <c r="AW155" s="11" t="s">
        <v>37</v>
      </c>
      <c r="AX155" s="11" t="s">
        <v>79</v>
      </c>
      <c r="AY155" s="167" t="s">
        <v>137</v>
      </c>
    </row>
    <row r="156" spans="2:65" s="12" customFormat="1" ht="22.5" customHeight="1">
      <c r="B156" s="168"/>
      <c r="C156" s="169"/>
      <c r="D156" s="169"/>
      <c r="E156" s="170" t="s">
        <v>5</v>
      </c>
      <c r="F156" s="233" t="s">
        <v>149</v>
      </c>
      <c r="G156" s="234"/>
      <c r="H156" s="234"/>
      <c r="I156" s="234"/>
      <c r="J156" s="169"/>
      <c r="K156" s="171">
        <v>15</v>
      </c>
      <c r="L156" s="169"/>
      <c r="M156" s="169"/>
      <c r="N156" s="169"/>
      <c r="O156" s="169"/>
      <c r="P156" s="169"/>
      <c r="Q156" s="169"/>
      <c r="R156" s="172"/>
      <c r="T156" s="173"/>
      <c r="U156" s="169"/>
      <c r="V156" s="169"/>
      <c r="W156" s="169"/>
      <c r="X156" s="169"/>
      <c r="Y156" s="169"/>
      <c r="Z156" s="169"/>
      <c r="AA156" s="174"/>
      <c r="AT156" s="175" t="s">
        <v>145</v>
      </c>
      <c r="AU156" s="175" t="s">
        <v>101</v>
      </c>
      <c r="AV156" s="12" t="s">
        <v>142</v>
      </c>
      <c r="AW156" s="12" t="s">
        <v>37</v>
      </c>
      <c r="AX156" s="12" t="s">
        <v>87</v>
      </c>
      <c r="AY156" s="175" t="s">
        <v>137</v>
      </c>
    </row>
    <row r="157" spans="2:65" s="1" customFormat="1" ht="31.5" customHeight="1">
      <c r="B157" s="142"/>
      <c r="C157" s="143" t="s">
        <v>190</v>
      </c>
      <c r="D157" s="143" t="s">
        <v>138</v>
      </c>
      <c r="E157" s="144" t="s">
        <v>191</v>
      </c>
      <c r="F157" s="229" t="s">
        <v>192</v>
      </c>
      <c r="G157" s="229"/>
      <c r="H157" s="229"/>
      <c r="I157" s="229"/>
      <c r="J157" s="145" t="s">
        <v>187</v>
      </c>
      <c r="K157" s="146">
        <v>81.3</v>
      </c>
      <c r="L157" s="230"/>
      <c r="M157" s="230"/>
      <c r="N157" s="230">
        <f>ROUND(L157*K157,2)</f>
        <v>0</v>
      </c>
      <c r="O157" s="230"/>
      <c r="P157" s="230"/>
      <c r="Q157" s="230"/>
      <c r="R157" s="147"/>
      <c r="T157" s="148" t="s">
        <v>5</v>
      </c>
      <c r="U157" s="45" t="s">
        <v>44</v>
      </c>
      <c r="V157" s="149">
        <v>9.7000000000000003E-2</v>
      </c>
      <c r="W157" s="149">
        <f>V157*K157</f>
        <v>7.8860999999999999</v>
      </c>
      <c r="X157" s="149">
        <v>0</v>
      </c>
      <c r="Y157" s="149">
        <f>X157*K157</f>
        <v>0</v>
      </c>
      <c r="Z157" s="149">
        <v>0</v>
      </c>
      <c r="AA157" s="150">
        <f>Z157*K157</f>
        <v>0</v>
      </c>
      <c r="AR157" s="21" t="s">
        <v>142</v>
      </c>
      <c r="AT157" s="21" t="s">
        <v>138</v>
      </c>
      <c r="AU157" s="21" t="s">
        <v>101</v>
      </c>
      <c r="AY157" s="21" t="s">
        <v>137</v>
      </c>
      <c r="BE157" s="151">
        <f>IF(U157="základní",N157,0)</f>
        <v>0</v>
      </c>
      <c r="BF157" s="151">
        <f>IF(U157="snížená",N157,0)</f>
        <v>0</v>
      </c>
      <c r="BG157" s="151">
        <f>IF(U157="zákl. přenesená",N157,0)</f>
        <v>0</v>
      </c>
      <c r="BH157" s="151">
        <f>IF(U157="sníž. přenesená",N157,0)</f>
        <v>0</v>
      </c>
      <c r="BI157" s="151">
        <f>IF(U157="nulová",N157,0)</f>
        <v>0</v>
      </c>
      <c r="BJ157" s="21" t="s">
        <v>87</v>
      </c>
      <c r="BK157" s="151">
        <f>ROUND(L157*K157,2)</f>
        <v>0</v>
      </c>
      <c r="BL157" s="21" t="s">
        <v>142</v>
      </c>
      <c r="BM157" s="21" t="s">
        <v>193</v>
      </c>
    </row>
    <row r="158" spans="2:65" s="11" customFormat="1" ht="22.5" customHeight="1">
      <c r="B158" s="160"/>
      <c r="C158" s="161"/>
      <c r="D158" s="161"/>
      <c r="E158" s="162" t="s">
        <v>5</v>
      </c>
      <c r="F158" s="231" t="s">
        <v>194</v>
      </c>
      <c r="G158" s="232"/>
      <c r="H158" s="232"/>
      <c r="I158" s="232"/>
      <c r="J158" s="161"/>
      <c r="K158" s="163">
        <v>81.3</v>
      </c>
      <c r="L158" s="161"/>
      <c r="M158" s="161"/>
      <c r="N158" s="161"/>
      <c r="O158" s="161"/>
      <c r="P158" s="161"/>
      <c r="Q158" s="161"/>
      <c r="R158" s="164"/>
      <c r="T158" s="165"/>
      <c r="U158" s="161"/>
      <c r="V158" s="161"/>
      <c r="W158" s="161"/>
      <c r="X158" s="161"/>
      <c r="Y158" s="161"/>
      <c r="Z158" s="161"/>
      <c r="AA158" s="166"/>
      <c r="AT158" s="167" t="s">
        <v>145</v>
      </c>
      <c r="AU158" s="167" t="s">
        <v>101</v>
      </c>
      <c r="AV158" s="11" t="s">
        <v>101</v>
      </c>
      <c r="AW158" s="11" t="s">
        <v>37</v>
      </c>
      <c r="AX158" s="11" t="s">
        <v>79</v>
      </c>
      <c r="AY158" s="167" t="s">
        <v>137</v>
      </c>
    </row>
    <row r="159" spans="2:65" s="12" customFormat="1" ht="22.5" customHeight="1">
      <c r="B159" s="168"/>
      <c r="C159" s="169"/>
      <c r="D159" s="169"/>
      <c r="E159" s="170" t="s">
        <v>5</v>
      </c>
      <c r="F159" s="233" t="s">
        <v>149</v>
      </c>
      <c r="G159" s="234"/>
      <c r="H159" s="234"/>
      <c r="I159" s="234"/>
      <c r="J159" s="169"/>
      <c r="K159" s="171">
        <v>81.3</v>
      </c>
      <c r="L159" s="169"/>
      <c r="M159" s="169"/>
      <c r="N159" s="169"/>
      <c r="O159" s="169"/>
      <c r="P159" s="169"/>
      <c r="Q159" s="169"/>
      <c r="R159" s="172"/>
      <c r="T159" s="173"/>
      <c r="U159" s="169"/>
      <c r="V159" s="169"/>
      <c r="W159" s="169"/>
      <c r="X159" s="169"/>
      <c r="Y159" s="169"/>
      <c r="Z159" s="169"/>
      <c r="AA159" s="174"/>
      <c r="AT159" s="175" t="s">
        <v>145</v>
      </c>
      <c r="AU159" s="175" t="s">
        <v>101</v>
      </c>
      <c r="AV159" s="12" t="s">
        <v>142</v>
      </c>
      <c r="AW159" s="12" t="s">
        <v>37</v>
      </c>
      <c r="AX159" s="12" t="s">
        <v>87</v>
      </c>
      <c r="AY159" s="175" t="s">
        <v>137</v>
      </c>
    </row>
    <row r="160" spans="2:65" s="1" customFormat="1" ht="31.5" customHeight="1">
      <c r="B160" s="142"/>
      <c r="C160" s="143" t="s">
        <v>195</v>
      </c>
      <c r="D160" s="143" t="s">
        <v>138</v>
      </c>
      <c r="E160" s="144" t="s">
        <v>196</v>
      </c>
      <c r="F160" s="229" t="s">
        <v>197</v>
      </c>
      <c r="G160" s="229"/>
      <c r="H160" s="229"/>
      <c r="I160" s="229"/>
      <c r="J160" s="145" t="s">
        <v>187</v>
      </c>
      <c r="K160" s="146">
        <v>2.73</v>
      </c>
      <c r="L160" s="230"/>
      <c r="M160" s="230"/>
      <c r="N160" s="230">
        <f>ROUND(L160*K160,2)</f>
        <v>0</v>
      </c>
      <c r="O160" s="230"/>
      <c r="P160" s="230"/>
      <c r="Q160" s="230"/>
      <c r="R160" s="147"/>
      <c r="T160" s="148" t="s">
        <v>5</v>
      </c>
      <c r="U160" s="45" t="s">
        <v>44</v>
      </c>
      <c r="V160" s="149">
        <v>0.43099999999999999</v>
      </c>
      <c r="W160" s="149">
        <f>V160*K160</f>
        <v>1.1766300000000001</v>
      </c>
      <c r="X160" s="149">
        <v>0</v>
      </c>
      <c r="Y160" s="149">
        <f>X160*K160</f>
        <v>0</v>
      </c>
      <c r="Z160" s="149">
        <v>0</v>
      </c>
      <c r="AA160" s="150">
        <f>Z160*K160</f>
        <v>0</v>
      </c>
      <c r="AR160" s="21" t="s">
        <v>142</v>
      </c>
      <c r="AT160" s="21" t="s">
        <v>138</v>
      </c>
      <c r="AU160" s="21" t="s">
        <v>101</v>
      </c>
      <c r="AY160" s="21" t="s">
        <v>137</v>
      </c>
      <c r="BE160" s="151">
        <f>IF(U160="základní",N160,0)</f>
        <v>0</v>
      </c>
      <c r="BF160" s="151">
        <f>IF(U160="snížená",N160,0)</f>
        <v>0</v>
      </c>
      <c r="BG160" s="151">
        <f>IF(U160="zákl. přenesená",N160,0)</f>
        <v>0</v>
      </c>
      <c r="BH160" s="151">
        <f>IF(U160="sníž. přenesená",N160,0)</f>
        <v>0</v>
      </c>
      <c r="BI160" s="151">
        <f>IF(U160="nulová",N160,0)</f>
        <v>0</v>
      </c>
      <c r="BJ160" s="21" t="s">
        <v>87</v>
      </c>
      <c r="BK160" s="151">
        <f>ROUND(L160*K160,2)</f>
        <v>0</v>
      </c>
      <c r="BL160" s="21" t="s">
        <v>142</v>
      </c>
      <c r="BM160" s="21" t="s">
        <v>198</v>
      </c>
    </row>
    <row r="161" spans="2:51" s="11" customFormat="1" ht="22.5" customHeight="1">
      <c r="B161" s="160"/>
      <c r="C161" s="161"/>
      <c r="D161" s="161"/>
      <c r="E161" s="162" t="s">
        <v>5</v>
      </c>
      <c r="F161" s="231" t="s">
        <v>199</v>
      </c>
      <c r="G161" s="232"/>
      <c r="H161" s="232"/>
      <c r="I161" s="232"/>
      <c r="J161" s="161"/>
      <c r="K161" s="163">
        <v>302.88</v>
      </c>
      <c r="L161" s="161"/>
      <c r="M161" s="161"/>
      <c r="N161" s="161"/>
      <c r="O161" s="161"/>
      <c r="P161" s="161"/>
      <c r="Q161" s="161"/>
      <c r="R161" s="164"/>
      <c r="T161" s="165"/>
      <c r="U161" s="161"/>
      <c r="V161" s="161"/>
      <c r="W161" s="161"/>
      <c r="X161" s="161"/>
      <c r="Y161" s="161"/>
      <c r="Z161" s="161"/>
      <c r="AA161" s="166"/>
      <c r="AT161" s="167" t="s">
        <v>145</v>
      </c>
      <c r="AU161" s="167" t="s">
        <v>101</v>
      </c>
      <c r="AV161" s="11" t="s">
        <v>101</v>
      </c>
      <c r="AW161" s="11" t="s">
        <v>37</v>
      </c>
      <c r="AX161" s="11" t="s">
        <v>79</v>
      </c>
      <c r="AY161" s="167" t="s">
        <v>137</v>
      </c>
    </row>
    <row r="162" spans="2:51" s="11" customFormat="1" ht="22.5" customHeight="1">
      <c r="B162" s="160"/>
      <c r="C162" s="161"/>
      <c r="D162" s="161"/>
      <c r="E162" s="162" t="s">
        <v>5</v>
      </c>
      <c r="F162" s="245" t="s">
        <v>200</v>
      </c>
      <c r="G162" s="246"/>
      <c r="H162" s="246"/>
      <c r="I162" s="246"/>
      <c r="J162" s="161"/>
      <c r="K162" s="163">
        <v>118.4</v>
      </c>
      <c r="L162" s="161"/>
      <c r="M162" s="161"/>
      <c r="N162" s="161"/>
      <c r="O162" s="161"/>
      <c r="P162" s="161"/>
      <c r="Q162" s="161"/>
      <c r="R162" s="164"/>
      <c r="T162" s="165"/>
      <c r="U162" s="161"/>
      <c r="V162" s="161"/>
      <c r="W162" s="161"/>
      <c r="X162" s="161"/>
      <c r="Y162" s="161"/>
      <c r="Z162" s="161"/>
      <c r="AA162" s="166"/>
      <c r="AT162" s="167" t="s">
        <v>145</v>
      </c>
      <c r="AU162" s="167" t="s">
        <v>101</v>
      </c>
      <c r="AV162" s="11" t="s">
        <v>101</v>
      </c>
      <c r="AW162" s="11" t="s">
        <v>37</v>
      </c>
      <c r="AX162" s="11" t="s">
        <v>79</v>
      </c>
      <c r="AY162" s="167" t="s">
        <v>137</v>
      </c>
    </row>
    <row r="163" spans="2:51" s="11" customFormat="1" ht="22.5" customHeight="1">
      <c r="B163" s="160"/>
      <c r="C163" s="161"/>
      <c r="D163" s="161"/>
      <c r="E163" s="162" t="s">
        <v>5</v>
      </c>
      <c r="F163" s="245" t="s">
        <v>201</v>
      </c>
      <c r="G163" s="246"/>
      <c r="H163" s="246"/>
      <c r="I163" s="246"/>
      <c r="J163" s="161"/>
      <c r="K163" s="163">
        <v>135.44999999999999</v>
      </c>
      <c r="L163" s="161"/>
      <c r="M163" s="161"/>
      <c r="N163" s="161"/>
      <c r="O163" s="161"/>
      <c r="P163" s="161"/>
      <c r="Q163" s="161"/>
      <c r="R163" s="164"/>
      <c r="T163" s="165"/>
      <c r="U163" s="161"/>
      <c r="V163" s="161"/>
      <c r="W163" s="161"/>
      <c r="X163" s="161"/>
      <c r="Y163" s="161"/>
      <c r="Z163" s="161"/>
      <c r="AA163" s="166"/>
      <c r="AT163" s="167" t="s">
        <v>145</v>
      </c>
      <c r="AU163" s="167" t="s">
        <v>101</v>
      </c>
      <c r="AV163" s="11" t="s">
        <v>101</v>
      </c>
      <c r="AW163" s="11" t="s">
        <v>37</v>
      </c>
      <c r="AX163" s="11" t="s">
        <v>79</v>
      </c>
      <c r="AY163" s="167" t="s">
        <v>137</v>
      </c>
    </row>
    <row r="164" spans="2:51" s="11" customFormat="1" ht="22.5" customHeight="1">
      <c r="B164" s="160"/>
      <c r="C164" s="161"/>
      <c r="D164" s="161"/>
      <c r="E164" s="162" t="s">
        <v>5</v>
      </c>
      <c r="F164" s="245" t="s">
        <v>202</v>
      </c>
      <c r="G164" s="246"/>
      <c r="H164" s="246"/>
      <c r="I164" s="246"/>
      <c r="J164" s="161"/>
      <c r="K164" s="163">
        <v>21.98</v>
      </c>
      <c r="L164" s="161"/>
      <c r="M164" s="161"/>
      <c r="N164" s="161"/>
      <c r="O164" s="161"/>
      <c r="P164" s="161"/>
      <c r="Q164" s="161"/>
      <c r="R164" s="164"/>
      <c r="T164" s="165"/>
      <c r="U164" s="161"/>
      <c r="V164" s="161"/>
      <c r="W164" s="161"/>
      <c r="X164" s="161"/>
      <c r="Y164" s="161"/>
      <c r="Z164" s="161"/>
      <c r="AA164" s="166"/>
      <c r="AT164" s="167" t="s">
        <v>145</v>
      </c>
      <c r="AU164" s="167" t="s">
        <v>101</v>
      </c>
      <c r="AV164" s="11" t="s">
        <v>101</v>
      </c>
      <c r="AW164" s="11" t="s">
        <v>37</v>
      </c>
      <c r="AX164" s="11" t="s">
        <v>79</v>
      </c>
      <c r="AY164" s="167" t="s">
        <v>137</v>
      </c>
    </row>
    <row r="165" spans="2:51" s="11" customFormat="1" ht="22.5" customHeight="1">
      <c r="B165" s="160"/>
      <c r="C165" s="161"/>
      <c r="D165" s="161"/>
      <c r="E165" s="162" t="s">
        <v>5</v>
      </c>
      <c r="F165" s="245" t="s">
        <v>203</v>
      </c>
      <c r="G165" s="246"/>
      <c r="H165" s="246"/>
      <c r="I165" s="246"/>
      <c r="J165" s="161"/>
      <c r="K165" s="163">
        <v>33.6</v>
      </c>
      <c r="L165" s="161"/>
      <c r="M165" s="161"/>
      <c r="N165" s="161"/>
      <c r="O165" s="161"/>
      <c r="P165" s="161"/>
      <c r="Q165" s="161"/>
      <c r="R165" s="164"/>
      <c r="T165" s="165"/>
      <c r="U165" s="161"/>
      <c r="V165" s="161"/>
      <c r="W165" s="161"/>
      <c r="X165" s="161"/>
      <c r="Y165" s="161"/>
      <c r="Z165" s="161"/>
      <c r="AA165" s="166"/>
      <c r="AT165" s="167" t="s">
        <v>145</v>
      </c>
      <c r="AU165" s="167" t="s">
        <v>101</v>
      </c>
      <c r="AV165" s="11" t="s">
        <v>101</v>
      </c>
      <c r="AW165" s="11" t="s">
        <v>37</v>
      </c>
      <c r="AX165" s="11" t="s">
        <v>79</v>
      </c>
      <c r="AY165" s="167" t="s">
        <v>137</v>
      </c>
    </row>
    <row r="166" spans="2:51" s="11" customFormat="1" ht="22.5" customHeight="1">
      <c r="B166" s="160"/>
      <c r="C166" s="161"/>
      <c r="D166" s="161"/>
      <c r="E166" s="162" t="s">
        <v>5</v>
      </c>
      <c r="F166" s="245" t="s">
        <v>204</v>
      </c>
      <c r="G166" s="246"/>
      <c r="H166" s="246"/>
      <c r="I166" s="246"/>
      <c r="J166" s="161"/>
      <c r="K166" s="163">
        <v>19.84</v>
      </c>
      <c r="L166" s="161"/>
      <c r="M166" s="161"/>
      <c r="N166" s="161"/>
      <c r="O166" s="161"/>
      <c r="P166" s="161"/>
      <c r="Q166" s="161"/>
      <c r="R166" s="164"/>
      <c r="T166" s="165"/>
      <c r="U166" s="161"/>
      <c r="V166" s="161"/>
      <c r="W166" s="161"/>
      <c r="X166" s="161"/>
      <c r="Y166" s="161"/>
      <c r="Z166" s="161"/>
      <c r="AA166" s="166"/>
      <c r="AT166" s="167" t="s">
        <v>145</v>
      </c>
      <c r="AU166" s="167" t="s">
        <v>101</v>
      </c>
      <c r="AV166" s="11" t="s">
        <v>101</v>
      </c>
      <c r="AW166" s="11" t="s">
        <v>37</v>
      </c>
      <c r="AX166" s="11" t="s">
        <v>79</v>
      </c>
      <c r="AY166" s="167" t="s">
        <v>137</v>
      </c>
    </row>
    <row r="167" spans="2:51" s="11" customFormat="1" ht="22.5" customHeight="1">
      <c r="B167" s="160"/>
      <c r="C167" s="161"/>
      <c r="D167" s="161"/>
      <c r="E167" s="162" t="s">
        <v>5</v>
      </c>
      <c r="F167" s="245" t="s">
        <v>205</v>
      </c>
      <c r="G167" s="246"/>
      <c r="H167" s="246"/>
      <c r="I167" s="246"/>
      <c r="J167" s="161"/>
      <c r="K167" s="163">
        <v>-47.25</v>
      </c>
      <c r="L167" s="161"/>
      <c r="M167" s="161"/>
      <c r="N167" s="161"/>
      <c r="O167" s="161"/>
      <c r="P167" s="161"/>
      <c r="Q167" s="161"/>
      <c r="R167" s="164"/>
      <c r="T167" s="165"/>
      <c r="U167" s="161"/>
      <c r="V167" s="161"/>
      <c r="W167" s="161"/>
      <c r="X167" s="161"/>
      <c r="Y167" s="161"/>
      <c r="Z167" s="161"/>
      <c r="AA167" s="166"/>
      <c r="AT167" s="167" t="s">
        <v>145</v>
      </c>
      <c r="AU167" s="167" t="s">
        <v>101</v>
      </c>
      <c r="AV167" s="11" t="s">
        <v>101</v>
      </c>
      <c r="AW167" s="11" t="s">
        <v>37</v>
      </c>
      <c r="AX167" s="11" t="s">
        <v>79</v>
      </c>
      <c r="AY167" s="167" t="s">
        <v>137</v>
      </c>
    </row>
    <row r="168" spans="2:51" s="13" customFormat="1" ht="22.5" customHeight="1">
      <c r="B168" s="176"/>
      <c r="C168" s="177"/>
      <c r="D168" s="177"/>
      <c r="E168" s="178" t="s">
        <v>5</v>
      </c>
      <c r="F168" s="251" t="s">
        <v>206</v>
      </c>
      <c r="G168" s="252"/>
      <c r="H168" s="252"/>
      <c r="I168" s="252"/>
      <c r="J168" s="177"/>
      <c r="K168" s="179">
        <v>584.9</v>
      </c>
      <c r="L168" s="177"/>
      <c r="M168" s="177"/>
      <c r="N168" s="177"/>
      <c r="O168" s="177"/>
      <c r="P168" s="177"/>
      <c r="Q168" s="177"/>
      <c r="R168" s="180"/>
      <c r="T168" s="181"/>
      <c r="U168" s="177"/>
      <c r="V168" s="177"/>
      <c r="W168" s="177"/>
      <c r="X168" s="177"/>
      <c r="Y168" s="177"/>
      <c r="Z168" s="177"/>
      <c r="AA168" s="182"/>
      <c r="AT168" s="183" t="s">
        <v>145</v>
      </c>
      <c r="AU168" s="183" t="s">
        <v>101</v>
      </c>
      <c r="AV168" s="13" t="s">
        <v>155</v>
      </c>
      <c r="AW168" s="13" t="s">
        <v>37</v>
      </c>
      <c r="AX168" s="13" t="s">
        <v>79</v>
      </c>
      <c r="AY168" s="183" t="s">
        <v>137</v>
      </c>
    </row>
    <row r="169" spans="2:51" s="10" customFormat="1" ht="22.5" customHeight="1">
      <c r="B169" s="152"/>
      <c r="C169" s="153"/>
      <c r="D169" s="153"/>
      <c r="E169" s="154" t="s">
        <v>5</v>
      </c>
      <c r="F169" s="253" t="s">
        <v>207</v>
      </c>
      <c r="G169" s="254"/>
      <c r="H169" s="254"/>
      <c r="I169" s="254"/>
      <c r="J169" s="153"/>
      <c r="K169" s="155" t="s">
        <v>5</v>
      </c>
      <c r="L169" s="153"/>
      <c r="M169" s="153"/>
      <c r="N169" s="153"/>
      <c r="O169" s="153"/>
      <c r="P169" s="153"/>
      <c r="Q169" s="153"/>
      <c r="R169" s="156"/>
      <c r="T169" s="157"/>
      <c r="U169" s="153"/>
      <c r="V169" s="153"/>
      <c r="W169" s="153"/>
      <c r="X169" s="153"/>
      <c r="Y169" s="153"/>
      <c r="Z169" s="153"/>
      <c r="AA169" s="158"/>
      <c r="AT169" s="159" t="s">
        <v>145</v>
      </c>
      <c r="AU169" s="159" t="s">
        <v>101</v>
      </c>
      <c r="AV169" s="10" t="s">
        <v>87</v>
      </c>
      <c r="AW169" s="10" t="s">
        <v>37</v>
      </c>
      <c r="AX169" s="10" t="s">
        <v>79</v>
      </c>
      <c r="AY169" s="159" t="s">
        <v>137</v>
      </c>
    </row>
    <row r="170" spans="2:51" s="11" customFormat="1" ht="22.5" customHeight="1">
      <c r="B170" s="160"/>
      <c r="C170" s="161"/>
      <c r="D170" s="161"/>
      <c r="E170" s="162" t="s">
        <v>5</v>
      </c>
      <c r="F170" s="245" t="s">
        <v>208</v>
      </c>
      <c r="G170" s="246"/>
      <c r="H170" s="246"/>
      <c r="I170" s="246"/>
      <c r="J170" s="161"/>
      <c r="K170" s="163">
        <v>-126.6</v>
      </c>
      <c r="L170" s="161"/>
      <c r="M170" s="161"/>
      <c r="N170" s="161"/>
      <c r="O170" s="161"/>
      <c r="P170" s="161"/>
      <c r="Q170" s="161"/>
      <c r="R170" s="164"/>
      <c r="T170" s="165"/>
      <c r="U170" s="161"/>
      <c r="V170" s="161"/>
      <c r="W170" s="161"/>
      <c r="X170" s="161"/>
      <c r="Y170" s="161"/>
      <c r="Z170" s="161"/>
      <c r="AA170" s="166"/>
      <c r="AT170" s="167" t="s">
        <v>145</v>
      </c>
      <c r="AU170" s="167" t="s">
        <v>101</v>
      </c>
      <c r="AV170" s="11" t="s">
        <v>101</v>
      </c>
      <c r="AW170" s="11" t="s">
        <v>37</v>
      </c>
      <c r="AX170" s="11" t="s">
        <v>79</v>
      </c>
      <c r="AY170" s="167" t="s">
        <v>137</v>
      </c>
    </row>
    <row r="171" spans="2:51" s="11" customFormat="1" ht="22.5" customHeight="1">
      <c r="B171" s="160"/>
      <c r="C171" s="161"/>
      <c r="D171" s="161"/>
      <c r="E171" s="162" t="s">
        <v>5</v>
      </c>
      <c r="F171" s="245" t="s">
        <v>209</v>
      </c>
      <c r="G171" s="246"/>
      <c r="H171" s="246"/>
      <c r="I171" s="246"/>
      <c r="J171" s="161"/>
      <c r="K171" s="163">
        <v>-101.28</v>
      </c>
      <c r="L171" s="161"/>
      <c r="M171" s="161"/>
      <c r="N171" s="161"/>
      <c r="O171" s="161"/>
      <c r="P171" s="161"/>
      <c r="Q171" s="161"/>
      <c r="R171" s="164"/>
      <c r="T171" s="165"/>
      <c r="U171" s="161"/>
      <c r="V171" s="161"/>
      <c r="W171" s="161"/>
      <c r="X171" s="161"/>
      <c r="Y171" s="161"/>
      <c r="Z171" s="161"/>
      <c r="AA171" s="166"/>
      <c r="AT171" s="167" t="s">
        <v>145</v>
      </c>
      <c r="AU171" s="167" t="s">
        <v>101</v>
      </c>
      <c r="AV171" s="11" t="s">
        <v>101</v>
      </c>
      <c r="AW171" s="11" t="s">
        <v>37</v>
      </c>
      <c r="AX171" s="11" t="s">
        <v>79</v>
      </c>
      <c r="AY171" s="167" t="s">
        <v>137</v>
      </c>
    </row>
    <row r="172" spans="2:51" s="11" customFormat="1" ht="22.5" customHeight="1">
      <c r="B172" s="160"/>
      <c r="C172" s="161"/>
      <c r="D172" s="161"/>
      <c r="E172" s="162" t="s">
        <v>5</v>
      </c>
      <c r="F172" s="245" t="s">
        <v>210</v>
      </c>
      <c r="G172" s="246"/>
      <c r="H172" s="246"/>
      <c r="I172" s="246"/>
      <c r="J172" s="161"/>
      <c r="K172" s="163">
        <v>-127.5</v>
      </c>
      <c r="L172" s="161"/>
      <c r="M172" s="161"/>
      <c r="N172" s="161"/>
      <c r="O172" s="161"/>
      <c r="P172" s="161"/>
      <c r="Q172" s="161"/>
      <c r="R172" s="164"/>
      <c r="T172" s="165"/>
      <c r="U172" s="161"/>
      <c r="V172" s="161"/>
      <c r="W172" s="161"/>
      <c r="X172" s="161"/>
      <c r="Y172" s="161"/>
      <c r="Z172" s="161"/>
      <c r="AA172" s="166"/>
      <c r="AT172" s="167" t="s">
        <v>145</v>
      </c>
      <c r="AU172" s="167" t="s">
        <v>101</v>
      </c>
      <c r="AV172" s="11" t="s">
        <v>101</v>
      </c>
      <c r="AW172" s="11" t="s">
        <v>37</v>
      </c>
      <c r="AX172" s="11" t="s">
        <v>79</v>
      </c>
      <c r="AY172" s="167" t="s">
        <v>137</v>
      </c>
    </row>
    <row r="173" spans="2:51" s="11" customFormat="1" ht="22.5" customHeight="1">
      <c r="B173" s="160"/>
      <c r="C173" s="161"/>
      <c r="D173" s="161"/>
      <c r="E173" s="162" t="s">
        <v>5</v>
      </c>
      <c r="F173" s="245" t="s">
        <v>211</v>
      </c>
      <c r="G173" s="246"/>
      <c r="H173" s="246"/>
      <c r="I173" s="246"/>
      <c r="J173" s="161"/>
      <c r="K173" s="163">
        <v>-122.85</v>
      </c>
      <c r="L173" s="161"/>
      <c r="M173" s="161"/>
      <c r="N173" s="161"/>
      <c r="O173" s="161"/>
      <c r="P173" s="161"/>
      <c r="Q173" s="161"/>
      <c r="R173" s="164"/>
      <c r="T173" s="165"/>
      <c r="U173" s="161"/>
      <c r="V173" s="161"/>
      <c r="W173" s="161"/>
      <c r="X173" s="161"/>
      <c r="Y173" s="161"/>
      <c r="Z173" s="161"/>
      <c r="AA173" s="166"/>
      <c r="AT173" s="167" t="s">
        <v>145</v>
      </c>
      <c r="AU173" s="167" t="s">
        <v>101</v>
      </c>
      <c r="AV173" s="11" t="s">
        <v>101</v>
      </c>
      <c r="AW173" s="11" t="s">
        <v>37</v>
      </c>
      <c r="AX173" s="11" t="s">
        <v>79</v>
      </c>
      <c r="AY173" s="167" t="s">
        <v>137</v>
      </c>
    </row>
    <row r="174" spans="2:51" s="11" customFormat="1" ht="22.5" customHeight="1">
      <c r="B174" s="160"/>
      <c r="C174" s="161"/>
      <c r="D174" s="161"/>
      <c r="E174" s="162" t="s">
        <v>5</v>
      </c>
      <c r="F174" s="245" t="s">
        <v>212</v>
      </c>
      <c r="G174" s="246"/>
      <c r="H174" s="246"/>
      <c r="I174" s="246"/>
      <c r="J174" s="161"/>
      <c r="K174" s="163">
        <v>-22.64</v>
      </c>
      <c r="L174" s="161"/>
      <c r="M174" s="161"/>
      <c r="N174" s="161"/>
      <c r="O174" s="161"/>
      <c r="P174" s="161"/>
      <c r="Q174" s="161"/>
      <c r="R174" s="164"/>
      <c r="T174" s="165"/>
      <c r="U174" s="161"/>
      <c r="V174" s="161"/>
      <c r="W174" s="161"/>
      <c r="X174" s="161"/>
      <c r="Y174" s="161"/>
      <c r="Z174" s="161"/>
      <c r="AA174" s="166"/>
      <c r="AT174" s="167" t="s">
        <v>145</v>
      </c>
      <c r="AU174" s="167" t="s">
        <v>101</v>
      </c>
      <c r="AV174" s="11" t="s">
        <v>101</v>
      </c>
      <c r="AW174" s="11" t="s">
        <v>37</v>
      </c>
      <c r="AX174" s="11" t="s">
        <v>79</v>
      </c>
      <c r="AY174" s="167" t="s">
        <v>137</v>
      </c>
    </row>
    <row r="175" spans="2:51" s="11" customFormat="1" ht="22.5" customHeight="1">
      <c r="B175" s="160"/>
      <c r="C175" s="161"/>
      <c r="D175" s="161"/>
      <c r="E175" s="162" t="s">
        <v>5</v>
      </c>
      <c r="F175" s="245" t="s">
        <v>213</v>
      </c>
      <c r="G175" s="246"/>
      <c r="H175" s="246"/>
      <c r="I175" s="246"/>
      <c r="J175" s="161"/>
      <c r="K175" s="163">
        <v>-81.3</v>
      </c>
      <c r="L175" s="161"/>
      <c r="M175" s="161"/>
      <c r="N175" s="161"/>
      <c r="O175" s="161"/>
      <c r="P175" s="161"/>
      <c r="Q175" s="161"/>
      <c r="R175" s="164"/>
      <c r="T175" s="165"/>
      <c r="U175" s="161"/>
      <c r="V175" s="161"/>
      <c r="W175" s="161"/>
      <c r="X175" s="161"/>
      <c r="Y175" s="161"/>
      <c r="Z175" s="161"/>
      <c r="AA175" s="166"/>
      <c r="AT175" s="167" t="s">
        <v>145</v>
      </c>
      <c r="AU175" s="167" t="s">
        <v>101</v>
      </c>
      <c r="AV175" s="11" t="s">
        <v>101</v>
      </c>
      <c r="AW175" s="11" t="s">
        <v>37</v>
      </c>
      <c r="AX175" s="11" t="s">
        <v>79</v>
      </c>
      <c r="AY175" s="167" t="s">
        <v>137</v>
      </c>
    </row>
    <row r="176" spans="2:51" s="13" customFormat="1" ht="22.5" customHeight="1">
      <c r="B176" s="176"/>
      <c r="C176" s="177"/>
      <c r="D176" s="177"/>
      <c r="E176" s="178" t="s">
        <v>5</v>
      </c>
      <c r="F176" s="251" t="s">
        <v>206</v>
      </c>
      <c r="G176" s="252"/>
      <c r="H176" s="252"/>
      <c r="I176" s="252"/>
      <c r="J176" s="177"/>
      <c r="K176" s="179">
        <v>-582.16999999999996</v>
      </c>
      <c r="L176" s="177"/>
      <c r="M176" s="177"/>
      <c r="N176" s="177"/>
      <c r="O176" s="177"/>
      <c r="P176" s="177"/>
      <c r="Q176" s="177"/>
      <c r="R176" s="180"/>
      <c r="T176" s="181"/>
      <c r="U176" s="177"/>
      <c r="V176" s="177"/>
      <c r="W176" s="177"/>
      <c r="X176" s="177"/>
      <c r="Y176" s="177"/>
      <c r="Z176" s="177"/>
      <c r="AA176" s="182"/>
      <c r="AT176" s="183" t="s">
        <v>145</v>
      </c>
      <c r="AU176" s="183" t="s">
        <v>101</v>
      </c>
      <c r="AV176" s="13" t="s">
        <v>155</v>
      </c>
      <c r="AW176" s="13" t="s">
        <v>37</v>
      </c>
      <c r="AX176" s="13" t="s">
        <v>79</v>
      </c>
      <c r="AY176" s="183" t="s">
        <v>137</v>
      </c>
    </row>
    <row r="177" spans="2:65" s="12" customFormat="1" ht="22.5" customHeight="1">
      <c r="B177" s="168"/>
      <c r="C177" s="169"/>
      <c r="D177" s="169"/>
      <c r="E177" s="170" t="s">
        <v>5</v>
      </c>
      <c r="F177" s="233" t="s">
        <v>149</v>
      </c>
      <c r="G177" s="234"/>
      <c r="H177" s="234"/>
      <c r="I177" s="234"/>
      <c r="J177" s="169"/>
      <c r="K177" s="171">
        <v>2.7300000000000999</v>
      </c>
      <c r="L177" s="169"/>
      <c r="M177" s="169"/>
      <c r="N177" s="169"/>
      <c r="O177" s="169"/>
      <c r="P177" s="169"/>
      <c r="Q177" s="169"/>
      <c r="R177" s="172"/>
      <c r="T177" s="173"/>
      <c r="U177" s="169"/>
      <c r="V177" s="169"/>
      <c r="W177" s="169"/>
      <c r="X177" s="169"/>
      <c r="Y177" s="169"/>
      <c r="Z177" s="169"/>
      <c r="AA177" s="174"/>
      <c r="AT177" s="175" t="s">
        <v>145</v>
      </c>
      <c r="AU177" s="175" t="s">
        <v>101</v>
      </c>
      <c r="AV177" s="12" t="s">
        <v>142</v>
      </c>
      <c r="AW177" s="12" t="s">
        <v>37</v>
      </c>
      <c r="AX177" s="12" t="s">
        <v>87</v>
      </c>
      <c r="AY177" s="175" t="s">
        <v>137</v>
      </c>
    </row>
    <row r="178" spans="2:65" s="1" customFormat="1" ht="31.5" customHeight="1">
      <c r="B178" s="142"/>
      <c r="C178" s="143" t="s">
        <v>214</v>
      </c>
      <c r="D178" s="143" t="s">
        <v>138</v>
      </c>
      <c r="E178" s="144" t="s">
        <v>215</v>
      </c>
      <c r="F178" s="229" t="s">
        <v>216</v>
      </c>
      <c r="G178" s="229"/>
      <c r="H178" s="229"/>
      <c r="I178" s="229"/>
      <c r="J178" s="145" t="s">
        <v>187</v>
      </c>
      <c r="K178" s="146">
        <v>0.81899999999999995</v>
      </c>
      <c r="L178" s="230"/>
      <c r="M178" s="230"/>
      <c r="N178" s="230">
        <f>ROUND(L178*K178,2)</f>
        <v>0</v>
      </c>
      <c r="O178" s="230"/>
      <c r="P178" s="230"/>
      <c r="Q178" s="230"/>
      <c r="R178" s="147"/>
      <c r="T178" s="148" t="s">
        <v>5</v>
      </c>
      <c r="U178" s="45" t="s">
        <v>44</v>
      </c>
      <c r="V178" s="149">
        <v>8.3000000000000004E-2</v>
      </c>
      <c r="W178" s="149">
        <f>V178*K178</f>
        <v>6.7976999999999996E-2</v>
      </c>
      <c r="X178" s="149">
        <v>0</v>
      </c>
      <c r="Y178" s="149">
        <f>X178*K178</f>
        <v>0</v>
      </c>
      <c r="Z178" s="149">
        <v>0</v>
      </c>
      <c r="AA178" s="150">
        <f>Z178*K178</f>
        <v>0</v>
      </c>
      <c r="AR178" s="21" t="s">
        <v>142</v>
      </c>
      <c r="AT178" s="21" t="s">
        <v>138</v>
      </c>
      <c r="AU178" s="21" t="s">
        <v>101</v>
      </c>
      <c r="AY178" s="21" t="s">
        <v>137</v>
      </c>
      <c r="BE178" s="151">
        <f>IF(U178="základní",N178,0)</f>
        <v>0</v>
      </c>
      <c r="BF178" s="151">
        <f>IF(U178="snížená",N178,0)</f>
        <v>0</v>
      </c>
      <c r="BG178" s="151">
        <f>IF(U178="zákl. přenesená",N178,0)</f>
        <v>0</v>
      </c>
      <c r="BH178" s="151">
        <f>IF(U178="sníž. přenesená",N178,0)</f>
        <v>0</v>
      </c>
      <c r="BI178" s="151">
        <f>IF(U178="nulová",N178,0)</f>
        <v>0</v>
      </c>
      <c r="BJ178" s="21" t="s">
        <v>87</v>
      </c>
      <c r="BK178" s="151">
        <f>ROUND(L178*K178,2)</f>
        <v>0</v>
      </c>
      <c r="BL178" s="21" t="s">
        <v>142</v>
      </c>
      <c r="BM178" s="21" t="s">
        <v>217</v>
      </c>
    </row>
    <row r="179" spans="2:65" s="11" customFormat="1" ht="22.5" customHeight="1">
      <c r="B179" s="160"/>
      <c r="C179" s="161"/>
      <c r="D179" s="161"/>
      <c r="E179" s="162" t="s">
        <v>5</v>
      </c>
      <c r="F179" s="231" t="s">
        <v>218</v>
      </c>
      <c r="G179" s="232"/>
      <c r="H179" s="232"/>
      <c r="I179" s="232"/>
      <c r="J179" s="161"/>
      <c r="K179" s="163">
        <v>0.81899999999999995</v>
      </c>
      <c r="L179" s="161"/>
      <c r="M179" s="161"/>
      <c r="N179" s="161"/>
      <c r="O179" s="161"/>
      <c r="P179" s="161"/>
      <c r="Q179" s="161"/>
      <c r="R179" s="164"/>
      <c r="T179" s="165"/>
      <c r="U179" s="161"/>
      <c r="V179" s="161"/>
      <c r="W179" s="161"/>
      <c r="X179" s="161"/>
      <c r="Y179" s="161"/>
      <c r="Z179" s="161"/>
      <c r="AA179" s="166"/>
      <c r="AT179" s="167" t="s">
        <v>145</v>
      </c>
      <c r="AU179" s="167" t="s">
        <v>101</v>
      </c>
      <c r="AV179" s="11" t="s">
        <v>101</v>
      </c>
      <c r="AW179" s="11" t="s">
        <v>37</v>
      </c>
      <c r="AX179" s="11" t="s">
        <v>79</v>
      </c>
      <c r="AY179" s="167" t="s">
        <v>137</v>
      </c>
    </row>
    <row r="180" spans="2:65" s="12" customFormat="1" ht="22.5" customHeight="1">
      <c r="B180" s="168"/>
      <c r="C180" s="169"/>
      <c r="D180" s="169"/>
      <c r="E180" s="170" t="s">
        <v>5</v>
      </c>
      <c r="F180" s="233" t="s">
        <v>149</v>
      </c>
      <c r="G180" s="234"/>
      <c r="H180" s="234"/>
      <c r="I180" s="234"/>
      <c r="J180" s="169"/>
      <c r="K180" s="171">
        <v>0.81899999999999995</v>
      </c>
      <c r="L180" s="169"/>
      <c r="M180" s="169"/>
      <c r="N180" s="169"/>
      <c r="O180" s="169"/>
      <c r="P180" s="169"/>
      <c r="Q180" s="169"/>
      <c r="R180" s="172"/>
      <c r="T180" s="173"/>
      <c r="U180" s="169"/>
      <c r="V180" s="169"/>
      <c r="W180" s="169"/>
      <c r="X180" s="169"/>
      <c r="Y180" s="169"/>
      <c r="Z180" s="169"/>
      <c r="AA180" s="174"/>
      <c r="AT180" s="175" t="s">
        <v>145</v>
      </c>
      <c r="AU180" s="175" t="s">
        <v>101</v>
      </c>
      <c r="AV180" s="12" t="s">
        <v>142</v>
      </c>
      <c r="AW180" s="12" t="s">
        <v>37</v>
      </c>
      <c r="AX180" s="12" t="s">
        <v>87</v>
      </c>
      <c r="AY180" s="175" t="s">
        <v>137</v>
      </c>
    </row>
    <row r="181" spans="2:65" s="1" customFormat="1" ht="31.5" customHeight="1">
      <c r="B181" s="142"/>
      <c r="C181" s="143" t="s">
        <v>219</v>
      </c>
      <c r="D181" s="143" t="s">
        <v>138</v>
      </c>
      <c r="E181" s="144" t="s">
        <v>220</v>
      </c>
      <c r="F181" s="229" t="s">
        <v>221</v>
      </c>
      <c r="G181" s="229"/>
      <c r="H181" s="229"/>
      <c r="I181" s="229"/>
      <c r="J181" s="145" t="s">
        <v>187</v>
      </c>
      <c r="K181" s="146">
        <v>12</v>
      </c>
      <c r="L181" s="230"/>
      <c r="M181" s="230"/>
      <c r="N181" s="230">
        <f>ROUND(L181*K181,2)</f>
        <v>0</v>
      </c>
      <c r="O181" s="230"/>
      <c r="P181" s="230"/>
      <c r="Q181" s="230"/>
      <c r="R181" s="147"/>
      <c r="T181" s="148" t="s">
        <v>5</v>
      </c>
      <c r="U181" s="45" t="s">
        <v>44</v>
      </c>
      <c r="V181" s="149">
        <v>2.2490000000000001</v>
      </c>
      <c r="W181" s="149">
        <f>V181*K181</f>
        <v>26.988</v>
      </c>
      <c r="X181" s="149">
        <v>0</v>
      </c>
      <c r="Y181" s="149">
        <f>X181*K181</f>
        <v>0</v>
      </c>
      <c r="Z181" s="149">
        <v>0</v>
      </c>
      <c r="AA181" s="150">
        <f>Z181*K181</f>
        <v>0</v>
      </c>
      <c r="AR181" s="21" t="s">
        <v>142</v>
      </c>
      <c r="AT181" s="21" t="s">
        <v>138</v>
      </c>
      <c r="AU181" s="21" t="s">
        <v>101</v>
      </c>
      <c r="AY181" s="21" t="s">
        <v>137</v>
      </c>
      <c r="BE181" s="151">
        <f>IF(U181="základní",N181,0)</f>
        <v>0</v>
      </c>
      <c r="BF181" s="151">
        <f>IF(U181="snížená",N181,0)</f>
        <v>0</v>
      </c>
      <c r="BG181" s="151">
        <f>IF(U181="zákl. přenesená",N181,0)</f>
        <v>0</v>
      </c>
      <c r="BH181" s="151">
        <f>IF(U181="sníž. přenesená",N181,0)</f>
        <v>0</v>
      </c>
      <c r="BI181" s="151">
        <f>IF(U181="nulová",N181,0)</f>
        <v>0</v>
      </c>
      <c r="BJ181" s="21" t="s">
        <v>87</v>
      </c>
      <c r="BK181" s="151">
        <f>ROUND(L181*K181,2)</f>
        <v>0</v>
      </c>
      <c r="BL181" s="21" t="s">
        <v>142</v>
      </c>
      <c r="BM181" s="21" t="s">
        <v>222</v>
      </c>
    </row>
    <row r="182" spans="2:65" s="11" customFormat="1" ht="22.5" customHeight="1">
      <c r="B182" s="160"/>
      <c r="C182" s="161"/>
      <c r="D182" s="161"/>
      <c r="E182" s="162" t="s">
        <v>5</v>
      </c>
      <c r="F182" s="231" t="s">
        <v>223</v>
      </c>
      <c r="G182" s="232"/>
      <c r="H182" s="232"/>
      <c r="I182" s="232"/>
      <c r="J182" s="161"/>
      <c r="K182" s="163">
        <v>12</v>
      </c>
      <c r="L182" s="161"/>
      <c r="M182" s="161"/>
      <c r="N182" s="161"/>
      <c r="O182" s="161"/>
      <c r="P182" s="161"/>
      <c r="Q182" s="161"/>
      <c r="R182" s="164"/>
      <c r="T182" s="165"/>
      <c r="U182" s="161"/>
      <c r="V182" s="161"/>
      <c r="W182" s="161"/>
      <c r="X182" s="161"/>
      <c r="Y182" s="161"/>
      <c r="Z182" s="161"/>
      <c r="AA182" s="166"/>
      <c r="AT182" s="167" t="s">
        <v>145</v>
      </c>
      <c r="AU182" s="167" t="s">
        <v>101</v>
      </c>
      <c r="AV182" s="11" t="s">
        <v>101</v>
      </c>
      <c r="AW182" s="11" t="s">
        <v>37</v>
      </c>
      <c r="AX182" s="11" t="s">
        <v>79</v>
      </c>
      <c r="AY182" s="167" t="s">
        <v>137</v>
      </c>
    </row>
    <row r="183" spans="2:65" s="12" customFormat="1" ht="22.5" customHeight="1">
      <c r="B183" s="168"/>
      <c r="C183" s="169"/>
      <c r="D183" s="169"/>
      <c r="E183" s="170" t="s">
        <v>5</v>
      </c>
      <c r="F183" s="233" t="s">
        <v>149</v>
      </c>
      <c r="G183" s="234"/>
      <c r="H183" s="234"/>
      <c r="I183" s="234"/>
      <c r="J183" s="169"/>
      <c r="K183" s="171">
        <v>12</v>
      </c>
      <c r="L183" s="169"/>
      <c r="M183" s="169"/>
      <c r="N183" s="169"/>
      <c r="O183" s="169"/>
      <c r="P183" s="169"/>
      <c r="Q183" s="169"/>
      <c r="R183" s="172"/>
      <c r="T183" s="173"/>
      <c r="U183" s="169"/>
      <c r="V183" s="169"/>
      <c r="W183" s="169"/>
      <c r="X183" s="169"/>
      <c r="Y183" s="169"/>
      <c r="Z183" s="169"/>
      <c r="AA183" s="174"/>
      <c r="AT183" s="175" t="s">
        <v>145</v>
      </c>
      <c r="AU183" s="175" t="s">
        <v>101</v>
      </c>
      <c r="AV183" s="12" t="s">
        <v>142</v>
      </c>
      <c r="AW183" s="12" t="s">
        <v>37</v>
      </c>
      <c r="AX183" s="12" t="s">
        <v>87</v>
      </c>
      <c r="AY183" s="175" t="s">
        <v>137</v>
      </c>
    </row>
    <row r="184" spans="2:65" s="1" customFormat="1" ht="31.5" customHeight="1">
      <c r="B184" s="142"/>
      <c r="C184" s="143" t="s">
        <v>224</v>
      </c>
      <c r="D184" s="143" t="s">
        <v>138</v>
      </c>
      <c r="E184" s="144" t="s">
        <v>225</v>
      </c>
      <c r="F184" s="229" t="s">
        <v>226</v>
      </c>
      <c r="G184" s="229"/>
      <c r="H184" s="229"/>
      <c r="I184" s="229"/>
      <c r="J184" s="145" t="s">
        <v>187</v>
      </c>
      <c r="K184" s="146">
        <v>3.6</v>
      </c>
      <c r="L184" s="230"/>
      <c r="M184" s="230"/>
      <c r="N184" s="230">
        <f>ROUND(L184*K184,2)</f>
        <v>0</v>
      </c>
      <c r="O184" s="230"/>
      <c r="P184" s="230"/>
      <c r="Q184" s="230"/>
      <c r="R184" s="147"/>
      <c r="T184" s="148" t="s">
        <v>5</v>
      </c>
      <c r="U184" s="45" t="s">
        <v>44</v>
      </c>
      <c r="V184" s="149">
        <v>0.107</v>
      </c>
      <c r="W184" s="149">
        <f>V184*K184</f>
        <v>0.38519999999999999</v>
      </c>
      <c r="X184" s="149">
        <v>0</v>
      </c>
      <c r="Y184" s="149">
        <f>X184*K184</f>
        <v>0</v>
      </c>
      <c r="Z184" s="149">
        <v>0</v>
      </c>
      <c r="AA184" s="150">
        <f>Z184*K184</f>
        <v>0</v>
      </c>
      <c r="AR184" s="21" t="s">
        <v>142</v>
      </c>
      <c r="AT184" s="21" t="s">
        <v>138</v>
      </c>
      <c r="AU184" s="21" t="s">
        <v>101</v>
      </c>
      <c r="AY184" s="21" t="s">
        <v>137</v>
      </c>
      <c r="BE184" s="151">
        <f>IF(U184="základní",N184,0)</f>
        <v>0</v>
      </c>
      <c r="BF184" s="151">
        <f>IF(U184="snížená",N184,0)</f>
        <v>0</v>
      </c>
      <c r="BG184" s="151">
        <f>IF(U184="zákl. přenesená",N184,0)</f>
        <v>0</v>
      </c>
      <c r="BH184" s="151">
        <f>IF(U184="sníž. přenesená",N184,0)</f>
        <v>0</v>
      </c>
      <c r="BI184" s="151">
        <f>IF(U184="nulová",N184,0)</f>
        <v>0</v>
      </c>
      <c r="BJ184" s="21" t="s">
        <v>87</v>
      </c>
      <c r="BK184" s="151">
        <f>ROUND(L184*K184,2)</f>
        <v>0</v>
      </c>
      <c r="BL184" s="21" t="s">
        <v>142</v>
      </c>
      <c r="BM184" s="21" t="s">
        <v>227</v>
      </c>
    </row>
    <row r="185" spans="2:65" s="11" customFormat="1" ht="22.5" customHeight="1">
      <c r="B185" s="160"/>
      <c r="C185" s="161"/>
      <c r="D185" s="161"/>
      <c r="E185" s="162" t="s">
        <v>5</v>
      </c>
      <c r="F185" s="231" t="s">
        <v>228</v>
      </c>
      <c r="G185" s="232"/>
      <c r="H185" s="232"/>
      <c r="I185" s="232"/>
      <c r="J185" s="161"/>
      <c r="K185" s="163">
        <v>3.6</v>
      </c>
      <c r="L185" s="161"/>
      <c r="M185" s="161"/>
      <c r="N185" s="161"/>
      <c r="O185" s="161"/>
      <c r="P185" s="161"/>
      <c r="Q185" s="161"/>
      <c r="R185" s="164"/>
      <c r="T185" s="165"/>
      <c r="U185" s="161"/>
      <c r="V185" s="161"/>
      <c r="W185" s="161"/>
      <c r="X185" s="161"/>
      <c r="Y185" s="161"/>
      <c r="Z185" s="161"/>
      <c r="AA185" s="166"/>
      <c r="AT185" s="167" t="s">
        <v>145</v>
      </c>
      <c r="AU185" s="167" t="s">
        <v>101</v>
      </c>
      <c r="AV185" s="11" t="s">
        <v>101</v>
      </c>
      <c r="AW185" s="11" t="s">
        <v>37</v>
      </c>
      <c r="AX185" s="11" t="s">
        <v>79</v>
      </c>
      <c r="AY185" s="167" t="s">
        <v>137</v>
      </c>
    </row>
    <row r="186" spans="2:65" s="12" customFormat="1" ht="22.5" customHeight="1">
      <c r="B186" s="168"/>
      <c r="C186" s="169"/>
      <c r="D186" s="169"/>
      <c r="E186" s="170" t="s">
        <v>5</v>
      </c>
      <c r="F186" s="233" t="s">
        <v>149</v>
      </c>
      <c r="G186" s="234"/>
      <c r="H186" s="234"/>
      <c r="I186" s="234"/>
      <c r="J186" s="169"/>
      <c r="K186" s="171">
        <v>3.6</v>
      </c>
      <c r="L186" s="169"/>
      <c r="M186" s="169"/>
      <c r="N186" s="169"/>
      <c r="O186" s="169"/>
      <c r="P186" s="169"/>
      <c r="Q186" s="169"/>
      <c r="R186" s="172"/>
      <c r="T186" s="173"/>
      <c r="U186" s="169"/>
      <c r="V186" s="169"/>
      <c r="W186" s="169"/>
      <c r="X186" s="169"/>
      <c r="Y186" s="169"/>
      <c r="Z186" s="169"/>
      <c r="AA186" s="174"/>
      <c r="AT186" s="175" t="s">
        <v>145</v>
      </c>
      <c r="AU186" s="175" t="s">
        <v>101</v>
      </c>
      <c r="AV186" s="12" t="s">
        <v>142</v>
      </c>
      <c r="AW186" s="12" t="s">
        <v>37</v>
      </c>
      <c r="AX186" s="12" t="s">
        <v>87</v>
      </c>
      <c r="AY186" s="175" t="s">
        <v>137</v>
      </c>
    </row>
    <row r="187" spans="2:65" s="1" customFormat="1" ht="31.5" customHeight="1">
      <c r="B187" s="142"/>
      <c r="C187" s="143" t="s">
        <v>11</v>
      </c>
      <c r="D187" s="143" t="s">
        <v>138</v>
      </c>
      <c r="E187" s="144" t="s">
        <v>229</v>
      </c>
      <c r="F187" s="229" t="s">
        <v>230</v>
      </c>
      <c r="G187" s="229"/>
      <c r="H187" s="229"/>
      <c r="I187" s="229"/>
      <c r="J187" s="145" t="s">
        <v>187</v>
      </c>
      <c r="K187" s="146">
        <v>87.64</v>
      </c>
      <c r="L187" s="230"/>
      <c r="M187" s="230"/>
      <c r="N187" s="230">
        <f>ROUND(L187*K187,2)</f>
        <v>0</v>
      </c>
      <c r="O187" s="230"/>
      <c r="P187" s="230"/>
      <c r="Q187" s="230"/>
      <c r="R187" s="147"/>
      <c r="T187" s="148" t="s">
        <v>5</v>
      </c>
      <c r="U187" s="45" t="s">
        <v>44</v>
      </c>
      <c r="V187" s="149">
        <v>2.3199999999999998</v>
      </c>
      <c r="W187" s="149">
        <f>V187*K187</f>
        <v>203.32479999999998</v>
      </c>
      <c r="X187" s="149">
        <v>0</v>
      </c>
      <c r="Y187" s="149">
        <f>X187*K187</f>
        <v>0</v>
      </c>
      <c r="Z187" s="149">
        <v>0</v>
      </c>
      <c r="AA187" s="150">
        <f>Z187*K187</f>
        <v>0</v>
      </c>
      <c r="AR187" s="21" t="s">
        <v>142</v>
      </c>
      <c r="AT187" s="21" t="s">
        <v>138</v>
      </c>
      <c r="AU187" s="21" t="s">
        <v>101</v>
      </c>
      <c r="AY187" s="21" t="s">
        <v>137</v>
      </c>
      <c r="BE187" s="151">
        <f>IF(U187="základní",N187,0)</f>
        <v>0</v>
      </c>
      <c r="BF187" s="151">
        <f>IF(U187="snížená",N187,0)</f>
        <v>0</v>
      </c>
      <c r="BG187" s="151">
        <f>IF(U187="zákl. přenesená",N187,0)</f>
        <v>0</v>
      </c>
      <c r="BH187" s="151">
        <f>IF(U187="sníž. přenesená",N187,0)</f>
        <v>0</v>
      </c>
      <c r="BI187" s="151">
        <f>IF(U187="nulová",N187,0)</f>
        <v>0</v>
      </c>
      <c r="BJ187" s="21" t="s">
        <v>87</v>
      </c>
      <c r="BK187" s="151">
        <f>ROUND(L187*K187,2)</f>
        <v>0</v>
      </c>
      <c r="BL187" s="21" t="s">
        <v>142</v>
      </c>
      <c r="BM187" s="21" t="s">
        <v>231</v>
      </c>
    </row>
    <row r="188" spans="2:65" s="11" customFormat="1" ht="22.5" customHeight="1">
      <c r="B188" s="160"/>
      <c r="C188" s="161"/>
      <c r="D188" s="161"/>
      <c r="E188" s="162" t="s">
        <v>5</v>
      </c>
      <c r="F188" s="231" t="s">
        <v>232</v>
      </c>
      <c r="G188" s="232"/>
      <c r="H188" s="232"/>
      <c r="I188" s="232"/>
      <c r="J188" s="161"/>
      <c r="K188" s="163">
        <v>87.64</v>
      </c>
      <c r="L188" s="161"/>
      <c r="M188" s="161"/>
      <c r="N188" s="161"/>
      <c r="O188" s="161"/>
      <c r="P188" s="161"/>
      <c r="Q188" s="161"/>
      <c r="R188" s="164"/>
      <c r="T188" s="165"/>
      <c r="U188" s="161"/>
      <c r="V188" s="161"/>
      <c r="W188" s="161"/>
      <c r="X188" s="161"/>
      <c r="Y188" s="161"/>
      <c r="Z188" s="161"/>
      <c r="AA188" s="166"/>
      <c r="AT188" s="167" t="s">
        <v>145</v>
      </c>
      <c r="AU188" s="167" t="s">
        <v>101</v>
      </c>
      <c r="AV188" s="11" t="s">
        <v>101</v>
      </c>
      <c r="AW188" s="11" t="s">
        <v>37</v>
      </c>
      <c r="AX188" s="11" t="s">
        <v>79</v>
      </c>
      <c r="AY188" s="167" t="s">
        <v>137</v>
      </c>
    </row>
    <row r="189" spans="2:65" s="12" customFormat="1" ht="22.5" customHeight="1">
      <c r="B189" s="168"/>
      <c r="C189" s="169"/>
      <c r="D189" s="169"/>
      <c r="E189" s="170" t="s">
        <v>5</v>
      </c>
      <c r="F189" s="233" t="s">
        <v>149</v>
      </c>
      <c r="G189" s="234"/>
      <c r="H189" s="234"/>
      <c r="I189" s="234"/>
      <c r="J189" s="169"/>
      <c r="K189" s="171">
        <v>87.64</v>
      </c>
      <c r="L189" s="169"/>
      <c r="M189" s="169"/>
      <c r="N189" s="169"/>
      <c r="O189" s="169"/>
      <c r="P189" s="169"/>
      <c r="Q189" s="169"/>
      <c r="R189" s="172"/>
      <c r="T189" s="173"/>
      <c r="U189" s="169"/>
      <c r="V189" s="169"/>
      <c r="W189" s="169"/>
      <c r="X189" s="169"/>
      <c r="Y189" s="169"/>
      <c r="Z189" s="169"/>
      <c r="AA189" s="174"/>
      <c r="AT189" s="175" t="s">
        <v>145</v>
      </c>
      <c r="AU189" s="175" t="s">
        <v>101</v>
      </c>
      <c r="AV189" s="12" t="s">
        <v>142</v>
      </c>
      <c r="AW189" s="12" t="s">
        <v>37</v>
      </c>
      <c r="AX189" s="12" t="s">
        <v>87</v>
      </c>
      <c r="AY189" s="175" t="s">
        <v>137</v>
      </c>
    </row>
    <row r="190" spans="2:65" s="1" customFormat="1" ht="31.5" customHeight="1">
      <c r="B190" s="142"/>
      <c r="C190" s="143" t="s">
        <v>233</v>
      </c>
      <c r="D190" s="143" t="s">
        <v>138</v>
      </c>
      <c r="E190" s="144" t="s">
        <v>234</v>
      </c>
      <c r="F190" s="229" t="s">
        <v>235</v>
      </c>
      <c r="G190" s="229"/>
      <c r="H190" s="229"/>
      <c r="I190" s="229"/>
      <c r="J190" s="145" t="s">
        <v>187</v>
      </c>
      <c r="K190" s="146">
        <v>26.292000000000002</v>
      </c>
      <c r="L190" s="230"/>
      <c r="M190" s="230"/>
      <c r="N190" s="230">
        <f>ROUND(L190*K190,2)</f>
        <v>0</v>
      </c>
      <c r="O190" s="230"/>
      <c r="P190" s="230"/>
      <c r="Q190" s="230"/>
      <c r="R190" s="147"/>
      <c r="T190" s="148" t="s">
        <v>5</v>
      </c>
      <c r="U190" s="45" t="s">
        <v>44</v>
      </c>
      <c r="V190" s="149">
        <v>0.65400000000000003</v>
      </c>
      <c r="W190" s="149">
        <f>V190*K190</f>
        <v>17.194968000000003</v>
      </c>
      <c r="X190" s="149">
        <v>0</v>
      </c>
      <c r="Y190" s="149">
        <f>X190*K190</f>
        <v>0</v>
      </c>
      <c r="Z190" s="149">
        <v>0</v>
      </c>
      <c r="AA190" s="150">
        <f>Z190*K190</f>
        <v>0</v>
      </c>
      <c r="AR190" s="21" t="s">
        <v>142</v>
      </c>
      <c r="AT190" s="21" t="s">
        <v>138</v>
      </c>
      <c r="AU190" s="21" t="s">
        <v>101</v>
      </c>
      <c r="AY190" s="21" t="s">
        <v>137</v>
      </c>
      <c r="BE190" s="151">
        <f>IF(U190="základní",N190,0)</f>
        <v>0</v>
      </c>
      <c r="BF190" s="151">
        <f>IF(U190="snížená",N190,0)</f>
        <v>0</v>
      </c>
      <c r="BG190" s="151">
        <f>IF(U190="zákl. přenesená",N190,0)</f>
        <v>0</v>
      </c>
      <c r="BH190" s="151">
        <f>IF(U190="sníž. přenesená",N190,0)</f>
        <v>0</v>
      </c>
      <c r="BI190" s="151">
        <f>IF(U190="nulová",N190,0)</f>
        <v>0</v>
      </c>
      <c r="BJ190" s="21" t="s">
        <v>87</v>
      </c>
      <c r="BK190" s="151">
        <f>ROUND(L190*K190,2)</f>
        <v>0</v>
      </c>
      <c r="BL190" s="21" t="s">
        <v>142</v>
      </c>
      <c r="BM190" s="21" t="s">
        <v>236</v>
      </c>
    </row>
    <row r="191" spans="2:65" s="11" customFormat="1" ht="22.5" customHeight="1">
      <c r="B191" s="160"/>
      <c r="C191" s="161"/>
      <c r="D191" s="161"/>
      <c r="E191" s="162" t="s">
        <v>5</v>
      </c>
      <c r="F191" s="231" t="s">
        <v>237</v>
      </c>
      <c r="G191" s="232"/>
      <c r="H191" s="232"/>
      <c r="I191" s="232"/>
      <c r="J191" s="161"/>
      <c r="K191" s="163">
        <v>26.292000000000002</v>
      </c>
      <c r="L191" s="161"/>
      <c r="M191" s="161"/>
      <c r="N191" s="161"/>
      <c r="O191" s="161"/>
      <c r="P191" s="161"/>
      <c r="Q191" s="161"/>
      <c r="R191" s="164"/>
      <c r="T191" s="165"/>
      <c r="U191" s="161"/>
      <c r="V191" s="161"/>
      <c r="W191" s="161"/>
      <c r="X191" s="161"/>
      <c r="Y191" s="161"/>
      <c r="Z191" s="161"/>
      <c r="AA191" s="166"/>
      <c r="AT191" s="167" t="s">
        <v>145</v>
      </c>
      <c r="AU191" s="167" t="s">
        <v>101</v>
      </c>
      <c r="AV191" s="11" t="s">
        <v>101</v>
      </c>
      <c r="AW191" s="11" t="s">
        <v>37</v>
      </c>
      <c r="AX191" s="11" t="s">
        <v>79</v>
      </c>
      <c r="AY191" s="167" t="s">
        <v>137</v>
      </c>
    </row>
    <row r="192" spans="2:65" s="12" customFormat="1" ht="22.5" customHeight="1">
      <c r="B192" s="168"/>
      <c r="C192" s="169"/>
      <c r="D192" s="169"/>
      <c r="E192" s="170" t="s">
        <v>5</v>
      </c>
      <c r="F192" s="233" t="s">
        <v>149</v>
      </c>
      <c r="G192" s="234"/>
      <c r="H192" s="234"/>
      <c r="I192" s="234"/>
      <c r="J192" s="169"/>
      <c r="K192" s="171">
        <v>26.292000000000002</v>
      </c>
      <c r="L192" s="169"/>
      <c r="M192" s="169"/>
      <c r="N192" s="169"/>
      <c r="O192" s="169"/>
      <c r="P192" s="169"/>
      <c r="Q192" s="169"/>
      <c r="R192" s="172"/>
      <c r="T192" s="173"/>
      <c r="U192" s="169"/>
      <c r="V192" s="169"/>
      <c r="W192" s="169"/>
      <c r="X192" s="169"/>
      <c r="Y192" s="169"/>
      <c r="Z192" s="169"/>
      <c r="AA192" s="174"/>
      <c r="AT192" s="175" t="s">
        <v>145</v>
      </c>
      <c r="AU192" s="175" t="s">
        <v>101</v>
      </c>
      <c r="AV192" s="12" t="s">
        <v>142</v>
      </c>
      <c r="AW192" s="12" t="s">
        <v>37</v>
      </c>
      <c r="AX192" s="12" t="s">
        <v>87</v>
      </c>
      <c r="AY192" s="175" t="s">
        <v>137</v>
      </c>
    </row>
    <row r="193" spans="2:65" s="1" customFormat="1" ht="31.5" customHeight="1">
      <c r="B193" s="142"/>
      <c r="C193" s="143" t="s">
        <v>238</v>
      </c>
      <c r="D193" s="143" t="s">
        <v>138</v>
      </c>
      <c r="E193" s="144" t="s">
        <v>239</v>
      </c>
      <c r="F193" s="229" t="s">
        <v>240</v>
      </c>
      <c r="G193" s="229"/>
      <c r="H193" s="229"/>
      <c r="I193" s="229"/>
      <c r="J193" s="145" t="s">
        <v>187</v>
      </c>
      <c r="K193" s="146">
        <v>6.6980000000000004</v>
      </c>
      <c r="L193" s="230"/>
      <c r="M193" s="230"/>
      <c r="N193" s="230">
        <f>ROUND(L193*K193,2)</f>
        <v>0</v>
      </c>
      <c r="O193" s="230"/>
      <c r="P193" s="230"/>
      <c r="Q193" s="230"/>
      <c r="R193" s="147"/>
      <c r="T193" s="148" t="s">
        <v>5</v>
      </c>
      <c r="U193" s="45" t="s">
        <v>44</v>
      </c>
      <c r="V193" s="149">
        <v>3.14</v>
      </c>
      <c r="W193" s="149">
        <f>V193*K193</f>
        <v>21.031720000000004</v>
      </c>
      <c r="X193" s="149">
        <v>0</v>
      </c>
      <c r="Y193" s="149">
        <f>X193*K193</f>
        <v>0</v>
      </c>
      <c r="Z193" s="149">
        <v>0</v>
      </c>
      <c r="AA193" s="150">
        <f>Z193*K193</f>
        <v>0</v>
      </c>
      <c r="AR193" s="21" t="s">
        <v>142</v>
      </c>
      <c r="AT193" s="21" t="s">
        <v>138</v>
      </c>
      <c r="AU193" s="21" t="s">
        <v>101</v>
      </c>
      <c r="AY193" s="21" t="s">
        <v>137</v>
      </c>
      <c r="BE193" s="151">
        <f>IF(U193="základní",N193,0)</f>
        <v>0</v>
      </c>
      <c r="BF193" s="151">
        <f>IF(U193="snížená",N193,0)</f>
        <v>0</v>
      </c>
      <c r="BG193" s="151">
        <f>IF(U193="zákl. přenesená",N193,0)</f>
        <v>0</v>
      </c>
      <c r="BH193" s="151">
        <f>IF(U193="sníž. přenesená",N193,0)</f>
        <v>0</v>
      </c>
      <c r="BI193" s="151">
        <f>IF(U193="nulová",N193,0)</f>
        <v>0</v>
      </c>
      <c r="BJ193" s="21" t="s">
        <v>87</v>
      </c>
      <c r="BK193" s="151">
        <f>ROUND(L193*K193,2)</f>
        <v>0</v>
      </c>
      <c r="BL193" s="21" t="s">
        <v>142</v>
      </c>
      <c r="BM193" s="21" t="s">
        <v>241</v>
      </c>
    </row>
    <row r="194" spans="2:65" s="11" customFormat="1" ht="22.5" customHeight="1">
      <c r="B194" s="160"/>
      <c r="C194" s="161"/>
      <c r="D194" s="161"/>
      <c r="E194" s="162" t="s">
        <v>5</v>
      </c>
      <c r="F194" s="231" t="s">
        <v>242</v>
      </c>
      <c r="G194" s="232"/>
      <c r="H194" s="232"/>
      <c r="I194" s="232"/>
      <c r="J194" s="161"/>
      <c r="K194" s="163">
        <v>2.218</v>
      </c>
      <c r="L194" s="161"/>
      <c r="M194" s="161"/>
      <c r="N194" s="161"/>
      <c r="O194" s="161"/>
      <c r="P194" s="161"/>
      <c r="Q194" s="161"/>
      <c r="R194" s="164"/>
      <c r="T194" s="165"/>
      <c r="U194" s="161"/>
      <c r="V194" s="161"/>
      <c r="W194" s="161"/>
      <c r="X194" s="161"/>
      <c r="Y194" s="161"/>
      <c r="Z194" s="161"/>
      <c r="AA194" s="166"/>
      <c r="AT194" s="167" t="s">
        <v>145</v>
      </c>
      <c r="AU194" s="167" t="s">
        <v>101</v>
      </c>
      <c r="AV194" s="11" t="s">
        <v>101</v>
      </c>
      <c r="AW194" s="11" t="s">
        <v>37</v>
      </c>
      <c r="AX194" s="11" t="s">
        <v>79</v>
      </c>
      <c r="AY194" s="167" t="s">
        <v>137</v>
      </c>
    </row>
    <row r="195" spans="2:65" s="11" customFormat="1" ht="22.5" customHeight="1">
      <c r="B195" s="160"/>
      <c r="C195" s="161"/>
      <c r="D195" s="161"/>
      <c r="E195" s="162" t="s">
        <v>5</v>
      </c>
      <c r="F195" s="245" t="s">
        <v>243</v>
      </c>
      <c r="G195" s="246"/>
      <c r="H195" s="246"/>
      <c r="I195" s="246"/>
      <c r="J195" s="161"/>
      <c r="K195" s="163">
        <v>4.4800000000000004</v>
      </c>
      <c r="L195" s="161"/>
      <c r="M195" s="161"/>
      <c r="N195" s="161"/>
      <c r="O195" s="161"/>
      <c r="P195" s="161"/>
      <c r="Q195" s="161"/>
      <c r="R195" s="164"/>
      <c r="T195" s="165"/>
      <c r="U195" s="161"/>
      <c r="V195" s="161"/>
      <c r="W195" s="161"/>
      <c r="X195" s="161"/>
      <c r="Y195" s="161"/>
      <c r="Z195" s="161"/>
      <c r="AA195" s="166"/>
      <c r="AT195" s="167" t="s">
        <v>145</v>
      </c>
      <c r="AU195" s="167" t="s">
        <v>101</v>
      </c>
      <c r="AV195" s="11" t="s">
        <v>101</v>
      </c>
      <c r="AW195" s="11" t="s">
        <v>37</v>
      </c>
      <c r="AX195" s="11" t="s">
        <v>79</v>
      </c>
      <c r="AY195" s="167" t="s">
        <v>137</v>
      </c>
    </row>
    <row r="196" spans="2:65" s="12" customFormat="1" ht="22.5" customHeight="1">
      <c r="B196" s="168"/>
      <c r="C196" s="169"/>
      <c r="D196" s="169"/>
      <c r="E196" s="170" t="s">
        <v>5</v>
      </c>
      <c r="F196" s="233" t="s">
        <v>149</v>
      </c>
      <c r="G196" s="234"/>
      <c r="H196" s="234"/>
      <c r="I196" s="234"/>
      <c r="J196" s="169"/>
      <c r="K196" s="171">
        <v>6.6980000000000004</v>
      </c>
      <c r="L196" s="169"/>
      <c r="M196" s="169"/>
      <c r="N196" s="169"/>
      <c r="O196" s="169"/>
      <c r="P196" s="169"/>
      <c r="Q196" s="169"/>
      <c r="R196" s="172"/>
      <c r="T196" s="173"/>
      <c r="U196" s="169"/>
      <c r="V196" s="169"/>
      <c r="W196" s="169"/>
      <c r="X196" s="169"/>
      <c r="Y196" s="169"/>
      <c r="Z196" s="169"/>
      <c r="AA196" s="174"/>
      <c r="AT196" s="175" t="s">
        <v>145</v>
      </c>
      <c r="AU196" s="175" t="s">
        <v>101</v>
      </c>
      <c r="AV196" s="12" t="s">
        <v>142</v>
      </c>
      <c r="AW196" s="12" t="s">
        <v>37</v>
      </c>
      <c r="AX196" s="12" t="s">
        <v>87</v>
      </c>
      <c r="AY196" s="175" t="s">
        <v>137</v>
      </c>
    </row>
    <row r="197" spans="2:65" s="1" customFormat="1" ht="31.5" customHeight="1">
      <c r="B197" s="142"/>
      <c r="C197" s="143" t="s">
        <v>244</v>
      </c>
      <c r="D197" s="143" t="s">
        <v>138</v>
      </c>
      <c r="E197" s="144" t="s">
        <v>245</v>
      </c>
      <c r="F197" s="229" t="s">
        <v>246</v>
      </c>
      <c r="G197" s="229"/>
      <c r="H197" s="229"/>
      <c r="I197" s="229"/>
      <c r="J197" s="145" t="s">
        <v>187</v>
      </c>
      <c r="K197" s="146">
        <v>2.0089999999999999</v>
      </c>
      <c r="L197" s="230"/>
      <c r="M197" s="230"/>
      <c r="N197" s="230">
        <f>ROUND(L197*K197,2)</f>
        <v>0</v>
      </c>
      <c r="O197" s="230"/>
      <c r="P197" s="230"/>
      <c r="Q197" s="230"/>
      <c r="R197" s="147"/>
      <c r="T197" s="148" t="s">
        <v>5</v>
      </c>
      <c r="U197" s="45" t="s">
        <v>44</v>
      </c>
      <c r="V197" s="149">
        <v>0.47399999999999998</v>
      </c>
      <c r="W197" s="149">
        <f>V197*K197</f>
        <v>0.95226599999999995</v>
      </c>
      <c r="X197" s="149">
        <v>0</v>
      </c>
      <c r="Y197" s="149">
        <f>X197*K197</f>
        <v>0</v>
      </c>
      <c r="Z197" s="149">
        <v>0</v>
      </c>
      <c r="AA197" s="150">
        <f>Z197*K197</f>
        <v>0</v>
      </c>
      <c r="AR197" s="21" t="s">
        <v>142</v>
      </c>
      <c r="AT197" s="21" t="s">
        <v>138</v>
      </c>
      <c r="AU197" s="21" t="s">
        <v>101</v>
      </c>
      <c r="AY197" s="21" t="s">
        <v>137</v>
      </c>
      <c r="BE197" s="151">
        <f>IF(U197="základní",N197,0)</f>
        <v>0</v>
      </c>
      <c r="BF197" s="151">
        <f>IF(U197="snížená",N197,0)</f>
        <v>0</v>
      </c>
      <c r="BG197" s="151">
        <f>IF(U197="zákl. přenesená",N197,0)</f>
        <v>0</v>
      </c>
      <c r="BH197" s="151">
        <f>IF(U197="sníž. přenesená",N197,0)</f>
        <v>0</v>
      </c>
      <c r="BI197" s="151">
        <f>IF(U197="nulová",N197,0)</f>
        <v>0</v>
      </c>
      <c r="BJ197" s="21" t="s">
        <v>87</v>
      </c>
      <c r="BK197" s="151">
        <f>ROUND(L197*K197,2)</f>
        <v>0</v>
      </c>
      <c r="BL197" s="21" t="s">
        <v>142</v>
      </c>
      <c r="BM197" s="21" t="s">
        <v>247</v>
      </c>
    </row>
    <row r="198" spans="2:65" s="11" customFormat="1" ht="22.5" customHeight="1">
      <c r="B198" s="160"/>
      <c r="C198" s="161"/>
      <c r="D198" s="161"/>
      <c r="E198" s="162" t="s">
        <v>5</v>
      </c>
      <c r="F198" s="231" t="s">
        <v>248</v>
      </c>
      <c r="G198" s="232"/>
      <c r="H198" s="232"/>
      <c r="I198" s="232"/>
      <c r="J198" s="161"/>
      <c r="K198" s="163">
        <v>2.0089999999999999</v>
      </c>
      <c r="L198" s="161"/>
      <c r="M198" s="161"/>
      <c r="N198" s="161"/>
      <c r="O198" s="161"/>
      <c r="P198" s="161"/>
      <c r="Q198" s="161"/>
      <c r="R198" s="164"/>
      <c r="T198" s="165"/>
      <c r="U198" s="161"/>
      <c r="V198" s="161"/>
      <c r="W198" s="161"/>
      <c r="X198" s="161"/>
      <c r="Y198" s="161"/>
      <c r="Z198" s="161"/>
      <c r="AA198" s="166"/>
      <c r="AT198" s="167" t="s">
        <v>145</v>
      </c>
      <c r="AU198" s="167" t="s">
        <v>101</v>
      </c>
      <c r="AV198" s="11" t="s">
        <v>101</v>
      </c>
      <c r="AW198" s="11" t="s">
        <v>37</v>
      </c>
      <c r="AX198" s="11" t="s">
        <v>79</v>
      </c>
      <c r="AY198" s="167" t="s">
        <v>137</v>
      </c>
    </row>
    <row r="199" spans="2:65" s="12" customFormat="1" ht="22.5" customHeight="1">
      <c r="B199" s="168"/>
      <c r="C199" s="169"/>
      <c r="D199" s="169"/>
      <c r="E199" s="170" t="s">
        <v>5</v>
      </c>
      <c r="F199" s="233" t="s">
        <v>149</v>
      </c>
      <c r="G199" s="234"/>
      <c r="H199" s="234"/>
      <c r="I199" s="234"/>
      <c r="J199" s="169"/>
      <c r="K199" s="171">
        <v>2.0089999999999999</v>
      </c>
      <c r="L199" s="169"/>
      <c r="M199" s="169"/>
      <c r="N199" s="169"/>
      <c r="O199" s="169"/>
      <c r="P199" s="169"/>
      <c r="Q199" s="169"/>
      <c r="R199" s="172"/>
      <c r="T199" s="173"/>
      <c r="U199" s="169"/>
      <c r="V199" s="169"/>
      <c r="W199" s="169"/>
      <c r="X199" s="169"/>
      <c r="Y199" s="169"/>
      <c r="Z199" s="169"/>
      <c r="AA199" s="174"/>
      <c r="AT199" s="175" t="s">
        <v>145</v>
      </c>
      <c r="AU199" s="175" t="s">
        <v>101</v>
      </c>
      <c r="AV199" s="12" t="s">
        <v>142</v>
      </c>
      <c r="AW199" s="12" t="s">
        <v>37</v>
      </c>
      <c r="AX199" s="12" t="s">
        <v>87</v>
      </c>
      <c r="AY199" s="175" t="s">
        <v>137</v>
      </c>
    </row>
    <row r="200" spans="2:65" s="1" customFormat="1" ht="22.5" customHeight="1">
      <c r="B200" s="142"/>
      <c r="C200" s="143" t="s">
        <v>16</v>
      </c>
      <c r="D200" s="143" t="s">
        <v>138</v>
      </c>
      <c r="E200" s="144" t="s">
        <v>249</v>
      </c>
      <c r="F200" s="229" t="s">
        <v>250</v>
      </c>
      <c r="G200" s="229"/>
      <c r="H200" s="229"/>
      <c r="I200" s="229"/>
      <c r="J200" s="145" t="s">
        <v>152</v>
      </c>
      <c r="K200" s="146">
        <v>24</v>
      </c>
      <c r="L200" s="230"/>
      <c r="M200" s="230"/>
      <c r="N200" s="230">
        <f>ROUND(L200*K200,2)</f>
        <v>0</v>
      </c>
      <c r="O200" s="230"/>
      <c r="P200" s="230"/>
      <c r="Q200" s="230"/>
      <c r="R200" s="147"/>
      <c r="T200" s="148" t="s">
        <v>5</v>
      </c>
      <c r="U200" s="45" t="s">
        <v>44</v>
      </c>
      <c r="V200" s="149">
        <v>0.156</v>
      </c>
      <c r="W200" s="149">
        <f>V200*K200</f>
        <v>3.7439999999999998</v>
      </c>
      <c r="X200" s="149">
        <v>6.9999999999999999E-4</v>
      </c>
      <c r="Y200" s="149">
        <f>X200*K200</f>
        <v>1.6799999999999999E-2</v>
      </c>
      <c r="Z200" s="149">
        <v>0</v>
      </c>
      <c r="AA200" s="150">
        <f>Z200*K200</f>
        <v>0</v>
      </c>
      <c r="AR200" s="21" t="s">
        <v>142</v>
      </c>
      <c r="AT200" s="21" t="s">
        <v>138</v>
      </c>
      <c r="AU200" s="21" t="s">
        <v>101</v>
      </c>
      <c r="AY200" s="21" t="s">
        <v>137</v>
      </c>
      <c r="BE200" s="151">
        <f>IF(U200="základní",N200,0)</f>
        <v>0</v>
      </c>
      <c r="BF200" s="151">
        <f>IF(U200="snížená",N200,0)</f>
        <v>0</v>
      </c>
      <c r="BG200" s="151">
        <f>IF(U200="zákl. přenesená",N200,0)</f>
        <v>0</v>
      </c>
      <c r="BH200" s="151">
        <f>IF(U200="sníž. přenesená",N200,0)</f>
        <v>0</v>
      </c>
      <c r="BI200" s="151">
        <f>IF(U200="nulová",N200,0)</f>
        <v>0</v>
      </c>
      <c r="BJ200" s="21" t="s">
        <v>87</v>
      </c>
      <c r="BK200" s="151">
        <f>ROUND(L200*K200,2)</f>
        <v>0</v>
      </c>
      <c r="BL200" s="21" t="s">
        <v>142</v>
      </c>
      <c r="BM200" s="21" t="s">
        <v>251</v>
      </c>
    </row>
    <row r="201" spans="2:65" s="11" customFormat="1" ht="22.5" customHeight="1">
      <c r="B201" s="160"/>
      <c r="C201" s="161"/>
      <c r="D201" s="161"/>
      <c r="E201" s="162" t="s">
        <v>5</v>
      </c>
      <c r="F201" s="231" t="s">
        <v>252</v>
      </c>
      <c r="G201" s="232"/>
      <c r="H201" s="232"/>
      <c r="I201" s="232"/>
      <c r="J201" s="161"/>
      <c r="K201" s="163">
        <v>24</v>
      </c>
      <c r="L201" s="161"/>
      <c r="M201" s="161"/>
      <c r="N201" s="161"/>
      <c r="O201" s="161"/>
      <c r="P201" s="161"/>
      <c r="Q201" s="161"/>
      <c r="R201" s="164"/>
      <c r="T201" s="165"/>
      <c r="U201" s="161"/>
      <c r="V201" s="161"/>
      <c r="W201" s="161"/>
      <c r="X201" s="161"/>
      <c r="Y201" s="161"/>
      <c r="Z201" s="161"/>
      <c r="AA201" s="166"/>
      <c r="AT201" s="167" t="s">
        <v>145</v>
      </c>
      <c r="AU201" s="167" t="s">
        <v>101</v>
      </c>
      <c r="AV201" s="11" t="s">
        <v>101</v>
      </c>
      <c r="AW201" s="11" t="s">
        <v>37</v>
      </c>
      <c r="AX201" s="11" t="s">
        <v>79</v>
      </c>
      <c r="AY201" s="167" t="s">
        <v>137</v>
      </c>
    </row>
    <row r="202" spans="2:65" s="12" customFormat="1" ht="22.5" customHeight="1">
      <c r="B202" s="168"/>
      <c r="C202" s="169"/>
      <c r="D202" s="169"/>
      <c r="E202" s="170" t="s">
        <v>5</v>
      </c>
      <c r="F202" s="233" t="s">
        <v>149</v>
      </c>
      <c r="G202" s="234"/>
      <c r="H202" s="234"/>
      <c r="I202" s="234"/>
      <c r="J202" s="169"/>
      <c r="K202" s="171">
        <v>24</v>
      </c>
      <c r="L202" s="169"/>
      <c r="M202" s="169"/>
      <c r="N202" s="169"/>
      <c r="O202" s="169"/>
      <c r="P202" s="169"/>
      <c r="Q202" s="169"/>
      <c r="R202" s="172"/>
      <c r="T202" s="173"/>
      <c r="U202" s="169"/>
      <c r="V202" s="169"/>
      <c r="W202" s="169"/>
      <c r="X202" s="169"/>
      <c r="Y202" s="169"/>
      <c r="Z202" s="169"/>
      <c r="AA202" s="174"/>
      <c r="AT202" s="175" t="s">
        <v>145</v>
      </c>
      <c r="AU202" s="175" t="s">
        <v>101</v>
      </c>
      <c r="AV202" s="12" t="s">
        <v>142</v>
      </c>
      <c r="AW202" s="12" t="s">
        <v>37</v>
      </c>
      <c r="AX202" s="12" t="s">
        <v>87</v>
      </c>
      <c r="AY202" s="175" t="s">
        <v>137</v>
      </c>
    </row>
    <row r="203" spans="2:65" s="1" customFormat="1" ht="22.5" customHeight="1">
      <c r="B203" s="142"/>
      <c r="C203" s="143" t="s">
        <v>253</v>
      </c>
      <c r="D203" s="143" t="s">
        <v>138</v>
      </c>
      <c r="E203" s="144" t="s">
        <v>254</v>
      </c>
      <c r="F203" s="229" t="s">
        <v>255</v>
      </c>
      <c r="G203" s="229"/>
      <c r="H203" s="229"/>
      <c r="I203" s="229"/>
      <c r="J203" s="145" t="s">
        <v>152</v>
      </c>
      <c r="K203" s="146">
        <v>24</v>
      </c>
      <c r="L203" s="230"/>
      <c r="M203" s="230"/>
      <c r="N203" s="230">
        <f>ROUND(L203*K203,2)</f>
        <v>0</v>
      </c>
      <c r="O203" s="230"/>
      <c r="P203" s="230"/>
      <c r="Q203" s="230"/>
      <c r="R203" s="147"/>
      <c r="T203" s="148" t="s">
        <v>5</v>
      </c>
      <c r="U203" s="45" t="s">
        <v>44</v>
      </c>
      <c r="V203" s="149">
        <v>9.5000000000000001E-2</v>
      </c>
      <c r="W203" s="149">
        <f>V203*K203</f>
        <v>2.2800000000000002</v>
      </c>
      <c r="X203" s="149">
        <v>0</v>
      </c>
      <c r="Y203" s="149">
        <f>X203*K203</f>
        <v>0</v>
      </c>
      <c r="Z203" s="149">
        <v>0</v>
      </c>
      <c r="AA203" s="150">
        <f>Z203*K203</f>
        <v>0</v>
      </c>
      <c r="AR203" s="21" t="s">
        <v>142</v>
      </c>
      <c r="AT203" s="21" t="s">
        <v>138</v>
      </c>
      <c r="AU203" s="21" t="s">
        <v>101</v>
      </c>
      <c r="AY203" s="21" t="s">
        <v>137</v>
      </c>
      <c r="BE203" s="151">
        <f>IF(U203="základní",N203,0)</f>
        <v>0</v>
      </c>
      <c r="BF203" s="151">
        <f>IF(U203="snížená",N203,0)</f>
        <v>0</v>
      </c>
      <c r="BG203" s="151">
        <f>IF(U203="zákl. přenesená",N203,0)</f>
        <v>0</v>
      </c>
      <c r="BH203" s="151">
        <f>IF(U203="sníž. přenesená",N203,0)</f>
        <v>0</v>
      </c>
      <c r="BI203" s="151">
        <f>IF(U203="nulová",N203,0)</f>
        <v>0</v>
      </c>
      <c r="BJ203" s="21" t="s">
        <v>87</v>
      </c>
      <c r="BK203" s="151">
        <f>ROUND(L203*K203,2)</f>
        <v>0</v>
      </c>
      <c r="BL203" s="21" t="s">
        <v>142</v>
      </c>
      <c r="BM203" s="21" t="s">
        <v>256</v>
      </c>
    </row>
    <row r="204" spans="2:65" s="1" customFormat="1" ht="31.5" customHeight="1">
      <c r="B204" s="142"/>
      <c r="C204" s="143" t="s">
        <v>10</v>
      </c>
      <c r="D204" s="143" t="s">
        <v>138</v>
      </c>
      <c r="E204" s="144" t="s">
        <v>257</v>
      </c>
      <c r="F204" s="229" t="s">
        <v>258</v>
      </c>
      <c r="G204" s="229"/>
      <c r="H204" s="229"/>
      <c r="I204" s="229"/>
      <c r="J204" s="145" t="s">
        <v>187</v>
      </c>
      <c r="K204" s="146">
        <v>12</v>
      </c>
      <c r="L204" s="230"/>
      <c r="M204" s="230"/>
      <c r="N204" s="230">
        <f>ROUND(L204*K204,2)</f>
        <v>0</v>
      </c>
      <c r="O204" s="230"/>
      <c r="P204" s="230"/>
      <c r="Q204" s="230"/>
      <c r="R204" s="147"/>
      <c r="T204" s="148" t="s">
        <v>5</v>
      </c>
      <c r="U204" s="45" t="s">
        <v>44</v>
      </c>
      <c r="V204" s="149">
        <v>0.126</v>
      </c>
      <c r="W204" s="149">
        <f>V204*K204</f>
        <v>1.512</v>
      </c>
      <c r="X204" s="149">
        <v>4.6000000000000001E-4</v>
      </c>
      <c r="Y204" s="149">
        <f>X204*K204</f>
        <v>5.5200000000000006E-3</v>
      </c>
      <c r="Z204" s="149">
        <v>0</v>
      </c>
      <c r="AA204" s="150">
        <f>Z204*K204</f>
        <v>0</v>
      </c>
      <c r="AR204" s="21" t="s">
        <v>142</v>
      </c>
      <c r="AT204" s="21" t="s">
        <v>138</v>
      </c>
      <c r="AU204" s="21" t="s">
        <v>101</v>
      </c>
      <c r="AY204" s="21" t="s">
        <v>137</v>
      </c>
      <c r="BE204" s="151">
        <f>IF(U204="základní",N204,0)</f>
        <v>0</v>
      </c>
      <c r="BF204" s="151">
        <f>IF(U204="snížená",N204,0)</f>
        <v>0</v>
      </c>
      <c r="BG204" s="151">
        <f>IF(U204="zákl. přenesená",N204,0)</f>
        <v>0</v>
      </c>
      <c r="BH204" s="151">
        <f>IF(U204="sníž. přenesená",N204,0)</f>
        <v>0</v>
      </c>
      <c r="BI204" s="151">
        <f>IF(U204="nulová",N204,0)</f>
        <v>0</v>
      </c>
      <c r="BJ204" s="21" t="s">
        <v>87</v>
      </c>
      <c r="BK204" s="151">
        <f>ROUND(L204*K204,2)</f>
        <v>0</v>
      </c>
      <c r="BL204" s="21" t="s">
        <v>142</v>
      </c>
      <c r="BM204" s="21" t="s">
        <v>259</v>
      </c>
    </row>
    <row r="205" spans="2:65" s="11" customFormat="1" ht="22.5" customHeight="1">
      <c r="B205" s="160"/>
      <c r="C205" s="161"/>
      <c r="D205" s="161"/>
      <c r="E205" s="162" t="s">
        <v>5</v>
      </c>
      <c r="F205" s="231" t="s">
        <v>223</v>
      </c>
      <c r="G205" s="232"/>
      <c r="H205" s="232"/>
      <c r="I205" s="232"/>
      <c r="J205" s="161"/>
      <c r="K205" s="163">
        <v>12</v>
      </c>
      <c r="L205" s="161"/>
      <c r="M205" s="161"/>
      <c r="N205" s="161"/>
      <c r="O205" s="161"/>
      <c r="P205" s="161"/>
      <c r="Q205" s="161"/>
      <c r="R205" s="164"/>
      <c r="T205" s="165"/>
      <c r="U205" s="161"/>
      <c r="V205" s="161"/>
      <c r="W205" s="161"/>
      <c r="X205" s="161"/>
      <c r="Y205" s="161"/>
      <c r="Z205" s="161"/>
      <c r="AA205" s="166"/>
      <c r="AT205" s="167" t="s">
        <v>145</v>
      </c>
      <c r="AU205" s="167" t="s">
        <v>101</v>
      </c>
      <c r="AV205" s="11" t="s">
        <v>101</v>
      </c>
      <c r="AW205" s="11" t="s">
        <v>37</v>
      </c>
      <c r="AX205" s="11" t="s">
        <v>79</v>
      </c>
      <c r="AY205" s="167" t="s">
        <v>137</v>
      </c>
    </row>
    <row r="206" spans="2:65" s="12" customFormat="1" ht="22.5" customHeight="1">
      <c r="B206" s="168"/>
      <c r="C206" s="169"/>
      <c r="D206" s="169"/>
      <c r="E206" s="170" t="s">
        <v>5</v>
      </c>
      <c r="F206" s="233" t="s">
        <v>149</v>
      </c>
      <c r="G206" s="234"/>
      <c r="H206" s="234"/>
      <c r="I206" s="234"/>
      <c r="J206" s="169"/>
      <c r="K206" s="171">
        <v>12</v>
      </c>
      <c r="L206" s="169"/>
      <c r="M206" s="169"/>
      <c r="N206" s="169"/>
      <c r="O206" s="169"/>
      <c r="P206" s="169"/>
      <c r="Q206" s="169"/>
      <c r="R206" s="172"/>
      <c r="T206" s="173"/>
      <c r="U206" s="169"/>
      <c r="V206" s="169"/>
      <c r="W206" s="169"/>
      <c r="X206" s="169"/>
      <c r="Y206" s="169"/>
      <c r="Z206" s="169"/>
      <c r="AA206" s="174"/>
      <c r="AT206" s="175" t="s">
        <v>145</v>
      </c>
      <c r="AU206" s="175" t="s">
        <v>101</v>
      </c>
      <c r="AV206" s="12" t="s">
        <v>142</v>
      </c>
      <c r="AW206" s="12" t="s">
        <v>37</v>
      </c>
      <c r="AX206" s="12" t="s">
        <v>87</v>
      </c>
      <c r="AY206" s="175" t="s">
        <v>137</v>
      </c>
    </row>
    <row r="207" spans="2:65" s="1" customFormat="1" ht="31.5" customHeight="1">
      <c r="B207" s="142"/>
      <c r="C207" s="143" t="s">
        <v>260</v>
      </c>
      <c r="D207" s="143" t="s">
        <v>138</v>
      </c>
      <c r="E207" s="144" t="s">
        <v>261</v>
      </c>
      <c r="F207" s="229" t="s">
        <v>262</v>
      </c>
      <c r="G207" s="229"/>
      <c r="H207" s="229"/>
      <c r="I207" s="229"/>
      <c r="J207" s="145" t="s">
        <v>187</v>
      </c>
      <c r="K207" s="146">
        <v>133.05000000000001</v>
      </c>
      <c r="L207" s="230"/>
      <c r="M207" s="230"/>
      <c r="N207" s="230">
        <f>ROUND(L207*K207,2)</f>
        <v>0</v>
      </c>
      <c r="O207" s="230"/>
      <c r="P207" s="230"/>
      <c r="Q207" s="230"/>
      <c r="R207" s="147"/>
      <c r="T207" s="148" t="s">
        <v>5</v>
      </c>
      <c r="U207" s="45" t="s">
        <v>44</v>
      </c>
      <c r="V207" s="149">
        <v>6.2E-2</v>
      </c>
      <c r="W207" s="149">
        <f>V207*K207</f>
        <v>8.2491000000000003</v>
      </c>
      <c r="X207" s="149">
        <v>0</v>
      </c>
      <c r="Y207" s="149">
        <f>X207*K207</f>
        <v>0</v>
      </c>
      <c r="Z207" s="149">
        <v>0</v>
      </c>
      <c r="AA207" s="150">
        <f>Z207*K207</f>
        <v>0</v>
      </c>
      <c r="AR207" s="21" t="s">
        <v>142</v>
      </c>
      <c r="AT207" s="21" t="s">
        <v>138</v>
      </c>
      <c r="AU207" s="21" t="s">
        <v>101</v>
      </c>
      <c r="AY207" s="21" t="s">
        <v>137</v>
      </c>
      <c r="BE207" s="151">
        <f>IF(U207="základní",N207,0)</f>
        <v>0</v>
      </c>
      <c r="BF207" s="151">
        <f>IF(U207="snížená",N207,0)</f>
        <v>0</v>
      </c>
      <c r="BG207" s="151">
        <f>IF(U207="zákl. přenesená",N207,0)</f>
        <v>0</v>
      </c>
      <c r="BH207" s="151">
        <f>IF(U207="sníž. přenesená",N207,0)</f>
        <v>0</v>
      </c>
      <c r="BI207" s="151">
        <f>IF(U207="nulová",N207,0)</f>
        <v>0</v>
      </c>
      <c r="BJ207" s="21" t="s">
        <v>87</v>
      </c>
      <c r="BK207" s="151">
        <f>ROUND(L207*K207,2)</f>
        <v>0</v>
      </c>
      <c r="BL207" s="21" t="s">
        <v>142</v>
      </c>
      <c r="BM207" s="21" t="s">
        <v>263</v>
      </c>
    </row>
    <row r="208" spans="2:65" s="11" customFormat="1" ht="22.5" customHeight="1">
      <c r="B208" s="160"/>
      <c r="C208" s="161"/>
      <c r="D208" s="161"/>
      <c r="E208" s="162" t="s">
        <v>5</v>
      </c>
      <c r="F208" s="231" t="s">
        <v>264</v>
      </c>
      <c r="G208" s="232"/>
      <c r="H208" s="232"/>
      <c r="I208" s="232"/>
      <c r="J208" s="161"/>
      <c r="K208" s="163">
        <v>133.05000000000001</v>
      </c>
      <c r="L208" s="161"/>
      <c r="M208" s="161"/>
      <c r="N208" s="161"/>
      <c r="O208" s="161"/>
      <c r="P208" s="161"/>
      <c r="Q208" s="161"/>
      <c r="R208" s="164"/>
      <c r="T208" s="165"/>
      <c r="U208" s="161"/>
      <c r="V208" s="161"/>
      <c r="W208" s="161"/>
      <c r="X208" s="161"/>
      <c r="Y208" s="161"/>
      <c r="Z208" s="161"/>
      <c r="AA208" s="166"/>
      <c r="AT208" s="167" t="s">
        <v>145</v>
      </c>
      <c r="AU208" s="167" t="s">
        <v>101</v>
      </c>
      <c r="AV208" s="11" t="s">
        <v>101</v>
      </c>
      <c r="AW208" s="11" t="s">
        <v>37</v>
      </c>
      <c r="AX208" s="11" t="s">
        <v>79</v>
      </c>
      <c r="AY208" s="167" t="s">
        <v>137</v>
      </c>
    </row>
    <row r="209" spans="2:65" s="12" customFormat="1" ht="22.5" customHeight="1">
      <c r="B209" s="168"/>
      <c r="C209" s="169"/>
      <c r="D209" s="169"/>
      <c r="E209" s="170" t="s">
        <v>5</v>
      </c>
      <c r="F209" s="233" t="s">
        <v>149</v>
      </c>
      <c r="G209" s="234"/>
      <c r="H209" s="234"/>
      <c r="I209" s="234"/>
      <c r="J209" s="169"/>
      <c r="K209" s="171">
        <v>133.05000000000001</v>
      </c>
      <c r="L209" s="169"/>
      <c r="M209" s="169"/>
      <c r="N209" s="169"/>
      <c r="O209" s="169"/>
      <c r="P209" s="169"/>
      <c r="Q209" s="169"/>
      <c r="R209" s="172"/>
      <c r="T209" s="173"/>
      <c r="U209" s="169"/>
      <c r="V209" s="169"/>
      <c r="W209" s="169"/>
      <c r="X209" s="169"/>
      <c r="Y209" s="169"/>
      <c r="Z209" s="169"/>
      <c r="AA209" s="174"/>
      <c r="AT209" s="175" t="s">
        <v>145</v>
      </c>
      <c r="AU209" s="175" t="s">
        <v>101</v>
      </c>
      <c r="AV209" s="12" t="s">
        <v>142</v>
      </c>
      <c r="AW209" s="12" t="s">
        <v>37</v>
      </c>
      <c r="AX209" s="12" t="s">
        <v>87</v>
      </c>
      <c r="AY209" s="175" t="s">
        <v>137</v>
      </c>
    </row>
    <row r="210" spans="2:65" s="1" customFormat="1" ht="31.5" customHeight="1">
      <c r="B210" s="142"/>
      <c r="C210" s="143" t="s">
        <v>265</v>
      </c>
      <c r="D210" s="143" t="s">
        <v>138</v>
      </c>
      <c r="E210" s="144" t="s">
        <v>266</v>
      </c>
      <c r="F210" s="229" t="s">
        <v>267</v>
      </c>
      <c r="G210" s="229"/>
      <c r="H210" s="229"/>
      <c r="I210" s="229"/>
      <c r="J210" s="145" t="s">
        <v>187</v>
      </c>
      <c r="K210" s="146">
        <v>109.068</v>
      </c>
      <c r="L210" s="230"/>
      <c r="M210" s="230"/>
      <c r="N210" s="230">
        <f>ROUND(L210*K210,2)</f>
        <v>0</v>
      </c>
      <c r="O210" s="230"/>
      <c r="P210" s="230"/>
      <c r="Q210" s="230"/>
      <c r="R210" s="147"/>
      <c r="T210" s="148" t="s">
        <v>5</v>
      </c>
      <c r="U210" s="45" t="s">
        <v>44</v>
      </c>
      <c r="V210" s="149">
        <v>8.3000000000000004E-2</v>
      </c>
      <c r="W210" s="149">
        <f>V210*K210</f>
        <v>9.0526440000000008</v>
      </c>
      <c r="X210" s="149">
        <v>0</v>
      </c>
      <c r="Y210" s="149">
        <f>X210*K210</f>
        <v>0</v>
      </c>
      <c r="Z210" s="149">
        <v>0</v>
      </c>
      <c r="AA210" s="150">
        <f>Z210*K210</f>
        <v>0</v>
      </c>
      <c r="AR210" s="21" t="s">
        <v>142</v>
      </c>
      <c r="AT210" s="21" t="s">
        <v>138</v>
      </c>
      <c r="AU210" s="21" t="s">
        <v>101</v>
      </c>
      <c r="AY210" s="21" t="s">
        <v>137</v>
      </c>
      <c r="BE210" s="151">
        <f>IF(U210="základní",N210,0)</f>
        <v>0</v>
      </c>
      <c r="BF210" s="151">
        <f>IF(U210="snížená",N210,0)</f>
        <v>0</v>
      </c>
      <c r="BG210" s="151">
        <f>IF(U210="zákl. přenesená",N210,0)</f>
        <v>0</v>
      </c>
      <c r="BH210" s="151">
        <f>IF(U210="sníž. přenesená",N210,0)</f>
        <v>0</v>
      </c>
      <c r="BI210" s="151">
        <f>IF(U210="nulová",N210,0)</f>
        <v>0</v>
      </c>
      <c r="BJ210" s="21" t="s">
        <v>87</v>
      </c>
      <c r="BK210" s="151">
        <f>ROUND(L210*K210,2)</f>
        <v>0</v>
      </c>
      <c r="BL210" s="21" t="s">
        <v>142</v>
      </c>
      <c r="BM210" s="21" t="s">
        <v>268</v>
      </c>
    </row>
    <row r="211" spans="2:65" s="11" customFormat="1" ht="22.5" customHeight="1">
      <c r="B211" s="160"/>
      <c r="C211" s="161"/>
      <c r="D211" s="161"/>
      <c r="E211" s="162" t="s">
        <v>5</v>
      </c>
      <c r="F211" s="231" t="s">
        <v>269</v>
      </c>
      <c r="G211" s="232"/>
      <c r="H211" s="232"/>
      <c r="I211" s="232"/>
      <c r="J211" s="161"/>
      <c r="K211" s="163">
        <v>109.068</v>
      </c>
      <c r="L211" s="161"/>
      <c r="M211" s="161"/>
      <c r="N211" s="161"/>
      <c r="O211" s="161"/>
      <c r="P211" s="161"/>
      <c r="Q211" s="161"/>
      <c r="R211" s="164"/>
      <c r="T211" s="165"/>
      <c r="U211" s="161"/>
      <c r="V211" s="161"/>
      <c r="W211" s="161"/>
      <c r="X211" s="161"/>
      <c r="Y211" s="161"/>
      <c r="Z211" s="161"/>
      <c r="AA211" s="166"/>
      <c r="AT211" s="167" t="s">
        <v>145</v>
      </c>
      <c r="AU211" s="167" t="s">
        <v>101</v>
      </c>
      <c r="AV211" s="11" t="s">
        <v>101</v>
      </c>
      <c r="AW211" s="11" t="s">
        <v>37</v>
      </c>
      <c r="AX211" s="11" t="s">
        <v>79</v>
      </c>
      <c r="AY211" s="167" t="s">
        <v>137</v>
      </c>
    </row>
    <row r="212" spans="2:65" s="12" customFormat="1" ht="22.5" customHeight="1">
      <c r="B212" s="168"/>
      <c r="C212" s="169"/>
      <c r="D212" s="169"/>
      <c r="E212" s="170" t="s">
        <v>5</v>
      </c>
      <c r="F212" s="233" t="s">
        <v>149</v>
      </c>
      <c r="G212" s="234"/>
      <c r="H212" s="234"/>
      <c r="I212" s="234"/>
      <c r="J212" s="169"/>
      <c r="K212" s="171">
        <v>109.068</v>
      </c>
      <c r="L212" s="169"/>
      <c r="M212" s="169"/>
      <c r="N212" s="169"/>
      <c r="O212" s="169"/>
      <c r="P212" s="169"/>
      <c r="Q212" s="169"/>
      <c r="R212" s="172"/>
      <c r="T212" s="173"/>
      <c r="U212" s="169"/>
      <c r="V212" s="169"/>
      <c r="W212" s="169"/>
      <c r="X212" s="169"/>
      <c r="Y212" s="169"/>
      <c r="Z212" s="169"/>
      <c r="AA212" s="174"/>
      <c r="AT212" s="175" t="s">
        <v>145</v>
      </c>
      <c r="AU212" s="175" t="s">
        <v>101</v>
      </c>
      <c r="AV212" s="12" t="s">
        <v>142</v>
      </c>
      <c r="AW212" s="12" t="s">
        <v>37</v>
      </c>
      <c r="AX212" s="12" t="s">
        <v>87</v>
      </c>
      <c r="AY212" s="175" t="s">
        <v>137</v>
      </c>
    </row>
    <row r="213" spans="2:65" s="1" customFormat="1" ht="44.25" customHeight="1">
      <c r="B213" s="142"/>
      <c r="C213" s="143" t="s">
        <v>270</v>
      </c>
      <c r="D213" s="143" t="s">
        <v>138</v>
      </c>
      <c r="E213" s="144" t="s">
        <v>271</v>
      </c>
      <c r="F213" s="229" t="s">
        <v>272</v>
      </c>
      <c r="G213" s="229"/>
      <c r="H213" s="229"/>
      <c r="I213" s="229"/>
      <c r="J213" s="145" t="s">
        <v>187</v>
      </c>
      <c r="K213" s="146">
        <v>1090.68</v>
      </c>
      <c r="L213" s="230"/>
      <c r="M213" s="230"/>
      <c r="N213" s="230">
        <f>ROUND(L213*K213,2)</f>
        <v>0</v>
      </c>
      <c r="O213" s="230"/>
      <c r="P213" s="230"/>
      <c r="Q213" s="230"/>
      <c r="R213" s="147"/>
      <c r="T213" s="148" t="s">
        <v>5</v>
      </c>
      <c r="U213" s="45" t="s">
        <v>44</v>
      </c>
      <c r="V213" s="149">
        <v>4.0000000000000001E-3</v>
      </c>
      <c r="W213" s="149">
        <f>V213*K213</f>
        <v>4.3627200000000004</v>
      </c>
      <c r="X213" s="149">
        <v>0</v>
      </c>
      <c r="Y213" s="149">
        <f>X213*K213</f>
        <v>0</v>
      </c>
      <c r="Z213" s="149">
        <v>0</v>
      </c>
      <c r="AA213" s="150">
        <f>Z213*K213</f>
        <v>0</v>
      </c>
      <c r="AR213" s="21" t="s">
        <v>142</v>
      </c>
      <c r="AT213" s="21" t="s">
        <v>138</v>
      </c>
      <c r="AU213" s="21" t="s">
        <v>101</v>
      </c>
      <c r="AY213" s="21" t="s">
        <v>137</v>
      </c>
      <c r="BE213" s="151">
        <f>IF(U213="základní",N213,0)</f>
        <v>0</v>
      </c>
      <c r="BF213" s="151">
        <f>IF(U213="snížená",N213,0)</f>
        <v>0</v>
      </c>
      <c r="BG213" s="151">
        <f>IF(U213="zákl. přenesená",N213,0)</f>
        <v>0</v>
      </c>
      <c r="BH213" s="151">
        <f>IF(U213="sníž. přenesená",N213,0)</f>
        <v>0</v>
      </c>
      <c r="BI213" s="151">
        <f>IF(U213="nulová",N213,0)</f>
        <v>0</v>
      </c>
      <c r="BJ213" s="21" t="s">
        <v>87</v>
      </c>
      <c r="BK213" s="151">
        <f>ROUND(L213*K213,2)</f>
        <v>0</v>
      </c>
      <c r="BL213" s="21" t="s">
        <v>142</v>
      </c>
      <c r="BM213" s="21" t="s">
        <v>273</v>
      </c>
    </row>
    <row r="214" spans="2:65" s="1" customFormat="1" ht="31.5" customHeight="1">
      <c r="B214" s="142"/>
      <c r="C214" s="143" t="s">
        <v>274</v>
      </c>
      <c r="D214" s="143" t="s">
        <v>138</v>
      </c>
      <c r="E214" s="144" t="s">
        <v>275</v>
      </c>
      <c r="F214" s="229" t="s">
        <v>276</v>
      </c>
      <c r="G214" s="229"/>
      <c r="H214" s="229"/>
      <c r="I214" s="229"/>
      <c r="J214" s="145" t="s">
        <v>187</v>
      </c>
      <c r="K214" s="146">
        <v>15</v>
      </c>
      <c r="L214" s="230"/>
      <c r="M214" s="230"/>
      <c r="N214" s="230">
        <f>ROUND(L214*K214,2)</f>
        <v>0</v>
      </c>
      <c r="O214" s="230"/>
      <c r="P214" s="230"/>
      <c r="Q214" s="230"/>
      <c r="R214" s="147"/>
      <c r="T214" s="148" t="s">
        <v>5</v>
      </c>
      <c r="U214" s="45" t="s">
        <v>44</v>
      </c>
      <c r="V214" s="149">
        <v>0.106</v>
      </c>
      <c r="W214" s="149">
        <f>V214*K214</f>
        <v>1.5899999999999999</v>
      </c>
      <c r="X214" s="149">
        <v>0</v>
      </c>
      <c r="Y214" s="149">
        <f>X214*K214</f>
        <v>0</v>
      </c>
      <c r="Z214" s="149">
        <v>0</v>
      </c>
      <c r="AA214" s="150">
        <f>Z214*K214</f>
        <v>0</v>
      </c>
      <c r="AR214" s="21" t="s">
        <v>142</v>
      </c>
      <c r="AT214" s="21" t="s">
        <v>138</v>
      </c>
      <c r="AU214" s="21" t="s">
        <v>101</v>
      </c>
      <c r="AY214" s="21" t="s">
        <v>137</v>
      </c>
      <c r="BE214" s="151">
        <f>IF(U214="základní",N214,0)</f>
        <v>0</v>
      </c>
      <c r="BF214" s="151">
        <f>IF(U214="snížená",N214,0)</f>
        <v>0</v>
      </c>
      <c r="BG214" s="151">
        <f>IF(U214="zákl. přenesená",N214,0)</f>
        <v>0</v>
      </c>
      <c r="BH214" s="151">
        <f>IF(U214="sníž. přenesená",N214,0)</f>
        <v>0</v>
      </c>
      <c r="BI214" s="151">
        <f>IF(U214="nulová",N214,0)</f>
        <v>0</v>
      </c>
      <c r="BJ214" s="21" t="s">
        <v>87</v>
      </c>
      <c r="BK214" s="151">
        <f>ROUND(L214*K214,2)</f>
        <v>0</v>
      </c>
      <c r="BL214" s="21" t="s">
        <v>142</v>
      </c>
      <c r="BM214" s="21" t="s">
        <v>277</v>
      </c>
    </row>
    <row r="215" spans="2:65" s="11" customFormat="1" ht="22.5" customHeight="1">
      <c r="B215" s="160"/>
      <c r="C215" s="161"/>
      <c r="D215" s="161"/>
      <c r="E215" s="162" t="s">
        <v>5</v>
      </c>
      <c r="F215" s="231" t="s">
        <v>189</v>
      </c>
      <c r="G215" s="232"/>
      <c r="H215" s="232"/>
      <c r="I215" s="232"/>
      <c r="J215" s="161"/>
      <c r="K215" s="163">
        <v>15</v>
      </c>
      <c r="L215" s="161"/>
      <c r="M215" s="161"/>
      <c r="N215" s="161"/>
      <c r="O215" s="161"/>
      <c r="P215" s="161"/>
      <c r="Q215" s="161"/>
      <c r="R215" s="164"/>
      <c r="T215" s="165"/>
      <c r="U215" s="161"/>
      <c r="V215" s="161"/>
      <c r="W215" s="161"/>
      <c r="X215" s="161"/>
      <c r="Y215" s="161"/>
      <c r="Z215" s="161"/>
      <c r="AA215" s="166"/>
      <c r="AT215" s="167" t="s">
        <v>145</v>
      </c>
      <c r="AU215" s="167" t="s">
        <v>101</v>
      </c>
      <c r="AV215" s="11" t="s">
        <v>101</v>
      </c>
      <c r="AW215" s="11" t="s">
        <v>37</v>
      </c>
      <c r="AX215" s="11" t="s">
        <v>79</v>
      </c>
      <c r="AY215" s="167" t="s">
        <v>137</v>
      </c>
    </row>
    <row r="216" spans="2:65" s="12" customFormat="1" ht="22.5" customHeight="1">
      <c r="B216" s="168"/>
      <c r="C216" s="169"/>
      <c r="D216" s="169"/>
      <c r="E216" s="170" t="s">
        <v>5</v>
      </c>
      <c r="F216" s="233" t="s">
        <v>149</v>
      </c>
      <c r="G216" s="234"/>
      <c r="H216" s="234"/>
      <c r="I216" s="234"/>
      <c r="J216" s="169"/>
      <c r="K216" s="171">
        <v>15</v>
      </c>
      <c r="L216" s="169"/>
      <c r="M216" s="169"/>
      <c r="N216" s="169"/>
      <c r="O216" s="169"/>
      <c r="P216" s="169"/>
      <c r="Q216" s="169"/>
      <c r="R216" s="172"/>
      <c r="T216" s="173"/>
      <c r="U216" s="169"/>
      <c r="V216" s="169"/>
      <c r="W216" s="169"/>
      <c r="X216" s="169"/>
      <c r="Y216" s="169"/>
      <c r="Z216" s="169"/>
      <c r="AA216" s="174"/>
      <c r="AT216" s="175" t="s">
        <v>145</v>
      </c>
      <c r="AU216" s="175" t="s">
        <v>101</v>
      </c>
      <c r="AV216" s="12" t="s">
        <v>142</v>
      </c>
      <c r="AW216" s="12" t="s">
        <v>37</v>
      </c>
      <c r="AX216" s="12" t="s">
        <v>87</v>
      </c>
      <c r="AY216" s="175" t="s">
        <v>137</v>
      </c>
    </row>
    <row r="217" spans="2:65" s="1" customFormat="1" ht="44.25" customHeight="1">
      <c r="B217" s="142"/>
      <c r="C217" s="143" t="s">
        <v>278</v>
      </c>
      <c r="D217" s="143" t="s">
        <v>138</v>
      </c>
      <c r="E217" s="144" t="s">
        <v>279</v>
      </c>
      <c r="F217" s="229" t="s">
        <v>280</v>
      </c>
      <c r="G217" s="229"/>
      <c r="H217" s="229"/>
      <c r="I217" s="229"/>
      <c r="J217" s="145" t="s">
        <v>187</v>
      </c>
      <c r="K217" s="146">
        <v>150</v>
      </c>
      <c r="L217" s="230"/>
      <c r="M217" s="230"/>
      <c r="N217" s="230">
        <f>ROUND(L217*K217,2)</f>
        <v>0</v>
      </c>
      <c r="O217" s="230"/>
      <c r="P217" s="230"/>
      <c r="Q217" s="230"/>
      <c r="R217" s="147"/>
      <c r="T217" s="148" t="s">
        <v>5</v>
      </c>
      <c r="U217" s="45" t="s">
        <v>44</v>
      </c>
      <c r="V217" s="149">
        <v>5.0000000000000001E-3</v>
      </c>
      <c r="W217" s="149">
        <f>V217*K217</f>
        <v>0.75</v>
      </c>
      <c r="X217" s="149">
        <v>0</v>
      </c>
      <c r="Y217" s="149">
        <f>X217*K217</f>
        <v>0</v>
      </c>
      <c r="Z217" s="149">
        <v>0</v>
      </c>
      <c r="AA217" s="150">
        <f>Z217*K217</f>
        <v>0</v>
      </c>
      <c r="AR217" s="21" t="s">
        <v>142</v>
      </c>
      <c r="AT217" s="21" t="s">
        <v>138</v>
      </c>
      <c r="AU217" s="21" t="s">
        <v>101</v>
      </c>
      <c r="AY217" s="21" t="s">
        <v>137</v>
      </c>
      <c r="BE217" s="151">
        <f>IF(U217="základní",N217,0)</f>
        <v>0</v>
      </c>
      <c r="BF217" s="151">
        <f>IF(U217="snížená",N217,0)</f>
        <v>0</v>
      </c>
      <c r="BG217" s="151">
        <f>IF(U217="zákl. přenesená",N217,0)</f>
        <v>0</v>
      </c>
      <c r="BH217" s="151">
        <f>IF(U217="sníž. přenesená",N217,0)</f>
        <v>0</v>
      </c>
      <c r="BI217" s="151">
        <f>IF(U217="nulová",N217,0)</f>
        <v>0</v>
      </c>
      <c r="BJ217" s="21" t="s">
        <v>87</v>
      </c>
      <c r="BK217" s="151">
        <f>ROUND(L217*K217,2)</f>
        <v>0</v>
      </c>
      <c r="BL217" s="21" t="s">
        <v>142</v>
      </c>
      <c r="BM217" s="21" t="s">
        <v>281</v>
      </c>
    </row>
    <row r="218" spans="2:65" s="1" customFormat="1" ht="22.5" customHeight="1">
      <c r="B218" s="142"/>
      <c r="C218" s="143" t="s">
        <v>282</v>
      </c>
      <c r="D218" s="143" t="s">
        <v>138</v>
      </c>
      <c r="E218" s="144" t="s">
        <v>283</v>
      </c>
      <c r="F218" s="229" t="s">
        <v>284</v>
      </c>
      <c r="G218" s="229"/>
      <c r="H218" s="229"/>
      <c r="I218" s="229"/>
      <c r="J218" s="145" t="s">
        <v>187</v>
      </c>
      <c r="K218" s="146">
        <v>51.75</v>
      </c>
      <c r="L218" s="230"/>
      <c r="M218" s="230"/>
      <c r="N218" s="230">
        <f>ROUND(L218*K218,2)</f>
        <v>0</v>
      </c>
      <c r="O218" s="230"/>
      <c r="P218" s="230"/>
      <c r="Q218" s="230"/>
      <c r="R218" s="147"/>
      <c r="T218" s="148" t="s">
        <v>5</v>
      </c>
      <c r="U218" s="45" t="s">
        <v>44</v>
      </c>
      <c r="V218" s="149">
        <v>0.65200000000000002</v>
      </c>
      <c r="W218" s="149">
        <f>V218*K218</f>
        <v>33.741</v>
      </c>
      <c r="X218" s="149">
        <v>0</v>
      </c>
      <c r="Y218" s="149">
        <f>X218*K218</f>
        <v>0</v>
      </c>
      <c r="Z218" s="149">
        <v>0</v>
      </c>
      <c r="AA218" s="150">
        <f>Z218*K218</f>
        <v>0</v>
      </c>
      <c r="AR218" s="21" t="s">
        <v>142</v>
      </c>
      <c r="AT218" s="21" t="s">
        <v>138</v>
      </c>
      <c r="AU218" s="21" t="s">
        <v>101</v>
      </c>
      <c r="AY218" s="21" t="s">
        <v>137</v>
      </c>
      <c r="BE218" s="151">
        <f>IF(U218="základní",N218,0)</f>
        <v>0</v>
      </c>
      <c r="BF218" s="151">
        <f>IF(U218="snížená",N218,0)</f>
        <v>0</v>
      </c>
      <c r="BG218" s="151">
        <f>IF(U218="zákl. přenesená",N218,0)</f>
        <v>0</v>
      </c>
      <c r="BH218" s="151">
        <f>IF(U218="sníž. přenesená",N218,0)</f>
        <v>0</v>
      </c>
      <c r="BI218" s="151">
        <f>IF(U218="nulová",N218,0)</f>
        <v>0</v>
      </c>
      <c r="BJ218" s="21" t="s">
        <v>87</v>
      </c>
      <c r="BK218" s="151">
        <f>ROUND(L218*K218,2)</f>
        <v>0</v>
      </c>
      <c r="BL218" s="21" t="s">
        <v>142</v>
      </c>
      <c r="BM218" s="21" t="s">
        <v>285</v>
      </c>
    </row>
    <row r="219" spans="2:65" s="11" customFormat="1" ht="22.5" customHeight="1">
      <c r="B219" s="160"/>
      <c r="C219" s="161"/>
      <c r="D219" s="161"/>
      <c r="E219" s="162" t="s">
        <v>5</v>
      </c>
      <c r="F219" s="231" t="s">
        <v>286</v>
      </c>
      <c r="G219" s="232"/>
      <c r="H219" s="232"/>
      <c r="I219" s="232"/>
      <c r="J219" s="161"/>
      <c r="K219" s="163">
        <v>51.75</v>
      </c>
      <c r="L219" s="161"/>
      <c r="M219" s="161"/>
      <c r="N219" s="161"/>
      <c r="O219" s="161"/>
      <c r="P219" s="161"/>
      <c r="Q219" s="161"/>
      <c r="R219" s="164"/>
      <c r="T219" s="165"/>
      <c r="U219" s="161"/>
      <c r="V219" s="161"/>
      <c r="W219" s="161"/>
      <c r="X219" s="161"/>
      <c r="Y219" s="161"/>
      <c r="Z219" s="161"/>
      <c r="AA219" s="166"/>
      <c r="AT219" s="167" t="s">
        <v>145</v>
      </c>
      <c r="AU219" s="167" t="s">
        <v>101</v>
      </c>
      <c r="AV219" s="11" t="s">
        <v>101</v>
      </c>
      <c r="AW219" s="11" t="s">
        <v>37</v>
      </c>
      <c r="AX219" s="11" t="s">
        <v>79</v>
      </c>
      <c r="AY219" s="167" t="s">
        <v>137</v>
      </c>
    </row>
    <row r="220" spans="2:65" s="12" customFormat="1" ht="22.5" customHeight="1">
      <c r="B220" s="168"/>
      <c r="C220" s="169"/>
      <c r="D220" s="169"/>
      <c r="E220" s="170" t="s">
        <v>5</v>
      </c>
      <c r="F220" s="233" t="s">
        <v>149</v>
      </c>
      <c r="G220" s="234"/>
      <c r="H220" s="234"/>
      <c r="I220" s="234"/>
      <c r="J220" s="169"/>
      <c r="K220" s="171">
        <v>51.75</v>
      </c>
      <c r="L220" s="169"/>
      <c r="M220" s="169"/>
      <c r="N220" s="169"/>
      <c r="O220" s="169"/>
      <c r="P220" s="169"/>
      <c r="Q220" s="169"/>
      <c r="R220" s="172"/>
      <c r="T220" s="173"/>
      <c r="U220" s="169"/>
      <c r="V220" s="169"/>
      <c r="W220" s="169"/>
      <c r="X220" s="169"/>
      <c r="Y220" s="169"/>
      <c r="Z220" s="169"/>
      <c r="AA220" s="174"/>
      <c r="AT220" s="175" t="s">
        <v>145</v>
      </c>
      <c r="AU220" s="175" t="s">
        <v>101</v>
      </c>
      <c r="AV220" s="12" t="s">
        <v>142</v>
      </c>
      <c r="AW220" s="12" t="s">
        <v>37</v>
      </c>
      <c r="AX220" s="12" t="s">
        <v>87</v>
      </c>
      <c r="AY220" s="175" t="s">
        <v>137</v>
      </c>
    </row>
    <row r="221" spans="2:65" s="1" customFormat="1" ht="22.5" customHeight="1">
      <c r="B221" s="142"/>
      <c r="C221" s="143" t="s">
        <v>287</v>
      </c>
      <c r="D221" s="143" t="s">
        <v>138</v>
      </c>
      <c r="E221" s="144" t="s">
        <v>288</v>
      </c>
      <c r="F221" s="229" t="s">
        <v>289</v>
      </c>
      <c r="G221" s="229"/>
      <c r="H221" s="229"/>
      <c r="I221" s="229"/>
      <c r="J221" s="145" t="s">
        <v>187</v>
      </c>
      <c r="K221" s="146">
        <v>200.88800000000001</v>
      </c>
      <c r="L221" s="230"/>
      <c r="M221" s="230"/>
      <c r="N221" s="230">
        <f>ROUND(L221*K221,2)</f>
        <v>0</v>
      </c>
      <c r="O221" s="230"/>
      <c r="P221" s="230"/>
      <c r="Q221" s="230"/>
      <c r="R221" s="147"/>
      <c r="T221" s="148" t="s">
        <v>5</v>
      </c>
      <c r="U221" s="45" t="s">
        <v>44</v>
      </c>
      <c r="V221" s="149">
        <v>8.9999999999999993E-3</v>
      </c>
      <c r="W221" s="149">
        <f>V221*K221</f>
        <v>1.8079919999999998</v>
      </c>
      <c r="X221" s="149">
        <v>0</v>
      </c>
      <c r="Y221" s="149">
        <f>X221*K221</f>
        <v>0</v>
      </c>
      <c r="Z221" s="149">
        <v>0</v>
      </c>
      <c r="AA221" s="150">
        <f>Z221*K221</f>
        <v>0</v>
      </c>
      <c r="AR221" s="21" t="s">
        <v>142</v>
      </c>
      <c r="AT221" s="21" t="s">
        <v>138</v>
      </c>
      <c r="AU221" s="21" t="s">
        <v>101</v>
      </c>
      <c r="AY221" s="21" t="s">
        <v>137</v>
      </c>
      <c r="BE221" s="151">
        <f>IF(U221="základní",N221,0)</f>
        <v>0</v>
      </c>
      <c r="BF221" s="151">
        <f>IF(U221="snížená",N221,0)</f>
        <v>0</v>
      </c>
      <c r="BG221" s="151">
        <f>IF(U221="zákl. přenesená",N221,0)</f>
        <v>0</v>
      </c>
      <c r="BH221" s="151">
        <f>IF(U221="sníž. přenesená",N221,0)</f>
        <v>0</v>
      </c>
      <c r="BI221" s="151">
        <f>IF(U221="nulová",N221,0)</f>
        <v>0</v>
      </c>
      <c r="BJ221" s="21" t="s">
        <v>87</v>
      </c>
      <c r="BK221" s="151">
        <f>ROUND(L221*K221,2)</f>
        <v>0</v>
      </c>
      <c r="BL221" s="21" t="s">
        <v>142</v>
      </c>
      <c r="BM221" s="21" t="s">
        <v>290</v>
      </c>
    </row>
    <row r="222" spans="2:65" s="11" customFormat="1" ht="22.5" customHeight="1">
      <c r="B222" s="160"/>
      <c r="C222" s="161"/>
      <c r="D222" s="161"/>
      <c r="E222" s="162" t="s">
        <v>5</v>
      </c>
      <c r="F222" s="231" t="s">
        <v>291</v>
      </c>
      <c r="G222" s="232"/>
      <c r="H222" s="232"/>
      <c r="I222" s="232"/>
      <c r="J222" s="161"/>
      <c r="K222" s="163">
        <v>200.88800000000001</v>
      </c>
      <c r="L222" s="161"/>
      <c r="M222" s="161"/>
      <c r="N222" s="161"/>
      <c r="O222" s="161"/>
      <c r="P222" s="161"/>
      <c r="Q222" s="161"/>
      <c r="R222" s="164"/>
      <c r="T222" s="165"/>
      <c r="U222" s="161"/>
      <c r="V222" s="161"/>
      <c r="W222" s="161"/>
      <c r="X222" s="161"/>
      <c r="Y222" s="161"/>
      <c r="Z222" s="161"/>
      <c r="AA222" s="166"/>
      <c r="AT222" s="167" t="s">
        <v>145</v>
      </c>
      <c r="AU222" s="167" t="s">
        <v>101</v>
      </c>
      <c r="AV222" s="11" t="s">
        <v>101</v>
      </c>
      <c r="AW222" s="11" t="s">
        <v>37</v>
      </c>
      <c r="AX222" s="11" t="s">
        <v>79</v>
      </c>
      <c r="AY222" s="167" t="s">
        <v>137</v>
      </c>
    </row>
    <row r="223" spans="2:65" s="12" customFormat="1" ht="22.5" customHeight="1">
      <c r="B223" s="168"/>
      <c r="C223" s="169"/>
      <c r="D223" s="169"/>
      <c r="E223" s="170" t="s">
        <v>5</v>
      </c>
      <c r="F223" s="233" t="s">
        <v>149</v>
      </c>
      <c r="G223" s="234"/>
      <c r="H223" s="234"/>
      <c r="I223" s="234"/>
      <c r="J223" s="169"/>
      <c r="K223" s="171">
        <v>200.88800000000001</v>
      </c>
      <c r="L223" s="169"/>
      <c r="M223" s="169"/>
      <c r="N223" s="169"/>
      <c r="O223" s="169"/>
      <c r="P223" s="169"/>
      <c r="Q223" s="169"/>
      <c r="R223" s="172"/>
      <c r="T223" s="173"/>
      <c r="U223" s="169"/>
      <c r="V223" s="169"/>
      <c r="W223" s="169"/>
      <c r="X223" s="169"/>
      <c r="Y223" s="169"/>
      <c r="Z223" s="169"/>
      <c r="AA223" s="174"/>
      <c r="AT223" s="175" t="s">
        <v>145</v>
      </c>
      <c r="AU223" s="175" t="s">
        <v>101</v>
      </c>
      <c r="AV223" s="12" t="s">
        <v>142</v>
      </c>
      <c r="AW223" s="12" t="s">
        <v>37</v>
      </c>
      <c r="AX223" s="12" t="s">
        <v>87</v>
      </c>
      <c r="AY223" s="175" t="s">
        <v>137</v>
      </c>
    </row>
    <row r="224" spans="2:65" s="1" customFormat="1" ht="31.5" customHeight="1">
      <c r="B224" s="142"/>
      <c r="C224" s="143" t="s">
        <v>292</v>
      </c>
      <c r="D224" s="143" t="s">
        <v>138</v>
      </c>
      <c r="E224" s="144" t="s">
        <v>293</v>
      </c>
      <c r="F224" s="229" t="s">
        <v>294</v>
      </c>
      <c r="G224" s="229"/>
      <c r="H224" s="229"/>
      <c r="I224" s="229"/>
      <c r="J224" s="145" t="s">
        <v>295</v>
      </c>
      <c r="K224" s="146">
        <v>210.8</v>
      </c>
      <c r="L224" s="230"/>
      <c r="M224" s="230"/>
      <c r="N224" s="230">
        <f>ROUND(L224*K224,2)</f>
        <v>0</v>
      </c>
      <c r="O224" s="230"/>
      <c r="P224" s="230"/>
      <c r="Q224" s="230"/>
      <c r="R224" s="147"/>
      <c r="T224" s="148" t="s">
        <v>5</v>
      </c>
      <c r="U224" s="45" t="s">
        <v>44</v>
      </c>
      <c r="V224" s="149">
        <v>0</v>
      </c>
      <c r="W224" s="149">
        <f>V224*K224</f>
        <v>0</v>
      </c>
      <c r="X224" s="149">
        <v>0</v>
      </c>
      <c r="Y224" s="149">
        <f>X224*K224</f>
        <v>0</v>
      </c>
      <c r="Z224" s="149">
        <v>0</v>
      </c>
      <c r="AA224" s="150">
        <f>Z224*K224</f>
        <v>0</v>
      </c>
      <c r="AR224" s="21" t="s">
        <v>142</v>
      </c>
      <c r="AT224" s="21" t="s">
        <v>138</v>
      </c>
      <c r="AU224" s="21" t="s">
        <v>101</v>
      </c>
      <c r="AY224" s="21" t="s">
        <v>137</v>
      </c>
      <c r="BE224" s="151">
        <f>IF(U224="základní",N224,0)</f>
        <v>0</v>
      </c>
      <c r="BF224" s="151">
        <f>IF(U224="snížená",N224,0)</f>
        <v>0</v>
      </c>
      <c r="BG224" s="151">
        <f>IF(U224="zákl. přenesená",N224,0)</f>
        <v>0</v>
      </c>
      <c r="BH224" s="151">
        <f>IF(U224="sníž. přenesená",N224,0)</f>
        <v>0</v>
      </c>
      <c r="BI224" s="151">
        <f>IF(U224="nulová",N224,0)</f>
        <v>0</v>
      </c>
      <c r="BJ224" s="21" t="s">
        <v>87</v>
      </c>
      <c r="BK224" s="151">
        <f>ROUND(L224*K224,2)</f>
        <v>0</v>
      </c>
      <c r="BL224" s="21" t="s">
        <v>142</v>
      </c>
      <c r="BM224" s="21" t="s">
        <v>296</v>
      </c>
    </row>
    <row r="225" spans="2:65" s="11" customFormat="1" ht="22.5" customHeight="1">
      <c r="B225" s="160"/>
      <c r="C225" s="161"/>
      <c r="D225" s="161"/>
      <c r="E225" s="162" t="s">
        <v>5</v>
      </c>
      <c r="F225" s="231" t="s">
        <v>297</v>
      </c>
      <c r="G225" s="232"/>
      <c r="H225" s="232"/>
      <c r="I225" s="232"/>
      <c r="J225" s="161"/>
      <c r="K225" s="163">
        <v>210.8</v>
      </c>
      <c r="L225" s="161"/>
      <c r="M225" s="161"/>
      <c r="N225" s="161"/>
      <c r="O225" s="161"/>
      <c r="P225" s="161"/>
      <c r="Q225" s="161"/>
      <c r="R225" s="164"/>
      <c r="T225" s="165"/>
      <c r="U225" s="161"/>
      <c r="V225" s="161"/>
      <c r="W225" s="161"/>
      <c r="X225" s="161"/>
      <c r="Y225" s="161"/>
      <c r="Z225" s="161"/>
      <c r="AA225" s="166"/>
      <c r="AT225" s="167" t="s">
        <v>145</v>
      </c>
      <c r="AU225" s="167" t="s">
        <v>101</v>
      </c>
      <c r="AV225" s="11" t="s">
        <v>101</v>
      </c>
      <c r="AW225" s="11" t="s">
        <v>37</v>
      </c>
      <c r="AX225" s="11" t="s">
        <v>79</v>
      </c>
      <c r="AY225" s="167" t="s">
        <v>137</v>
      </c>
    </row>
    <row r="226" spans="2:65" s="12" customFormat="1" ht="22.5" customHeight="1">
      <c r="B226" s="168"/>
      <c r="C226" s="169"/>
      <c r="D226" s="169"/>
      <c r="E226" s="170" t="s">
        <v>5</v>
      </c>
      <c r="F226" s="233" t="s">
        <v>149</v>
      </c>
      <c r="G226" s="234"/>
      <c r="H226" s="234"/>
      <c r="I226" s="234"/>
      <c r="J226" s="169"/>
      <c r="K226" s="171">
        <v>210.8</v>
      </c>
      <c r="L226" s="169"/>
      <c r="M226" s="169"/>
      <c r="N226" s="169"/>
      <c r="O226" s="169"/>
      <c r="P226" s="169"/>
      <c r="Q226" s="169"/>
      <c r="R226" s="172"/>
      <c r="T226" s="173"/>
      <c r="U226" s="169"/>
      <c r="V226" s="169"/>
      <c r="W226" s="169"/>
      <c r="X226" s="169"/>
      <c r="Y226" s="169"/>
      <c r="Z226" s="169"/>
      <c r="AA226" s="174"/>
      <c r="AT226" s="175" t="s">
        <v>145</v>
      </c>
      <c r="AU226" s="175" t="s">
        <v>101</v>
      </c>
      <c r="AV226" s="12" t="s">
        <v>142</v>
      </c>
      <c r="AW226" s="12" t="s">
        <v>37</v>
      </c>
      <c r="AX226" s="12" t="s">
        <v>87</v>
      </c>
      <c r="AY226" s="175" t="s">
        <v>137</v>
      </c>
    </row>
    <row r="227" spans="2:65" s="1" customFormat="1" ht="31.5" customHeight="1">
      <c r="B227" s="142"/>
      <c r="C227" s="143" t="s">
        <v>298</v>
      </c>
      <c r="D227" s="143" t="s">
        <v>138</v>
      </c>
      <c r="E227" s="144" t="s">
        <v>299</v>
      </c>
      <c r="F227" s="229" t="s">
        <v>300</v>
      </c>
      <c r="G227" s="229"/>
      <c r="H227" s="229"/>
      <c r="I227" s="229"/>
      <c r="J227" s="145" t="s">
        <v>187</v>
      </c>
      <c r="K227" s="146">
        <v>66.781000000000006</v>
      </c>
      <c r="L227" s="230"/>
      <c r="M227" s="230"/>
      <c r="N227" s="230">
        <f>ROUND(L227*K227,2)</f>
        <v>0</v>
      </c>
      <c r="O227" s="230"/>
      <c r="P227" s="230"/>
      <c r="Q227" s="230"/>
      <c r="R227" s="147"/>
      <c r="T227" s="148" t="s">
        <v>5</v>
      </c>
      <c r="U227" s="45" t="s">
        <v>44</v>
      </c>
      <c r="V227" s="149">
        <v>0.29899999999999999</v>
      </c>
      <c r="W227" s="149">
        <f>V227*K227</f>
        <v>19.967518999999999</v>
      </c>
      <c r="X227" s="149">
        <v>0</v>
      </c>
      <c r="Y227" s="149">
        <f>X227*K227</f>
        <v>0</v>
      </c>
      <c r="Z227" s="149">
        <v>0</v>
      </c>
      <c r="AA227" s="150">
        <f>Z227*K227</f>
        <v>0</v>
      </c>
      <c r="AR227" s="21" t="s">
        <v>142</v>
      </c>
      <c r="AT227" s="21" t="s">
        <v>138</v>
      </c>
      <c r="AU227" s="21" t="s">
        <v>101</v>
      </c>
      <c r="AY227" s="21" t="s">
        <v>137</v>
      </c>
      <c r="BE227" s="151">
        <f>IF(U227="základní",N227,0)</f>
        <v>0</v>
      </c>
      <c r="BF227" s="151">
        <f>IF(U227="snížená",N227,0)</f>
        <v>0</v>
      </c>
      <c r="BG227" s="151">
        <f>IF(U227="zákl. přenesená",N227,0)</f>
        <v>0</v>
      </c>
      <c r="BH227" s="151">
        <f>IF(U227="sníž. přenesená",N227,0)</f>
        <v>0</v>
      </c>
      <c r="BI227" s="151">
        <f>IF(U227="nulová",N227,0)</f>
        <v>0</v>
      </c>
      <c r="BJ227" s="21" t="s">
        <v>87</v>
      </c>
      <c r="BK227" s="151">
        <f>ROUND(L227*K227,2)</f>
        <v>0</v>
      </c>
      <c r="BL227" s="21" t="s">
        <v>142</v>
      </c>
      <c r="BM227" s="21" t="s">
        <v>301</v>
      </c>
    </row>
    <row r="228" spans="2:65" s="11" customFormat="1" ht="22.5" customHeight="1">
      <c r="B228" s="160"/>
      <c r="C228" s="161"/>
      <c r="D228" s="161"/>
      <c r="E228" s="162" t="s">
        <v>5</v>
      </c>
      <c r="F228" s="231" t="s">
        <v>302</v>
      </c>
      <c r="G228" s="232"/>
      <c r="H228" s="232"/>
      <c r="I228" s="232"/>
      <c r="J228" s="161"/>
      <c r="K228" s="163">
        <v>1.0509999999999999</v>
      </c>
      <c r="L228" s="161"/>
      <c r="M228" s="161"/>
      <c r="N228" s="161"/>
      <c r="O228" s="161"/>
      <c r="P228" s="161"/>
      <c r="Q228" s="161"/>
      <c r="R228" s="164"/>
      <c r="T228" s="165"/>
      <c r="U228" s="161"/>
      <c r="V228" s="161"/>
      <c r="W228" s="161"/>
      <c r="X228" s="161"/>
      <c r="Y228" s="161"/>
      <c r="Z228" s="161"/>
      <c r="AA228" s="166"/>
      <c r="AT228" s="167" t="s">
        <v>145</v>
      </c>
      <c r="AU228" s="167" t="s">
        <v>101</v>
      </c>
      <c r="AV228" s="11" t="s">
        <v>101</v>
      </c>
      <c r="AW228" s="11" t="s">
        <v>37</v>
      </c>
      <c r="AX228" s="11" t="s">
        <v>79</v>
      </c>
      <c r="AY228" s="167" t="s">
        <v>137</v>
      </c>
    </row>
    <row r="229" spans="2:65" s="11" customFormat="1" ht="22.5" customHeight="1">
      <c r="B229" s="160"/>
      <c r="C229" s="161"/>
      <c r="D229" s="161"/>
      <c r="E229" s="162" t="s">
        <v>5</v>
      </c>
      <c r="F229" s="245" t="s">
        <v>303</v>
      </c>
      <c r="G229" s="246"/>
      <c r="H229" s="246"/>
      <c r="I229" s="246"/>
      <c r="J229" s="161"/>
      <c r="K229" s="163">
        <v>65.73</v>
      </c>
      <c r="L229" s="161"/>
      <c r="M229" s="161"/>
      <c r="N229" s="161"/>
      <c r="O229" s="161"/>
      <c r="P229" s="161"/>
      <c r="Q229" s="161"/>
      <c r="R229" s="164"/>
      <c r="T229" s="165"/>
      <c r="U229" s="161"/>
      <c r="V229" s="161"/>
      <c r="W229" s="161"/>
      <c r="X229" s="161"/>
      <c r="Y229" s="161"/>
      <c r="Z229" s="161"/>
      <c r="AA229" s="166"/>
      <c r="AT229" s="167" t="s">
        <v>145</v>
      </c>
      <c r="AU229" s="167" t="s">
        <v>101</v>
      </c>
      <c r="AV229" s="11" t="s">
        <v>101</v>
      </c>
      <c r="AW229" s="11" t="s">
        <v>37</v>
      </c>
      <c r="AX229" s="11" t="s">
        <v>79</v>
      </c>
      <c r="AY229" s="167" t="s">
        <v>137</v>
      </c>
    </row>
    <row r="230" spans="2:65" s="12" customFormat="1" ht="22.5" customHeight="1">
      <c r="B230" s="168"/>
      <c r="C230" s="169"/>
      <c r="D230" s="169"/>
      <c r="E230" s="170" t="s">
        <v>5</v>
      </c>
      <c r="F230" s="233" t="s">
        <v>149</v>
      </c>
      <c r="G230" s="234"/>
      <c r="H230" s="234"/>
      <c r="I230" s="234"/>
      <c r="J230" s="169"/>
      <c r="K230" s="171">
        <v>66.781000000000006</v>
      </c>
      <c r="L230" s="169"/>
      <c r="M230" s="169"/>
      <c r="N230" s="169"/>
      <c r="O230" s="169"/>
      <c r="P230" s="169"/>
      <c r="Q230" s="169"/>
      <c r="R230" s="172"/>
      <c r="T230" s="173"/>
      <c r="U230" s="169"/>
      <c r="V230" s="169"/>
      <c r="W230" s="169"/>
      <c r="X230" s="169"/>
      <c r="Y230" s="169"/>
      <c r="Z230" s="169"/>
      <c r="AA230" s="174"/>
      <c r="AT230" s="175" t="s">
        <v>145</v>
      </c>
      <c r="AU230" s="175" t="s">
        <v>101</v>
      </c>
      <c r="AV230" s="12" t="s">
        <v>142</v>
      </c>
      <c r="AW230" s="12" t="s">
        <v>37</v>
      </c>
      <c r="AX230" s="12" t="s">
        <v>87</v>
      </c>
      <c r="AY230" s="175" t="s">
        <v>137</v>
      </c>
    </row>
    <row r="231" spans="2:65" s="1" customFormat="1" ht="22.5" customHeight="1">
      <c r="B231" s="142"/>
      <c r="C231" s="184" t="s">
        <v>304</v>
      </c>
      <c r="D231" s="184" t="s">
        <v>305</v>
      </c>
      <c r="E231" s="185" t="s">
        <v>306</v>
      </c>
      <c r="F231" s="247" t="s">
        <v>307</v>
      </c>
      <c r="G231" s="247"/>
      <c r="H231" s="247"/>
      <c r="I231" s="247"/>
      <c r="J231" s="186" t="s">
        <v>295</v>
      </c>
      <c r="K231" s="187">
        <v>168.28800000000001</v>
      </c>
      <c r="L231" s="248"/>
      <c r="M231" s="248"/>
      <c r="N231" s="248">
        <f>ROUND(L231*K231,2)</f>
        <v>0</v>
      </c>
      <c r="O231" s="230"/>
      <c r="P231" s="230"/>
      <c r="Q231" s="230"/>
      <c r="R231" s="147"/>
      <c r="T231" s="148" t="s">
        <v>5</v>
      </c>
      <c r="U231" s="45" t="s">
        <v>44</v>
      </c>
      <c r="V231" s="149">
        <v>0</v>
      </c>
      <c r="W231" s="149">
        <f>V231*K231</f>
        <v>0</v>
      </c>
      <c r="X231" s="149">
        <v>1</v>
      </c>
      <c r="Y231" s="149">
        <f>X231*K231</f>
        <v>168.28800000000001</v>
      </c>
      <c r="Z231" s="149">
        <v>0</v>
      </c>
      <c r="AA231" s="150">
        <f>Z231*K231</f>
        <v>0</v>
      </c>
      <c r="AR231" s="21" t="s">
        <v>178</v>
      </c>
      <c r="AT231" s="21" t="s">
        <v>305</v>
      </c>
      <c r="AU231" s="21" t="s">
        <v>101</v>
      </c>
      <c r="AY231" s="21" t="s">
        <v>137</v>
      </c>
      <c r="BE231" s="151">
        <f>IF(U231="základní",N231,0)</f>
        <v>0</v>
      </c>
      <c r="BF231" s="151">
        <f>IF(U231="snížená",N231,0)</f>
        <v>0</v>
      </c>
      <c r="BG231" s="151">
        <f>IF(U231="zákl. přenesená",N231,0)</f>
        <v>0</v>
      </c>
      <c r="BH231" s="151">
        <f>IF(U231="sníž. přenesená",N231,0)</f>
        <v>0</v>
      </c>
      <c r="BI231" s="151">
        <f>IF(U231="nulová",N231,0)</f>
        <v>0</v>
      </c>
      <c r="BJ231" s="21" t="s">
        <v>87</v>
      </c>
      <c r="BK231" s="151">
        <f>ROUND(L231*K231,2)</f>
        <v>0</v>
      </c>
      <c r="BL231" s="21" t="s">
        <v>142</v>
      </c>
      <c r="BM231" s="21" t="s">
        <v>308</v>
      </c>
    </row>
    <row r="232" spans="2:65" s="11" customFormat="1" ht="22.5" customHeight="1">
      <c r="B232" s="160"/>
      <c r="C232" s="161"/>
      <c r="D232" s="161"/>
      <c r="E232" s="162" t="s">
        <v>5</v>
      </c>
      <c r="F232" s="231" t="s">
        <v>309</v>
      </c>
      <c r="G232" s="232"/>
      <c r="H232" s="232"/>
      <c r="I232" s="232"/>
      <c r="J232" s="161"/>
      <c r="K232" s="163">
        <v>168.28800000000001</v>
      </c>
      <c r="L232" s="161"/>
      <c r="M232" s="161"/>
      <c r="N232" s="161"/>
      <c r="O232" s="161"/>
      <c r="P232" s="161"/>
      <c r="Q232" s="161"/>
      <c r="R232" s="164"/>
      <c r="T232" s="165"/>
      <c r="U232" s="161"/>
      <c r="V232" s="161"/>
      <c r="W232" s="161"/>
      <c r="X232" s="161"/>
      <c r="Y232" s="161"/>
      <c r="Z232" s="161"/>
      <c r="AA232" s="166"/>
      <c r="AT232" s="167" t="s">
        <v>145</v>
      </c>
      <c r="AU232" s="167" t="s">
        <v>101</v>
      </c>
      <c r="AV232" s="11" t="s">
        <v>101</v>
      </c>
      <c r="AW232" s="11" t="s">
        <v>37</v>
      </c>
      <c r="AX232" s="11" t="s">
        <v>79</v>
      </c>
      <c r="AY232" s="167" t="s">
        <v>137</v>
      </c>
    </row>
    <row r="233" spans="2:65" s="12" customFormat="1" ht="22.5" customHeight="1">
      <c r="B233" s="168"/>
      <c r="C233" s="169"/>
      <c r="D233" s="169"/>
      <c r="E233" s="170" t="s">
        <v>5</v>
      </c>
      <c r="F233" s="233" t="s">
        <v>149</v>
      </c>
      <c r="G233" s="234"/>
      <c r="H233" s="234"/>
      <c r="I233" s="234"/>
      <c r="J233" s="169"/>
      <c r="K233" s="171">
        <v>168.28800000000001</v>
      </c>
      <c r="L233" s="169"/>
      <c r="M233" s="169"/>
      <c r="N233" s="169"/>
      <c r="O233" s="169"/>
      <c r="P233" s="169"/>
      <c r="Q233" s="169"/>
      <c r="R233" s="172"/>
      <c r="T233" s="173"/>
      <c r="U233" s="169"/>
      <c r="V233" s="169"/>
      <c r="W233" s="169"/>
      <c r="X233" s="169"/>
      <c r="Y233" s="169"/>
      <c r="Z233" s="169"/>
      <c r="AA233" s="174"/>
      <c r="AT233" s="175" t="s">
        <v>145</v>
      </c>
      <c r="AU233" s="175" t="s">
        <v>101</v>
      </c>
      <c r="AV233" s="12" t="s">
        <v>142</v>
      </c>
      <c r="AW233" s="12" t="s">
        <v>37</v>
      </c>
      <c r="AX233" s="12" t="s">
        <v>87</v>
      </c>
      <c r="AY233" s="175" t="s">
        <v>137</v>
      </c>
    </row>
    <row r="234" spans="2:65" s="1" customFormat="1" ht="31.5" customHeight="1">
      <c r="B234" s="142"/>
      <c r="C234" s="143" t="s">
        <v>310</v>
      </c>
      <c r="D234" s="143" t="s">
        <v>138</v>
      </c>
      <c r="E234" s="144" t="s">
        <v>311</v>
      </c>
      <c r="F234" s="229" t="s">
        <v>312</v>
      </c>
      <c r="G234" s="229"/>
      <c r="H234" s="229"/>
      <c r="I234" s="229"/>
      <c r="J234" s="145" t="s">
        <v>187</v>
      </c>
      <c r="K234" s="146">
        <v>11.6</v>
      </c>
      <c r="L234" s="230"/>
      <c r="M234" s="230"/>
      <c r="N234" s="230">
        <f>ROUND(L234*K234,2)</f>
        <v>0</v>
      </c>
      <c r="O234" s="230"/>
      <c r="P234" s="230"/>
      <c r="Q234" s="230"/>
      <c r="R234" s="147"/>
      <c r="T234" s="148" t="s">
        <v>5</v>
      </c>
      <c r="U234" s="45" t="s">
        <v>44</v>
      </c>
      <c r="V234" s="149">
        <v>1.2390000000000001</v>
      </c>
      <c r="W234" s="149">
        <f>V234*K234</f>
        <v>14.372400000000001</v>
      </c>
      <c r="X234" s="149">
        <v>0</v>
      </c>
      <c r="Y234" s="149">
        <f>X234*K234</f>
        <v>0</v>
      </c>
      <c r="Z234" s="149">
        <v>0</v>
      </c>
      <c r="AA234" s="150">
        <f>Z234*K234</f>
        <v>0</v>
      </c>
      <c r="AR234" s="21" t="s">
        <v>142</v>
      </c>
      <c r="AT234" s="21" t="s">
        <v>138</v>
      </c>
      <c r="AU234" s="21" t="s">
        <v>101</v>
      </c>
      <c r="AY234" s="21" t="s">
        <v>137</v>
      </c>
      <c r="BE234" s="151">
        <f>IF(U234="základní",N234,0)</f>
        <v>0</v>
      </c>
      <c r="BF234" s="151">
        <f>IF(U234="snížená",N234,0)</f>
        <v>0</v>
      </c>
      <c r="BG234" s="151">
        <f>IF(U234="zákl. přenesená",N234,0)</f>
        <v>0</v>
      </c>
      <c r="BH234" s="151">
        <f>IF(U234="sníž. přenesená",N234,0)</f>
        <v>0</v>
      </c>
      <c r="BI234" s="151">
        <f>IF(U234="nulová",N234,0)</f>
        <v>0</v>
      </c>
      <c r="BJ234" s="21" t="s">
        <v>87</v>
      </c>
      <c r="BK234" s="151">
        <f>ROUND(L234*K234,2)</f>
        <v>0</v>
      </c>
      <c r="BL234" s="21" t="s">
        <v>142</v>
      </c>
      <c r="BM234" s="21" t="s">
        <v>313</v>
      </c>
    </row>
    <row r="235" spans="2:65" s="11" customFormat="1" ht="22.5" customHeight="1">
      <c r="B235" s="160"/>
      <c r="C235" s="161"/>
      <c r="D235" s="161"/>
      <c r="E235" s="162" t="s">
        <v>5</v>
      </c>
      <c r="F235" s="231" t="s">
        <v>314</v>
      </c>
      <c r="G235" s="232"/>
      <c r="H235" s="232"/>
      <c r="I235" s="232"/>
      <c r="J235" s="161"/>
      <c r="K235" s="163">
        <v>11.6</v>
      </c>
      <c r="L235" s="161"/>
      <c r="M235" s="161"/>
      <c r="N235" s="161"/>
      <c r="O235" s="161"/>
      <c r="P235" s="161"/>
      <c r="Q235" s="161"/>
      <c r="R235" s="164"/>
      <c r="T235" s="165"/>
      <c r="U235" s="161"/>
      <c r="V235" s="161"/>
      <c r="W235" s="161"/>
      <c r="X235" s="161"/>
      <c r="Y235" s="161"/>
      <c r="Z235" s="161"/>
      <c r="AA235" s="166"/>
      <c r="AT235" s="167" t="s">
        <v>145</v>
      </c>
      <c r="AU235" s="167" t="s">
        <v>101</v>
      </c>
      <c r="AV235" s="11" t="s">
        <v>101</v>
      </c>
      <c r="AW235" s="11" t="s">
        <v>37</v>
      </c>
      <c r="AX235" s="11" t="s">
        <v>79</v>
      </c>
      <c r="AY235" s="167" t="s">
        <v>137</v>
      </c>
    </row>
    <row r="236" spans="2:65" s="12" customFormat="1" ht="22.5" customHeight="1">
      <c r="B236" s="168"/>
      <c r="C236" s="169"/>
      <c r="D236" s="169"/>
      <c r="E236" s="170" t="s">
        <v>5</v>
      </c>
      <c r="F236" s="233" t="s">
        <v>149</v>
      </c>
      <c r="G236" s="234"/>
      <c r="H236" s="234"/>
      <c r="I236" s="234"/>
      <c r="J236" s="169"/>
      <c r="K236" s="171">
        <v>11.6</v>
      </c>
      <c r="L236" s="169"/>
      <c r="M236" s="169"/>
      <c r="N236" s="169"/>
      <c r="O236" s="169"/>
      <c r="P236" s="169"/>
      <c r="Q236" s="169"/>
      <c r="R236" s="172"/>
      <c r="T236" s="173"/>
      <c r="U236" s="169"/>
      <c r="V236" s="169"/>
      <c r="W236" s="169"/>
      <c r="X236" s="169"/>
      <c r="Y236" s="169"/>
      <c r="Z236" s="169"/>
      <c r="AA236" s="174"/>
      <c r="AT236" s="175" t="s">
        <v>145</v>
      </c>
      <c r="AU236" s="175" t="s">
        <v>101</v>
      </c>
      <c r="AV236" s="12" t="s">
        <v>142</v>
      </c>
      <c r="AW236" s="12" t="s">
        <v>37</v>
      </c>
      <c r="AX236" s="12" t="s">
        <v>87</v>
      </c>
      <c r="AY236" s="175" t="s">
        <v>137</v>
      </c>
    </row>
    <row r="237" spans="2:65" s="1" customFormat="1" ht="22.5" customHeight="1">
      <c r="B237" s="142"/>
      <c r="C237" s="184" t="s">
        <v>315</v>
      </c>
      <c r="D237" s="184" t="s">
        <v>305</v>
      </c>
      <c r="E237" s="185" t="s">
        <v>316</v>
      </c>
      <c r="F237" s="247" t="s">
        <v>317</v>
      </c>
      <c r="G237" s="247"/>
      <c r="H237" s="247"/>
      <c r="I237" s="247"/>
      <c r="J237" s="186" t="s">
        <v>295</v>
      </c>
      <c r="K237" s="187">
        <v>8.2159999999999993</v>
      </c>
      <c r="L237" s="248"/>
      <c r="M237" s="248"/>
      <c r="N237" s="248">
        <f>ROUND(L237*K237,2)</f>
        <v>0</v>
      </c>
      <c r="O237" s="230"/>
      <c r="P237" s="230"/>
      <c r="Q237" s="230"/>
      <c r="R237" s="147"/>
      <c r="T237" s="148" t="s">
        <v>5</v>
      </c>
      <c r="U237" s="45" t="s">
        <v>44</v>
      </c>
      <c r="V237" s="149">
        <v>0</v>
      </c>
      <c r="W237" s="149">
        <f>V237*K237</f>
        <v>0</v>
      </c>
      <c r="X237" s="149">
        <v>1</v>
      </c>
      <c r="Y237" s="149">
        <f>X237*K237</f>
        <v>8.2159999999999993</v>
      </c>
      <c r="Z237" s="149">
        <v>0</v>
      </c>
      <c r="AA237" s="150">
        <f>Z237*K237</f>
        <v>0</v>
      </c>
      <c r="AR237" s="21" t="s">
        <v>178</v>
      </c>
      <c r="AT237" s="21" t="s">
        <v>305</v>
      </c>
      <c r="AU237" s="21" t="s">
        <v>101</v>
      </c>
      <c r="AY237" s="21" t="s">
        <v>137</v>
      </c>
      <c r="BE237" s="151">
        <f>IF(U237="základní",N237,0)</f>
        <v>0</v>
      </c>
      <c r="BF237" s="151">
        <f>IF(U237="snížená",N237,0)</f>
        <v>0</v>
      </c>
      <c r="BG237" s="151">
        <f>IF(U237="zákl. přenesená",N237,0)</f>
        <v>0</v>
      </c>
      <c r="BH237" s="151">
        <f>IF(U237="sníž. přenesená",N237,0)</f>
        <v>0</v>
      </c>
      <c r="BI237" s="151">
        <f>IF(U237="nulová",N237,0)</f>
        <v>0</v>
      </c>
      <c r="BJ237" s="21" t="s">
        <v>87</v>
      </c>
      <c r="BK237" s="151">
        <f>ROUND(L237*K237,2)</f>
        <v>0</v>
      </c>
      <c r="BL237" s="21" t="s">
        <v>142</v>
      </c>
      <c r="BM237" s="21" t="s">
        <v>318</v>
      </c>
    </row>
    <row r="238" spans="2:65" s="11" customFormat="1" ht="22.5" customHeight="1">
      <c r="B238" s="160"/>
      <c r="C238" s="161"/>
      <c r="D238" s="161"/>
      <c r="E238" s="162" t="s">
        <v>5</v>
      </c>
      <c r="F238" s="231" t="s">
        <v>319</v>
      </c>
      <c r="G238" s="232"/>
      <c r="H238" s="232"/>
      <c r="I238" s="232"/>
      <c r="J238" s="161"/>
      <c r="K238" s="163">
        <v>8.2159999999999993</v>
      </c>
      <c r="L238" s="161"/>
      <c r="M238" s="161"/>
      <c r="N238" s="161"/>
      <c r="O238" s="161"/>
      <c r="P238" s="161"/>
      <c r="Q238" s="161"/>
      <c r="R238" s="164"/>
      <c r="T238" s="165"/>
      <c r="U238" s="161"/>
      <c r="V238" s="161"/>
      <c r="W238" s="161"/>
      <c r="X238" s="161"/>
      <c r="Y238" s="161"/>
      <c r="Z238" s="161"/>
      <c r="AA238" s="166"/>
      <c r="AT238" s="167" t="s">
        <v>145</v>
      </c>
      <c r="AU238" s="167" t="s">
        <v>101</v>
      </c>
      <c r="AV238" s="11" t="s">
        <v>101</v>
      </c>
      <c r="AW238" s="11" t="s">
        <v>37</v>
      </c>
      <c r="AX238" s="11" t="s">
        <v>79</v>
      </c>
      <c r="AY238" s="167" t="s">
        <v>137</v>
      </c>
    </row>
    <row r="239" spans="2:65" s="12" customFormat="1" ht="22.5" customHeight="1">
      <c r="B239" s="168"/>
      <c r="C239" s="169"/>
      <c r="D239" s="169"/>
      <c r="E239" s="170" t="s">
        <v>5</v>
      </c>
      <c r="F239" s="233" t="s">
        <v>149</v>
      </c>
      <c r="G239" s="234"/>
      <c r="H239" s="234"/>
      <c r="I239" s="234"/>
      <c r="J239" s="169"/>
      <c r="K239" s="171">
        <v>8.2159999999999993</v>
      </c>
      <c r="L239" s="169"/>
      <c r="M239" s="169"/>
      <c r="N239" s="169"/>
      <c r="O239" s="169"/>
      <c r="P239" s="169"/>
      <c r="Q239" s="169"/>
      <c r="R239" s="172"/>
      <c r="T239" s="173"/>
      <c r="U239" s="169"/>
      <c r="V239" s="169"/>
      <c r="W239" s="169"/>
      <c r="X239" s="169"/>
      <c r="Y239" s="169"/>
      <c r="Z239" s="169"/>
      <c r="AA239" s="174"/>
      <c r="AT239" s="175" t="s">
        <v>145</v>
      </c>
      <c r="AU239" s="175" t="s">
        <v>101</v>
      </c>
      <c r="AV239" s="12" t="s">
        <v>142</v>
      </c>
      <c r="AW239" s="12" t="s">
        <v>37</v>
      </c>
      <c r="AX239" s="12" t="s">
        <v>87</v>
      </c>
      <c r="AY239" s="175" t="s">
        <v>137</v>
      </c>
    </row>
    <row r="240" spans="2:65" s="1" customFormat="1" ht="22.5" customHeight="1">
      <c r="B240" s="142"/>
      <c r="C240" s="184" t="s">
        <v>320</v>
      </c>
      <c r="D240" s="184" t="s">
        <v>305</v>
      </c>
      <c r="E240" s="185" t="s">
        <v>321</v>
      </c>
      <c r="F240" s="247" t="s">
        <v>322</v>
      </c>
      <c r="G240" s="247"/>
      <c r="H240" s="247"/>
      <c r="I240" s="247"/>
      <c r="J240" s="186" t="s">
        <v>295</v>
      </c>
      <c r="K240" s="187">
        <v>8.2159999999999993</v>
      </c>
      <c r="L240" s="248"/>
      <c r="M240" s="248"/>
      <c r="N240" s="248">
        <f>ROUND(L240*K240,2)</f>
        <v>0</v>
      </c>
      <c r="O240" s="230"/>
      <c r="P240" s="230"/>
      <c r="Q240" s="230"/>
      <c r="R240" s="147"/>
      <c r="T240" s="148" t="s">
        <v>5</v>
      </c>
      <c r="U240" s="45" t="s">
        <v>44</v>
      </c>
      <c r="V240" s="149">
        <v>0</v>
      </c>
      <c r="W240" s="149">
        <f>V240*K240</f>
        <v>0</v>
      </c>
      <c r="X240" s="149">
        <v>1</v>
      </c>
      <c r="Y240" s="149">
        <f>X240*K240</f>
        <v>8.2159999999999993</v>
      </c>
      <c r="Z240" s="149">
        <v>0</v>
      </c>
      <c r="AA240" s="150">
        <f>Z240*K240</f>
        <v>0</v>
      </c>
      <c r="AR240" s="21" t="s">
        <v>178</v>
      </c>
      <c r="AT240" s="21" t="s">
        <v>305</v>
      </c>
      <c r="AU240" s="21" t="s">
        <v>101</v>
      </c>
      <c r="AY240" s="21" t="s">
        <v>137</v>
      </c>
      <c r="BE240" s="151">
        <f>IF(U240="základní",N240,0)</f>
        <v>0</v>
      </c>
      <c r="BF240" s="151">
        <f>IF(U240="snížená",N240,0)</f>
        <v>0</v>
      </c>
      <c r="BG240" s="151">
        <f>IF(U240="zákl. přenesená",N240,0)</f>
        <v>0</v>
      </c>
      <c r="BH240" s="151">
        <f>IF(U240="sníž. přenesená",N240,0)</f>
        <v>0</v>
      </c>
      <c r="BI240" s="151">
        <f>IF(U240="nulová",N240,0)</f>
        <v>0</v>
      </c>
      <c r="BJ240" s="21" t="s">
        <v>87</v>
      </c>
      <c r="BK240" s="151">
        <f>ROUND(L240*K240,2)</f>
        <v>0</v>
      </c>
      <c r="BL240" s="21" t="s">
        <v>142</v>
      </c>
      <c r="BM240" s="21" t="s">
        <v>323</v>
      </c>
    </row>
    <row r="241" spans="2:65" s="11" customFormat="1" ht="22.5" customHeight="1">
      <c r="B241" s="160"/>
      <c r="C241" s="161"/>
      <c r="D241" s="161"/>
      <c r="E241" s="162" t="s">
        <v>5</v>
      </c>
      <c r="F241" s="231" t="s">
        <v>319</v>
      </c>
      <c r="G241" s="232"/>
      <c r="H241" s="232"/>
      <c r="I241" s="232"/>
      <c r="J241" s="161"/>
      <c r="K241" s="163">
        <v>8.2159999999999993</v>
      </c>
      <c r="L241" s="161"/>
      <c r="M241" s="161"/>
      <c r="N241" s="161"/>
      <c r="O241" s="161"/>
      <c r="P241" s="161"/>
      <c r="Q241" s="161"/>
      <c r="R241" s="164"/>
      <c r="T241" s="165"/>
      <c r="U241" s="161"/>
      <c r="V241" s="161"/>
      <c r="W241" s="161"/>
      <c r="X241" s="161"/>
      <c r="Y241" s="161"/>
      <c r="Z241" s="161"/>
      <c r="AA241" s="166"/>
      <c r="AT241" s="167" t="s">
        <v>145</v>
      </c>
      <c r="AU241" s="167" t="s">
        <v>101</v>
      </c>
      <c r="AV241" s="11" t="s">
        <v>101</v>
      </c>
      <c r="AW241" s="11" t="s">
        <v>37</v>
      </c>
      <c r="AX241" s="11" t="s">
        <v>79</v>
      </c>
      <c r="AY241" s="167" t="s">
        <v>137</v>
      </c>
    </row>
    <row r="242" spans="2:65" s="12" customFormat="1" ht="22.5" customHeight="1">
      <c r="B242" s="168"/>
      <c r="C242" s="169"/>
      <c r="D242" s="169"/>
      <c r="E242" s="170" t="s">
        <v>5</v>
      </c>
      <c r="F242" s="233" t="s">
        <v>149</v>
      </c>
      <c r="G242" s="234"/>
      <c r="H242" s="234"/>
      <c r="I242" s="234"/>
      <c r="J242" s="169"/>
      <c r="K242" s="171">
        <v>8.2159999999999993</v>
      </c>
      <c r="L242" s="169"/>
      <c r="M242" s="169"/>
      <c r="N242" s="169"/>
      <c r="O242" s="169"/>
      <c r="P242" s="169"/>
      <c r="Q242" s="169"/>
      <c r="R242" s="172"/>
      <c r="T242" s="173"/>
      <c r="U242" s="169"/>
      <c r="V242" s="169"/>
      <c r="W242" s="169"/>
      <c r="X242" s="169"/>
      <c r="Y242" s="169"/>
      <c r="Z242" s="169"/>
      <c r="AA242" s="174"/>
      <c r="AT242" s="175" t="s">
        <v>145</v>
      </c>
      <c r="AU242" s="175" t="s">
        <v>101</v>
      </c>
      <c r="AV242" s="12" t="s">
        <v>142</v>
      </c>
      <c r="AW242" s="12" t="s">
        <v>37</v>
      </c>
      <c r="AX242" s="12" t="s">
        <v>87</v>
      </c>
      <c r="AY242" s="175" t="s">
        <v>137</v>
      </c>
    </row>
    <row r="243" spans="2:65" s="1" customFormat="1" ht="22.5" customHeight="1">
      <c r="B243" s="142"/>
      <c r="C243" s="184" t="s">
        <v>324</v>
      </c>
      <c r="D243" s="184" t="s">
        <v>305</v>
      </c>
      <c r="E243" s="185" t="s">
        <v>325</v>
      </c>
      <c r="F243" s="247" t="s">
        <v>326</v>
      </c>
      <c r="G243" s="247"/>
      <c r="H243" s="247"/>
      <c r="I243" s="247"/>
      <c r="J243" s="186" t="s">
        <v>295</v>
      </c>
      <c r="K243" s="187">
        <v>73.947999999999993</v>
      </c>
      <c r="L243" s="248"/>
      <c r="M243" s="248"/>
      <c r="N243" s="248">
        <f>ROUND(L243*K243,2)</f>
        <v>0</v>
      </c>
      <c r="O243" s="230"/>
      <c r="P243" s="230"/>
      <c r="Q243" s="230"/>
      <c r="R243" s="147"/>
      <c r="T243" s="148" t="s">
        <v>5</v>
      </c>
      <c r="U243" s="45" t="s">
        <v>44</v>
      </c>
      <c r="V243" s="149">
        <v>0</v>
      </c>
      <c r="W243" s="149">
        <f>V243*K243</f>
        <v>0</v>
      </c>
      <c r="X243" s="149">
        <v>1</v>
      </c>
      <c r="Y243" s="149">
        <f>X243*K243</f>
        <v>73.947999999999993</v>
      </c>
      <c r="Z243" s="149">
        <v>0</v>
      </c>
      <c r="AA243" s="150">
        <f>Z243*K243</f>
        <v>0</v>
      </c>
      <c r="AR243" s="21" t="s">
        <v>178</v>
      </c>
      <c r="AT243" s="21" t="s">
        <v>305</v>
      </c>
      <c r="AU243" s="21" t="s">
        <v>101</v>
      </c>
      <c r="AY243" s="21" t="s">
        <v>137</v>
      </c>
      <c r="BE243" s="151">
        <f>IF(U243="základní",N243,0)</f>
        <v>0</v>
      </c>
      <c r="BF243" s="151">
        <f>IF(U243="snížená",N243,0)</f>
        <v>0</v>
      </c>
      <c r="BG243" s="151">
        <f>IF(U243="zákl. přenesená",N243,0)</f>
        <v>0</v>
      </c>
      <c r="BH243" s="151">
        <f>IF(U243="sníž. přenesená",N243,0)</f>
        <v>0</v>
      </c>
      <c r="BI243" s="151">
        <f>IF(U243="nulová",N243,0)</f>
        <v>0</v>
      </c>
      <c r="BJ243" s="21" t="s">
        <v>87</v>
      </c>
      <c r="BK243" s="151">
        <f>ROUND(L243*K243,2)</f>
        <v>0</v>
      </c>
      <c r="BL243" s="21" t="s">
        <v>142</v>
      </c>
      <c r="BM243" s="21" t="s">
        <v>327</v>
      </c>
    </row>
    <row r="244" spans="2:65" s="11" customFormat="1" ht="22.5" customHeight="1">
      <c r="B244" s="160"/>
      <c r="C244" s="161"/>
      <c r="D244" s="161"/>
      <c r="E244" s="162" t="s">
        <v>5</v>
      </c>
      <c r="F244" s="231" t="s">
        <v>328</v>
      </c>
      <c r="G244" s="232"/>
      <c r="H244" s="232"/>
      <c r="I244" s="232"/>
      <c r="J244" s="161"/>
      <c r="K244" s="163">
        <v>73.947999999999993</v>
      </c>
      <c r="L244" s="161"/>
      <c r="M244" s="161"/>
      <c r="N244" s="161"/>
      <c r="O244" s="161"/>
      <c r="P244" s="161"/>
      <c r="Q244" s="161"/>
      <c r="R244" s="164"/>
      <c r="T244" s="165"/>
      <c r="U244" s="161"/>
      <c r="V244" s="161"/>
      <c r="W244" s="161"/>
      <c r="X244" s="161"/>
      <c r="Y244" s="161"/>
      <c r="Z244" s="161"/>
      <c r="AA244" s="166"/>
      <c r="AT244" s="167" t="s">
        <v>145</v>
      </c>
      <c r="AU244" s="167" t="s">
        <v>101</v>
      </c>
      <c r="AV244" s="11" t="s">
        <v>101</v>
      </c>
      <c r="AW244" s="11" t="s">
        <v>37</v>
      </c>
      <c r="AX244" s="11" t="s">
        <v>79</v>
      </c>
      <c r="AY244" s="167" t="s">
        <v>137</v>
      </c>
    </row>
    <row r="245" spans="2:65" s="12" customFormat="1" ht="22.5" customHeight="1">
      <c r="B245" s="168"/>
      <c r="C245" s="169"/>
      <c r="D245" s="169"/>
      <c r="E245" s="170" t="s">
        <v>5</v>
      </c>
      <c r="F245" s="233" t="s">
        <v>149</v>
      </c>
      <c r="G245" s="234"/>
      <c r="H245" s="234"/>
      <c r="I245" s="234"/>
      <c r="J245" s="169"/>
      <c r="K245" s="171">
        <v>73.947999999999993</v>
      </c>
      <c r="L245" s="169"/>
      <c r="M245" s="169"/>
      <c r="N245" s="169"/>
      <c r="O245" s="169"/>
      <c r="P245" s="169"/>
      <c r="Q245" s="169"/>
      <c r="R245" s="172"/>
      <c r="T245" s="173"/>
      <c r="U245" s="169"/>
      <c r="V245" s="169"/>
      <c r="W245" s="169"/>
      <c r="X245" s="169"/>
      <c r="Y245" s="169"/>
      <c r="Z245" s="169"/>
      <c r="AA245" s="174"/>
      <c r="AT245" s="175" t="s">
        <v>145</v>
      </c>
      <c r="AU245" s="175" t="s">
        <v>101</v>
      </c>
      <c r="AV245" s="12" t="s">
        <v>142</v>
      </c>
      <c r="AW245" s="12" t="s">
        <v>37</v>
      </c>
      <c r="AX245" s="12" t="s">
        <v>87</v>
      </c>
      <c r="AY245" s="175" t="s">
        <v>137</v>
      </c>
    </row>
    <row r="246" spans="2:65" s="1" customFormat="1" ht="31.5" customHeight="1">
      <c r="B246" s="142"/>
      <c r="C246" s="143" t="s">
        <v>329</v>
      </c>
      <c r="D246" s="143" t="s">
        <v>138</v>
      </c>
      <c r="E246" s="144" t="s">
        <v>330</v>
      </c>
      <c r="F246" s="229" t="s">
        <v>331</v>
      </c>
      <c r="G246" s="229"/>
      <c r="H246" s="229"/>
      <c r="I246" s="229"/>
      <c r="J246" s="145" t="s">
        <v>152</v>
      </c>
      <c r="K246" s="146">
        <v>345</v>
      </c>
      <c r="L246" s="230"/>
      <c r="M246" s="230"/>
      <c r="N246" s="230">
        <f>ROUND(L246*K246,2)</f>
        <v>0</v>
      </c>
      <c r="O246" s="230"/>
      <c r="P246" s="230"/>
      <c r="Q246" s="230"/>
      <c r="R246" s="147"/>
      <c r="T246" s="148" t="s">
        <v>5</v>
      </c>
      <c r="U246" s="45" t="s">
        <v>44</v>
      </c>
      <c r="V246" s="149">
        <v>0.17699999999999999</v>
      </c>
      <c r="W246" s="149">
        <f>V246*K246</f>
        <v>61.064999999999998</v>
      </c>
      <c r="X246" s="149">
        <v>0</v>
      </c>
      <c r="Y246" s="149">
        <f>X246*K246</f>
        <v>0</v>
      </c>
      <c r="Z246" s="149">
        <v>0</v>
      </c>
      <c r="AA246" s="150">
        <f>Z246*K246</f>
        <v>0</v>
      </c>
      <c r="AR246" s="21" t="s">
        <v>142</v>
      </c>
      <c r="AT246" s="21" t="s">
        <v>138</v>
      </c>
      <c r="AU246" s="21" t="s">
        <v>101</v>
      </c>
      <c r="AY246" s="21" t="s">
        <v>137</v>
      </c>
      <c r="BE246" s="151">
        <f>IF(U246="základní",N246,0)</f>
        <v>0</v>
      </c>
      <c r="BF246" s="151">
        <f>IF(U246="snížená",N246,0)</f>
        <v>0</v>
      </c>
      <c r="BG246" s="151">
        <f>IF(U246="zákl. přenesená",N246,0)</f>
        <v>0</v>
      </c>
      <c r="BH246" s="151">
        <f>IF(U246="sníž. přenesená",N246,0)</f>
        <v>0</v>
      </c>
      <c r="BI246" s="151">
        <f>IF(U246="nulová",N246,0)</f>
        <v>0</v>
      </c>
      <c r="BJ246" s="21" t="s">
        <v>87</v>
      </c>
      <c r="BK246" s="151">
        <f>ROUND(L246*K246,2)</f>
        <v>0</v>
      </c>
      <c r="BL246" s="21" t="s">
        <v>142</v>
      </c>
      <c r="BM246" s="21" t="s">
        <v>332</v>
      </c>
    </row>
    <row r="247" spans="2:65" s="1" customFormat="1" ht="31.5" customHeight="1">
      <c r="B247" s="142"/>
      <c r="C247" s="143" t="s">
        <v>333</v>
      </c>
      <c r="D247" s="143" t="s">
        <v>138</v>
      </c>
      <c r="E247" s="144" t="s">
        <v>334</v>
      </c>
      <c r="F247" s="229" t="s">
        <v>335</v>
      </c>
      <c r="G247" s="229"/>
      <c r="H247" s="229"/>
      <c r="I247" s="229"/>
      <c r="J247" s="145" t="s">
        <v>152</v>
      </c>
      <c r="K247" s="146">
        <v>345</v>
      </c>
      <c r="L247" s="230"/>
      <c r="M247" s="230"/>
      <c r="N247" s="230">
        <f>ROUND(L247*K247,2)</f>
        <v>0</v>
      </c>
      <c r="O247" s="230"/>
      <c r="P247" s="230"/>
      <c r="Q247" s="230"/>
      <c r="R247" s="147"/>
      <c r="T247" s="148" t="s">
        <v>5</v>
      </c>
      <c r="U247" s="45" t="s">
        <v>44</v>
      </c>
      <c r="V247" s="149">
        <v>7.0000000000000001E-3</v>
      </c>
      <c r="W247" s="149">
        <f>V247*K247</f>
        <v>2.415</v>
      </c>
      <c r="X247" s="149">
        <v>0</v>
      </c>
      <c r="Y247" s="149">
        <f>X247*K247</f>
        <v>0</v>
      </c>
      <c r="Z247" s="149">
        <v>0</v>
      </c>
      <c r="AA247" s="150">
        <f>Z247*K247</f>
        <v>0</v>
      </c>
      <c r="AR247" s="21" t="s">
        <v>142</v>
      </c>
      <c r="AT247" s="21" t="s">
        <v>138</v>
      </c>
      <c r="AU247" s="21" t="s">
        <v>101</v>
      </c>
      <c r="AY247" s="21" t="s">
        <v>137</v>
      </c>
      <c r="BE247" s="151">
        <f>IF(U247="základní",N247,0)</f>
        <v>0</v>
      </c>
      <c r="BF247" s="151">
        <f>IF(U247="snížená",N247,0)</f>
        <v>0</v>
      </c>
      <c r="BG247" s="151">
        <f>IF(U247="zákl. přenesená",N247,0)</f>
        <v>0</v>
      </c>
      <c r="BH247" s="151">
        <f>IF(U247="sníž. přenesená",N247,0)</f>
        <v>0</v>
      </c>
      <c r="BI247" s="151">
        <f>IF(U247="nulová",N247,0)</f>
        <v>0</v>
      </c>
      <c r="BJ247" s="21" t="s">
        <v>87</v>
      </c>
      <c r="BK247" s="151">
        <f>ROUND(L247*K247,2)</f>
        <v>0</v>
      </c>
      <c r="BL247" s="21" t="s">
        <v>142</v>
      </c>
      <c r="BM247" s="21" t="s">
        <v>336</v>
      </c>
    </row>
    <row r="248" spans="2:65" s="1" customFormat="1" ht="22.5" customHeight="1">
      <c r="B248" s="142"/>
      <c r="C248" s="184" t="s">
        <v>337</v>
      </c>
      <c r="D248" s="184" t="s">
        <v>305</v>
      </c>
      <c r="E248" s="185" t="s">
        <v>338</v>
      </c>
      <c r="F248" s="247" t="s">
        <v>339</v>
      </c>
      <c r="G248" s="247"/>
      <c r="H248" s="247"/>
      <c r="I248" s="247"/>
      <c r="J248" s="186" t="s">
        <v>340</v>
      </c>
      <c r="K248" s="187">
        <v>17.25</v>
      </c>
      <c r="L248" s="248"/>
      <c r="M248" s="248"/>
      <c r="N248" s="248">
        <f>ROUND(L248*K248,2)</f>
        <v>0</v>
      </c>
      <c r="O248" s="230"/>
      <c r="P248" s="230"/>
      <c r="Q248" s="230"/>
      <c r="R248" s="147"/>
      <c r="T248" s="148" t="s">
        <v>5</v>
      </c>
      <c r="U248" s="45" t="s">
        <v>44</v>
      </c>
      <c r="V248" s="149">
        <v>0</v>
      </c>
      <c r="W248" s="149">
        <f>V248*K248</f>
        <v>0</v>
      </c>
      <c r="X248" s="149">
        <v>1E-3</v>
      </c>
      <c r="Y248" s="149">
        <f>X248*K248</f>
        <v>1.7250000000000001E-2</v>
      </c>
      <c r="Z248" s="149">
        <v>0</v>
      </c>
      <c r="AA248" s="150">
        <f>Z248*K248</f>
        <v>0</v>
      </c>
      <c r="AR248" s="21" t="s">
        <v>178</v>
      </c>
      <c r="AT248" s="21" t="s">
        <v>305</v>
      </c>
      <c r="AU248" s="21" t="s">
        <v>101</v>
      </c>
      <c r="AY248" s="21" t="s">
        <v>137</v>
      </c>
      <c r="BE248" s="151">
        <f>IF(U248="základní",N248,0)</f>
        <v>0</v>
      </c>
      <c r="BF248" s="151">
        <f>IF(U248="snížená",N248,0)</f>
        <v>0</v>
      </c>
      <c r="BG248" s="151">
        <f>IF(U248="zákl. přenesená",N248,0)</f>
        <v>0</v>
      </c>
      <c r="BH248" s="151">
        <f>IF(U248="sníž. přenesená",N248,0)</f>
        <v>0</v>
      </c>
      <c r="BI248" s="151">
        <f>IF(U248="nulová",N248,0)</f>
        <v>0</v>
      </c>
      <c r="BJ248" s="21" t="s">
        <v>87</v>
      </c>
      <c r="BK248" s="151">
        <f>ROUND(L248*K248,2)</f>
        <v>0</v>
      </c>
      <c r="BL248" s="21" t="s">
        <v>142</v>
      </c>
      <c r="BM248" s="21" t="s">
        <v>341</v>
      </c>
    </row>
    <row r="249" spans="2:65" s="1" customFormat="1" ht="22.5" customHeight="1">
      <c r="B249" s="142"/>
      <c r="C249" s="143" t="s">
        <v>342</v>
      </c>
      <c r="D249" s="143" t="s">
        <v>138</v>
      </c>
      <c r="E249" s="144" t="s">
        <v>343</v>
      </c>
      <c r="F249" s="229" t="s">
        <v>344</v>
      </c>
      <c r="G249" s="229"/>
      <c r="H249" s="229"/>
      <c r="I249" s="229"/>
      <c r="J249" s="145" t="s">
        <v>152</v>
      </c>
      <c r="K249" s="146">
        <v>345</v>
      </c>
      <c r="L249" s="230"/>
      <c r="M249" s="230"/>
      <c r="N249" s="230">
        <f>ROUND(L249*K249,2)</f>
        <v>0</v>
      </c>
      <c r="O249" s="230"/>
      <c r="P249" s="230"/>
      <c r="Q249" s="230"/>
      <c r="R249" s="147"/>
      <c r="T249" s="148" t="s">
        <v>5</v>
      </c>
      <c r="U249" s="45" t="s">
        <v>44</v>
      </c>
      <c r="V249" s="149">
        <v>1.2999999999999999E-2</v>
      </c>
      <c r="W249" s="149">
        <f>V249*K249</f>
        <v>4.4849999999999994</v>
      </c>
      <c r="X249" s="149">
        <v>0</v>
      </c>
      <c r="Y249" s="149">
        <f>X249*K249</f>
        <v>0</v>
      </c>
      <c r="Z249" s="149">
        <v>0</v>
      </c>
      <c r="AA249" s="150">
        <f>Z249*K249</f>
        <v>0</v>
      </c>
      <c r="AR249" s="21" t="s">
        <v>142</v>
      </c>
      <c r="AT249" s="21" t="s">
        <v>138</v>
      </c>
      <c r="AU249" s="21" t="s">
        <v>101</v>
      </c>
      <c r="AY249" s="21" t="s">
        <v>137</v>
      </c>
      <c r="BE249" s="151">
        <f>IF(U249="základní",N249,0)</f>
        <v>0</v>
      </c>
      <c r="BF249" s="151">
        <f>IF(U249="snížená",N249,0)</f>
        <v>0</v>
      </c>
      <c r="BG249" s="151">
        <f>IF(U249="zákl. přenesená",N249,0)</f>
        <v>0</v>
      </c>
      <c r="BH249" s="151">
        <f>IF(U249="sníž. přenesená",N249,0)</f>
        <v>0</v>
      </c>
      <c r="BI249" s="151">
        <f>IF(U249="nulová",N249,0)</f>
        <v>0</v>
      </c>
      <c r="BJ249" s="21" t="s">
        <v>87</v>
      </c>
      <c r="BK249" s="151">
        <f>ROUND(L249*K249,2)</f>
        <v>0</v>
      </c>
      <c r="BL249" s="21" t="s">
        <v>142</v>
      </c>
      <c r="BM249" s="21" t="s">
        <v>345</v>
      </c>
    </row>
    <row r="250" spans="2:65" s="11" customFormat="1" ht="22.5" customHeight="1">
      <c r="B250" s="160"/>
      <c r="C250" s="161"/>
      <c r="D250" s="161"/>
      <c r="E250" s="162" t="s">
        <v>5</v>
      </c>
      <c r="F250" s="231" t="s">
        <v>346</v>
      </c>
      <c r="G250" s="232"/>
      <c r="H250" s="232"/>
      <c r="I250" s="232"/>
      <c r="J250" s="161"/>
      <c r="K250" s="163">
        <v>345</v>
      </c>
      <c r="L250" s="161"/>
      <c r="M250" s="161"/>
      <c r="N250" s="161"/>
      <c r="O250" s="161"/>
      <c r="P250" s="161"/>
      <c r="Q250" s="161"/>
      <c r="R250" s="164"/>
      <c r="T250" s="165"/>
      <c r="U250" s="161"/>
      <c r="V250" s="161"/>
      <c r="W250" s="161"/>
      <c r="X250" s="161"/>
      <c r="Y250" s="161"/>
      <c r="Z250" s="161"/>
      <c r="AA250" s="166"/>
      <c r="AT250" s="167" t="s">
        <v>145</v>
      </c>
      <c r="AU250" s="167" t="s">
        <v>101</v>
      </c>
      <c r="AV250" s="11" t="s">
        <v>101</v>
      </c>
      <c r="AW250" s="11" t="s">
        <v>37</v>
      </c>
      <c r="AX250" s="11" t="s">
        <v>79</v>
      </c>
      <c r="AY250" s="167" t="s">
        <v>137</v>
      </c>
    </row>
    <row r="251" spans="2:65" s="12" customFormat="1" ht="22.5" customHeight="1">
      <c r="B251" s="168"/>
      <c r="C251" s="169"/>
      <c r="D251" s="169"/>
      <c r="E251" s="170" t="s">
        <v>5</v>
      </c>
      <c r="F251" s="233" t="s">
        <v>149</v>
      </c>
      <c r="G251" s="234"/>
      <c r="H251" s="234"/>
      <c r="I251" s="234"/>
      <c r="J251" s="169"/>
      <c r="K251" s="171">
        <v>345</v>
      </c>
      <c r="L251" s="169"/>
      <c r="M251" s="169"/>
      <c r="N251" s="169"/>
      <c r="O251" s="169"/>
      <c r="P251" s="169"/>
      <c r="Q251" s="169"/>
      <c r="R251" s="172"/>
      <c r="T251" s="173"/>
      <c r="U251" s="169"/>
      <c r="V251" s="169"/>
      <c r="W251" s="169"/>
      <c r="X251" s="169"/>
      <c r="Y251" s="169"/>
      <c r="Z251" s="169"/>
      <c r="AA251" s="174"/>
      <c r="AT251" s="175" t="s">
        <v>145</v>
      </c>
      <c r="AU251" s="175" t="s">
        <v>101</v>
      </c>
      <c r="AV251" s="12" t="s">
        <v>142</v>
      </c>
      <c r="AW251" s="12" t="s">
        <v>37</v>
      </c>
      <c r="AX251" s="12" t="s">
        <v>87</v>
      </c>
      <c r="AY251" s="175" t="s">
        <v>137</v>
      </c>
    </row>
    <row r="252" spans="2:65" s="1" customFormat="1" ht="22.5" customHeight="1">
      <c r="B252" s="142"/>
      <c r="C252" s="143" t="s">
        <v>347</v>
      </c>
      <c r="D252" s="143" t="s">
        <v>138</v>
      </c>
      <c r="E252" s="144" t="s">
        <v>348</v>
      </c>
      <c r="F252" s="229" t="s">
        <v>349</v>
      </c>
      <c r="G252" s="229"/>
      <c r="H252" s="229"/>
      <c r="I252" s="229"/>
      <c r="J252" s="145" t="s">
        <v>152</v>
      </c>
      <c r="K252" s="146">
        <v>2248</v>
      </c>
      <c r="L252" s="230"/>
      <c r="M252" s="230"/>
      <c r="N252" s="230">
        <f>ROUND(L252*K252,2)</f>
        <v>0</v>
      </c>
      <c r="O252" s="230"/>
      <c r="P252" s="230"/>
      <c r="Q252" s="230"/>
      <c r="R252" s="147"/>
      <c r="T252" s="148" t="s">
        <v>5</v>
      </c>
      <c r="U252" s="45" t="s">
        <v>44</v>
      </c>
      <c r="V252" s="149">
        <v>1.7999999999999999E-2</v>
      </c>
      <c r="W252" s="149">
        <f>V252*K252</f>
        <v>40.463999999999999</v>
      </c>
      <c r="X252" s="149">
        <v>0</v>
      </c>
      <c r="Y252" s="149">
        <f>X252*K252</f>
        <v>0</v>
      </c>
      <c r="Z252" s="149">
        <v>0</v>
      </c>
      <c r="AA252" s="150">
        <f>Z252*K252</f>
        <v>0</v>
      </c>
      <c r="AR252" s="21" t="s">
        <v>142</v>
      </c>
      <c r="AT252" s="21" t="s">
        <v>138</v>
      </c>
      <c r="AU252" s="21" t="s">
        <v>101</v>
      </c>
      <c r="AY252" s="21" t="s">
        <v>137</v>
      </c>
      <c r="BE252" s="151">
        <f>IF(U252="základní",N252,0)</f>
        <v>0</v>
      </c>
      <c r="BF252" s="151">
        <f>IF(U252="snížená",N252,0)</f>
        <v>0</v>
      </c>
      <c r="BG252" s="151">
        <f>IF(U252="zákl. přenesená",N252,0)</f>
        <v>0</v>
      </c>
      <c r="BH252" s="151">
        <f>IF(U252="sníž. přenesená",N252,0)</f>
        <v>0</v>
      </c>
      <c r="BI252" s="151">
        <f>IF(U252="nulová",N252,0)</f>
        <v>0</v>
      </c>
      <c r="BJ252" s="21" t="s">
        <v>87</v>
      </c>
      <c r="BK252" s="151">
        <f>ROUND(L252*K252,2)</f>
        <v>0</v>
      </c>
      <c r="BL252" s="21" t="s">
        <v>142</v>
      </c>
      <c r="BM252" s="21" t="s">
        <v>350</v>
      </c>
    </row>
    <row r="253" spans="2:65" s="11" customFormat="1" ht="22.5" customHeight="1">
      <c r="B253" s="160"/>
      <c r="C253" s="161"/>
      <c r="D253" s="161"/>
      <c r="E253" s="162" t="s">
        <v>5</v>
      </c>
      <c r="F253" s="231" t="s">
        <v>351</v>
      </c>
      <c r="G253" s="232"/>
      <c r="H253" s="232"/>
      <c r="I253" s="232"/>
      <c r="J253" s="161"/>
      <c r="K253" s="163">
        <v>1262</v>
      </c>
      <c r="L253" s="161"/>
      <c r="M253" s="161"/>
      <c r="N253" s="161"/>
      <c r="O253" s="161"/>
      <c r="P253" s="161"/>
      <c r="Q253" s="161"/>
      <c r="R253" s="164"/>
      <c r="T253" s="165"/>
      <c r="U253" s="161"/>
      <c r="V253" s="161"/>
      <c r="W253" s="161"/>
      <c r="X253" s="161"/>
      <c r="Y253" s="161"/>
      <c r="Z253" s="161"/>
      <c r="AA253" s="166"/>
      <c r="AT253" s="167" t="s">
        <v>145</v>
      </c>
      <c r="AU253" s="167" t="s">
        <v>101</v>
      </c>
      <c r="AV253" s="11" t="s">
        <v>101</v>
      </c>
      <c r="AW253" s="11" t="s">
        <v>37</v>
      </c>
      <c r="AX253" s="11" t="s">
        <v>79</v>
      </c>
      <c r="AY253" s="167" t="s">
        <v>137</v>
      </c>
    </row>
    <row r="254" spans="2:65" s="11" customFormat="1" ht="22.5" customHeight="1">
      <c r="B254" s="160"/>
      <c r="C254" s="161"/>
      <c r="D254" s="161"/>
      <c r="E254" s="162" t="s">
        <v>5</v>
      </c>
      <c r="F254" s="245" t="s">
        <v>352</v>
      </c>
      <c r="G254" s="246"/>
      <c r="H254" s="246"/>
      <c r="I254" s="246"/>
      <c r="J254" s="161"/>
      <c r="K254" s="163">
        <v>280</v>
      </c>
      <c r="L254" s="161"/>
      <c r="M254" s="161"/>
      <c r="N254" s="161"/>
      <c r="O254" s="161"/>
      <c r="P254" s="161"/>
      <c r="Q254" s="161"/>
      <c r="R254" s="164"/>
      <c r="T254" s="165"/>
      <c r="U254" s="161"/>
      <c r="V254" s="161"/>
      <c r="W254" s="161"/>
      <c r="X254" s="161"/>
      <c r="Y254" s="161"/>
      <c r="Z254" s="161"/>
      <c r="AA254" s="166"/>
      <c r="AT254" s="167" t="s">
        <v>145</v>
      </c>
      <c r="AU254" s="167" t="s">
        <v>101</v>
      </c>
      <c r="AV254" s="11" t="s">
        <v>101</v>
      </c>
      <c r="AW254" s="11" t="s">
        <v>37</v>
      </c>
      <c r="AX254" s="11" t="s">
        <v>79</v>
      </c>
      <c r="AY254" s="167" t="s">
        <v>137</v>
      </c>
    </row>
    <row r="255" spans="2:65" s="11" customFormat="1" ht="22.5" customHeight="1">
      <c r="B255" s="160"/>
      <c r="C255" s="161"/>
      <c r="D255" s="161"/>
      <c r="E255" s="162" t="s">
        <v>5</v>
      </c>
      <c r="F255" s="245" t="s">
        <v>353</v>
      </c>
      <c r="G255" s="246"/>
      <c r="H255" s="246"/>
      <c r="I255" s="246"/>
      <c r="J255" s="161"/>
      <c r="K255" s="163">
        <v>320</v>
      </c>
      <c r="L255" s="161"/>
      <c r="M255" s="161"/>
      <c r="N255" s="161"/>
      <c r="O255" s="161"/>
      <c r="P255" s="161"/>
      <c r="Q255" s="161"/>
      <c r="R255" s="164"/>
      <c r="T255" s="165"/>
      <c r="U255" s="161"/>
      <c r="V255" s="161"/>
      <c r="W255" s="161"/>
      <c r="X255" s="161"/>
      <c r="Y255" s="161"/>
      <c r="Z255" s="161"/>
      <c r="AA255" s="166"/>
      <c r="AT255" s="167" t="s">
        <v>145</v>
      </c>
      <c r="AU255" s="167" t="s">
        <v>101</v>
      </c>
      <c r="AV255" s="11" t="s">
        <v>101</v>
      </c>
      <c r="AW255" s="11" t="s">
        <v>37</v>
      </c>
      <c r="AX255" s="11" t="s">
        <v>79</v>
      </c>
      <c r="AY255" s="167" t="s">
        <v>137</v>
      </c>
    </row>
    <row r="256" spans="2:65" s="11" customFormat="1" ht="22.5" customHeight="1">
      <c r="B256" s="160"/>
      <c r="C256" s="161"/>
      <c r="D256" s="161"/>
      <c r="E256" s="162" t="s">
        <v>5</v>
      </c>
      <c r="F256" s="245" t="s">
        <v>354</v>
      </c>
      <c r="G256" s="246"/>
      <c r="H256" s="246"/>
      <c r="I256" s="246"/>
      <c r="J256" s="161"/>
      <c r="K256" s="163">
        <v>71</v>
      </c>
      <c r="L256" s="161"/>
      <c r="M256" s="161"/>
      <c r="N256" s="161"/>
      <c r="O256" s="161"/>
      <c r="P256" s="161"/>
      <c r="Q256" s="161"/>
      <c r="R256" s="164"/>
      <c r="T256" s="165"/>
      <c r="U256" s="161"/>
      <c r="V256" s="161"/>
      <c r="W256" s="161"/>
      <c r="X256" s="161"/>
      <c r="Y256" s="161"/>
      <c r="Z256" s="161"/>
      <c r="AA256" s="166"/>
      <c r="AT256" s="167" t="s">
        <v>145</v>
      </c>
      <c r="AU256" s="167" t="s">
        <v>101</v>
      </c>
      <c r="AV256" s="11" t="s">
        <v>101</v>
      </c>
      <c r="AW256" s="11" t="s">
        <v>37</v>
      </c>
      <c r="AX256" s="11" t="s">
        <v>79</v>
      </c>
      <c r="AY256" s="167" t="s">
        <v>137</v>
      </c>
    </row>
    <row r="257" spans="2:65" s="11" customFormat="1" ht="22.5" customHeight="1">
      <c r="B257" s="160"/>
      <c r="C257" s="161"/>
      <c r="D257" s="161"/>
      <c r="E257" s="162" t="s">
        <v>5</v>
      </c>
      <c r="F257" s="245" t="s">
        <v>355</v>
      </c>
      <c r="G257" s="246"/>
      <c r="H257" s="246"/>
      <c r="I257" s="246"/>
      <c r="J257" s="161"/>
      <c r="K257" s="163">
        <v>315</v>
      </c>
      <c r="L257" s="161"/>
      <c r="M257" s="161"/>
      <c r="N257" s="161"/>
      <c r="O257" s="161"/>
      <c r="P257" s="161"/>
      <c r="Q257" s="161"/>
      <c r="R257" s="164"/>
      <c r="T257" s="165"/>
      <c r="U257" s="161"/>
      <c r="V257" s="161"/>
      <c r="W257" s="161"/>
      <c r="X257" s="161"/>
      <c r="Y257" s="161"/>
      <c r="Z257" s="161"/>
      <c r="AA257" s="166"/>
      <c r="AT257" s="167" t="s">
        <v>145</v>
      </c>
      <c r="AU257" s="167" t="s">
        <v>101</v>
      </c>
      <c r="AV257" s="11" t="s">
        <v>101</v>
      </c>
      <c r="AW257" s="11" t="s">
        <v>37</v>
      </c>
      <c r="AX257" s="11" t="s">
        <v>79</v>
      </c>
      <c r="AY257" s="167" t="s">
        <v>137</v>
      </c>
    </row>
    <row r="258" spans="2:65" s="12" customFormat="1" ht="22.5" customHeight="1">
      <c r="B258" s="168"/>
      <c r="C258" s="169"/>
      <c r="D258" s="169"/>
      <c r="E258" s="170" t="s">
        <v>5</v>
      </c>
      <c r="F258" s="233" t="s">
        <v>149</v>
      </c>
      <c r="G258" s="234"/>
      <c r="H258" s="234"/>
      <c r="I258" s="234"/>
      <c r="J258" s="169"/>
      <c r="K258" s="171">
        <v>2248</v>
      </c>
      <c r="L258" s="169"/>
      <c r="M258" s="169"/>
      <c r="N258" s="169"/>
      <c r="O258" s="169"/>
      <c r="P258" s="169"/>
      <c r="Q258" s="169"/>
      <c r="R258" s="172"/>
      <c r="T258" s="173"/>
      <c r="U258" s="169"/>
      <c r="V258" s="169"/>
      <c r="W258" s="169"/>
      <c r="X258" s="169"/>
      <c r="Y258" s="169"/>
      <c r="Z258" s="169"/>
      <c r="AA258" s="174"/>
      <c r="AT258" s="175" t="s">
        <v>145</v>
      </c>
      <c r="AU258" s="175" t="s">
        <v>101</v>
      </c>
      <c r="AV258" s="12" t="s">
        <v>142</v>
      </c>
      <c r="AW258" s="12" t="s">
        <v>37</v>
      </c>
      <c r="AX258" s="12" t="s">
        <v>87</v>
      </c>
      <c r="AY258" s="175" t="s">
        <v>137</v>
      </c>
    </row>
    <row r="259" spans="2:65" s="1" customFormat="1" ht="44.25" customHeight="1">
      <c r="B259" s="142"/>
      <c r="C259" s="143" t="s">
        <v>356</v>
      </c>
      <c r="D259" s="143" t="s">
        <v>138</v>
      </c>
      <c r="E259" s="144" t="s">
        <v>357</v>
      </c>
      <c r="F259" s="229" t="s">
        <v>358</v>
      </c>
      <c r="G259" s="229"/>
      <c r="H259" s="229"/>
      <c r="I259" s="229"/>
      <c r="J259" s="145" t="s">
        <v>152</v>
      </c>
      <c r="K259" s="146">
        <v>345</v>
      </c>
      <c r="L259" s="230"/>
      <c r="M259" s="230"/>
      <c r="N259" s="230">
        <f>ROUND(L259*K259,2)</f>
        <v>0</v>
      </c>
      <c r="O259" s="230"/>
      <c r="P259" s="230"/>
      <c r="Q259" s="230"/>
      <c r="R259" s="147"/>
      <c r="T259" s="148" t="s">
        <v>5</v>
      </c>
      <c r="U259" s="45" t="s">
        <v>44</v>
      </c>
      <c r="V259" s="149">
        <v>1.9E-2</v>
      </c>
      <c r="W259" s="149">
        <f>V259*K259</f>
        <v>6.5549999999999997</v>
      </c>
      <c r="X259" s="149">
        <v>0</v>
      </c>
      <c r="Y259" s="149">
        <f>X259*K259</f>
        <v>0</v>
      </c>
      <c r="Z259" s="149">
        <v>0</v>
      </c>
      <c r="AA259" s="150">
        <f>Z259*K259</f>
        <v>0</v>
      </c>
      <c r="AR259" s="21" t="s">
        <v>142</v>
      </c>
      <c r="AT259" s="21" t="s">
        <v>138</v>
      </c>
      <c r="AU259" s="21" t="s">
        <v>101</v>
      </c>
      <c r="AY259" s="21" t="s">
        <v>137</v>
      </c>
      <c r="BE259" s="151">
        <f>IF(U259="základní",N259,0)</f>
        <v>0</v>
      </c>
      <c r="BF259" s="151">
        <f>IF(U259="snížená",N259,0)</f>
        <v>0</v>
      </c>
      <c r="BG259" s="151">
        <f>IF(U259="zákl. přenesená",N259,0)</f>
        <v>0</v>
      </c>
      <c r="BH259" s="151">
        <f>IF(U259="sníž. přenesená",N259,0)</f>
        <v>0</v>
      </c>
      <c r="BI259" s="151">
        <f>IF(U259="nulová",N259,0)</f>
        <v>0</v>
      </c>
      <c r="BJ259" s="21" t="s">
        <v>87</v>
      </c>
      <c r="BK259" s="151">
        <f>ROUND(L259*K259,2)</f>
        <v>0</v>
      </c>
      <c r="BL259" s="21" t="s">
        <v>142</v>
      </c>
      <c r="BM259" s="21" t="s">
        <v>359</v>
      </c>
    </row>
    <row r="260" spans="2:65" s="11" customFormat="1" ht="22.5" customHeight="1">
      <c r="B260" s="160"/>
      <c r="C260" s="161"/>
      <c r="D260" s="161"/>
      <c r="E260" s="162" t="s">
        <v>5</v>
      </c>
      <c r="F260" s="231" t="s">
        <v>360</v>
      </c>
      <c r="G260" s="232"/>
      <c r="H260" s="232"/>
      <c r="I260" s="232"/>
      <c r="J260" s="161"/>
      <c r="K260" s="163">
        <v>345</v>
      </c>
      <c r="L260" s="161"/>
      <c r="M260" s="161"/>
      <c r="N260" s="161"/>
      <c r="O260" s="161"/>
      <c r="P260" s="161"/>
      <c r="Q260" s="161"/>
      <c r="R260" s="164"/>
      <c r="T260" s="165"/>
      <c r="U260" s="161"/>
      <c r="V260" s="161"/>
      <c r="W260" s="161"/>
      <c r="X260" s="161"/>
      <c r="Y260" s="161"/>
      <c r="Z260" s="161"/>
      <c r="AA260" s="166"/>
      <c r="AT260" s="167" t="s">
        <v>145</v>
      </c>
      <c r="AU260" s="167" t="s">
        <v>101</v>
      </c>
      <c r="AV260" s="11" t="s">
        <v>101</v>
      </c>
      <c r="AW260" s="11" t="s">
        <v>37</v>
      </c>
      <c r="AX260" s="11" t="s">
        <v>79</v>
      </c>
      <c r="AY260" s="167" t="s">
        <v>137</v>
      </c>
    </row>
    <row r="261" spans="2:65" s="12" customFormat="1" ht="22.5" customHeight="1">
      <c r="B261" s="168"/>
      <c r="C261" s="169"/>
      <c r="D261" s="169"/>
      <c r="E261" s="170" t="s">
        <v>5</v>
      </c>
      <c r="F261" s="233" t="s">
        <v>149</v>
      </c>
      <c r="G261" s="234"/>
      <c r="H261" s="234"/>
      <c r="I261" s="234"/>
      <c r="J261" s="169"/>
      <c r="K261" s="171">
        <v>345</v>
      </c>
      <c r="L261" s="169"/>
      <c r="M261" s="169"/>
      <c r="N261" s="169"/>
      <c r="O261" s="169"/>
      <c r="P261" s="169"/>
      <c r="Q261" s="169"/>
      <c r="R261" s="172"/>
      <c r="T261" s="173"/>
      <c r="U261" s="169"/>
      <c r="V261" s="169"/>
      <c r="W261" s="169"/>
      <c r="X261" s="169"/>
      <c r="Y261" s="169"/>
      <c r="Z261" s="169"/>
      <c r="AA261" s="174"/>
      <c r="AT261" s="175" t="s">
        <v>145</v>
      </c>
      <c r="AU261" s="175" t="s">
        <v>101</v>
      </c>
      <c r="AV261" s="12" t="s">
        <v>142</v>
      </c>
      <c r="AW261" s="12" t="s">
        <v>37</v>
      </c>
      <c r="AX261" s="12" t="s">
        <v>87</v>
      </c>
      <c r="AY261" s="175" t="s">
        <v>137</v>
      </c>
    </row>
    <row r="262" spans="2:65" s="9" customFormat="1" ht="29.85" customHeight="1">
      <c r="B262" s="131"/>
      <c r="C262" s="132"/>
      <c r="D262" s="141" t="s">
        <v>114</v>
      </c>
      <c r="E262" s="141"/>
      <c r="F262" s="141"/>
      <c r="G262" s="141"/>
      <c r="H262" s="141"/>
      <c r="I262" s="141"/>
      <c r="J262" s="141"/>
      <c r="K262" s="141"/>
      <c r="L262" s="141"/>
      <c r="M262" s="141"/>
      <c r="N262" s="239">
        <f>BK262</f>
        <v>0</v>
      </c>
      <c r="O262" s="240"/>
      <c r="P262" s="240"/>
      <c r="Q262" s="240"/>
      <c r="R262" s="134"/>
      <c r="T262" s="135"/>
      <c r="U262" s="132"/>
      <c r="V262" s="132"/>
      <c r="W262" s="136">
        <f>SUM(W263:W265)</f>
        <v>2.61632</v>
      </c>
      <c r="X262" s="132"/>
      <c r="Y262" s="136">
        <f>SUM(Y263:Y265)</f>
        <v>10.1084032</v>
      </c>
      <c r="Z262" s="132"/>
      <c r="AA262" s="137">
        <f>SUM(AA263:AA265)</f>
        <v>0</v>
      </c>
      <c r="AR262" s="138" t="s">
        <v>87</v>
      </c>
      <c r="AT262" s="139" t="s">
        <v>78</v>
      </c>
      <c r="AU262" s="139" t="s">
        <v>87</v>
      </c>
      <c r="AY262" s="138" t="s">
        <v>137</v>
      </c>
      <c r="BK262" s="140">
        <f>SUM(BK263:BK265)</f>
        <v>0</v>
      </c>
    </row>
    <row r="263" spans="2:65" s="1" customFormat="1" ht="22.5" customHeight="1">
      <c r="B263" s="142"/>
      <c r="C263" s="143" t="s">
        <v>361</v>
      </c>
      <c r="D263" s="143" t="s">
        <v>138</v>
      </c>
      <c r="E263" s="144" t="s">
        <v>362</v>
      </c>
      <c r="F263" s="229" t="s">
        <v>363</v>
      </c>
      <c r="G263" s="229"/>
      <c r="H263" s="229"/>
      <c r="I263" s="229"/>
      <c r="J263" s="145" t="s">
        <v>187</v>
      </c>
      <c r="K263" s="146">
        <v>4.4800000000000004</v>
      </c>
      <c r="L263" s="230"/>
      <c r="M263" s="230"/>
      <c r="N263" s="230">
        <f>ROUND(L263*K263,2)</f>
        <v>0</v>
      </c>
      <c r="O263" s="230"/>
      <c r="P263" s="230"/>
      <c r="Q263" s="230"/>
      <c r="R263" s="147"/>
      <c r="T263" s="148" t="s">
        <v>5</v>
      </c>
      <c r="U263" s="45" t="s">
        <v>44</v>
      </c>
      <c r="V263" s="149">
        <v>0.58399999999999996</v>
      </c>
      <c r="W263" s="149">
        <f>V263*K263</f>
        <v>2.61632</v>
      </c>
      <c r="X263" s="149">
        <v>2.2563399999999998</v>
      </c>
      <c r="Y263" s="149">
        <f>X263*K263</f>
        <v>10.1084032</v>
      </c>
      <c r="Z263" s="149">
        <v>0</v>
      </c>
      <c r="AA263" s="150">
        <f>Z263*K263</f>
        <v>0</v>
      </c>
      <c r="AR263" s="21" t="s">
        <v>142</v>
      </c>
      <c r="AT263" s="21" t="s">
        <v>138</v>
      </c>
      <c r="AU263" s="21" t="s">
        <v>101</v>
      </c>
      <c r="AY263" s="21" t="s">
        <v>137</v>
      </c>
      <c r="BE263" s="151">
        <f>IF(U263="základní",N263,0)</f>
        <v>0</v>
      </c>
      <c r="BF263" s="151">
        <f>IF(U263="snížená",N263,0)</f>
        <v>0</v>
      </c>
      <c r="BG263" s="151">
        <f>IF(U263="zákl. přenesená",N263,0)</f>
        <v>0</v>
      </c>
      <c r="BH263" s="151">
        <f>IF(U263="sníž. přenesená",N263,0)</f>
        <v>0</v>
      </c>
      <c r="BI263" s="151">
        <f>IF(U263="nulová",N263,0)</f>
        <v>0</v>
      </c>
      <c r="BJ263" s="21" t="s">
        <v>87</v>
      </c>
      <c r="BK263" s="151">
        <f>ROUND(L263*K263,2)</f>
        <v>0</v>
      </c>
      <c r="BL263" s="21" t="s">
        <v>142</v>
      </c>
      <c r="BM263" s="21" t="s">
        <v>364</v>
      </c>
    </row>
    <row r="264" spans="2:65" s="11" customFormat="1" ht="22.5" customHeight="1">
      <c r="B264" s="160"/>
      <c r="C264" s="161"/>
      <c r="D264" s="161"/>
      <c r="E264" s="162" t="s">
        <v>5</v>
      </c>
      <c r="F264" s="231" t="s">
        <v>243</v>
      </c>
      <c r="G264" s="232"/>
      <c r="H264" s="232"/>
      <c r="I264" s="232"/>
      <c r="J264" s="161"/>
      <c r="K264" s="163">
        <v>4.4800000000000004</v>
      </c>
      <c r="L264" s="161"/>
      <c r="M264" s="161"/>
      <c r="N264" s="161"/>
      <c r="O264" s="161"/>
      <c r="P264" s="161"/>
      <c r="Q264" s="161"/>
      <c r="R264" s="164"/>
      <c r="T264" s="165"/>
      <c r="U264" s="161"/>
      <c r="V264" s="161"/>
      <c r="W264" s="161"/>
      <c r="X264" s="161"/>
      <c r="Y264" s="161"/>
      <c r="Z264" s="161"/>
      <c r="AA264" s="166"/>
      <c r="AT264" s="167" t="s">
        <v>145</v>
      </c>
      <c r="AU264" s="167" t="s">
        <v>101</v>
      </c>
      <c r="AV264" s="11" t="s">
        <v>101</v>
      </c>
      <c r="AW264" s="11" t="s">
        <v>37</v>
      </c>
      <c r="AX264" s="11" t="s">
        <v>79</v>
      </c>
      <c r="AY264" s="167" t="s">
        <v>137</v>
      </c>
    </row>
    <row r="265" spans="2:65" s="12" customFormat="1" ht="22.5" customHeight="1">
      <c r="B265" s="168"/>
      <c r="C265" s="169"/>
      <c r="D265" s="169"/>
      <c r="E265" s="170" t="s">
        <v>5</v>
      </c>
      <c r="F265" s="233" t="s">
        <v>149</v>
      </c>
      <c r="G265" s="234"/>
      <c r="H265" s="234"/>
      <c r="I265" s="234"/>
      <c r="J265" s="169"/>
      <c r="K265" s="171">
        <v>4.4800000000000004</v>
      </c>
      <c r="L265" s="169"/>
      <c r="M265" s="169"/>
      <c r="N265" s="169"/>
      <c r="O265" s="169"/>
      <c r="P265" s="169"/>
      <c r="Q265" s="169"/>
      <c r="R265" s="172"/>
      <c r="T265" s="173"/>
      <c r="U265" s="169"/>
      <c r="V265" s="169"/>
      <c r="W265" s="169"/>
      <c r="X265" s="169"/>
      <c r="Y265" s="169"/>
      <c r="Z265" s="169"/>
      <c r="AA265" s="174"/>
      <c r="AT265" s="175" t="s">
        <v>145</v>
      </c>
      <c r="AU265" s="175" t="s">
        <v>101</v>
      </c>
      <c r="AV265" s="12" t="s">
        <v>142</v>
      </c>
      <c r="AW265" s="12" t="s">
        <v>37</v>
      </c>
      <c r="AX265" s="12" t="s">
        <v>87</v>
      </c>
      <c r="AY265" s="175" t="s">
        <v>137</v>
      </c>
    </row>
    <row r="266" spans="2:65" s="9" customFormat="1" ht="29.85" customHeight="1">
      <c r="B266" s="131"/>
      <c r="C266" s="132"/>
      <c r="D266" s="141" t="s">
        <v>115</v>
      </c>
      <c r="E266" s="141"/>
      <c r="F266" s="141"/>
      <c r="G266" s="141"/>
      <c r="H266" s="141"/>
      <c r="I266" s="141"/>
      <c r="J266" s="141"/>
      <c r="K266" s="141"/>
      <c r="L266" s="141"/>
      <c r="M266" s="141"/>
      <c r="N266" s="239">
        <f>BK266</f>
        <v>0</v>
      </c>
      <c r="O266" s="240"/>
      <c r="P266" s="240"/>
      <c r="Q266" s="240"/>
      <c r="R266" s="134"/>
      <c r="T266" s="135"/>
      <c r="U266" s="132"/>
      <c r="V266" s="132"/>
      <c r="W266" s="136">
        <f>SUM(W267:W315)</f>
        <v>1191.694</v>
      </c>
      <c r="X266" s="132"/>
      <c r="Y266" s="136">
        <f>SUM(Y267:Y315)</f>
        <v>453.59217000000007</v>
      </c>
      <c r="Z266" s="132"/>
      <c r="AA266" s="137">
        <f>SUM(AA267:AA315)</f>
        <v>0</v>
      </c>
      <c r="AR266" s="138" t="s">
        <v>87</v>
      </c>
      <c r="AT266" s="139" t="s">
        <v>78</v>
      </c>
      <c r="AU266" s="139" t="s">
        <v>87</v>
      </c>
      <c r="AY266" s="138" t="s">
        <v>137</v>
      </c>
      <c r="BK266" s="140">
        <f>SUM(BK267:BK315)</f>
        <v>0</v>
      </c>
    </row>
    <row r="267" spans="2:65" s="1" customFormat="1" ht="22.5" customHeight="1">
      <c r="B267" s="142"/>
      <c r="C267" s="143" t="s">
        <v>365</v>
      </c>
      <c r="D267" s="143" t="s">
        <v>138</v>
      </c>
      <c r="E267" s="144" t="s">
        <v>366</v>
      </c>
      <c r="F267" s="229" t="s">
        <v>367</v>
      </c>
      <c r="G267" s="229"/>
      <c r="H267" s="229"/>
      <c r="I267" s="229"/>
      <c r="J267" s="145" t="s">
        <v>152</v>
      </c>
      <c r="K267" s="146">
        <v>1653</v>
      </c>
      <c r="L267" s="230"/>
      <c r="M267" s="230"/>
      <c r="N267" s="230">
        <f>ROUND(L267*K267,2)</f>
        <v>0</v>
      </c>
      <c r="O267" s="230"/>
      <c r="P267" s="230"/>
      <c r="Q267" s="230"/>
      <c r="R267" s="147"/>
      <c r="T267" s="148" t="s">
        <v>5</v>
      </c>
      <c r="U267" s="45" t="s">
        <v>44</v>
      </c>
      <c r="V267" s="149">
        <v>2.5999999999999999E-2</v>
      </c>
      <c r="W267" s="149">
        <f>V267*K267</f>
        <v>42.978000000000002</v>
      </c>
      <c r="X267" s="149">
        <v>0</v>
      </c>
      <c r="Y267" s="149">
        <f>X267*K267</f>
        <v>0</v>
      </c>
      <c r="Z267" s="149">
        <v>0</v>
      </c>
      <c r="AA267" s="150">
        <f>Z267*K267</f>
        <v>0</v>
      </c>
      <c r="AR267" s="21" t="s">
        <v>142</v>
      </c>
      <c r="AT267" s="21" t="s">
        <v>138</v>
      </c>
      <c r="AU267" s="21" t="s">
        <v>101</v>
      </c>
      <c r="AY267" s="21" t="s">
        <v>137</v>
      </c>
      <c r="BE267" s="151">
        <f>IF(U267="základní",N267,0)</f>
        <v>0</v>
      </c>
      <c r="BF267" s="151">
        <f>IF(U267="snížená",N267,0)</f>
        <v>0</v>
      </c>
      <c r="BG267" s="151">
        <f>IF(U267="zákl. přenesená",N267,0)</f>
        <v>0</v>
      </c>
      <c r="BH267" s="151">
        <f>IF(U267="sníž. přenesená",N267,0)</f>
        <v>0</v>
      </c>
      <c r="BI267" s="151">
        <f>IF(U267="nulová",N267,0)</f>
        <v>0</v>
      </c>
      <c r="BJ267" s="21" t="s">
        <v>87</v>
      </c>
      <c r="BK267" s="151">
        <f>ROUND(L267*K267,2)</f>
        <v>0</v>
      </c>
      <c r="BL267" s="21" t="s">
        <v>142</v>
      </c>
      <c r="BM267" s="21" t="s">
        <v>368</v>
      </c>
    </row>
    <row r="268" spans="2:65" s="11" customFormat="1" ht="22.5" customHeight="1">
      <c r="B268" s="160"/>
      <c r="C268" s="161"/>
      <c r="D268" s="161"/>
      <c r="E268" s="162" t="s">
        <v>5</v>
      </c>
      <c r="F268" s="231" t="s">
        <v>351</v>
      </c>
      <c r="G268" s="232"/>
      <c r="H268" s="232"/>
      <c r="I268" s="232"/>
      <c r="J268" s="161"/>
      <c r="K268" s="163">
        <v>1262</v>
      </c>
      <c r="L268" s="161"/>
      <c r="M268" s="161"/>
      <c r="N268" s="161"/>
      <c r="O268" s="161"/>
      <c r="P268" s="161"/>
      <c r="Q268" s="161"/>
      <c r="R268" s="164"/>
      <c r="T268" s="165"/>
      <c r="U268" s="161"/>
      <c r="V268" s="161"/>
      <c r="W268" s="161"/>
      <c r="X268" s="161"/>
      <c r="Y268" s="161"/>
      <c r="Z268" s="161"/>
      <c r="AA268" s="166"/>
      <c r="AT268" s="167" t="s">
        <v>145</v>
      </c>
      <c r="AU268" s="167" t="s">
        <v>101</v>
      </c>
      <c r="AV268" s="11" t="s">
        <v>101</v>
      </c>
      <c r="AW268" s="11" t="s">
        <v>37</v>
      </c>
      <c r="AX268" s="11" t="s">
        <v>79</v>
      </c>
      <c r="AY268" s="167" t="s">
        <v>137</v>
      </c>
    </row>
    <row r="269" spans="2:65" s="11" customFormat="1" ht="22.5" customHeight="1">
      <c r="B269" s="160"/>
      <c r="C269" s="161"/>
      <c r="D269" s="161"/>
      <c r="E269" s="162" t="s">
        <v>5</v>
      </c>
      <c r="F269" s="245" t="s">
        <v>353</v>
      </c>
      <c r="G269" s="246"/>
      <c r="H269" s="246"/>
      <c r="I269" s="246"/>
      <c r="J269" s="161"/>
      <c r="K269" s="163">
        <v>320</v>
      </c>
      <c r="L269" s="161"/>
      <c r="M269" s="161"/>
      <c r="N269" s="161"/>
      <c r="O269" s="161"/>
      <c r="P269" s="161"/>
      <c r="Q269" s="161"/>
      <c r="R269" s="164"/>
      <c r="T269" s="165"/>
      <c r="U269" s="161"/>
      <c r="V269" s="161"/>
      <c r="W269" s="161"/>
      <c r="X269" s="161"/>
      <c r="Y269" s="161"/>
      <c r="Z269" s="161"/>
      <c r="AA269" s="166"/>
      <c r="AT269" s="167" t="s">
        <v>145</v>
      </c>
      <c r="AU269" s="167" t="s">
        <v>101</v>
      </c>
      <c r="AV269" s="11" t="s">
        <v>101</v>
      </c>
      <c r="AW269" s="11" t="s">
        <v>37</v>
      </c>
      <c r="AX269" s="11" t="s">
        <v>79</v>
      </c>
      <c r="AY269" s="167" t="s">
        <v>137</v>
      </c>
    </row>
    <row r="270" spans="2:65" s="11" customFormat="1" ht="22.5" customHeight="1">
      <c r="B270" s="160"/>
      <c r="C270" s="161"/>
      <c r="D270" s="161"/>
      <c r="E270" s="162" t="s">
        <v>5</v>
      </c>
      <c r="F270" s="245" t="s">
        <v>369</v>
      </c>
      <c r="G270" s="246"/>
      <c r="H270" s="246"/>
      <c r="I270" s="246"/>
      <c r="J270" s="161"/>
      <c r="K270" s="163">
        <v>71</v>
      </c>
      <c r="L270" s="161"/>
      <c r="M270" s="161"/>
      <c r="N270" s="161"/>
      <c r="O270" s="161"/>
      <c r="P270" s="161"/>
      <c r="Q270" s="161"/>
      <c r="R270" s="164"/>
      <c r="T270" s="165"/>
      <c r="U270" s="161"/>
      <c r="V270" s="161"/>
      <c r="W270" s="161"/>
      <c r="X270" s="161"/>
      <c r="Y270" s="161"/>
      <c r="Z270" s="161"/>
      <c r="AA270" s="166"/>
      <c r="AT270" s="167" t="s">
        <v>145</v>
      </c>
      <c r="AU270" s="167" t="s">
        <v>101</v>
      </c>
      <c r="AV270" s="11" t="s">
        <v>101</v>
      </c>
      <c r="AW270" s="11" t="s">
        <v>37</v>
      </c>
      <c r="AX270" s="11" t="s">
        <v>79</v>
      </c>
      <c r="AY270" s="167" t="s">
        <v>137</v>
      </c>
    </row>
    <row r="271" spans="2:65" s="12" customFormat="1" ht="22.5" customHeight="1">
      <c r="B271" s="168"/>
      <c r="C271" s="169"/>
      <c r="D271" s="169"/>
      <c r="E271" s="170" t="s">
        <v>5</v>
      </c>
      <c r="F271" s="233" t="s">
        <v>149</v>
      </c>
      <c r="G271" s="234"/>
      <c r="H271" s="234"/>
      <c r="I271" s="234"/>
      <c r="J271" s="169"/>
      <c r="K271" s="171">
        <v>1653</v>
      </c>
      <c r="L271" s="169"/>
      <c r="M271" s="169"/>
      <c r="N271" s="169"/>
      <c r="O271" s="169"/>
      <c r="P271" s="169"/>
      <c r="Q271" s="169"/>
      <c r="R271" s="172"/>
      <c r="T271" s="173"/>
      <c r="U271" s="169"/>
      <c r="V271" s="169"/>
      <c r="W271" s="169"/>
      <c r="X271" s="169"/>
      <c r="Y271" s="169"/>
      <c r="Z271" s="169"/>
      <c r="AA271" s="174"/>
      <c r="AT271" s="175" t="s">
        <v>145</v>
      </c>
      <c r="AU271" s="175" t="s">
        <v>101</v>
      </c>
      <c r="AV271" s="12" t="s">
        <v>142</v>
      </c>
      <c r="AW271" s="12" t="s">
        <v>37</v>
      </c>
      <c r="AX271" s="12" t="s">
        <v>87</v>
      </c>
      <c r="AY271" s="175" t="s">
        <v>137</v>
      </c>
    </row>
    <row r="272" spans="2:65" s="1" customFormat="1" ht="22.5" customHeight="1">
      <c r="B272" s="142"/>
      <c r="C272" s="143" t="s">
        <v>370</v>
      </c>
      <c r="D272" s="143" t="s">
        <v>138</v>
      </c>
      <c r="E272" s="144" t="s">
        <v>371</v>
      </c>
      <c r="F272" s="229" t="s">
        <v>372</v>
      </c>
      <c r="G272" s="229"/>
      <c r="H272" s="229"/>
      <c r="I272" s="229"/>
      <c r="J272" s="145" t="s">
        <v>152</v>
      </c>
      <c r="K272" s="146">
        <v>315</v>
      </c>
      <c r="L272" s="230"/>
      <c r="M272" s="230"/>
      <c r="N272" s="230">
        <f>ROUND(L272*K272,2)</f>
        <v>0</v>
      </c>
      <c r="O272" s="230"/>
      <c r="P272" s="230"/>
      <c r="Q272" s="230"/>
      <c r="R272" s="147"/>
      <c r="T272" s="148" t="s">
        <v>5</v>
      </c>
      <c r="U272" s="45" t="s">
        <v>44</v>
      </c>
      <c r="V272" s="149">
        <v>2.9000000000000001E-2</v>
      </c>
      <c r="W272" s="149">
        <f>V272*K272</f>
        <v>9.1349999999999998</v>
      </c>
      <c r="X272" s="149">
        <v>0</v>
      </c>
      <c r="Y272" s="149">
        <f>X272*K272</f>
        <v>0</v>
      </c>
      <c r="Z272" s="149">
        <v>0</v>
      </c>
      <c r="AA272" s="150">
        <f>Z272*K272</f>
        <v>0</v>
      </c>
      <c r="AR272" s="21" t="s">
        <v>142</v>
      </c>
      <c r="AT272" s="21" t="s">
        <v>138</v>
      </c>
      <c r="AU272" s="21" t="s">
        <v>101</v>
      </c>
      <c r="AY272" s="21" t="s">
        <v>137</v>
      </c>
      <c r="BE272" s="151">
        <f>IF(U272="základní",N272,0)</f>
        <v>0</v>
      </c>
      <c r="BF272" s="151">
        <f>IF(U272="snížená",N272,0)</f>
        <v>0</v>
      </c>
      <c r="BG272" s="151">
        <f>IF(U272="zákl. přenesená",N272,0)</f>
        <v>0</v>
      </c>
      <c r="BH272" s="151">
        <f>IF(U272="sníž. přenesená",N272,0)</f>
        <v>0</v>
      </c>
      <c r="BI272" s="151">
        <f>IF(U272="nulová",N272,0)</f>
        <v>0</v>
      </c>
      <c r="BJ272" s="21" t="s">
        <v>87</v>
      </c>
      <c r="BK272" s="151">
        <f>ROUND(L272*K272,2)</f>
        <v>0</v>
      </c>
      <c r="BL272" s="21" t="s">
        <v>142</v>
      </c>
      <c r="BM272" s="21" t="s">
        <v>373</v>
      </c>
    </row>
    <row r="273" spans="2:65" s="11" customFormat="1" ht="22.5" customHeight="1">
      <c r="B273" s="160"/>
      <c r="C273" s="161"/>
      <c r="D273" s="161"/>
      <c r="E273" s="162" t="s">
        <v>5</v>
      </c>
      <c r="F273" s="231" t="s">
        <v>355</v>
      </c>
      <c r="G273" s="232"/>
      <c r="H273" s="232"/>
      <c r="I273" s="232"/>
      <c r="J273" s="161"/>
      <c r="K273" s="163">
        <v>315</v>
      </c>
      <c r="L273" s="161"/>
      <c r="M273" s="161"/>
      <c r="N273" s="161"/>
      <c r="O273" s="161"/>
      <c r="P273" s="161"/>
      <c r="Q273" s="161"/>
      <c r="R273" s="164"/>
      <c r="T273" s="165"/>
      <c r="U273" s="161"/>
      <c r="V273" s="161"/>
      <c r="W273" s="161"/>
      <c r="X273" s="161"/>
      <c r="Y273" s="161"/>
      <c r="Z273" s="161"/>
      <c r="AA273" s="166"/>
      <c r="AT273" s="167" t="s">
        <v>145</v>
      </c>
      <c r="AU273" s="167" t="s">
        <v>101</v>
      </c>
      <c r="AV273" s="11" t="s">
        <v>101</v>
      </c>
      <c r="AW273" s="11" t="s">
        <v>37</v>
      </c>
      <c r="AX273" s="11" t="s">
        <v>79</v>
      </c>
      <c r="AY273" s="167" t="s">
        <v>137</v>
      </c>
    </row>
    <row r="274" spans="2:65" s="12" customFormat="1" ht="22.5" customHeight="1">
      <c r="B274" s="168"/>
      <c r="C274" s="169"/>
      <c r="D274" s="169"/>
      <c r="E274" s="170" t="s">
        <v>5</v>
      </c>
      <c r="F274" s="233" t="s">
        <v>149</v>
      </c>
      <c r="G274" s="234"/>
      <c r="H274" s="234"/>
      <c r="I274" s="234"/>
      <c r="J274" s="169"/>
      <c r="K274" s="171">
        <v>315</v>
      </c>
      <c r="L274" s="169"/>
      <c r="M274" s="169"/>
      <c r="N274" s="169"/>
      <c r="O274" s="169"/>
      <c r="P274" s="169"/>
      <c r="Q274" s="169"/>
      <c r="R274" s="172"/>
      <c r="T274" s="173"/>
      <c r="U274" s="169"/>
      <c r="V274" s="169"/>
      <c r="W274" s="169"/>
      <c r="X274" s="169"/>
      <c r="Y274" s="169"/>
      <c r="Z274" s="169"/>
      <c r="AA274" s="174"/>
      <c r="AT274" s="175" t="s">
        <v>145</v>
      </c>
      <c r="AU274" s="175" t="s">
        <v>101</v>
      </c>
      <c r="AV274" s="12" t="s">
        <v>142</v>
      </c>
      <c r="AW274" s="12" t="s">
        <v>37</v>
      </c>
      <c r="AX274" s="12" t="s">
        <v>87</v>
      </c>
      <c r="AY274" s="175" t="s">
        <v>137</v>
      </c>
    </row>
    <row r="275" spans="2:65" s="1" customFormat="1" ht="31.5" customHeight="1">
      <c r="B275" s="142"/>
      <c r="C275" s="143" t="s">
        <v>374</v>
      </c>
      <c r="D275" s="143" t="s">
        <v>138</v>
      </c>
      <c r="E275" s="144" t="s">
        <v>375</v>
      </c>
      <c r="F275" s="229" t="s">
        <v>376</v>
      </c>
      <c r="G275" s="229"/>
      <c r="H275" s="229"/>
      <c r="I275" s="229"/>
      <c r="J275" s="145" t="s">
        <v>152</v>
      </c>
      <c r="K275" s="146">
        <v>358</v>
      </c>
      <c r="L275" s="230"/>
      <c r="M275" s="230"/>
      <c r="N275" s="230">
        <f>ROUND(L275*K275,2)</f>
        <v>0</v>
      </c>
      <c r="O275" s="230"/>
      <c r="P275" s="230"/>
      <c r="Q275" s="230"/>
      <c r="R275" s="147"/>
      <c r="T275" s="148" t="s">
        <v>5</v>
      </c>
      <c r="U275" s="45" t="s">
        <v>44</v>
      </c>
      <c r="V275" s="149">
        <v>2.7E-2</v>
      </c>
      <c r="W275" s="149">
        <f>V275*K275</f>
        <v>9.6660000000000004</v>
      </c>
      <c r="X275" s="149">
        <v>0</v>
      </c>
      <c r="Y275" s="149">
        <f>X275*K275</f>
        <v>0</v>
      </c>
      <c r="Z275" s="149">
        <v>0</v>
      </c>
      <c r="AA275" s="150">
        <f>Z275*K275</f>
        <v>0</v>
      </c>
      <c r="AR275" s="21" t="s">
        <v>142</v>
      </c>
      <c r="AT275" s="21" t="s">
        <v>138</v>
      </c>
      <c r="AU275" s="21" t="s">
        <v>101</v>
      </c>
      <c r="AY275" s="21" t="s">
        <v>137</v>
      </c>
      <c r="BE275" s="151">
        <f>IF(U275="základní",N275,0)</f>
        <v>0</v>
      </c>
      <c r="BF275" s="151">
        <f>IF(U275="snížená",N275,0)</f>
        <v>0</v>
      </c>
      <c r="BG275" s="151">
        <f>IF(U275="zákl. přenesená",N275,0)</f>
        <v>0</v>
      </c>
      <c r="BH275" s="151">
        <f>IF(U275="sníž. přenesená",N275,0)</f>
        <v>0</v>
      </c>
      <c r="BI275" s="151">
        <f>IF(U275="nulová",N275,0)</f>
        <v>0</v>
      </c>
      <c r="BJ275" s="21" t="s">
        <v>87</v>
      </c>
      <c r="BK275" s="151">
        <f>ROUND(L275*K275,2)</f>
        <v>0</v>
      </c>
      <c r="BL275" s="21" t="s">
        <v>142</v>
      </c>
      <c r="BM275" s="21" t="s">
        <v>377</v>
      </c>
    </row>
    <row r="276" spans="2:65" s="11" customFormat="1" ht="22.5" customHeight="1">
      <c r="B276" s="160"/>
      <c r="C276" s="161"/>
      <c r="D276" s="161"/>
      <c r="E276" s="162" t="s">
        <v>5</v>
      </c>
      <c r="F276" s="231" t="s">
        <v>353</v>
      </c>
      <c r="G276" s="232"/>
      <c r="H276" s="232"/>
      <c r="I276" s="232"/>
      <c r="J276" s="161"/>
      <c r="K276" s="163">
        <v>320</v>
      </c>
      <c r="L276" s="161"/>
      <c r="M276" s="161"/>
      <c r="N276" s="161"/>
      <c r="O276" s="161"/>
      <c r="P276" s="161"/>
      <c r="Q276" s="161"/>
      <c r="R276" s="164"/>
      <c r="T276" s="165"/>
      <c r="U276" s="161"/>
      <c r="V276" s="161"/>
      <c r="W276" s="161"/>
      <c r="X276" s="161"/>
      <c r="Y276" s="161"/>
      <c r="Z276" s="161"/>
      <c r="AA276" s="166"/>
      <c r="AT276" s="167" t="s">
        <v>145</v>
      </c>
      <c r="AU276" s="167" t="s">
        <v>101</v>
      </c>
      <c r="AV276" s="11" t="s">
        <v>101</v>
      </c>
      <c r="AW276" s="11" t="s">
        <v>37</v>
      </c>
      <c r="AX276" s="11" t="s">
        <v>79</v>
      </c>
      <c r="AY276" s="167" t="s">
        <v>137</v>
      </c>
    </row>
    <row r="277" spans="2:65" s="11" customFormat="1" ht="22.5" customHeight="1">
      <c r="B277" s="160"/>
      <c r="C277" s="161"/>
      <c r="D277" s="161"/>
      <c r="E277" s="162" t="s">
        <v>5</v>
      </c>
      <c r="F277" s="245" t="s">
        <v>378</v>
      </c>
      <c r="G277" s="246"/>
      <c r="H277" s="246"/>
      <c r="I277" s="246"/>
      <c r="J277" s="161"/>
      <c r="K277" s="163">
        <v>38</v>
      </c>
      <c r="L277" s="161"/>
      <c r="M277" s="161"/>
      <c r="N277" s="161"/>
      <c r="O277" s="161"/>
      <c r="P277" s="161"/>
      <c r="Q277" s="161"/>
      <c r="R277" s="164"/>
      <c r="T277" s="165"/>
      <c r="U277" s="161"/>
      <c r="V277" s="161"/>
      <c r="W277" s="161"/>
      <c r="X277" s="161"/>
      <c r="Y277" s="161"/>
      <c r="Z277" s="161"/>
      <c r="AA277" s="166"/>
      <c r="AT277" s="167" t="s">
        <v>145</v>
      </c>
      <c r="AU277" s="167" t="s">
        <v>101</v>
      </c>
      <c r="AV277" s="11" t="s">
        <v>101</v>
      </c>
      <c r="AW277" s="11" t="s">
        <v>37</v>
      </c>
      <c r="AX277" s="11" t="s">
        <v>79</v>
      </c>
      <c r="AY277" s="167" t="s">
        <v>137</v>
      </c>
    </row>
    <row r="278" spans="2:65" s="12" customFormat="1" ht="22.5" customHeight="1">
      <c r="B278" s="168"/>
      <c r="C278" s="169"/>
      <c r="D278" s="169"/>
      <c r="E278" s="170" t="s">
        <v>5</v>
      </c>
      <c r="F278" s="233" t="s">
        <v>149</v>
      </c>
      <c r="G278" s="234"/>
      <c r="H278" s="234"/>
      <c r="I278" s="234"/>
      <c r="J278" s="169"/>
      <c r="K278" s="171">
        <v>358</v>
      </c>
      <c r="L278" s="169"/>
      <c r="M278" s="169"/>
      <c r="N278" s="169"/>
      <c r="O278" s="169"/>
      <c r="P278" s="169"/>
      <c r="Q278" s="169"/>
      <c r="R278" s="172"/>
      <c r="T278" s="173"/>
      <c r="U278" s="169"/>
      <c r="V278" s="169"/>
      <c r="W278" s="169"/>
      <c r="X278" s="169"/>
      <c r="Y278" s="169"/>
      <c r="Z278" s="169"/>
      <c r="AA278" s="174"/>
      <c r="AT278" s="175" t="s">
        <v>145</v>
      </c>
      <c r="AU278" s="175" t="s">
        <v>101</v>
      </c>
      <c r="AV278" s="12" t="s">
        <v>142</v>
      </c>
      <c r="AW278" s="12" t="s">
        <v>37</v>
      </c>
      <c r="AX278" s="12" t="s">
        <v>87</v>
      </c>
      <c r="AY278" s="175" t="s">
        <v>137</v>
      </c>
    </row>
    <row r="279" spans="2:65" s="1" customFormat="1" ht="31.5" customHeight="1">
      <c r="B279" s="142"/>
      <c r="C279" s="143" t="s">
        <v>379</v>
      </c>
      <c r="D279" s="143" t="s">
        <v>138</v>
      </c>
      <c r="E279" s="144" t="s">
        <v>380</v>
      </c>
      <c r="F279" s="229" t="s">
        <v>381</v>
      </c>
      <c r="G279" s="229"/>
      <c r="H279" s="229"/>
      <c r="I279" s="229"/>
      <c r="J279" s="145" t="s">
        <v>152</v>
      </c>
      <c r="K279" s="146">
        <v>315</v>
      </c>
      <c r="L279" s="230"/>
      <c r="M279" s="230"/>
      <c r="N279" s="230">
        <f>ROUND(L279*K279,2)</f>
        <v>0</v>
      </c>
      <c r="O279" s="230"/>
      <c r="P279" s="230"/>
      <c r="Q279" s="230"/>
      <c r="R279" s="147"/>
      <c r="T279" s="148" t="s">
        <v>5</v>
      </c>
      <c r="U279" s="45" t="s">
        <v>44</v>
      </c>
      <c r="V279" s="149">
        <v>2.7E-2</v>
      </c>
      <c r="W279" s="149">
        <f>V279*K279</f>
        <v>8.5050000000000008</v>
      </c>
      <c r="X279" s="149">
        <v>0</v>
      </c>
      <c r="Y279" s="149">
        <f>X279*K279</f>
        <v>0</v>
      </c>
      <c r="Z279" s="149">
        <v>0</v>
      </c>
      <c r="AA279" s="150">
        <f>Z279*K279</f>
        <v>0</v>
      </c>
      <c r="AR279" s="21" t="s">
        <v>142</v>
      </c>
      <c r="AT279" s="21" t="s">
        <v>138</v>
      </c>
      <c r="AU279" s="21" t="s">
        <v>101</v>
      </c>
      <c r="AY279" s="21" t="s">
        <v>137</v>
      </c>
      <c r="BE279" s="151">
        <f>IF(U279="základní",N279,0)</f>
        <v>0</v>
      </c>
      <c r="BF279" s="151">
        <f>IF(U279="snížená",N279,0)</f>
        <v>0</v>
      </c>
      <c r="BG279" s="151">
        <f>IF(U279="zákl. přenesená",N279,0)</f>
        <v>0</v>
      </c>
      <c r="BH279" s="151">
        <f>IF(U279="sníž. přenesená",N279,0)</f>
        <v>0</v>
      </c>
      <c r="BI279" s="151">
        <f>IF(U279="nulová",N279,0)</f>
        <v>0</v>
      </c>
      <c r="BJ279" s="21" t="s">
        <v>87</v>
      </c>
      <c r="BK279" s="151">
        <f>ROUND(L279*K279,2)</f>
        <v>0</v>
      </c>
      <c r="BL279" s="21" t="s">
        <v>142</v>
      </c>
      <c r="BM279" s="21" t="s">
        <v>382</v>
      </c>
    </row>
    <row r="280" spans="2:65" s="11" customFormat="1" ht="22.5" customHeight="1">
      <c r="B280" s="160"/>
      <c r="C280" s="161"/>
      <c r="D280" s="161"/>
      <c r="E280" s="162" t="s">
        <v>5</v>
      </c>
      <c r="F280" s="231" t="s">
        <v>355</v>
      </c>
      <c r="G280" s="232"/>
      <c r="H280" s="232"/>
      <c r="I280" s="232"/>
      <c r="J280" s="161"/>
      <c r="K280" s="163">
        <v>315</v>
      </c>
      <c r="L280" s="161"/>
      <c r="M280" s="161"/>
      <c r="N280" s="161"/>
      <c r="O280" s="161"/>
      <c r="P280" s="161"/>
      <c r="Q280" s="161"/>
      <c r="R280" s="164"/>
      <c r="T280" s="165"/>
      <c r="U280" s="161"/>
      <c r="V280" s="161"/>
      <c r="W280" s="161"/>
      <c r="X280" s="161"/>
      <c r="Y280" s="161"/>
      <c r="Z280" s="161"/>
      <c r="AA280" s="166"/>
      <c r="AT280" s="167" t="s">
        <v>145</v>
      </c>
      <c r="AU280" s="167" t="s">
        <v>101</v>
      </c>
      <c r="AV280" s="11" t="s">
        <v>101</v>
      </c>
      <c r="AW280" s="11" t="s">
        <v>37</v>
      </c>
      <c r="AX280" s="11" t="s">
        <v>79</v>
      </c>
      <c r="AY280" s="167" t="s">
        <v>137</v>
      </c>
    </row>
    <row r="281" spans="2:65" s="12" customFormat="1" ht="22.5" customHeight="1">
      <c r="B281" s="168"/>
      <c r="C281" s="169"/>
      <c r="D281" s="169"/>
      <c r="E281" s="170" t="s">
        <v>5</v>
      </c>
      <c r="F281" s="233" t="s">
        <v>149</v>
      </c>
      <c r="G281" s="234"/>
      <c r="H281" s="234"/>
      <c r="I281" s="234"/>
      <c r="J281" s="169"/>
      <c r="K281" s="171">
        <v>315</v>
      </c>
      <c r="L281" s="169"/>
      <c r="M281" s="169"/>
      <c r="N281" s="169"/>
      <c r="O281" s="169"/>
      <c r="P281" s="169"/>
      <c r="Q281" s="169"/>
      <c r="R281" s="172"/>
      <c r="T281" s="173"/>
      <c r="U281" s="169"/>
      <c r="V281" s="169"/>
      <c r="W281" s="169"/>
      <c r="X281" s="169"/>
      <c r="Y281" s="169"/>
      <c r="Z281" s="169"/>
      <c r="AA281" s="174"/>
      <c r="AT281" s="175" t="s">
        <v>145</v>
      </c>
      <c r="AU281" s="175" t="s">
        <v>101</v>
      </c>
      <c r="AV281" s="12" t="s">
        <v>142</v>
      </c>
      <c r="AW281" s="12" t="s">
        <v>37</v>
      </c>
      <c r="AX281" s="12" t="s">
        <v>87</v>
      </c>
      <c r="AY281" s="175" t="s">
        <v>137</v>
      </c>
    </row>
    <row r="282" spans="2:65" s="1" customFormat="1" ht="31.5" customHeight="1">
      <c r="B282" s="142"/>
      <c r="C282" s="143" t="s">
        <v>383</v>
      </c>
      <c r="D282" s="143" t="s">
        <v>138</v>
      </c>
      <c r="E282" s="144" t="s">
        <v>384</v>
      </c>
      <c r="F282" s="229" t="s">
        <v>385</v>
      </c>
      <c r="G282" s="229"/>
      <c r="H282" s="229"/>
      <c r="I282" s="229"/>
      <c r="J282" s="145" t="s">
        <v>152</v>
      </c>
      <c r="K282" s="146">
        <v>315</v>
      </c>
      <c r="L282" s="230"/>
      <c r="M282" s="230"/>
      <c r="N282" s="230">
        <f>ROUND(L282*K282,2)</f>
        <v>0</v>
      </c>
      <c r="O282" s="230"/>
      <c r="P282" s="230"/>
      <c r="Q282" s="230"/>
      <c r="R282" s="147"/>
      <c r="T282" s="148" t="s">
        <v>5</v>
      </c>
      <c r="U282" s="45" t="s">
        <v>44</v>
      </c>
      <c r="V282" s="149">
        <v>4.0000000000000001E-3</v>
      </c>
      <c r="W282" s="149">
        <f>V282*K282</f>
        <v>1.26</v>
      </c>
      <c r="X282" s="149">
        <v>0</v>
      </c>
      <c r="Y282" s="149">
        <f>X282*K282</f>
        <v>0</v>
      </c>
      <c r="Z282" s="149">
        <v>0</v>
      </c>
      <c r="AA282" s="150">
        <f>Z282*K282</f>
        <v>0</v>
      </c>
      <c r="AR282" s="21" t="s">
        <v>142</v>
      </c>
      <c r="AT282" s="21" t="s">
        <v>138</v>
      </c>
      <c r="AU282" s="21" t="s">
        <v>101</v>
      </c>
      <c r="AY282" s="21" t="s">
        <v>137</v>
      </c>
      <c r="BE282" s="151">
        <f>IF(U282="základní",N282,0)</f>
        <v>0</v>
      </c>
      <c r="BF282" s="151">
        <f>IF(U282="snížená",N282,0)</f>
        <v>0</v>
      </c>
      <c r="BG282" s="151">
        <f>IF(U282="zákl. přenesená",N282,0)</f>
        <v>0</v>
      </c>
      <c r="BH282" s="151">
        <f>IF(U282="sníž. přenesená",N282,0)</f>
        <v>0</v>
      </c>
      <c r="BI282" s="151">
        <f>IF(U282="nulová",N282,0)</f>
        <v>0</v>
      </c>
      <c r="BJ282" s="21" t="s">
        <v>87</v>
      </c>
      <c r="BK282" s="151">
        <f>ROUND(L282*K282,2)</f>
        <v>0</v>
      </c>
      <c r="BL282" s="21" t="s">
        <v>142</v>
      </c>
      <c r="BM282" s="21" t="s">
        <v>386</v>
      </c>
    </row>
    <row r="283" spans="2:65" s="11" customFormat="1" ht="22.5" customHeight="1">
      <c r="B283" s="160"/>
      <c r="C283" s="161"/>
      <c r="D283" s="161"/>
      <c r="E283" s="162" t="s">
        <v>5</v>
      </c>
      <c r="F283" s="231" t="s">
        <v>355</v>
      </c>
      <c r="G283" s="232"/>
      <c r="H283" s="232"/>
      <c r="I283" s="232"/>
      <c r="J283" s="161"/>
      <c r="K283" s="163">
        <v>315</v>
      </c>
      <c r="L283" s="161"/>
      <c r="M283" s="161"/>
      <c r="N283" s="161"/>
      <c r="O283" s="161"/>
      <c r="P283" s="161"/>
      <c r="Q283" s="161"/>
      <c r="R283" s="164"/>
      <c r="T283" s="165"/>
      <c r="U283" s="161"/>
      <c r="V283" s="161"/>
      <c r="W283" s="161"/>
      <c r="X283" s="161"/>
      <c r="Y283" s="161"/>
      <c r="Z283" s="161"/>
      <c r="AA283" s="166"/>
      <c r="AT283" s="167" t="s">
        <v>145</v>
      </c>
      <c r="AU283" s="167" t="s">
        <v>101</v>
      </c>
      <c r="AV283" s="11" t="s">
        <v>101</v>
      </c>
      <c r="AW283" s="11" t="s">
        <v>37</v>
      </c>
      <c r="AX283" s="11" t="s">
        <v>79</v>
      </c>
      <c r="AY283" s="167" t="s">
        <v>137</v>
      </c>
    </row>
    <row r="284" spans="2:65" s="12" customFormat="1" ht="22.5" customHeight="1">
      <c r="B284" s="168"/>
      <c r="C284" s="169"/>
      <c r="D284" s="169"/>
      <c r="E284" s="170" t="s">
        <v>5</v>
      </c>
      <c r="F284" s="233" t="s">
        <v>149</v>
      </c>
      <c r="G284" s="234"/>
      <c r="H284" s="234"/>
      <c r="I284" s="234"/>
      <c r="J284" s="169"/>
      <c r="K284" s="171">
        <v>315</v>
      </c>
      <c r="L284" s="169"/>
      <c r="M284" s="169"/>
      <c r="N284" s="169"/>
      <c r="O284" s="169"/>
      <c r="P284" s="169"/>
      <c r="Q284" s="169"/>
      <c r="R284" s="172"/>
      <c r="T284" s="173"/>
      <c r="U284" s="169"/>
      <c r="V284" s="169"/>
      <c r="W284" s="169"/>
      <c r="X284" s="169"/>
      <c r="Y284" s="169"/>
      <c r="Z284" s="169"/>
      <c r="AA284" s="174"/>
      <c r="AT284" s="175" t="s">
        <v>145</v>
      </c>
      <c r="AU284" s="175" t="s">
        <v>101</v>
      </c>
      <c r="AV284" s="12" t="s">
        <v>142</v>
      </c>
      <c r="AW284" s="12" t="s">
        <v>37</v>
      </c>
      <c r="AX284" s="12" t="s">
        <v>87</v>
      </c>
      <c r="AY284" s="175" t="s">
        <v>137</v>
      </c>
    </row>
    <row r="285" spans="2:65" s="1" customFormat="1" ht="31.5" customHeight="1">
      <c r="B285" s="142"/>
      <c r="C285" s="143" t="s">
        <v>387</v>
      </c>
      <c r="D285" s="143" t="s">
        <v>138</v>
      </c>
      <c r="E285" s="144" t="s">
        <v>388</v>
      </c>
      <c r="F285" s="229" t="s">
        <v>389</v>
      </c>
      <c r="G285" s="229"/>
      <c r="H285" s="229"/>
      <c r="I285" s="229"/>
      <c r="J285" s="145" t="s">
        <v>152</v>
      </c>
      <c r="K285" s="146">
        <v>315</v>
      </c>
      <c r="L285" s="230"/>
      <c r="M285" s="230"/>
      <c r="N285" s="230">
        <f>ROUND(L285*K285,2)</f>
        <v>0</v>
      </c>
      <c r="O285" s="230"/>
      <c r="P285" s="230"/>
      <c r="Q285" s="230"/>
      <c r="R285" s="147"/>
      <c r="T285" s="148" t="s">
        <v>5</v>
      </c>
      <c r="U285" s="45" t="s">
        <v>44</v>
      </c>
      <c r="V285" s="149">
        <v>2E-3</v>
      </c>
      <c r="W285" s="149">
        <f>V285*K285</f>
        <v>0.63</v>
      </c>
      <c r="X285" s="149">
        <v>0</v>
      </c>
      <c r="Y285" s="149">
        <f>X285*K285</f>
        <v>0</v>
      </c>
      <c r="Z285" s="149">
        <v>0</v>
      </c>
      <c r="AA285" s="150">
        <f>Z285*K285</f>
        <v>0</v>
      </c>
      <c r="AR285" s="21" t="s">
        <v>142</v>
      </c>
      <c r="AT285" s="21" t="s">
        <v>138</v>
      </c>
      <c r="AU285" s="21" t="s">
        <v>101</v>
      </c>
      <c r="AY285" s="21" t="s">
        <v>137</v>
      </c>
      <c r="BE285" s="151">
        <f>IF(U285="základní",N285,0)</f>
        <v>0</v>
      </c>
      <c r="BF285" s="151">
        <f>IF(U285="snížená",N285,0)</f>
        <v>0</v>
      </c>
      <c r="BG285" s="151">
        <f>IF(U285="zákl. přenesená",N285,0)</f>
        <v>0</v>
      </c>
      <c r="BH285" s="151">
        <f>IF(U285="sníž. přenesená",N285,0)</f>
        <v>0</v>
      </c>
      <c r="BI285" s="151">
        <f>IF(U285="nulová",N285,0)</f>
        <v>0</v>
      </c>
      <c r="BJ285" s="21" t="s">
        <v>87</v>
      </c>
      <c r="BK285" s="151">
        <f>ROUND(L285*K285,2)</f>
        <v>0</v>
      </c>
      <c r="BL285" s="21" t="s">
        <v>142</v>
      </c>
      <c r="BM285" s="21" t="s">
        <v>390</v>
      </c>
    </row>
    <row r="286" spans="2:65" s="11" customFormat="1" ht="22.5" customHeight="1">
      <c r="B286" s="160"/>
      <c r="C286" s="161"/>
      <c r="D286" s="161"/>
      <c r="E286" s="162" t="s">
        <v>5</v>
      </c>
      <c r="F286" s="231" t="s">
        <v>391</v>
      </c>
      <c r="G286" s="232"/>
      <c r="H286" s="232"/>
      <c r="I286" s="232"/>
      <c r="J286" s="161"/>
      <c r="K286" s="163">
        <v>315</v>
      </c>
      <c r="L286" s="161"/>
      <c r="M286" s="161"/>
      <c r="N286" s="161"/>
      <c r="O286" s="161"/>
      <c r="P286" s="161"/>
      <c r="Q286" s="161"/>
      <c r="R286" s="164"/>
      <c r="T286" s="165"/>
      <c r="U286" s="161"/>
      <c r="V286" s="161"/>
      <c r="W286" s="161"/>
      <c r="X286" s="161"/>
      <c r="Y286" s="161"/>
      <c r="Z286" s="161"/>
      <c r="AA286" s="166"/>
      <c r="AT286" s="167" t="s">
        <v>145</v>
      </c>
      <c r="AU286" s="167" t="s">
        <v>101</v>
      </c>
      <c r="AV286" s="11" t="s">
        <v>101</v>
      </c>
      <c r="AW286" s="11" t="s">
        <v>37</v>
      </c>
      <c r="AX286" s="11" t="s">
        <v>79</v>
      </c>
      <c r="AY286" s="167" t="s">
        <v>137</v>
      </c>
    </row>
    <row r="287" spans="2:65" s="12" customFormat="1" ht="22.5" customHeight="1">
      <c r="B287" s="168"/>
      <c r="C287" s="169"/>
      <c r="D287" s="169"/>
      <c r="E287" s="170" t="s">
        <v>5</v>
      </c>
      <c r="F287" s="233" t="s">
        <v>149</v>
      </c>
      <c r="G287" s="234"/>
      <c r="H287" s="234"/>
      <c r="I287" s="234"/>
      <c r="J287" s="169"/>
      <c r="K287" s="171">
        <v>315</v>
      </c>
      <c r="L287" s="169"/>
      <c r="M287" s="169"/>
      <c r="N287" s="169"/>
      <c r="O287" s="169"/>
      <c r="P287" s="169"/>
      <c r="Q287" s="169"/>
      <c r="R287" s="172"/>
      <c r="T287" s="173"/>
      <c r="U287" s="169"/>
      <c r="V287" s="169"/>
      <c r="W287" s="169"/>
      <c r="X287" s="169"/>
      <c r="Y287" s="169"/>
      <c r="Z287" s="169"/>
      <c r="AA287" s="174"/>
      <c r="AT287" s="175" t="s">
        <v>145</v>
      </c>
      <c r="AU287" s="175" t="s">
        <v>101</v>
      </c>
      <c r="AV287" s="12" t="s">
        <v>142</v>
      </c>
      <c r="AW287" s="12" t="s">
        <v>37</v>
      </c>
      <c r="AX287" s="12" t="s">
        <v>87</v>
      </c>
      <c r="AY287" s="175" t="s">
        <v>137</v>
      </c>
    </row>
    <row r="288" spans="2:65" s="1" customFormat="1" ht="31.5" customHeight="1">
      <c r="B288" s="142"/>
      <c r="C288" s="143" t="s">
        <v>392</v>
      </c>
      <c r="D288" s="143" t="s">
        <v>138</v>
      </c>
      <c r="E288" s="144" t="s">
        <v>393</v>
      </c>
      <c r="F288" s="229" t="s">
        <v>394</v>
      </c>
      <c r="G288" s="229"/>
      <c r="H288" s="229"/>
      <c r="I288" s="229"/>
      <c r="J288" s="145" t="s">
        <v>152</v>
      </c>
      <c r="K288" s="146">
        <v>315</v>
      </c>
      <c r="L288" s="230"/>
      <c r="M288" s="230"/>
      <c r="N288" s="230">
        <f>ROUND(L288*K288,2)</f>
        <v>0</v>
      </c>
      <c r="O288" s="230"/>
      <c r="P288" s="230"/>
      <c r="Q288" s="230"/>
      <c r="R288" s="147"/>
      <c r="T288" s="148" t="s">
        <v>5</v>
      </c>
      <c r="U288" s="45" t="s">
        <v>44</v>
      </c>
      <c r="V288" s="149">
        <v>6.6000000000000003E-2</v>
      </c>
      <c r="W288" s="149">
        <f>V288*K288</f>
        <v>20.790000000000003</v>
      </c>
      <c r="X288" s="149">
        <v>0</v>
      </c>
      <c r="Y288" s="149">
        <f>X288*K288</f>
        <v>0</v>
      </c>
      <c r="Z288" s="149">
        <v>0</v>
      </c>
      <c r="AA288" s="150">
        <f>Z288*K288</f>
        <v>0</v>
      </c>
      <c r="AR288" s="21" t="s">
        <v>142</v>
      </c>
      <c r="AT288" s="21" t="s">
        <v>138</v>
      </c>
      <c r="AU288" s="21" t="s">
        <v>101</v>
      </c>
      <c r="AY288" s="21" t="s">
        <v>137</v>
      </c>
      <c r="BE288" s="151">
        <f>IF(U288="základní",N288,0)</f>
        <v>0</v>
      </c>
      <c r="BF288" s="151">
        <f>IF(U288="snížená",N288,0)</f>
        <v>0</v>
      </c>
      <c r="BG288" s="151">
        <f>IF(U288="zákl. přenesená",N288,0)</f>
        <v>0</v>
      </c>
      <c r="BH288" s="151">
        <f>IF(U288="sníž. přenesená",N288,0)</f>
        <v>0</v>
      </c>
      <c r="BI288" s="151">
        <f>IF(U288="nulová",N288,0)</f>
        <v>0</v>
      </c>
      <c r="BJ288" s="21" t="s">
        <v>87</v>
      </c>
      <c r="BK288" s="151">
        <f>ROUND(L288*K288,2)</f>
        <v>0</v>
      </c>
      <c r="BL288" s="21" t="s">
        <v>142</v>
      </c>
      <c r="BM288" s="21" t="s">
        <v>395</v>
      </c>
    </row>
    <row r="289" spans="2:65" s="11" customFormat="1" ht="22.5" customHeight="1">
      <c r="B289" s="160"/>
      <c r="C289" s="161"/>
      <c r="D289" s="161"/>
      <c r="E289" s="162" t="s">
        <v>5</v>
      </c>
      <c r="F289" s="231" t="s">
        <v>355</v>
      </c>
      <c r="G289" s="232"/>
      <c r="H289" s="232"/>
      <c r="I289" s="232"/>
      <c r="J289" s="161"/>
      <c r="K289" s="163">
        <v>315</v>
      </c>
      <c r="L289" s="161"/>
      <c r="M289" s="161"/>
      <c r="N289" s="161"/>
      <c r="O289" s="161"/>
      <c r="P289" s="161"/>
      <c r="Q289" s="161"/>
      <c r="R289" s="164"/>
      <c r="T289" s="165"/>
      <c r="U289" s="161"/>
      <c r="V289" s="161"/>
      <c r="W289" s="161"/>
      <c r="X289" s="161"/>
      <c r="Y289" s="161"/>
      <c r="Z289" s="161"/>
      <c r="AA289" s="166"/>
      <c r="AT289" s="167" t="s">
        <v>145</v>
      </c>
      <c r="AU289" s="167" t="s">
        <v>101</v>
      </c>
      <c r="AV289" s="11" t="s">
        <v>101</v>
      </c>
      <c r="AW289" s="11" t="s">
        <v>37</v>
      </c>
      <c r="AX289" s="11" t="s">
        <v>79</v>
      </c>
      <c r="AY289" s="167" t="s">
        <v>137</v>
      </c>
    </row>
    <row r="290" spans="2:65" s="12" customFormat="1" ht="22.5" customHeight="1">
      <c r="B290" s="168"/>
      <c r="C290" s="169"/>
      <c r="D290" s="169"/>
      <c r="E290" s="170" t="s">
        <v>5</v>
      </c>
      <c r="F290" s="233" t="s">
        <v>149</v>
      </c>
      <c r="G290" s="234"/>
      <c r="H290" s="234"/>
      <c r="I290" s="234"/>
      <c r="J290" s="169"/>
      <c r="K290" s="171">
        <v>315</v>
      </c>
      <c r="L290" s="169"/>
      <c r="M290" s="169"/>
      <c r="N290" s="169"/>
      <c r="O290" s="169"/>
      <c r="P290" s="169"/>
      <c r="Q290" s="169"/>
      <c r="R290" s="172"/>
      <c r="T290" s="173"/>
      <c r="U290" s="169"/>
      <c r="V290" s="169"/>
      <c r="W290" s="169"/>
      <c r="X290" s="169"/>
      <c r="Y290" s="169"/>
      <c r="Z290" s="169"/>
      <c r="AA290" s="174"/>
      <c r="AT290" s="175" t="s">
        <v>145</v>
      </c>
      <c r="AU290" s="175" t="s">
        <v>101</v>
      </c>
      <c r="AV290" s="12" t="s">
        <v>142</v>
      </c>
      <c r="AW290" s="12" t="s">
        <v>37</v>
      </c>
      <c r="AX290" s="12" t="s">
        <v>87</v>
      </c>
      <c r="AY290" s="175" t="s">
        <v>137</v>
      </c>
    </row>
    <row r="291" spans="2:65" s="1" customFormat="1" ht="31.5" customHeight="1">
      <c r="B291" s="142"/>
      <c r="C291" s="143" t="s">
        <v>396</v>
      </c>
      <c r="D291" s="143" t="s">
        <v>138</v>
      </c>
      <c r="E291" s="144" t="s">
        <v>397</v>
      </c>
      <c r="F291" s="229" t="s">
        <v>398</v>
      </c>
      <c r="G291" s="229"/>
      <c r="H291" s="229"/>
      <c r="I291" s="229"/>
      <c r="J291" s="145" t="s">
        <v>152</v>
      </c>
      <c r="K291" s="146">
        <v>315</v>
      </c>
      <c r="L291" s="230"/>
      <c r="M291" s="230"/>
      <c r="N291" s="230">
        <f>ROUND(L291*K291,2)</f>
        <v>0</v>
      </c>
      <c r="O291" s="230"/>
      <c r="P291" s="230"/>
      <c r="Q291" s="230"/>
      <c r="R291" s="147"/>
      <c r="T291" s="148" t="s">
        <v>5</v>
      </c>
      <c r="U291" s="45" t="s">
        <v>44</v>
      </c>
      <c r="V291" s="149">
        <v>0.08</v>
      </c>
      <c r="W291" s="149">
        <f>V291*K291</f>
        <v>25.2</v>
      </c>
      <c r="X291" s="149">
        <v>0</v>
      </c>
      <c r="Y291" s="149">
        <f>X291*K291</f>
        <v>0</v>
      </c>
      <c r="Z291" s="149">
        <v>0</v>
      </c>
      <c r="AA291" s="150">
        <f>Z291*K291</f>
        <v>0</v>
      </c>
      <c r="AR291" s="21" t="s">
        <v>142</v>
      </c>
      <c r="AT291" s="21" t="s">
        <v>138</v>
      </c>
      <c r="AU291" s="21" t="s">
        <v>101</v>
      </c>
      <c r="AY291" s="21" t="s">
        <v>137</v>
      </c>
      <c r="BE291" s="151">
        <f>IF(U291="základní",N291,0)</f>
        <v>0</v>
      </c>
      <c r="BF291" s="151">
        <f>IF(U291="snížená",N291,0)</f>
        <v>0</v>
      </c>
      <c r="BG291" s="151">
        <f>IF(U291="zákl. přenesená",N291,0)</f>
        <v>0</v>
      </c>
      <c r="BH291" s="151">
        <f>IF(U291="sníž. přenesená",N291,0)</f>
        <v>0</v>
      </c>
      <c r="BI291" s="151">
        <f>IF(U291="nulová",N291,0)</f>
        <v>0</v>
      </c>
      <c r="BJ291" s="21" t="s">
        <v>87</v>
      </c>
      <c r="BK291" s="151">
        <f>ROUND(L291*K291,2)</f>
        <v>0</v>
      </c>
      <c r="BL291" s="21" t="s">
        <v>142</v>
      </c>
      <c r="BM291" s="21" t="s">
        <v>399</v>
      </c>
    </row>
    <row r="292" spans="2:65" s="11" customFormat="1" ht="22.5" customHeight="1">
      <c r="B292" s="160"/>
      <c r="C292" s="161"/>
      <c r="D292" s="161"/>
      <c r="E292" s="162" t="s">
        <v>5</v>
      </c>
      <c r="F292" s="231" t="s">
        <v>355</v>
      </c>
      <c r="G292" s="232"/>
      <c r="H292" s="232"/>
      <c r="I292" s="232"/>
      <c r="J292" s="161"/>
      <c r="K292" s="163">
        <v>315</v>
      </c>
      <c r="L292" s="161"/>
      <c r="M292" s="161"/>
      <c r="N292" s="161"/>
      <c r="O292" s="161"/>
      <c r="P292" s="161"/>
      <c r="Q292" s="161"/>
      <c r="R292" s="164"/>
      <c r="T292" s="165"/>
      <c r="U292" s="161"/>
      <c r="V292" s="161"/>
      <c r="W292" s="161"/>
      <c r="X292" s="161"/>
      <c r="Y292" s="161"/>
      <c r="Z292" s="161"/>
      <c r="AA292" s="166"/>
      <c r="AT292" s="167" t="s">
        <v>145</v>
      </c>
      <c r="AU292" s="167" t="s">
        <v>101</v>
      </c>
      <c r="AV292" s="11" t="s">
        <v>101</v>
      </c>
      <c r="AW292" s="11" t="s">
        <v>37</v>
      </c>
      <c r="AX292" s="11" t="s">
        <v>79</v>
      </c>
      <c r="AY292" s="167" t="s">
        <v>137</v>
      </c>
    </row>
    <row r="293" spans="2:65" s="12" customFormat="1" ht="22.5" customHeight="1">
      <c r="B293" s="168"/>
      <c r="C293" s="169"/>
      <c r="D293" s="169"/>
      <c r="E293" s="170" t="s">
        <v>5</v>
      </c>
      <c r="F293" s="233" t="s">
        <v>149</v>
      </c>
      <c r="G293" s="234"/>
      <c r="H293" s="234"/>
      <c r="I293" s="234"/>
      <c r="J293" s="169"/>
      <c r="K293" s="171">
        <v>315</v>
      </c>
      <c r="L293" s="169"/>
      <c r="M293" s="169"/>
      <c r="N293" s="169"/>
      <c r="O293" s="169"/>
      <c r="P293" s="169"/>
      <c r="Q293" s="169"/>
      <c r="R293" s="172"/>
      <c r="T293" s="173"/>
      <c r="U293" s="169"/>
      <c r="V293" s="169"/>
      <c r="W293" s="169"/>
      <c r="X293" s="169"/>
      <c r="Y293" s="169"/>
      <c r="Z293" s="169"/>
      <c r="AA293" s="174"/>
      <c r="AT293" s="175" t="s">
        <v>145</v>
      </c>
      <c r="AU293" s="175" t="s">
        <v>101</v>
      </c>
      <c r="AV293" s="12" t="s">
        <v>142</v>
      </c>
      <c r="AW293" s="12" t="s">
        <v>37</v>
      </c>
      <c r="AX293" s="12" t="s">
        <v>87</v>
      </c>
      <c r="AY293" s="175" t="s">
        <v>137</v>
      </c>
    </row>
    <row r="294" spans="2:65" s="1" customFormat="1" ht="31.5" customHeight="1">
      <c r="B294" s="142"/>
      <c r="C294" s="143" t="s">
        <v>400</v>
      </c>
      <c r="D294" s="143" t="s">
        <v>138</v>
      </c>
      <c r="E294" s="144" t="s">
        <v>401</v>
      </c>
      <c r="F294" s="229" t="s">
        <v>402</v>
      </c>
      <c r="G294" s="229"/>
      <c r="H294" s="229"/>
      <c r="I294" s="229"/>
      <c r="J294" s="145" t="s">
        <v>152</v>
      </c>
      <c r="K294" s="146">
        <v>1575</v>
      </c>
      <c r="L294" s="230"/>
      <c r="M294" s="230"/>
      <c r="N294" s="230">
        <f>ROUND(L294*K294,2)</f>
        <v>0</v>
      </c>
      <c r="O294" s="230"/>
      <c r="P294" s="230"/>
      <c r="Q294" s="230"/>
      <c r="R294" s="147"/>
      <c r="T294" s="148" t="s">
        <v>5</v>
      </c>
      <c r="U294" s="45" t="s">
        <v>44</v>
      </c>
      <c r="V294" s="149">
        <v>0.5</v>
      </c>
      <c r="W294" s="149">
        <f>V294*K294</f>
        <v>787.5</v>
      </c>
      <c r="X294" s="149">
        <v>8.4250000000000005E-2</v>
      </c>
      <c r="Y294" s="149">
        <f>X294*K294</f>
        <v>132.69375000000002</v>
      </c>
      <c r="Z294" s="149">
        <v>0</v>
      </c>
      <c r="AA294" s="150">
        <f>Z294*K294</f>
        <v>0</v>
      </c>
      <c r="AR294" s="21" t="s">
        <v>142</v>
      </c>
      <c r="AT294" s="21" t="s">
        <v>138</v>
      </c>
      <c r="AU294" s="21" t="s">
        <v>101</v>
      </c>
      <c r="AY294" s="21" t="s">
        <v>137</v>
      </c>
      <c r="BE294" s="151">
        <f>IF(U294="základní",N294,0)</f>
        <v>0</v>
      </c>
      <c r="BF294" s="151">
        <f>IF(U294="snížená",N294,0)</f>
        <v>0</v>
      </c>
      <c r="BG294" s="151">
        <f>IF(U294="zákl. přenesená",N294,0)</f>
        <v>0</v>
      </c>
      <c r="BH294" s="151">
        <f>IF(U294="sníž. přenesená",N294,0)</f>
        <v>0</v>
      </c>
      <c r="BI294" s="151">
        <f>IF(U294="nulová",N294,0)</f>
        <v>0</v>
      </c>
      <c r="BJ294" s="21" t="s">
        <v>87</v>
      </c>
      <c r="BK294" s="151">
        <f>ROUND(L294*K294,2)</f>
        <v>0</v>
      </c>
      <c r="BL294" s="21" t="s">
        <v>142</v>
      </c>
      <c r="BM294" s="21" t="s">
        <v>403</v>
      </c>
    </row>
    <row r="295" spans="2:65" s="11" customFormat="1" ht="22.5" customHeight="1">
      <c r="B295" s="160"/>
      <c r="C295" s="161"/>
      <c r="D295" s="161"/>
      <c r="E295" s="162" t="s">
        <v>5</v>
      </c>
      <c r="F295" s="231" t="s">
        <v>351</v>
      </c>
      <c r="G295" s="232"/>
      <c r="H295" s="232"/>
      <c r="I295" s="232"/>
      <c r="J295" s="161"/>
      <c r="K295" s="163">
        <v>1262</v>
      </c>
      <c r="L295" s="161"/>
      <c r="M295" s="161"/>
      <c r="N295" s="161"/>
      <c r="O295" s="161"/>
      <c r="P295" s="161"/>
      <c r="Q295" s="161"/>
      <c r="R295" s="164"/>
      <c r="T295" s="165"/>
      <c r="U295" s="161"/>
      <c r="V295" s="161"/>
      <c r="W295" s="161"/>
      <c r="X295" s="161"/>
      <c r="Y295" s="161"/>
      <c r="Z295" s="161"/>
      <c r="AA295" s="166"/>
      <c r="AT295" s="167" t="s">
        <v>145</v>
      </c>
      <c r="AU295" s="167" t="s">
        <v>101</v>
      </c>
      <c r="AV295" s="11" t="s">
        <v>101</v>
      </c>
      <c r="AW295" s="11" t="s">
        <v>37</v>
      </c>
      <c r="AX295" s="11" t="s">
        <v>79</v>
      </c>
      <c r="AY295" s="167" t="s">
        <v>137</v>
      </c>
    </row>
    <row r="296" spans="2:65" s="11" customFormat="1" ht="22.5" customHeight="1">
      <c r="B296" s="160"/>
      <c r="C296" s="161"/>
      <c r="D296" s="161"/>
      <c r="E296" s="162" t="s">
        <v>5</v>
      </c>
      <c r="F296" s="245" t="s">
        <v>352</v>
      </c>
      <c r="G296" s="246"/>
      <c r="H296" s="246"/>
      <c r="I296" s="246"/>
      <c r="J296" s="161"/>
      <c r="K296" s="163">
        <v>280</v>
      </c>
      <c r="L296" s="161"/>
      <c r="M296" s="161"/>
      <c r="N296" s="161"/>
      <c r="O296" s="161"/>
      <c r="P296" s="161"/>
      <c r="Q296" s="161"/>
      <c r="R296" s="164"/>
      <c r="T296" s="165"/>
      <c r="U296" s="161"/>
      <c r="V296" s="161"/>
      <c r="W296" s="161"/>
      <c r="X296" s="161"/>
      <c r="Y296" s="161"/>
      <c r="Z296" s="161"/>
      <c r="AA296" s="166"/>
      <c r="AT296" s="167" t="s">
        <v>145</v>
      </c>
      <c r="AU296" s="167" t="s">
        <v>101</v>
      </c>
      <c r="AV296" s="11" t="s">
        <v>101</v>
      </c>
      <c r="AW296" s="11" t="s">
        <v>37</v>
      </c>
      <c r="AX296" s="11" t="s">
        <v>79</v>
      </c>
      <c r="AY296" s="167" t="s">
        <v>137</v>
      </c>
    </row>
    <row r="297" spans="2:65" s="11" customFormat="1" ht="22.5" customHeight="1">
      <c r="B297" s="160"/>
      <c r="C297" s="161"/>
      <c r="D297" s="161"/>
      <c r="E297" s="162" t="s">
        <v>5</v>
      </c>
      <c r="F297" s="245" t="s">
        <v>404</v>
      </c>
      <c r="G297" s="246"/>
      <c r="H297" s="246"/>
      <c r="I297" s="246"/>
      <c r="J297" s="161"/>
      <c r="K297" s="163">
        <v>33</v>
      </c>
      <c r="L297" s="161"/>
      <c r="M297" s="161"/>
      <c r="N297" s="161"/>
      <c r="O297" s="161"/>
      <c r="P297" s="161"/>
      <c r="Q297" s="161"/>
      <c r="R297" s="164"/>
      <c r="T297" s="165"/>
      <c r="U297" s="161"/>
      <c r="V297" s="161"/>
      <c r="W297" s="161"/>
      <c r="X297" s="161"/>
      <c r="Y297" s="161"/>
      <c r="Z297" s="161"/>
      <c r="AA297" s="166"/>
      <c r="AT297" s="167" t="s">
        <v>145</v>
      </c>
      <c r="AU297" s="167" t="s">
        <v>101</v>
      </c>
      <c r="AV297" s="11" t="s">
        <v>101</v>
      </c>
      <c r="AW297" s="11" t="s">
        <v>37</v>
      </c>
      <c r="AX297" s="11" t="s">
        <v>79</v>
      </c>
      <c r="AY297" s="167" t="s">
        <v>137</v>
      </c>
    </row>
    <row r="298" spans="2:65" s="12" customFormat="1" ht="22.5" customHeight="1">
      <c r="B298" s="168"/>
      <c r="C298" s="169"/>
      <c r="D298" s="169"/>
      <c r="E298" s="170" t="s">
        <v>5</v>
      </c>
      <c r="F298" s="233" t="s">
        <v>149</v>
      </c>
      <c r="G298" s="234"/>
      <c r="H298" s="234"/>
      <c r="I298" s="234"/>
      <c r="J298" s="169"/>
      <c r="K298" s="171">
        <v>1575</v>
      </c>
      <c r="L298" s="169"/>
      <c r="M298" s="169"/>
      <c r="N298" s="169"/>
      <c r="O298" s="169"/>
      <c r="P298" s="169"/>
      <c r="Q298" s="169"/>
      <c r="R298" s="172"/>
      <c r="T298" s="173"/>
      <c r="U298" s="169"/>
      <c r="V298" s="169"/>
      <c r="W298" s="169"/>
      <c r="X298" s="169"/>
      <c r="Y298" s="169"/>
      <c r="Z298" s="169"/>
      <c r="AA298" s="174"/>
      <c r="AT298" s="175" t="s">
        <v>145</v>
      </c>
      <c r="AU298" s="175" t="s">
        <v>101</v>
      </c>
      <c r="AV298" s="12" t="s">
        <v>142</v>
      </c>
      <c r="AW298" s="12" t="s">
        <v>37</v>
      </c>
      <c r="AX298" s="12" t="s">
        <v>87</v>
      </c>
      <c r="AY298" s="175" t="s">
        <v>137</v>
      </c>
    </row>
    <row r="299" spans="2:65" s="1" customFormat="1" ht="22.5" customHeight="1">
      <c r="B299" s="142"/>
      <c r="C299" s="184" t="s">
        <v>405</v>
      </c>
      <c r="D299" s="184" t="s">
        <v>305</v>
      </c>
      <c r="E299" s="185" t="s">
        <v>406</v>
      </c>
      <c r="F299" s="247" t="s">
        <v>407</v>
      </c>
      <c r="G299" s="247"/>
      <c r="H299" s="247"/>
      <c r="I299" s="247"/>
      <c r="J299" s="186" t="s">
        <v>152</v>
      </c>
      <c r="K299" s="187">
        <v>1572.84</v>
      </c>
      <c r="L299" s="248"/>
      <c r="M299" s="248"/>
      <c r="N299" s="248">
        <f>ROUND(L299*K299,2)</f>
        <v>0</v>
      </c>
      <c r="O299" s="230"/>
      <c r="P299" s="230"/>
      <c r="Q299" s="230"/>
      <c r="R299" s="147"/>
      <c r="T299" s="148" t="s">
        <v>5</v>
      </c>
      <c r="U299" s="45" t="s">
        <v>44</v>
      </c>
      <c r="V299" s="149">
        <v>0</v>
      </c>
      <c r="W299" s="149">
        <f>V299*K299</f>
        <v>0</v>
      </c>
      <c r="X299" s="149">
        <v>0.14000000000000001</v>
      </c>
      <c r="Y299" s="149">
        <f>X299*K299</f>
        <v>220.19760000000002</v>
      </c>
      <c r="Z299" s="149">
        <v>0</v>
      </c>
      <c r="AA299" s="150">
        <f>Z299*K299</f>
        <v>0</v>
      </c>
      <c r="AR299" s="21" t="s">
        <v>178</v>
      </c>
      <c r="AT299" s="21" t="s">
        <v>305</v>
      </c>
      <c r="AU299" s="21" t="s">
        <v>101</v>
      </c>
      <c r="AY299" s="21" t="s">
        <v>137</v>
      </c>
      <c r="BE299" s="151">
        <f>IF(U299="základní",N299,0)</f>
        <v>0</v>
      </c>
      <c r="BF299" s="151">
        <f>IF(U299="snížená",N299,0)</f>
        <v>0</v>
      </c>
      <c r="BG299" s="151">
        <f>IF(U299="zákl. přenesená",N299,0)</f>
        <v>0</v>
      </c>
      <c r="BH299" s="151">
        <f>IF(U299="sníž. přenesená",N299,0)</f>
        <v>0</v>
      </c>
      <c r="BI299" s="151">
        <f>IF(U299="nulová",N299,0)</f>
        <v>0</v>
      </c>
      <c r="BJ299" s="21" t="s">
        <v>87</v>
      </c>
      <c r="BK299" s="151">
        <f>ROUND(L299*K299,2)</f>
        <v>0</v>
      </c>
      <c r="BL299" s="21" t="s">
        <v>142</v>
      </c>
      <c r="BM299" s="21" t="s">
        <v>408</v>
      </c>
    </row>
    <row r="300" spans="2:65" s="11" customFormat="1" ht="22.5" customHeight="1">
      <c r="B300" s="160"/>
      <c r="C300" s="161"/>
      <c r="D300" s="161"/>
      <c r="E300" s="162" t="s">
        <v>5</v>
      </c>
      <c r="F300" s="231" t="s">
        <v>351</v>
      </c>
      <c r="G300" s="232"/>
      <c r="H300" s="232"/>
      <c r="I300" s="232"/>
      <c r="J300" s="161"/>
      <c r="K300" s="163">
        <v>1262</v>
      </c>
      <c r="L300" s="161"/>
      <c r="M300" s="161"/>
      <c r="N300" s="161"/>
      <c r="O300" s="161"/>
      <c r="P300" s="161"/>
      <c r="Q300" s="161"/>
      <c r="R300" s="164"/>
      <c r="T300" s="165"/>
      <c r="U300" s="161"/>
      <c r="V300" s="161"/>
      <c r="W300" s="161"/>
      <c r="X300" s="161"/>
      <c r="Y300" s="161"/>
      <c r="Z300" s="161"/>
      <c r="AA300" s="166"/>
      <c r="AT300" s="167" t="s">
        <v>145</v>
      </c>
      <c r="AU300" s="167" t="s">
        <v>101</v>
      </c>
      <c r="AV300" s="11" t="s">
        <v>101</v>
      </c>
      <c r="AW300" s="11" t="s">
        <v>37</v>
      </c>
      <c r="AX300" s="11" t="s">
        <v>79</v>
      </c>
      <c r="AY300" s="167" t="s">
        <v>137</v>
      </c>
    </row>
    <row r="301" spans="2:65" s="11" customFormat="1" ht="22.5" customHeight="1">
      <c r="B301" s="160"/>
      <c r="C301" s="161"/>
      <c r="D301" s="161"/>
      <c r="E301" s="162" t="s">
        <v>5</v>
      </c>
      <c r="F301" s="245" t="s">
        <v>352</v>
      </c>
      <c r="G301" s="246"/>
      <c r="H301" s="246"/>
      <c r="I301" s="246"/>
      <c r="J301" s="161"/>
      <c r="K301" s="163">
        <v>280</v>
      </c>
      <c r="L301" s="161"/>
      <c r="M301" s="161"/>
      <c r="N301" s="161"/>
      <c r="O301" s="161"/>
      <c r="P301" s="161"/>
      <c r="Q301" s="161"/>
      <c r="R301" s="164"/>
      <c r="T301" s="165"/>
      <c r="U301" s="161"/>
      <c r="V301" s="161"/>
      <c r="W301" s="161"/>
      <c r="X301" s="161"/>
      <c r="Y301" s="161"/>
      <c r="Z301" s="161"/>
      <c r="AA301" s="166"/>
      <c r="AT301" s="167" t="s">
        <v>145</v>
      </c>
      <c r="AU301" s="167" t="s">
        <v>101</v>
      </c>
      <c r="AV301" s="11" t="s">
        <v>101</v>
      </c>
      <c r="AW301" s="11" t="s">
        <v>37</v>
      </c>
      <c r="AX301" s="11" t="s">
        <v>79</v>
      </c>
      <c r="AY301" s="167" t="s">
        <v>137</v>
      </c>
    </row>
    <row r="302" spans="2:65" s="12" customFormat="1" ht="22.5" customHeight="1">
      <c r="B302" s="168"/>
      <c r="C302" s="169"/>
      <c r="D302" s="169"/>
      <c r="E302" s="170" t="s">
        <v>5</v>
      </c>
      <c r="F302" s="233" t="s">
        <v>149</v>
      </c>
      <c r="G302" s="234"/>
      <c r="H302" s="234"/>
      <c r="I302" s="234"/>
      <c r="J302" s="169"/>
      <c r="K302" s="171">
        <v>1542</v>
      </c>
      <c r="L302" s="169"/>
      <c r="M302" s="169"/>
      <c r="N302" s="169"/>
      <c r="O302" s="169"/>
      <c r="P302" s="169"/>
      <c r="Q302" s="169"/>
      <c r="R302" s="172"/>
      <c r="T302" s="173"/>
      <c r="U302" s="169"/>
      <c r="V302" s="169"/>
      <c r="W302" s="169"/>
      <c r="X302" s="169"/>
      <c r="Y302" s="169"/>
      <c r="Z302" s="169"/>
      <c r="AA302" s="174"/>
      <c r="AT302" s="175" t="s">
        <v>145</v>
      </c>
      <c r="AU302" s="175" t="s">
        <v>101</v>
      </c>
      <c r="AV302" s="12" t="s">
        <v>142</v>
      </c>
      <c r="AW302" s="12" t="s">
        <v>37</v>
      </c>
      <c r="AX302" s="12" t="s">
        <v>87</v>
      </c>
      <c r="AY302" s="175" t="s">
        <v>137</v>
      </c>
    </row>
    <row r="303" spans="2:65" s="11" customFormat="1" ht="22.5" customHeight="1">
      <c r="B303" s="160"/>
      <c r="C303" s="161"/>
      <c r="D303" s="161"/>
      <c r="E303" s="162" t="s">
        <v>5</v>
      </c>
      <c r="F303" s="245" t="s">
        <v>5</v>
      </c>
      <c r="G303" s="246"/>
      <c r="H303" s="246"/>
      <c r="I303" s="246"/>
      <c r="J303" s="161"/>
      <c r="K303" s="163">
        <v>0</v>
      </c>
      <c r="L303" s="161"/>
      <c r="M303" s="161"/>
      <c r="N303" s="161"/>
      <c r="O303" s="161"/>
      <c r="P303" s="161"/>
      <c r="Q303" s="161"/>
      <c r="R303" s="164"/>
      <c r="T303" s="165"/>
      <c r="U303" s="161"/>
      <c r="V303" s="161"/>
      <c r="W303" s="161"/>
      <c r="X303" s="161"/>
      <c r="Y303" s="161"/>
      <c r="Z303" s="161"/>
      <c r="AA303" s="166"/>
      <c r="AT303" s="167" t="s">
        <v>145</v>
      </c>
      <c r="AU303" s="167" t="s">
        <v>101</v>
      </c>
      <c r="AV303" s="11" t="s">
        <v>101</v>
      </c>
      <c r="AW303" s="11" t="s">
        <v>37</v>
      </c>
      <c r="AX303" s="11" t="s">
        <v>79</v>
      </c>
      <c r="AY303" s="167" t="s">
        <v>137</v>
      </c>
    </row>
    <row r="304" spans="2:65" s="1" customFormat="1" ht="22.5" customHeight="1">
      <c r="B304" s="142"/>
      <c r="C304" s="184" t="s">
        <v>409</v>
      </c>
      <c r="D304" s="184" t="s">
        <v>305</v>
      </c>
      <c r="E304" s="185" t="s">
        <v>410</v>
      </c>
      <c r="F304" s="247" t="s">
        <v>411</v>
      </c>
      <c r="G304" s="247"/>
      <c r="H304" s="247"/>
      <c r="I304" s="247"/>
      <c r="J304" s="186" t="s">
        <v>152</v>
      </c>
      <c r="K304" s="187">
        <v>33.659999999999997</v>
      </c>
      <c r="L304" s="248"/>
      <c r="M304" s="248"/>
      <c r="N304" s="248">
        <f>ROUND(L304*K304,2)</f>
        <v>0</v>
      </c>
      <c r="O304" s="230"/>
      <c r="P304" s="230"/>
      <c r="Q304" s="230"/>
      <c r="R304" s="147"/>
      <c r="T304" s="148" t="s">
        <v>5</v>
      </c>
      <c r="U304" s="45" t="s">
        <v>44</v>
      </c>
      <c r="V304" s="149">
        <v>0</v>
      </c>
      <c r="W304" s="149">
        <f>V304*K304</f>
        <v>0</v>
      </c>
      <c r="X304" s="149">
        <v>0.13100000000000001</v>
      </c>
      <c r="Y304" s="149">
        <f>X304*K304</f>
        <v>4.4094600000000002</v>
      </c>
      <c r="Z304" s="149">
        <v>0</v>
      </c>
      <c r="AA304" s="150">
        <f>Z304*K304</f>
        <v>0</v>
      </c>
      <c r="AR304" s="21" t="s">
        <v>178</v>
      </c>
      <c r="AT304" s="21" t="s">
        <v>305</v>
      </c>
      <c r="AU304" s="21" t="s">
        <v>101</v>
      </c>
      <c r="AY304" s="21" t="s">
        <v>137</v>
      </c>
      <c r="BE304" s="151">
        <f>IF(U304="základní",N304,0)</f>
        <v>0</v>
      </c>
      <c r="BF304" s="151">
        <f>IF(U304="snížená",N304,0)</f>
        <v>0</v>
      </c>
      <c r="BG304" s="151">
        <f>IF(U304="zákl. přenesená",N304,0)</f>
        <v>0</v>
      </c>
      <c r="BH304" s="151">
        <f>IF(U304="sníž. přenesená",N304,0)</f>
        <v>0</v>
      </c>
      <c r="BI304" s="151">
        <f>IF(U304="nulová",N304,0)</f>
        <v>0</v>
      </c>
      <c r="BJ304" s="21" t="s">
        <v>87</v>
      </c>
      <c r="BK304" s="151">
        <f>ROUND(L304*K304,2)</f>
        <v>0</v>
      </c>
      <c r="BL304" s="21" t="s">
        <v>142</v>
      </c>
      <c r="BM304" s="21" t="s">
        <v>412</v>
      </c>
    </row>
    <row r="305" spans="2:65" s="1" customFormat="1" ht="44.25" customHeight="1">
      <c r="B305" s="142"/>
      <c r="C305" s="143" t="s">
        <v>413</v>
      </c>
      <c r="D305" s="143" t="s">
        <v>138</v>
      </c>
      <c r="E305" s="144" t="s">
        <v>414</v>
      </c>
      <c r="F305" s="229" t="s">
        <v>415</v>
      </c>
      <c r="G305" s="229"/>
      <c r="H305" s="229"/>
      <c r="I305" s="229"/>
      <c r="J305" s="145" t="s">
        <v>152</v>
      </c>
      <c r="K305" s="146">
        <v>1575</v>
      </c>
      <c r="L305" s="230"/>
      <c r="M305" s="230"/>
      <c r="N305" s="230">
        <f>ROUND(L305*K305,2)</f>
        <v>0</v>
      </c>
      <c r="O305" s="230"/>
      <c r="P305" s="230"/>
      <c r="Q305" s="230"/>
      <c r="R305" s="147"/>
      <c r="T305" s="148" t="s">
        <v>5</v>
      </c>
      <c r="U305" s="45" t="s">
        <v>44</v>
      </c>
      <c r="V305" s="149">
        <v>0.06</v>
      </c>
      <c r="W305" s="149">
        <f>V305*K305</f>
        <v>94.5</v>
      </c>
      <c r="X305" s="149">
        <v>0</v>
      </c>
      <c r="Y305" s="149">
        <f>X305*K305</f>
        <v>0</v>
      </c>
      <c r="Z305" s="149">
        <v>0</v>
      </c>
      <c r="AA305" s="150">
        <f>Z305*K305</f>
        <v>0</v>
      </c>
      <c r="AR305" s="21" t="s">
        <v>142</v>
      </c>
      <c r="AT305" s="21" t="s">
        <v>138</v>
      </c>
      <c r="AU305" s="21" t="s">
        <v>101</v>
      </c>
      <c r="AY305" s="21" t="s">
        <v>137</v>
      </c>
      <c r="BE305" s="151">
        <f>IF(U305="základní",N305,0)</f>
        <v>0</v>
      </c>
      <c r="BF305" s="151">
        <f>IF(U305="snížená",N305,0)</f>
        <v>0</v>
      </c>
      <c r="BG305" s="151">
        <f>IF(U305="zákl. přenesená",N305,0)</f>
        <v>0</v>
      </c>
      <c r="BH305" s="151">
        <f>IF(U305="sníž. přenesená",N305,0)</f>
        <v>0</v>
      </c>
      <c r="BI305" s="151">
        <f>IF(U305="nulová",N305,0)</f>
        <v>0</v>
      </c>
      <c r="BJ305" s="21" t="s">
        <v>87</v>
      </c>
      <c r="BK305" s="151">
        <f>ROUND(L305*K305,2)</f>
        <v>0</v>
      </c>
      <c r="BL305" s="21" t="s">
        <v>142</v>
      </c>
      <c r="BM305" s="21" t="s">
        <v>416</v>
      </c>
    </row>
    <row r="306" spans="2:65" s="1" customFormat="1" ht="31.5" customHeight="1">
      <c r="B306" s="142"/>
      <c r="C306" s="143" t="s">
        <v>417</v>
      </c>
      <c r="D306" s="143" t="s">
        <v>138</v>
      </c>
      <c r="E306" s="144" t="s">
        <v>418</v>
      </c>
      <c r="F306" s="229" t="s">
        <v>419</v>
      </c>
      <c r="G306" s="229"/>
      <c r="H306" s="229"/>
      <c r="I306" s="229"/>
      <c r="J306" s="145" t="s">
        <v>152</v>
      </c>
      <c r="K306" s="146">
        <v>358</v>
      </c>
      <c r="L306" s="230"/>
      <c r="M306" s="230"/>
      <c r="N306" s="230">
        <f>ROUND(L306*K306,2)</f>
        <v>0</v>
      </c>
      <c r="O306" s="230"/>
      <c r="P306" s="230"/>
      <c r="Q306" s="230"/>
      <c r="R306" s="147"/>
      <c r="T306" s="148" t="s">
        <v>5</v>
      </c>
      <c r="U306" s="45" t="s">
        <v>44</v>
      </c>
      <c r="V306" s="149">
        <v>0.53500000000000003</v>
      </c>
      <c r="W306" s="149">
        <f>V306*K306</f>
        <v>191.53</v>
      </c>
      <c r="X306" s="149">
        <v>0.10362</v>
      </c>
      <c r="Y306" s="149">
        <f>X306*K306</f>
        <v>37.095959999999998</v>
      </c>
      <c r="Z306" s="149">
        <v>0</v>
      </c>
      <c r="AA306" s="150">
        <f>Z306*K306</f>
        <v>0</v>
      </c>
      <c r="AR306" s="21" t="s">
        <v>142</v>
      </c>
      <c r="AT306" s="21" t="s">
        <v>138</v>
      </c>
      <c r="AU306" s="21" t="s">
        <v>101</v>
      </c>
      <c r="AY306" s="21" t="s">
        <v>137</v>
      </c>
      <c r="BE306" s="151">
        <f>IF(U306="základní",N306,0)</f>
        <v>0</v>
      </c>
      <c r="BF306" s="151">
        <f>IF(U306="snížená",N306,0)</f>
        <v>0</v>
      </c>
      <c r="BG306" s="151">
        <f>IF(U306="zákl. přenesená",N306,0)</f>
        <v>0</v>
      </c>
      <c r="BH306" s="151">
        <f>IF(U306="sníž. přenesená",N306,0)</f>
        <v>0</v>
      </c>
      <c r="BI306" s="151">
        <f>IF(U306="nulová",N306,0)</f>
        <v>0</v>
      </c>
      <c r="BJ306" s="21" t="s">
        <v>87</v>
      </c>
      <c r="BK306" s="151">
        <f>ROUND(L306*K306,2)</f>
        <v>0</v>
      </c>
      <c r="BL306" s="21" t="s">
        <v>142</v>
      </c>
      <c r="BM306" s="21" t="s">
        <v>420</v>
      </c>
    </row>
    <row r="307" spans="2:65" s="11" customFormat="1" ht="22.5" customHeight="1">
      <c r="B307" s="160"/>
      <c r="C307" s="161"/>
      <c r="D307" s="161"/>
      <c r="E307" s="162" t="s">
        <v>5</v>
      </c>
      <c r="F307" s="231" t="s">
        <v>353</v>
      </c>
      <c r="G307" s="232"/>
      <c r="H307" s="232"/>
      <c r="I307" s="232"/>
      <c r="J307" s="161"/>
      <c r="K307" s="163">
        <v>320</v>
      </c>
      <c r="L307" s="161"/>
      <c r="M307" s="161"/>
      <c r="N307" s="161"/>
      <c r="O307" s="161"/>
      <c r="P307" s="161"/>
      <c r="Q307" s="161"/>
      <c r="R307" s="164"/>
      <c r="T307" s="165"/>
      <c r="U307" s="161"/>
      <c r="V307" s="161"/>
      <c r="W307" s="161"/>
      <c r="X307" s="161"/>
      <c r="Y307" s="161"/>
      <c r="Z307" s="161"/>
      <c r="AA307" s="166"/>
      <c r="AT307" s="167" t="s">
        <v>145</v>
      </c>
      <c r="AU307" s="167" t="s">
        <v>101</v>
      </c>
      <c r="AV307" s="11" t="s">
        <v>101</v>
      </c>
      <c r="AW307" s="11" t="s">
        <v>37</v>
      </c>
      <c r="AX307" s="11" t="s">
        <v>79</v>
      </c>
      <c r="AY307" s="167" t="s">
        <v>137</v>
      </c>
    </row>
    <row r="308" spans="2:65" s="11" customFormat="1" ht="22.5" customHeight="1">
      <c r="B308" s="160"/>
      <c r="C308" s="161"/>
      <c r="D308" s="161"/>
      <c r="E308" s="162" t="s">
        <v>5</v>
      </c>
      <c r="F308" s="245" t="s">
        <v>378</v>
      </c>
      <c r="G308" s="246"/>
      <c r="H308" s="246"/>
      <c r="I308" s="246"/>
      <c r="J308" s="161"/>
      <c r="K308" s="163">
        <v>38</v>
      </c>
      <c r="L308" s="161"/>
      <c r="M308" s="161"/>
      <c r="N308" s="161"/>
      <c r="O308" s="161"/>
      <c r="P308" s="161"/>
      <c r="Q308" s="161"/>
      <c r="R308" s="164"/>
      <c r="T308" s="165"/>
      <c r="U308" s="161"/>
      <c r="V308" s="161"/>
      <c r="W308" s="161"/>
      <c r="X308" s="161"/>
      <c r="Y308" s="161"/>
      <c r="Z308" s="161"/>
      <c r="AA308" s="166"/>
      <c r="AT308" s="167" t="s">
        <v>145</v>
      </c>
      <c r="AU308" s="167" t="s">
        <v>101</v>
      </c>
      <c r="AV308" s="11" t="s">
        <v>101</v>
      </c>
      <c r="AW308" s="11" t="s">
        <v>37</v>
      </c>
      <c r="AX308" s="11" t="s">
        <v>79</v>
      </c>
      <c r="AY308" s="167" t="s">
        <v>137</v>
      </c>
    </row>
    <row r="309" spans="2:65" s="12" customFormat="1" ht="22.5" customHeight="1">
      <c r="B309" s="168"/>
      <c r="C309" s="169"/>
      <c r="D309" s="169"/>
      <c r="E309" s="170" t="s">
        <v>5</v>
      </c>
      <c r="F309" s="233" t="s">
        <v>149</v>
      </c>
      <c r="G309" s="234"/>
      <c r="H309" s="234"/>
      <c r="I309" s="234"/>
      <c r="J309" s="169"/>
      <c r="K309" s="171">
        <v>358</v>
      </c>
      <c r="L309" s="169"/>
      <c r="M309" s="169"/>
      <c r="N309" s="169"/>
      <c r="O309" s="169"/>
      <c r="P309" s="169"/>
      <c r="Q309" s="169"/>
      <c r="R309" s="172"/>
      <c r="T309" s="173"/>
      <c r="U309" s="169"/>
      <c r="V309" s="169"/>
      <c r="W309" s="169"/>
      <c r="X309" s="169"/>
      <c r="Y309" s="169"/>
      <c r="Z309" s="169"/>
      <c r="AA309" s="174"/>
      <c r="AT309" s="175" t="s">
        <v>145</v>
      </c>
      <c r="AU309" s="175" t="s">
        <v>101</v>
      </c>
      <c r="AV309" s="12" t="s">
        <v>142</v>
      </c>
      <c r="AW309" s="12" t="s">
        <v>37</v>
      </c>
      <c r="AX309" s="12" t="s">
        <v>87</v>
      </c>
      <c r="AY309" s="175" t="s">
        <v>137</v>
      </c>
    </row>
    <row r="310" spans="2:65" s="1" customFormat="1" ht="22.5" customHeight="1">
      <c r="B310" s="142"/>
      <c r="C310" s="184" t="s">
        <v>421</v>
      </c>
      <c r="D310" s="184" t="s">
        <v>305</v>
      </c>
      <c r="E310" s="185" t="s">
        <v>422</v>
      </c>
      <c r="F310" s="247" t="s">
        <v>423</v>
      </c>
      <c r="G310" s="247"/>
      <c r="H310" s="247"/>
      <c r="I310" s="247"/>
      <c r="J310" s="186" t="s">
        <v>152</v>
      </c>
      <c r="K310" s="187">
        <v>38.76</v>
      </c>
      <c r="L310" s="248"/>
      <c r="M310" s="248"/>
      <c r="N310" s="248">
        <f>ROUND(L310*K310,2)</f>
        <v>0</v>
      </c>
      <c r="O310" s="230"/>
      <c r="P310" s="230"/>
      <c r="Q310" s="230"/>
      <c r="R310" s="147"/>
      <c r="T310" s="148" t="s">
        <v>5</v>
      </c>
      <c r="U310" s="45" t="s">
        <v>44</v>
      </c>
      <c r="V310" s="149">
        <v>0</v>
      </c>
      <c r="W310" s="149">
        <f>V310*K310</f>
        <v>0</v>
      </c>
      <c r="X310" s="149">
        <v>0.16500000000000001</v>
      </c>
      <c r="Y310" s="149">
        <f>X310*K310</f>
        <v>6.3953999999999995</v>
      </c>
      <c r="Z310" s="149">
        <v>0</v>
      </c>
      <c r="AA310" s="150">
        <f>Z310*K310</f>
        <v>0</v>
      </c>
      <c r="AR310" s="21" t="s">
        <v>178</v>
      </c>
      <c r="AT310" s="21" t="s">
        <v>305</v>
      </c>
      <c r="AU310" s="21" t="s">
        <v>101</v>
      </c>
      <c r="AY310" s="21" t="s">
        <v>137</v>
      </c>
      <c r="BE310" s="151">
        <f>IF(U310="základní",N310,0)</f>
        <v>0</v>
      </c>
      <c r="BF310" s="151">
        <f>IF(U310="snížená",N310,0)</f>
        <v>0</v>
      </c>
      <c r="BG310" s="151">
        <f>IF(U310="zákl. přenesená",N310,0)</f>
        <v>0</v>
      </c>
      <c r="BH310" s="151">
        <f>IF(U310="sníž. přenesená",N310,0)</f>
        <v>0</v>
      </c>
      <c r="BI310" s="151">
        <f>IF(U310="nulová",N310,0)</f>
        <v>0</v>
      </c>
      <c r="BJ310" s="21" t="s">
        <v>87</v>
      </c>
      <c r="BK310" s="151">
        <f>ROUND(L310*K310,2)</f>
        <v>0</v>
      </c>
      <c r="BL310" s="21" t="s">
        <v>142</v>
      </c>
      <c r="BM310" s="21" t="s">
        <v>424</v>
      </c>
    </row>
    <row r="311" spans="2:65" s="11" customFormat="1" ht="22.5" customHeight="1">
      <c r="B311" s="160"/>
      <c r="C311" s="161"/>
      <c r="D311" s="161"/>
      <c r="E311" s="162" t="s">
        <v>5</v>
      </c>
      <c r="F311" s="231" t="s">
        <v>378</v>
      </c>
      <c r="G311" s="232"/>
      <c r="H311" s="232"/>
      <c r="I311" s="232"/>
      <c r="J311" s="161"/>
      <c r="K311" s="163">
        <v>38</v>
      </c>
      <c r="L311" s="161"/>
      <c r="M311" s="161"/>
      <c r="N311" s="161"/>
      <c r="O311" s="161"/>
      <c r="P311" s="161"/>
      <c r="Q311" s="161"/>
      <c r="R311" s="164"/>
      <c r="T311" s="165"/>
      <c r="U311" s="161"/>
      <c r="V311" s="161"/>
      <c r="W311" s="161"/>
      <c r="X311" s="161"/>
      <c r="Y311" s="161"/>
      <c r="Z311" s="161"/>
      <c r="AA311" s="166"/>
      <c r="AT311" s="167" t="s">
        <v>145</v>
      </c>
      <c r="AU311" s="167" t="s">
        <v>101</v>
      </c>
      <c r="AV311" s="11" t="s">
        <v>101</v>
      </c>
      <c r="AW311" s="11" t="s">
        <v>37</v>
      </c>
      <c r="AX311" s="11" t="s">
        <v>79</v>
      </c>
      <c r="AY311" s="167" t="s">
        <v>137</v>
      </c>
    </row>
    <row r="312" spans="2:65" s="12" customFormat="1" ht="22.5" customHeight="1">
      <c r="B312" s="168"/>
      <c r="C312" s="169"/>
      <c r="D312" s="169"/>
      <c r="E312" s="170" t="s">
        <v>5</v>
      </c>
      <c r="F312" s="233" t="s">
        <v>149</v>
      </c>
      <c r="G312" s="234"/>
      <c r="H312" s="234"/>
      <c r="I312" s="234"/>
      <c r="J312" s="169"/>
      <c r="K312" s="171">
        <v>38</v>
      </c>
      <c r="L312" s="169"/>
      <c r="M312" s="169"/>
      <c r="N312" s="169"/>
      <c r="O312" s="169"/>
      <c r="P312" s="169"/>
      <c r="Q312" s="169"/>
      <c r="R312" s="172"/>
      <c r="T312" s="173"/>
      <c r="U312" s="169"/>
      <c r="V312" s="169"/>
      <c r="W312" s="169"/>
      <c r="X312" s="169"/>
      <c r="Y312" s="169"/>
      <c r="Z312" s="169"/>
      <c r="AA312" s="174"/>
      <c r="AT312" s="175" t="s">
        <v>145</v>
      </c>
      <c r="AU312" s="175" t="s">
        <v>101</v>
      </c>
      <c r="AV312" s="12" t="s">
        <v>142</v>
      </c>
      <c r="AW312" s="12" t="s">
        <v>37</v>
      </c>
      <c r="AX312" s="12" t="s">
        <v>87</v>
      </c>
      <c r="AY312" s="175" t="s">
        <v>137</v>
      </c>
    </row>
    <row r="313" spans="2:65" s="1" customFormat="1" ht="22.5" customHeight="1">
      <c r="B313" s="142"/>
      <c r="C313" s="184" t="s">
        <v>425</v>
      </c>
      <c r="D313" s="184" t="s">
        <v>305</v>
      </c>
      <c r="E313" s="185" t="s">
        <v>426</v>
      </c>
      <c r="F313" s="247" t="s">
        <v>427</v>
      </c>
      <c r="G313" s="247"/>
      <c r="H313" s="247"/>
      <c r="I313" s="247"/>
      <c r="J313" s="186" t="s">
        <v>152</v>
      </c>
      <c r="K313" s="187">
        <v>320</v>
      </c>
      <c r="L313" s="248"/>
      <c r="M313" s="248"/>
      <c r="N313" s="248">
        <f>ROUND(L313*K313,2)</f>
        <v>0</v>
      </c>
      <c r="O313" s="230"/>
      <c r="P313" s="230"/>
      <c r="Q313" s="230"/>
      <c r="R313" s="147"/>
      <c r="T313" s="148" t="s">
        <v>5</v>
      </c>
      <c r="U313" s="45" t="s">
        <v>44</v>
      </c>
      <c r="V313" s="149">
        <v>0</v>
      </c>
      <c r="W313" s="149">
        <f>V313*K313</f>
        <v>0</v>
      </c>
      <c r="X313" s="149">
        <v>0.16500000000000001</v>
      </c>
      <c r="Y313" s="149">
        <f>X313*K313</f>
        <v>52.800000000000004</v>
      </c>
      <c r="Z313" s="149">
        <v>0</v>
      </c>
      <c r="AA313" s="150">
        <f>Z313*K313</f>
        <v>0</v>
      </c>
      <c r="AR313" s="21" t="s">
        <v>178</v>
      </c>
      <c r="AT313" s="21" t="s">
        <v>305</v>
      </c>
      <c r="AU313" s="21" t="s">
        <v>101</v>
      </c>
      <c r="AY313" s="21" t="s">
        <v>137</v>
      </c>
      <c r="BE313" s="151">
        <f>IF(U313="základní",N313,0)</f>
        <v>0</v>
      </c>
      <c r="BF313" s="151">
        <f>IF(U313="snížená",N313,0)</f>
        <v>0</v>
      </c>
      <c r="BG313" s="151">
        <f>IF(U313="zákl. přenesená",N313,0)</f>
        <v>0</v>
      </c>
      <c r="BH313" s="151">
        <f>IF(U313="sníž. přenesená",N313,0)</f>
        <v>0</v>
      </c>
      <c r="BI313" s="151">
        <f>IF(U313="nulová",N313,0)</f>
        <v>0</v>
      </c>
      <c r="BJ313" s="21" t="s">
        <v>87</v>
      </c>
      <c r="BK313" s="151">
        <f>ROUND(L313*K313,2)</f>
        <v>0</v>
      </c>
      <c r="BL313" s="21" t="s">
        <v>142</v>
      </c>
      <c r="BM313" s="21" t="s">
        <v>428</v>
      </c>
    </row>
    <row r="314" spans="2:65" s="11" customFormat="1" ht="22.5" customHeight="1">
      <c r="B314" s="160"/>
      <c r="C314" s="161"/>
      <c r="D314" s="161"/>
      <c r="E314" s="162" t="s">
        <v>5</v>
      </c>
      <c r="F314" s="231" t="s">
        <v>353</v>
      </c>
      <c r="G314" s="232"/>
      <c r="H314" s="232"/>
      <c r="I314" s="232"/>
      <c r="J314" s="161"/>
      <c r="K314" s="163">
        <v>320</v>
      </c>
      <c r="L314" s="161"/>
      <c r="M314" s="161"/>
      <c r="N314" s="161"/>
      <c r="O314" s="161"/>
      <c r="P314" s="161"/>
      <c r="Q314" s="161"/>
      <c r="R314" s="164"/>
      <c r="T314" s="165"/>
      <c r="U314" s="161"/>
      <c r="V314" s="161"/>
      <c r="W314" s="161"/>
      <c r="X314" s="161"/>
      <c r="Y314" s="161"/>
      <c r="Z314" s="161"/>
      <c r="AA314" s="166"/>
      <c r="AT314" s="167" t="s">
        <v>145</v>
      </c>
      <c r="AU314" s="167" t="s">
        <v>101</v>
      </c>
      <c r="AV314" s="11" t="s">
        <v>101</v>
      </c>
      <c r="AW314" s="11" t="s">
        <v>37</v>
      </c>
      <c r="AX314" s="11" t="s">
        <v>79</v>
      </c>
      <c r="AY314" s="167" t="s">
        <v>137</v>
      </c>
    </row>
    <row r="315" spans="2:65" s="12" customFormat="1" ht="22.5" customHeight="1">
      <c r="B315" s="168"/>
      <c r="C315" s="169"/>
      <c r="D315" s="169"/>
      <c r="E315" s="170" t="s">
        <v>5</v>
      </c>
      <c r="F315" s="233" t="s">
        <v>149</v>
      </c>
      <c r="G315" s="234"/>
      <c r="H315" s="234"/>
      <c r="I315" s="234"/>
      <c r="J315" s="169"/>
      <c r="K315" s="171">
        <v>320</v>
      </c>
      <c r="L315" s="169"/>
      <c r="M315" s="169"/>
      <c r="N315" s="169"/>
      <c r="O315" s="169"/>
      <c r="P315" s="169"/>
      <c r="Q315" s="169"/>
      <c r="R315" s="172"/>
      <c r="T315" s="173"/>
      <c r="U315" s="169"/>
      <c r="V315" s="169"/>
      <c r="W315" s="169"/>
      <c r="X315" s="169"/>
      <c r="Y315" s="169"/>
      <c r="Z315" s="169"/>
      <c r="AA315" s="174"/>
      <c r="AT315" s="175" t="s">
        <v>145</v>
      </c>
      <c r="AU315" s="175" t="s">
        <v>101</v>
      </c>
      <c r="AV315" s="12" t="s">
        <v>142</v>
      </c>
      <c r="AW315" s="12" t="s">
        <v>37</v>
      </c>
      <c r="AX315" s="12" t="s">
        <v>87</v>
      </c>
      <c r="AY315" s="175" t="s">
        <v>137</v>
      </c>
    </row>
    <row r="316" spans="2:65" s="9" customFormat="1" ht="29.85" customHeight="1">
      <c r="B316" s="131"/>
      <c r="C316" s="132"/>
      <c r="D316" s="141" t="s">
        <v>116</v>
      </c>
      <c r="E316" s="141"/>
      <c r="F316" s="141"/>
      <c r="G316" s="141"/>
      <c r="H316" s="141"/>
      <c r="I316" s="141"/>
      <c r="J316" s="141"/>
      <c r="K316" s="141"/>
      <c r="L316" s="141"/>
      <c r="M316" s="141"/>
      <c r="N316" s="239">
        <f>BK316</f>
        <v>0</v>
      </c>
      <c r="O316" s="240"/>
      <c r="P316" s="240"/>
      <c r="Q316" s="240"/>
      <c r="R316" s="134"/>
      <c r="T316" s="135"/>
      <c r="U316" s="132"/>
      <c r="V316" s="132"/>
      <c r="W316" s="136">
        <f>SUM(W317:W325)</f>
        <v>93.022999999999996</v>
      </c>
      <c r="X316" s="132"/>
      <c r="Y316" s="136">
        <f>SUM(Y317:Y325)</f>
        <v>17.086280000000002</v>
      </c>
      <c r="Z316" s="132"/>
      <c r="AA316" s="137">
        <f>SUM(AA317:AA325)</f>
        <v>0</v>
      </c>
      <c r="AR316" s="138" t="s">
        <v>87</v>
      </c>
      <c r="AT316" s="139" t="s">
        <v>78</v>
      </c>
      <c r="AU316" s="139" t="s">
        <v>87</v>
      </c>
      <c r="AY316" s="138" t="s">
        <v>137</v>
      </c>
      <c r="BK316" s="140">
        <f>SUM(BK317:BK325)</f>
        <v>0</v>
      </c>
    </row>
    <row r="317" spans="2:65" s="1" customFormat="1" ht="22.5" customHeight="1">
      <c r="B317" s="142"/>
      <c r="C317" s="143" t="s">
        <v>429</v>
      </c>
      <c r="D317" s="143" t="s">
        <v>138</v>
      </c>
      <c r="E317" s="144" t="s">
        <v>430</v>
      </c>
      <c r="F317" s="229" t="s">
        <v>431</v>
      </c>
      <c r="G317" s="229"/>
      <c r="H317" s="229"/>
      <c r="I317" s="229"/>
      <c r="J317" s="145" t="s">
        <v>181</v>
      </c>
      <c r="K317" s="146">
        <v>6</v>
      </c>
      <c r="L317" s="230"/>
      <c r="M317" s="230"/>
      <c r="N317" s="230">
        <f>ROUND(L317*K317,2)</f>
        <v>0</v>
      </c>
      <c r="O317" s="230"/>
      <c r="P317" s="230"/>
      <c r="Q317" s="230"/>
      <c r="R317" s="147"/>
      <c r="T317" s="148" t="s">
        <v>5</v>
      </c>
      <c r="U317" s="45" t="s">
        <v>44</v>
      </c>
      <c r="V317" s="149">
        <v>0.23300000000000001</v>
      </c>
      <c r="W317" s="149">
        <f>V317*K317</f>
        <v>1.3980000000000001</v>
      </c>
      <c r="X317" s="149">
        <v>0</v>
      </c>
      <c r="Y317" s="149">
        <f>X317*K317</f>
        <v>0</v>
      </c>
      <c r="Z317" s="149">
        <v>0</v>
      </c>
      <c r="AA317" s="150">
        <f>Z317*K317</f>
        <v>0</v>
      </c>
      <c r="AR317" s="21" t="s">
        <v>142</v>
      </c>
      <c r="AT317" s="21" t="s">
        <v>138</v>
      </c>
      <c r="AU317" s="21" t="s">
        <v>101</v>
      </c>
      <c r="AY317" s="21" t="s">
        <v>137</v>
      </c>
      <c r="BE317" s="151">
        <f>IF(U317="základní",N317,0)</f>
        <v>0</v>
      </c>
      <c r="BF317" s="151">
        <f>IF(U317="snížená",N317,0)</f>
        <v>0</v>
      </c>
      <c r="BG317" s="151">
        <f>IF(U317="zákl. přenesená",N317,0)</f>
        <v>0</v>
      </c>
      <c r="BH317" s="151">
        <f>IF(U317="sníž. přenesená",N317,0)</f>
        <v>0</v>
      </c>
      <c r="BI317" s="151">
        <f>IF(U317="nulová",N317,0)</f>
        <v>0</v>
      </c>
      <c r="BJ317" s="21" t="s">
        <v>87</v>
      </c>
      <c r="BK317" s="151">
        <f>ROUND(L317*K317,2)</f>
        <v>0</v>
      </c>
      <c r="BL317" s="21" t="s">
        <v>142</v>
      </c>
      <c r="BM317" s="21" t="s">
        <v>432</v>
      </c>
    </row>
    <row r="318" spans="2:65" s="10" customFormat="1" ht="44.25" customHeight="1">
      <c r="B318" s="152"/>
      <c r="C318" s="153"/>
      <c r="D318" s="153"/>
      <c r="E318" s="154" t="s">
        <v>5</v>
      </c>
      <c r="F318" s="249" t="s">
        <v>433</v>
      </c>
      <c r="G318" s="250"/>
      <c r="H318" s="250"/>
      <c r="I318" s="250"/>
      <c r="J318" s="153"/>
      <c r="K318" s="155" t="s">
        <v>5</v>
      </c>
      <c r="L318" s="153"/>
      <c r="M318" s="153"/>
      <c r="N318" s="153"/>
      <c r="O318" s="153"/>
      <c r="P318" s="153"/>
      <c r="Q318" s="153"/>
      <c r="R318" s="156"/>
      <c r="T318" s="157"/>
      <c r="U318" s="153"/>
      <c r="V318" s="153"/>
      <c r="W318" s="153"/>
      <c r="X318" s="153"/>
      <c r="Y318" s="153"/>
      <c r="Z318" s="153"/>
      <c r="AA318" s="158"/>
      <c r="AT318" s="159" t="s">
        <v>145</v>
      </c>
      <c r="AU318" s="159" t="s">
        <v>101</v>
      </c>
      <c r="AV318" s="10" t="s">
        <v>87</v>
      </c>
      <c r="AW318" s="10" t="s">
        <v>37</v>
      </c>
      <c r="AX318" s="10" t="s">
        <v>79</v>
      </c>
      <c r="AY318" s="159" t="s">
        <v>137</v>
      </c>
    </row>
    <row r="319" spans="2:65" s="11" customFormat="1" ht="31.5" customHeight="1">
      <c r="B319" s="160"/>
      <c r="C319" s="161"/>
      <c r="D319" s="161"/>
      <c r="E319" s="162" t="s">
        <v>5</v>
      </c>
      <c r="F319" s="245" t="s">
        <v>434</v>
      </c>
      <c r="G319" s="246"/>
      <c r="H319" s="246"/>
      <c r="I319" s="246"/>
      <c r="J319" s="161"/>
      <c r="K319" s="163">
        <v>6</v>
      </c>
      <c r="L319" s="161"/>
      <c r="M319" s="161"/>
      <c r="N319" s="161"/>
      <c r="O319" s="161"/>
      <c r="P319" s="161"/>
      <c r="Q319" s="161"/>
      <c r="R319" s="164"/>
      <c r="T319" s="165"/>
      <c r="U319" s="161"/>
      <c r="V319" s="161"/>
      <c r="W319" s="161"/>
      <c r="X319" s="161"/>
      <c r="Y319" s="161"/>
      <c r="Z319" s="161"/>
      <c r="AA319" s="166"/>
      <c r="AT319" s="167" t="s">
        <v>145</v>
      </c>
      <c r="AU319" s="167" t="s">
        <v>101</v>
      </c>
      <c r="AV319" s="11" t="s">
        <v>101</v>
      </c>
      <c r="AW319" s="11" t="s">
        <v>37</v>
      </c>
      <c r="AX319" s="11" t="s">
        <v>79</v>
      </c>
      <c r="AY319" s="167" t="s">
        <v>137</v>
      </c>
    </row>
    <row r="320" spans="2:65" s="12" customFormat="1" ht="22.5" customHeight="1">
      <c r="B320" s="168"/>
      <c r="C320" s="169"/>
      <c r="D320" s="169"/>
      <c r="E320" s="170" t="s">
        <v>5</v>
      </c>
      <c r="F320" s="233" t="s">
        <v>149</v>
      </c>
      <c r="G320" s="234"/>
      <c r="H320" s="234"/>
      <c r="I320" s="234"/>
      <c r="J320" s="169"/>
      <c r="K320" s="171">
        <v>6</v>
      </c>
      <c r="L320" s="169"/>
      <c r="M320" s="169"/>
      <c r="N320" s="169"/>
      <c r="O320" s="169"/>
      <c r="P320" s="169"/>
      <c r="Q320" s="169"/>
      <c r="R320" s="172"/>
      <c r="T320" s="173"/>
      <c r="U320" s="169"/>
      <c r="V320" s="169"/>
      <c r="W320" s="169"/>
      <c r="X320" s="169"/>
      <c r="Y320" s="169"/>
      <c r="Z320" s="169"/>
      <c r="AA320" s="174"/>
      <c r="AT320" s="175" t="s">
        <v>145</v>
      </c>
      <c r="AU320" s="175" t="s">
        <v>101</v>
      </c>
      <c r="AV320" s="12" t="s">
        <v>142</v>
      </c>
      <c r="AW320" s="12" t="s">
        <v>37</v>
      </c>
      <c r="AX320" s="12" t="s">
        <v>87</v>
      </c>
      <c r="AY320" s="175" t="s">
        <v>137</v>
      </c>
    </row>
    <row r="321" spans="2:65" s="1" customFormat="1" ht="31.5" customHeight="1">
      <c r="B321" s="142"/>
      <c r="C321" s="143" t="s">
        <v>435</v>
      </c>
      <c r="D321" s="143" t="s">
        <v>138</v>
      </c>
      <c r="E321" s="144" t="s">
        <v>436</v>
      </c>
      <c r="F321" s="229" t="s">
        <v>437</v>
      </c>
      <c r="G321" s="229"/>
      <c r="H321" s="229"/>
      <c r="I321" s="229"/>
      <c r="J321" s="145" t="s">
        <v>438</v>
      </c>
      <c r="K321" s="146">
        <v>2</v>
      </c>
      <c r="L321" s="230"/>
      <c r="M321" s="230"/>
      <c r="N321" s="230">
        <f>ROUND(L321*K321,2)</f>
        <v>0</v>
      </c>
      <c r="O321" s="230"/>
      <c r="P321" s="230"/>
      <c r="Q321" s="230"/>
      <c r="R321" s="147"/>
      <c r="T321" s="148" t="s">
        <v>5</v>
      </c>
      <c r="U321" s="45" t="s">
        <v>44</v>
      </c>
      <c r="V321" s="149">
        <v>4.1980000000000004</v>
      </c>
      <c r="W321" s="149">
        <f>V321*K321</f>
        <v>8.3960000000000008</v>
      </c>
      <c r="X321" s="149">
        <v>0.34089999999999998</v>
      </c>
      <c r="Y321" s="149">
        <f>X321*K321</f>
        <v>0.68179999999999996</v>
      </c>
      <c r="Z321" s="149">
        <v>0</v>
      </c>
      <c r="AA321" s="150">
        <f>Z321*K321</f>
        <v>0</v>
      </c>
      <c r="AR321" s="21" t="s">
        <v>142</v>
      </c>
      <c r="AT321" s="21" t="s">
        <v>138</v>
      </c>
      <c r="AU321" s="21" t="s">
        <v>101</v>
      </c>
      <c r="AY321" s="21" t="s">
        <v>137</v>
      </c>
      <c r="BE321" s="151">
        <f>IF(U321="základní",N321,0)</f>
        <v>0</v>
      </c>
      <c r="BF321" s="151">
        <f>IF(U321="snížená",N321,0)</f>
        <v>0</v>
      </c>
      <c r="BG321" s="151">
        <f>IF(U321="zákl. přenesená",N321,0)</f>
        <v>0</v>
      </c>
      <c r="BH321" s="151">
        <f>IF(U321="sníž. přenesená",N321,0)</f>
        <v>0</v>
      </c>
      <c r="BI321" s="151">
        <f>IF(U321="nulová",N321,0)</f>
        <v>0</v>
      </c>
      <c r="BJ321" s="21" t="s">
        <v>87</v>
      </c>
      <c r="BK321" s="151">
        <f>ROUND(L321*K321,2)</f>
        <v>0</v>
      </c>
      <c r="BL321" s="21" t="s">
        <v>142</v>
      </c>
      <c r="BM321" s="21" t="s">
        <v>439</v>
      </c>
    </row>
    <row r="322" spans="2:65" s="1" customFormat="1" ht="22.5" customHeight="1">
      <c r="B322" s="142"/>
      <c r="C322" s="184" t="s">
        <v>440</v>
      </c>
      <c r="D322" s="184" t="s">
        <v>305</v>
      </c>
      <c r="E322" s="185" t="s">
        <v>441</v>
      </c>
      <c r="F322" s="247" t="s">
        <v>442</v>
      </c>
      <c r="G322" s="247"/>
      <c r="H322" s="247"/>
      <c r="I322" s="247"/>
      <c r="J322" s="186" t="s">
        <v>438</v>
      </c>
      <c r="K322" s="187">
        <v>2</v>
      </c>
      <c r="L322" s="248"/>
      <c r="M322" s="248"/>
      <c r="N322" s="248">
        <f>ROUND(L322*K322,2)</f>
        <v>0</v>
      </c>
      <c r="O322" s="230"/>
      <c r="P322" s="230"/>
      <c r="Q322" s="230"/>
      <c r="R322" s="147"/>
      <c r="T322" s="148" t="s">
        <v>5</v>
      </c>
      <c r="U322" s="45" t="s">
        <v>44</v>
      </c>
      <c r="V322" s="149">
        <v>0</v>
      </c>
      <c r="W322" s="149">
        <f>V322*K322</f>
        <v>0</v>
      </c>
      <c r="X322" s="149">
        <v>0.10299999999999999</v>
      </c>
      <c r="Y322" s="149">
        <f>X322*K322</f>
        <v>0.20599999999999999</v>
      </c>
      <c r="Z322" s="149">
        <v>0</v>
      </c>
      <c r="AA322" s="150">
        <f>Z322*K322</f>
        <v>0</v>
      </c>
      <c r="AR322" s="21" t="s">
        <v>178</v>
      </c>
      <c r="AT322" s="21" t="s">
        <v>305</v>
      </c>
      <c r="AU322" s="21" t="s">
        <v>101</v>
      </c>
      <c r="AY322" s="21" t="s">
        <v>137</v>
      </c>
      <c r="BE322" s="151">
        <f>IF(U322="základní",N322,0)</f>
        <v>0</v>
      </c>
      <c r="BF322" s="151">
        <f>IF(U322="snížená",N322,0)</f>
        <v>0</v>
      </c>
      <c r="BG322" s="151">
        <f>IF(U322="zákl. přenesená",N322,0)</f>
        <v>0</v>
      </c>
      <c r="BH322" s="151">
        <f>IF(U322="sníž. přenesená",N322,0)</f>
        <v>0</v>
      </c>
      <c r="BI322" s="151">
        <f>IF(U322="nulová",N322,0)</f>
        <v>0</v>
      </c>
      <c r="BJ322" s="21" t="s">
        <v>87</v>
      </c>
      <c r="BK322" s="151">
        <f>ROUND(L322*K322,2)</f>
        <v>0</v>
      </c>
      <c r="BL322" s="21" t="s">
        <v>142</v>
      </c>
      <c r="BM322" s="21" t="s">
        <v>443</v>
      </c>
    </row>
    <row r="323" spans="2:65" s="1" customFormat="1" ht="31.5" customHeight="1">
      <c r="B323" s="142"/>
      <c r="C323" s="143" t="s">
        <v>444</v>
      </c>
      <c r="D323" s="143" t="s">
        <v>138</v>
      </c>
      <c r="E323" s="144" t="s">
        <v>445</v>
      </c>
      <c r="F323" s="229" t="s">
        <v>446</v>
      </c>
      <c r="G323" s="229"/>
      <c r="H323" s="229"/>
      <c r="I323" s="229"/>
      <c r="J323" s="145" t="s">
        <v>438</v>
      </c>
      <c r="K323" s="146">
        <v>2</v>
      </c>
      <c r="L323" s="230"/>
      <c r="M323" s="230"/>
      <c r="N323" s="230">
        <f>ROUND(L323*K323,2)</f>
        <v>0</v>
      </c>
      <c r="O323" s="230"/>
      <c r="P323" s="230"/>
      <c r="Q323" s="230"/>
      <c r="R323" s="147"/>
      <c r="T323" s="148" t="s">
        <v>5</v>
      </c>
      <c r="U323" s="45" t="s">
        <v>44</v>
      </c>
      <c r="V323" s="149">
        <v>2.0640000000000001</v>
      </c>
      <c r="W323" s="149">
        <f>V323*K323</f>
        <v>4.1280000000000001</v>
      </c>
      <c r="X323" s="149">
        <v>1.17E-2</v>
      </c>
      <c r="Y323" s="149">
        <f>X323*K323</f>
        <v>2.3400000000000001E-2</v>
      </c>
      <c r="Z323" s="149">
        <v>0</v>
      </c>
      <c r="AA323" s="150">
        <f>Z323*K323</f>
        <v>0</v>
      </c>
      <c r="AR323" s="21" t="s">
        <v>142</v>
      </c>
      <c r="AT323" s="21" t="s">
        <v>138</v>
      </c>
      <c r="AU323" s="21" t="s">
        <v>101</v>
      </c>
      <c r="AY323" s="21" t="s">
        <v>137</v>
      </c>
      <c r="BE323" s="151">
        <f>IF(U323="základní",N323,0)</f>
        <v>0</v>
      </c>
      <c r="BF323" s="151">
        <f>IF(U323="snížená",N323,0)</f>
        <v>0</v>
      </c>
      <c r="BG323" s="151">
        <f>IF(U323="zákl. přenesená",N323,0)</f>
        <v>0</v>
      </c>
      <c r="BH323" s="151">
        <f>IF(U323="sníž. přenesená",N323,0)</f>
        <v>0</v>
      </c>
      <c r="BI323" s="151">
        <f>IF(U323="nulová",N323,0)</f>
        <v>0</v>
      </c>
      <c r="BJ323" s="21" t="s">
        <v>87</v>
      </c>
      <c r="BK323" s="151">
        <f>ROUND(L323*K323,2)</f>
        <v>0</v>
      </c>
      <c r="BL323" s="21" t="s">
        <v>142</v>
      </c>
      <c r="BM323" s="21" t="s">
        <v>447</v>
      </c>
    </row>
    <row r="324" spans="2:65" s="1" customFormat="1" ht="31.5" customHeight="1">
      <c r="B324" s="142"/>
      <c r="C324" s="184" t="s">
        <v>448</v>
      </c>
      <c r="D324" s="184" t="s">
        <v>305</v>
      </c>
      <c r="E324" s="185" t="s">
        <v>449</v>
      </c>
      <c r="F324" s="247" t="s">
        <v>450</v>
      </c>
      <c r="G324" s="247"/>
      <c r="H324" s="247"/>
      <c r="I324" s="247"/>
      <c r="J324" s="186" t="s">
        <v>438</v>
      </c>
      <c r="K324" s="187">
        <v>2</v>
      </c>
      <c r="L324" s="248"/>
      <c r="M324" s="248"/>
      <c r="N324" s="248">
        <f>ROUND(L324*K324,2)</f>
        <v>0</v>
      </c>
      <c r="O324" s="230"/>
      <c r="P324" s="230"/>
      <c r="Q324" s="230"/>
      <c r="R324" s="147"/>
      <c r="T324" s="148" t="s">
        <v>5</v>
      </c>
      <c r="U324" s="45" t="s">
        <v>44</v>
      </c>
      <c r="V324" s="149">
        <v>0</v>
      </c>
      <c r="W324" s="149">
        <f>V324*K324</f>
        <v>0</v>
      </c>
      <c r="X324" s="149">
        <v>0.155</v>
      </c>
      <c r="Y324" s="149">
        <f>X324*K324</f>
        <v>0.31</v>
      </c>
      <c r="Z324" s="149">
        <v>0</v>
      </c>
      <c r="AA324" s="150">
        <f>Z324*K324</f>
        <v>0</v>
      </c>
      <c r="AR324" s="21" t="s">
        <v>178</v>
      </c>
      <c r="AT324" s="21" t="s">
        <v>305</v>
      </c>
      <c r="AU324" s="21" t="s">
        <v>101</v>
      </c>
      <c r="AY324" s="21" t="s">
        <v>137</v>
      </c>
      <c r="BE324" s="151">
        <f>IF(U324="základní",N324,0)</f>
        <v>0</v>
      </c>
      <c r="BF324" s="151">
        <f>IF(U324="snížená",N324,0)</f>
        <v>0</v>
      </c>
      <c r="BG324" s="151">
        <f>IF(U324="zákl. přenesená",N324,0)</f>
        <v>0</v>
      </c>
      <c r="BH324" s="151">
        <f>IF(U324="sníž. přenesená",N324,0)</f>
        <v>0</v>
      </c>
      <c r="BI324" s="151">
        <f>IF(U324="nulová",N324,0)</f>
        <v>0</v>
      </c>
      <c r="BJ324" s="21" t="s">
        <v>87</v>
      </c>
      <c r="BK324" s="151">
        <f>ROUND(L324*K324,2)</f>
        <v>0</v>
      </c>
      <c r="BL324" s="21" t="s">
        <v>142</v>
      </c>
      <c r="BM324" s="21" t="s">
        <v>451</v>
      </c>
    </row>
    <row r="325" spans="2:65" s="1" customFormat="1" ht="44.25" customHeight="1">
      <c r="B325" s="142"/>
      <c r="C325" s="143" t="s">
        <v>452</v>
      </c>
      <c r="D325" s="143" t="s">
        <v>138</v>
      </c>
      <c r="E325" s="144" t="s">
        <v>453</v>
      </c>
      <c r="F325" s="229" t="s">
        <v>454</v>
      </c>
      <c r="G325" s="229"/>
      <c r="H325" s="229"/>
      <c r="I325" s="229"/>
      <c r="J325" s="145" t="s">
        <v>438</v>
      </c>
      <c r="K325" s="146">
        <v>51</v>
      </c>
      <c r="L325" s="230"/>
      <c r="M325" s="230"/>
      <c r="N325" s="230">
        <f>ROUND(L325*K325,2)</f>
        <v>0</v>
      </c>
      <c r="O325" s="230"/>
      <c r="P325" s="230"/>
      <c r="Q325" s="230"/>
      <c r="R325" s="147"/>
      <c r="T325" s="148" t="s">
        <v>5</v>
      </c>
      <c r="U325" s="45" t="s">
        <v>44</v>
      </c>
      <c r="V325" s="149">
        <v>1.5509999999999999</v>
      </c>
      <c r="W325" s="149">
        <f>V325*K325</f>
        <v>79.100999999999999</v>
      </c>
      <c r="X325" s="149">
        <v>0.31108000000000002</v>
      </c>
      <c r="Y325" s="149">
        <f>X325*K325</f>
        <v>15.865080000000001</v>
      </c>
      <c r="Z325" s="149">
        <v>0</v>
      </c>
      <c r="AA325" s="150">
        <f>Z325*K325</f>
        <v>0</v>
      </c>
      <c r="AR325" s="21" t="s">
        <v>142</v>
      </c>
      <c r="AT325" s="21" t="s">
        <v>138</v>
      </c>
      <c r="AU325" s="21" t="s">
        <v>101</v>
      </c>
      <c r="AY325" s="21" t="s">
        <v>137</v>
      </c>
      <c r="BE325" s="151">
        <f>IF(U325="základní",N325,0)</f>
        <v>0</v>
      </c>
      <c r="BF325" s="151">
        <f>IF(U325="snížená",N325,0)</f>
        <v>0</v>
      </c>
      <c r="BG325" s="151">
        <f>IF(U325="zákl. přenesená",N325,0)</f>
        <v>0</v>
      </c>
      <c r="BH325" s="151">
        <f>IF(U325="sníž. přenesená",N325,0)</f>
        <v>0</v>
      </c>
      <c r="BI325" s="151">
        <f>IF(U325="nulová",N325,0)</f>
        <v>0</v>
      </c>
      <c r="BJ325" s="21" t="s">
        <v>87</v>
      </c>
      <c r="BK325" s="151">
        <f>ROUND(L325*K325,2)</f>
        <v>0</v>
      </c>
      <c r="BL325" s="21" t="s">
        <v>142</v>
      </c>
      <c r="BM325" s="21" t="s">
        <v>455</v>
      </c>
    </row>
    <row r="326" spans="2:65" s="9" customFormat="1" ht="29.85" customHeight="1">
      <c r="B326" s="131"/>
      <c r="C326" s="132"/>
      <c r="D326" s="141" t="s">
        <v>117</v>
      </c>
      <c r="E326" s="141"/>
      <c r="F326" s="141"/>
      <c r="G326" s="141"/>
      <c r="H326" s="141"/>
      <c r="I326" s="141"/>
      <c r="J326" s="141"/>
      <c r="K326" s="141"/>
      <c r="L326" s="141"/>
      <c r="M326" s="141"/>
      <c r="N326" s="241">
        <f>BK326</f>
        <v>0</v>
      </c>
      <c r="O326" s="242"/>
      <c r="P326" s="242"/>
      <c r="Q326" s="242"/>
      <c r="R326" s="134"/>
      <c r="T326" s="135"/>
      <c r="U326" s="132"/>
      <c r="V326" s="132"/>
      <c r="W326" s="136">
        <f>SUM(W327:W380)</f>
        <v>917.81587999999999</v>
      </c>
      <c r="X326" s="132"/>
      <c r="Y326" s="136">
        <f>SUM(Y327:Y380)</f>
        <v>318.75380259999997</v>
      </c>
      <c r="Z326" s="132"/>
      <c r="AA326" s="137">
        <f>SUM(AA327:AA380)</f>
        <v>3.2000000000000001E-2</v>
      </c>
      <c r="AR326" s="138" t="s">
        <v>87</v>
      </c>
      <c r="AT326" s="139" t="s">
        <v>78</v>
      </c>
      <c r="AU326" s="139" t="s">
        <v>87</v>
      </c>
      <c r="AY326" s="138" t="s">
        <v>137</v>
      </c>
      <c r="BK326" s="140">
        <f>SUM(BK327:BK380)</f>
        <v>0</v>
      </c>
    </row>
    <row r="327" spans="2:65" s="1" customFormat="1" ht="22.5" customHeight="1">
      <c r="B327" s="142"/>
      <c r="C327" s="143" t="s">
        <v>456</v>
      </c>
      <c r="D327" s="143" t="s">
        <v>138</v>
      </c>
      <c r="E327" s="144" t="s">
        <v>457</v>
      </c>
      <c r="F327" s="229" t="s">
        <v>458</v>
      </c>
      <c r="G327" s="229"/>
      <c r="H327" s="229"/>
      <c r="I327" s="229"/>
      <c r="J327" s="145" t="s">
        <v>181</v>
      </c>
      <c r="K327" s="146">
        <v>63</v>
      </c>
      <c r="L327" s="230"/>
      <c r="M327" s="230"/>
      <c r="N327" s="230">
        <f>ROUND(L327*K327,2)</f>
        <v>0</v>
      </c>
      <c r="O327" s="230"/>
      <c r="P327" s="230"/>
      <c r="Q327" s="230"/>
      <c r="R327" s="147"/>
      <c r="T327" s="148" t="s">
        <v>5</v>
      </c>
      <c r="U327" s="45" t="s">
        <v>44</v>
      </c>
      <c r="V327" s="149">
        <v>0.22800000000000001</v>
      </c>
      <c r="W327" s="149">
        <f>V327*K327</f>
        <v>14.364000000000001</v>
      </c>
      <c r="X327" s="149">
        <v>4.0079999999999998E-2</v>
      </c>
      <c r="Y327" s="149">
        <f>X327*K327</f>
        <v>2.5250399999999997</v>
      </c>
      <c r="Z327" s="149">
        <v>0</v>
      </c>
      <c r="AA327" s="150">
        <f>Z327*K327</f>
        <v>0</v>
      </c>
      <c r="AR327" s="21" t="s">
        <v>142</v>
      </c>
      <c r="AT327" s="21" t="s">
        <v>138</v>
      </c>
      <c r="AU327" s="21" t="s">
        <v>101</v>
      </c>
      <c r="AY327" s="21" t="s">
        <v>137</v>
      </c>
      <c r="BE327" s="151">
        <f>IF(U327="základní",N327,0)</f>
        <v>0</v>
      </c>
      <c r="BF327" s="151">
        <f>IF(U327="snížená",N327,0)</f>
        <v>0</v>
      </c>
      <c r="BG327" s="151">
        <f>IF(U327="zákl. přenesená",N327,0)</f>
        <v>0</v>
      </c>
      <c r="BH327" s="151">
        <f>IF(U327="sníž. přenesená",N327,0)</f>
        <v>0</v>
      </c>
      <c r="BI327" s="151">
        <f>IF(U327="nulová",N327,0)</f>
        <v>0</v>
      </c>
      <c r="BJ327" s="21" t="s">
        <v>87</v>
      </c>
      <c r="BK327" s="151">
        <f>ROUND(L327*K327,2)</f>
        <v>0</v>
      </c>
      <c r="BL327" s="21" t="s">
        <v>142</v>
      </c>
      <c r="BM327" s="21" t="s">
        <v>459</v>
      </c>
    </row>
    <row r="328" spans="2:65" s="1" customFormat="1" ht="22.5" customHeight="1">
      <c r="B328" s="142"/>
      <c r="C328" s="184" t="s">
        <v>460</v>
      </c>
      <c r="D328" s="184" t="s">
        <v>305</v>
      </c>
      <c r="E328" s="185" t="s">
        <v>461</v>
      </c>
      <c r="F328" s="247" t="s">
        <v>462</v>
      </c>
      <c r="G328" s="247"/>
      <c r="H328" s="247"/>
      <c r="I328" s="247"/>
      <c r="J328" s="186" t="s">
        <v>181</v>
      </c>
      <c r="K328" s="187">
        <v>63</v>
      </c>
      <c r="L328" s="248"/>
      <c r="M328" s="248"/>
      <c r="N328" s="248">
        <f>ROUND(L328*K328,2)</f>
        <v>0</v>
      </c>
      <c r="O328" s="230"/>
      <c r="P328" s="230"/>
      <c r="Q328" s="230"/>
      <c r="R328" s="147"/>
      <c r="T328" s="148" t="s">
        <v>5</v>
      </c>
      <c r="U328" s="45" t="s">
        <v>44</v>
      </c>
      <c r="V328" s="149">
        <v>0</v>
      </c>
      <c r="W328" s="149">
        <f>V328*K328</f>
        <v>0</v>
      </c>
      <c r="X328" s="149">
        <v>0.02</v>
      </c>
      <c r="Y328" s="149">
        <f>X328*K328</f>
        <v>1.26</v>
      </c>
      <c r="Z328" s="149">
        <v>0</v>
      </c>
      <c r="AA328" s="150">
        <f>Z328*K328</f>
        <v>0</v>
      </c>
      <c r="AR328" s="21" t="s">
        <v>178</v>
      </c>
      <c r="AT328" s="21" t="s">
        <v>305</v>
      </c>
      <c r="AU328" s="21" t="s">
        <v>101</v>
      </c>
      <c r="AY328" s="21" t="s">
        <v>137</v>
      </c>
      <c r="BE328" s="151">
        <f>IF(U328="základní",N328,0)</f>
        <v>0</v>
      </c>
      <c r="BF328" s="151">
        <f>IF(U328="snížená",N328,0)</f>
        <v>0</v>
      </c>
      <c r="BG328" s="151">
        <f>IF(U328="zákl. přenesená",N328,0)</f>
        <v>0</v>
      </c>
      <c r="BH328" s="151">
        <f>IF(U328="sníž. přenesená",N328,0)</f>
        <v>0</v>
      </c>
      <c r="BI328" s="151">
        <f>IF(U328="nulová",N328,0)</f>
        <v>0</v>
      </c>
      <c r="BJ328" s="21" t="s">
        <v>87</v>
      </c>
      <c r="BK328" s="151">
        <f>ROUND(L328*K328,2)</f>
        <v>0</v>
      </c>
      <c r="BL328" s="21" t="s">
        <v>142</v>
      </c>
      <c r="BM328" s="21" t="s">
        <v>463</v>
      </c>
    </row>
    <row r="329" spans="2:65" s="1" customFormat="1" ht="31.5" customHeight="1">
      <c r="B329" s="142"/>
      <c r="C329" s="143" t="s">
        <v>464</v>
      </c>
      <c r="D329" s="143" t="s">
        <v>138</v>
      </c>
      <c r="E329" s="144" t="s">
        <v>465</v>
      </c>
      <c r="F329" s="229" t="s">
        <v>466</v>
      </c>
      <c r="G329" s="229"/>
      <c r="H329" s="229"/>
      <c r="I329" s="229"/>
      <c r="J329" s="145" t="s">
        <v>438</v>
      </c>
      <c r="K329" s="146">
        <v>40</v>
      </c>
      <c r="L329" s="230"/>
      <c r="M329" s="230"/>
      <c r="N329" s="230">
        <f>ROUND(L329*K329,2)</f>
        <v>0</v>
      </c>
      <c r="O329" s="230"/>
      <c r="P329" s="230"/>
      <c r="Q329" s="230"/>
      <c r="R329" s="147"/>
      <c r="T329" s="148" t="s">
        <v>5</v>
      </c>
      <c r="U329" s="45" t="s">
        <v>44</v>
      </c>
      <c r="V329" s="149">
        <v>0.17399999999999999</v>
      </c>
      <c r="W329" s="149">
        <f>V329*K329</f>
        <v>6.9599999999999991</v>
      </c>
      <c r="X329" s="149">
        <v>0</v>
      </c>
      <c r="Y329" s="149">
        <f>X329*K329</f>
        <v>0</v>
      </c>
      <c r="Z329" s="149">
        <v>0</v>
      </c>
      <c r="AA329" s="150">
        <f>Z329*K329</f>
        <v>0</v>
      </c>
      <c r="AR329" s="21" t="s">
        <v>142</v>
      </c>
      <c r="AT329" s="21" t="s">
        <v>138</v>
      </c>
      <c r="AU329" s="21" t="s">
        <v>101</v>
      </c>
      <c r="AY329" s="21" t="s">
        <v>137</v>
      </c>
      <c r="BE329" s="151">
        <f>IF(U329="základní",N329,0)</f>
        <v>0</v>
      </c>
      <c r="BF329" s="151">
        <f>IF(U329="snížená",N329,0)</f>
        <v>0</v>
      </c>
      <c r="BG329" s="151">
        <f>IF(U329="zákl. přenesená",N329,0)</f>
        <v>0</v>
      </c>
      <c r="BH329" s="151">
        <f>IF(U329="sníž. přenesená",N329,0)</f>
        <v>0</v>
      </c>
      <c r="BI329" s="151">
        <f>IF(U329="nulová",N329,0)</f>
        <v>0</v>
      </c>
      <c r="BJ329" s="21" t="s">
        <v>87</v>
      </c>
      <c r="BK329" s="151">
        <f>ROUND(L329*K329,2)</f>
        <v>0</v>
      </c>
      <c r="BL329" s="21" t="s">
        <v>142</v>
      </c>
      <c r="BM329" s="21" t="s">
        <v>467</v>
      </c>
    </row>
    <row r="330" spans="2:65" s="11" customFormat="1" ht="22.5" customHeight="1">
      <c r="B330" s="160"/>
      <c r="C330" s="161"/>
      <c r="D330" s="161"/>
      <c r="E330" s="162" t="s">
        <v>5</v>
      </c>
      <c r="F330" s="231" t="s">
        <v>468</v>
      </c>
      <c r="G330" s="232"/>
      <c r="H330" s="232"/>
      <c r="I330" s="232"/>
      <c r="J330" s="161"/>
      <c r="K330" s="163">
        <v>40</v>
      </c>
      <c r="L330" s="161"/>
      <c r="M330" s="161"/>
      <c r="N330" s="161"/>
      <c r="O330" s="161"/>
      <c r="P330" s="161"/>
      <c r="Q330" s="161"/>
      <c r="R330" s="164"/>
      <c r="T330" s="165"/>
      <c r="U330" s="161"/>
      <c r="V330" s="161"/>
      <c r="W330" s="161"/>
      <c r="X330" s="161"/>
      <c r="Y330" s="161"/>
      <c r="Z330" s="161"/>
      <c r="AA330" s="166"/>
      <c r="AT330" s="167" t="s">
        <v>145</v>
      </c>
      <c r="AU330" s="167" t="s">
        <v>101</v>
      </c>
      <c r="AV330" s="11" t="s">
        <v>101</v>
      </c>
      <c r="AW330" s="11" t="s">
        <v>37</v>
      </c>
      <c r="AX330" s="11" t="s">
        <v>87</v>
      </c>
      <c r="AY330" s="167" t="s">
        <v>137</v>
      </c>
    </row>
    <row r="331" spans="2:65" s="1" customFormat="1" ht="31.5" customHeight="1">
      <c r="B331" s="142"/>
      <c r="C331" s="143" t="s">
        <v>469</v>
      </c>
      <c r="D331" s="143" t="s">
        <v>138</v>
      </c>
      <c r="E331" s="144" t="s">
        <v>470</v>
      </c>
      <c r="F331" s="229" t="s">
        <v>471</v>
      </c>
      <c r="G331" s="229"/>
      <c r="H331" s="229"/>
      <c r="I331" s="229"/>
      <c r="J331" s="145" t="s">
        <v>438</v>
      </c>
      <c r="K331" s="146">
        <v>80</v>
      </c>
      <c r="L331" s="230"/>
      <c r="M331" s="230"/>
      <c r="N331" s="230">
        <f>ROUND(L331*K331,2)</f>
        <v>0</v>
      </c>
      <c r="O331" s="230"/>
      <c r="P331" s="230"/>
      <c r="Q331" s="230"/>
      <c r="R331" s="147"/>
      <c r="T331" s="148" t="s">
        <v>5</v>
      </c>
      <c r="U331" s="45" t="s">
        <v>44</v>
      </c>
      <c r="V331" s="149">
        <v>0</v>
      </c>
      <c r="W331" s="149">
        <f>V331*K331</f>
        <v>0</v>
      </c>
      <c r="X331" s="149">
        <v>0</v>
      </c>
      <c r="Y331" s="149">
        <f>X331*K331</f>
        <v>0</v>
      </c>
      <c r="Z331" s="149">
        <v>0</v>
      </c>
      <c r="AA331" s="150">
        <f>Z331*K331</f>
        <v>0</v>
      </c>
      <c r="AR331" s="21" t="s">
        <v>142</v>
      </c>
      <c r="AT331" s="21" t="s">
        <v>138</v>
      </c>
      <c r="AU331" s="21" t="s">
        <v>101</v>
      </c>
      <c r="AY331" s="21" t="s">
        <v>137</v>
      </c>
      <c r="BE331" s="151">
        <f>IF(U331="základní",N331,0)</f>
        <v>0</v>
      </c>
      <c r="BF331" s="151">
        <f>IF(U331="snížená",N331,0)</f>
        <v>0</v>
      </c>
      <c r="BG331" s="151">
        <f>IF(U331="zákl. přenesená",N331,0)</f>
        <v>0</v>
      </c>
      <c r="BH331" s="151">
        <f>IF(U331="sníž. přenesená",N331,0)</f>
        <v>0</v>
      </c>
      <c r="BI331" s="151">
        <f>IF(U331="nulová",N331,0)</f>
        <v>0</v>
      </c>
      <c r="BJ331" s="21" t="s">
        <v>87</v>
      </c>
      <c r="BK331" s="151">
        <f>ROUND(L331*K331,2)</f>
        <v>0</v>
      </c>
      <c r="BL331" s="21" t="s">
        <v>142</v>
      </c>
      <c r="BM331" s="21" t="s">
        <v>472</v>
      </c>
    </row>
    <row r="332" spans="2:65" s="11" customFormat="1" ht="22.5" customHeight="1">
      <c r="B332" s="160"/>
      <c r="C332" s="161"/>
      <c r="D332" s="161"/>
      <c r="E332" s="162" t="s">
        <v>5</v>
      </c>
      <c r="F332" s="231" t="s">
        <v>473</v>
      </c>
      <c r="G332" s="232"/>
      <c r="H332" s="232"/>
      <c r="I332" s="232"/>
      <c r="J332" s="161"/>
      <c r="K332" s="163">
        <v>80</v>
      </c>
      <c r="L332" s="161"/>
      <c r="M332" s="161"/>
      <c r="N332" s="161"/>
      <c r="O332" s="161"/>
      <c r="P332" s="161"/>
      <c r="Q332" s="161"/>
      <c r="R332" s="164"/>
      <c r="T332" s="165"/>
      <c r="U332" s="161"/>
      <c r="V332" s="161"/>
      <c r="W332" s="161"/>
      <c r="X332" s="161"/>
      <c r="Y332" s="161"/>
      <c r="Z332" s="161"/>
      <c r="AA332" s="166"/>
      <c r="AT332" s="167" t="s">
        <v>145</v>
      </c>
      <c r="AU332" s="167" t="s">
        <v>101</v>
      </c>
      <c r="AV332" s="11" t="s">
        <v>101</v>
      </c>
      <c r="AW332" s="11" t="s">
        <v>37</v>
      </c>
      <c r="AX332" s="11" t="s">
        <v>79</v>
      </c>
      <c r="AY332" s="167" t="s">
        <v>137</v>
      </c>
    </row>
    <row r="333" spans="2:65" s="12" customFormat="1" ht="22.5" customHeight="1">
      <c r="B333" s="168"/>
      <c r="C333" s="169"/>
      <c r="D333" s="169"/>
      <c r="E333" s="170" t="s">
        <v>5</v>
      </c>
      <c r="F333" s="233" t="s">
        <v>149</v>
      </c>
      <c r="G333" s="234"/>
      <c r="H333" s="234"/>
      <c r="I333" s="234"/>
      <c r="J333" s="169"/>
      <c r="K333" s="171">
        <v>80</v>
      </c>
      <c r="L333" s="169"/>
      <c r="M333" s="169"/>
      <c r="N333" s="169"/>
      <c r="O333" s="169"/>
      <c r="P333" s="169"/>
      <c r="Q333" s="169"/>
      <c r="R333" s="172"/>
      <c r="T333" s="173"/>
      <c r="U333" s="169"/>
      <c r="V333" s="169"/>
      <c r="W333" s="169"/>
      <c r="X333" s="169"/>
      <c r="Y333" s="169"/>
      <c r="Z333" s="169"/>
      <c r="AA333" s="174"/>
      <c r="AT333" s="175" t="s">
        <v>145</v>
      </c>
      <c r="AU333" s="175" t="s">
        <v>101</v>
      </c>
      <c r="AV333" s="12" t="s">
        <v>142</v>
      </c>
      <c r="AW333" s="12" t="s">
        <v>37</v>
      </c>
      <c r="AX333" s="12" t="s">
        <v>87</v>
      </c>
      <c r="AY333" s="175" t="s">
        <v>137</v>
      </c>
    </row>
    <row r="334" spans="2:65" s="1" customFormat="1" ht="31.5" customHeight="1">
      <c r="B334" s="142"/>
      <c r="C334" s="143" t="s">
        <v>474</v>
      </c>
      <c r="D334" s="143" t="s">
        <v>138</v>
      </c>
      <c r="E334" s="144" t="s">
        <v>475</v>
      </c>
      <c r="F334" s="229" t="s">
        <v>476</v>
      </c>
      <c r="G334" s="229"/>
      <c r="H334" s="229"/>
      <c r="I334" s="229"/>
      <c r="J334" s="145" t="s">
        <v>438</v>
      </c>
      <c r="K334" s="146">
        <v>150</v>
      </c>
      <c r="L334" s="230"/>
      <c r="M334" s="230"/>
      <c r="N334" s="230">
        <f>ROUND(L334*K334,2)</f>
        <v>0</v>
      </c>
      <c r="O334" s="230"/>
      <c r="P334" s="230"/>
      <c r="Q334" s="230"/>
      <c r="R334" s="147"/>
      <c r="T334" s="148" t="s">
        <v>5</v>
      </c>
      <c r="U334" s="45" t="s">
        <v>44</v>
      </c>
      <c r="V334" s="149">
        <v>7.4999999999999997E-2</v>
      </c>
      <c r="W334" s="149">
        <f>V334*K334</f>
        <v>11.25</v>
      </c>
      <c r="X334" s="149">
        <v>0</v>
      </c>
      <c r="Y334" s="149">
        <f>X334*K334</f>
        <v>0</v>
      </c>
      <c r="Z334" s="149">
        <v>0</v>
      </c>
      <c r="AA334" s="150">
        <f>Z334*K334</f>
        <v>0</v>
      </c>
      <c r="AR334" s="21" t="s">
        <v>142</v>
      </c>
      <c r="AT334" s="21" t="s">
        <v>138</v>
      </c>
      <c r="AU334" s="21" t="s">
        <v>101</v>
      </c>
      <c r="AY334" s="21" t="s">
        <v>137</v>
      </c>
      <c r="BE334" s="151">
        <f>IF(U334="základní",N334,0)</f>
        <v>0</v>
      </c>
      <c r="BF334" s="151">
        <f>IF(U334="snížená",N334,0)</f>
        <v>0</v>
      </c>
      <c r="BG334" s="151">
        <f>IF(U334="zákl. přenesená",N334,0)</f>
        <v>0</v>
      </c>
      <c r="BH334" s="151">
        <f>IF(U334="sníž. přenesená",N334,0)</f>
        <v>0</v>
      </c>
      <c r="BI334" s="151">
        <f>IF(U334="nulová",N334,0)</f>
        <v>0</v>
      </c>
      <c r="BJ334" s="21" t="s">
        <v>87</v>
      </c>
      <c r="BK334" s="151">
        <f>ROUND(L334*K334,2)</f>
        <v>0</v>
      </c>
      <c r="BL334" s="21" t="s">
        <v>142</v>
      </c>
      <c r="BM334" s="21" t="s">
        <v>477</v>
      </c>
    </row>
    <row r="335" spans="2:65" s="11" customFormat="1" ht="22.5" customHeight="1">
      <c r="B335" s="160"/>
      <c r="C335" s="161"/>
      <c r="D335" s="161"/>
      <c r="E335" s="162" t="s">
        <v>5</v>
      </c>
      <c r="F335" s="231" t="s">
        <v>478</v>
      </c>
      <c r="G335" s="232"/>
      <c r="H335" s="232"/>
      <c r="I335" s="232"/>
      <c r="J335" s="161"/>
      <c r="K335" s="163">
        <v>150</v>
      </c>
      <c r="L335" s="161"/>
      <c r="M335" s="161"/>
      <c r="N335" s="161"/>
      <c r="O335" s="161"/>
      <c r="P335" s="161"/>
      <c r="Q335" s="161"/>
      <c r="R335" s="164"/>
      <c r="T335" s="165"/>
      <c r="U335" s="161"/>
      <c r="V335" s="161"/>
      <c r="W335" s="161"/>
      <c r="X335" s="161"/>
      <c r="Y335" s="161"/>
      <c r="Z335" s="161"/>
      <c r="AA335" s="166"/>
      <c r="AT335" s="167" t="s">
        <v>145</v>
      </c>
      <c r="AU335" s="167" t="s">
        <v>101</v>
      </c>
      <c r="AV335" s="11" t="s">
        <v>101</v>
      </c>
      <c r="AW335" s="11" t="s">
        <v>37</v>
      </c>
      <c r="AX335" s="11" t="s">
        <v>79</v>
      </c>
      <c r="AY335" s="167" t="s">
        <v>137</v>
      </c>
    </row>
    <row r="336" spans="2:65" s="12" customFormat="1" ht="22.5" customHeight="1">
      <c r="B336" s="168"/>
      <c r="C336" s="169"/>
      <c r="D336" s="169"/>
      <c r="E336" s="170" t="s">
        <v>5</v>
      </c>
      <c r="F336" s="233" t="s">
        <v>149</v>
      </c>
      <c r="G336" s="234"/>
      <c r="H336" s="234"/>
      <c r="I336" s="234"/>
      <c r="J336" s="169"/>
      <c r="K336" s="171">
        <v>150</v>
      </c>
      <c r="L336" s="169"/>
      <c r="M336" s="169"/>
      <c r="N336" s="169"/>
      <c r="O336" s="169"/>
      <c r="P336" s="169"/>
      <c r="Q336" s="169"/>
      <c r="R336" s="172"/>
      <c r="T336" s="173"/>
      <c r="U336" s="169"/>
      <c r="V336" s="169"/>
      <c r="W336" s="169"/>
      <c r="X336" s="169"/>
      <c r="Y336" s="169"/>
      <c r="Z336" s="169"/>
      <c r="AA336" s="174"/>
      <c r="AT336" s="175" t="s">
        <v>145</v>
      </c>
      <c r="AU336" s="175" t="s">
        <v>101</v>
      </c>
      <c r="AV336" s="12" t="s">
        <v>142</v>
      </c>
      <c r="AW336" s="12" t="s">
        <v>37</v>
      </c>
      <c r="AX336" s="12" t="s">
        <v>87</v>
      </c>
      <c r="AY336" s="175" t="s">
        <v>137</v>
      </c>
    </row>
    <row r="337" spans="2:65" s="1" customFormat="1" ht="31.5" customHeight="1">
      <c r="B337" s="142"/>
      <c r="C337" s="143" t="s">
        <v>479</v>
      </c>
      <c r="D337" s="143" t="s">
        <v>138</v>
      </c>
      <c r="E337" s="144" t="s">
        <v>480</v>
      </c>
      <c r="F337" s="229" t="s">
        <v>481</v>
      </c>
      <c r="G337" s="229"/>
      <c r="H337" s="229"/>
      <c r="I337" s="229"/>
      <c r="J337" s="145" t="s">
        <v>438</v>
      </c>
      <c r="K337" s="146">
        <v>300</v>
      </c>
      <c r="L337" s="230"/>
      <c r="M337" s="230"/>
      <c r="N337" s="230">
        <f>ROUND(L337*K337,2)</f>
        <v>0</v>
      </c>
      <c r="O337" s="230"/>
      <c r="P337" s="230"/>
      <c r="Q337" s="230"/>
      <c r="R337" s="147"/>
      <c r="T337" s="148" t="s">
        <v>5</v>
      </c>
      <c r="U337" s="45" t="s">
        <v>44</v>
      </c>
      <c r="V337" s="149">
        <v>0</v>
      </c>
      <c r="W337" s="149">
        <f>V337*K337</f>
        <v>0</v>
      </c>
      <c r="X337" s="149">
        <v>0</v>
      </c>
      <c r="Y337" s="149">
        <f>X337*K337</f>
        <v>0</v>
      </c>
      <c r="Z337" s="149">
        <v>0</v>
      </c>
      <c r="AA337" s="150">
        <f>Z337*K337</f>
        <v>0</v>
      </c>
      <c r="AR337" s="21" t="s">
        <v>142</v>
      </c>
      <c r="AT337" s="21" t="s">
        <v>138</v>
      </c>
      <c r="AU337" s="21" t="s">
        <v>101</v>
      </c>
      <c r="AY337" s="21" t="s">
        <v>137</v>
      </c>
      <c r="BE337" s="151">
        <f>IF(U337="základní",N337,0)</f>
        <v>0</v>
      </c>
      <c r="BF337" s="151">
        <f>IF(U337="snížená",N337,0)</f>
        <v>0</v>
      </c>
      <c r="BG337" s="151">
        <f>IF(U337="zákl. přenesená",N337,0)</f>
        <v>0</v>
      </c>
      <c r="BH337" s="151">
        <f>IF(U337="sníž. přenesená",N337,0)</f>
        <v>0</v>
      </c>
      <c r="BI337" s="151">
        <f>IF(U337="nulová",N337,0)</f>
        <v>0</v>
      </c>
      <c r="BJ337" s="21" t="s">
        <v>87</v>
      </c>
      <c r="BK337" s="151">
        <f>ROUND(L337*K337,2)</f>
        <v>0</v>
      </c>
      <c r="BL337" s="21" t="s">
        <v>142</v>
      </c>
      <c r="BM337" s="21" t="s">
        <v>482</v>
      </c>
    </row>
    <row r="338" spans="2:65" s="11" customFormat="1" ht="22.5" customHeight="1">
      <c r="B338" s="160"/>
      <c r="C338" s="161"/>
      <c r="D338" s="161"/>
      <c r="E338" s="162" t="s">
        <v>5</v>
      </c>
      <c r="F338" s="231" t="s">
        <v>483</v>
      </c>
      <c r="G338" s="232"/>
      <c r="H338" s="232"/>
      <c r="I338" s="232"/>
      <c r="J338" s="161"/>
      <c r="K338" s="163">
        <v>300</v>
      </c>
      <c r="L338" s="161"/>
      <c r="M338" s="161"/>
      <c r="N338" s="161"/>
      <c r="O338" s="161"/>
      <c r="P338" s="161"/>
      <c r="Q338" s="161"/>
      <c r="R338" s="164"/>
      <c r="T338" s="165"/>
      <c r="U338" s="161"/>
      <c r="V338" s="161"/>
      <c r="W338" s="161"/>
      <c r="X338" s="161"/>
      <c r="Y338" s="161"/>
      <c r="Z338" s="161"/>
      <c r="AA338" s="166"/>
      <c r="AT338" s="167" t="s">
        <v>145</v>
      </c>
      <c r="AU338" s="167" t="s">
        <v>101</v>
      </c>
      <c r="AV338" s="11" t="s">
        <v>101</v>
      </c>
      <c r="AW338" s="11" t="s">
        <v>37</v>
      </c>
      <c r="AX338" s="11" t="s">
        <v>79</v>
      </c>
      <c r="AY338" s="167" t="s">
        <v>137</v>
      </c>
    </row>
    <row r="339" spans="2:65" s="12" customFormat="1" ht="22.5" customHeight="1">
      <c r="B339" s="168"/>
      <c r="C339" s="169"/>
      <c r="D339" s="169"/>
      <c r="E339" s="170" t="s">
        <v>5</v>
      </c>
      <c r="F339" s="233" t="s">
        <v>149</v>
      </c>
      <c r="G339" s="234"/>
      <c r="H339" s="234"/>
      <c r="I339" s="234"/>
      <c r="J339" s="169"/>
      <c r="K339" s="171">
        <v>300</v>
      </c>
      <c r="L339" s="169"/>
      <c r="M339" s="169"/>
      <c r="N339" s="169"/>
      <c r="O339" s="169"/>
      <c r="P339" s="169"/>
      <c r="Q339" s="169"/>
      <c r="R339" s="172"/>
      <c r="T339" s="173"/>
      <c r="U339" s="169"/>
      <c r="V339" s="169"/>
      <c r="W339" s="169"/>
      <c r="X339" s="169"/>
      <c r="Y339" s="169"/>
      <c r="Z339" s="169"/>
      <c r="AA339" s="174"/>
      <c r="AT339" s="175" t="s">
        <v>145</v>
      </c>
      <c r="AU339" s="175" t="s">
        <v>101</v>
      </c>
      <c r="AV339" s="12" t="s">
        <v>142</v>
      </c>
      <c r="AW339" s="12" t="s">
        <v>37</v>
      </c>
      <c r="AX339" s="12" t="s">
        <v>87</v>
      </c>
      <c r="AY339" s="175" t="s">
        <v>137</v>
      </c>
    </row>
    <row r="340" spans="2:65" s="1" customFormat="1" ht="31.5" customHeight="1">
      <c r="B340" s="142"/>
      <c r="C340" s="143" t="s">
        <v>484</v>
      </c>
      <c r="D340" s="143" t="s">
        <v>138</v>
      </c>
      <c r="E340" s="144" t="s">
        <v>485</v>
      </c>
      <c r="F340" s="229" t="s">
        <v>486</v>
      </c>
      <c r="G340" s="229"/>
      <c r="H340" s="229"/>
      <c r="I340" s="229"/>
      <c r="J340" s="145" t="s">
        <v>438</v>
      </c>
      <c r="K340" s="146">
        <v>10</v>
      </c>
      <c r="L340" s="230"/>
      <c r="M340" s="230"/>
      <c r="N340" s="230">
        <f>ROUND(L340*K340,2)</f>
        <v>0</v>
      </c>
      <c r="O340" s="230"/>
      <c r="P340" s="230"/>
      <c r="Q340" s="230"/>
      <c r="R340" s="147"/>
      <c r="T340" s="148" t="s">
        <v>5</v>
      </c>
      <c r="U340" s="45" t="s">
        <v>44</v>
      </c>
      <c r="V340" s="149">
        <v>0.2</v>
      </c>
      <c r="W340" s="149">
        <f>V340*K340</f>
        <v>2</v>
      </c>
      <c r="X340" s="149">
        <v>6.9999999999999999E-4</v>
      </c>
      <c r="Y340" s="149">
        <f>X340*K340</f>
        <v>7.0000000000000001E-3</v>
      </c>
      <c r="Z340" s="149">
        <v>0</v>
      </c>
      <c r="AA340" s="150">
        <f>Z340*K340</f>
        <v>0</v>
      </c>
      <c r="AR340" s="21" t="s">
        <v>142</v>
      </c>
      <c r="AT340" s="21" t="s">
        <v>138</v>
      </c>
      <c r="AU340" s="21" t="s">
        <v>101</v>
      </c>
      <c r="AY340" s="21" t="s">
        <v>137</v>
      </c>
      <c r="BE340" s="151">
        <f>IF(U340="základní",N340,0)</f>
        <v>0</v>
      </c>
      <c r="BF340" s="151">
        <f>IF(U340="snížená",N340,0)</f>
        <v>0</v>
      </c>
      <c r="BG340" s="151">
        <f>IF(U340="zákl. přenesená",N340,0)</f>
        <v>0</v>
      </c>
      <c r="BH340" s="151">
        <f>IF(U340="sníž. přenesená",N340,0)</f>
        <v>0</v>
      </c>
      <c r="BI340" s="151">
        <f>IF(U340="nulová",N340,0)</f>
        <v>0</v>
      </c>
      <c r="BJ340" s="21" t="s">
        <v>87</v>
      </c>
      <c r="BK340" s="151">
        <f>ROUND(L340*K340,2)</f>
        <v>0</v>
      </c>
      <c r="BL340" s="21" t="s">
        <v>142</v>
      </c>
      <c r="BM340" s="21" t="s">
        <v>487</v>
      </c>
    </row>
    <row r="341" spans="2:65" s="11" customFormat="1" ht="22.5" customHeight="1">
      <c r="B341" s="160"/>
      <c r="C341" s="161"/>
      <c r="D341" s="161"/>
      <c r="E341" s="162" t="s">
        <v>5</v>
      </c>
      <c r="F341" s="231" t="s">
        <v>190</v>
      </c>
      <c r="G341" s="232"/>
      <c r="H341" s="232"/>
      <c r="I341" s="232"/>
      <c r="J341" s="161"/>
      <c r="K341" s="163">
        <v>10</v>
      </c>
      <c r="L341" s="161"/>
      <c r="M341" s="161"/>
      <c r="N341" s="161"/>
      <c r="O341" s="161"/>
      <c r="P341" s="161"/>
      <c r="Q341" s="161"/>
      <c r="R341" s="164"/>
      <c r="T341" s="165"/>
      <c r="U341" s="161"/>
      <c r="V341" s="161"/>
      <c r="W341" s="161"/>
      <c r="X341" s="161"/>
      <c r="Y341" s="161"/>
      <c r="Z341" s="161"/>
      <c r="AA341" s="166"/>
      <c r="AT341" s="167" t="s">
        <v>145</v>
      </c>
      <c r="AU341" s="167" t="s">
        <v>101</v>
      </c>
      <c r="AV341" s="11" t="s">
        <v>101</v>
      </c>
      <c r="AW341" s="11" t="s">
        <v>37</v>
      </c>
      <c r="AX341" s="11" t="s">
        <v>79</v>
      </c>
      <c r="AY341" s="167" t="s">
        <v>137</v>
      </c>
    </row>
    <row r="342" spans="2:65" s="12" customFormat="1" ht="22.5" customHeight="1">
      <c r="B342" s="168"/>
      <c r="C342" s="169"/>
      <c r="D342" s="169"/>
      <c r="E342" s="170" t="s">
        <v>5</v>
      </c>
      <c r="F342" s="233" t="s">
        <v>149</v>
      </c>
      <c r="G342" s="234"/>
      <c r="H342" s="234"/>
      <c r="I342" s="234"/>
      <c r="J342" s="169"/>
      <c r="K342" s="171">
        <v>10</v>
      </c>
      <c r="L342" s="169"/>
      <c r="M342" s="169"/>
      <c r="N342" s="169"/>
      <c r="O342" s="169"/>
      <c r="P342" s="169"/>
      <c r="Q342" s="169"/>
      <c r="R342" s="172"/>
      <c r="T342" s="173"/>
      <c r="U342" s="169"/>
      <c r="V342" s="169"/>
      <c r="W342" s="169"/>
      <c r="X342" s="169"/>
      <c r="Y342" s="169"/>
      <c r="Z342" s="169"/>
      <c r="AA342" s="174"/>
      <c r="AT342" s="175" t="s">
        <v>145</v>
      </c>
      <c r="AU342" s="175" t="s">
        <v>101</v>
      </c>
      <c r="AV342" s="12" t="s">
        <v>142</v>
      </c>
      <c r="AW342" s="12" t="s">
        <v>37</v>
      </c>
      <c r="AX342" s="12" t="s">
        <v>87</v>
      </c>
      <c r="AY342" s="175" t="s">
        <v>137</v>
      </c>
    </row>
    <row r="343" spans="2:65" s="1" customFormat="1" ht="22.5" customHeight="1">
      <c r="B343" s="142"/>
      <c r="C343" s="184" t="s">
        <v>488</v>
      </c>
      <c r="D343" s="184" t="s">
        <v>305</v>
      </c>
      <c r="E343" s="185" t="s">
        <v>489</v>
      </c>
      <c r="F343" s="247" t="s">
        <v>490</v>
      </c>
      <c r="G343" s="247"/>
      <c r="H343" s="247"/>
      <c r="I343" s="247"/>
      <c r="J343" s="186" t="s">
        <v>438</v>
      </c>
      <c r="K343" s="187">
        <v>10</v>
      </c>
      <c r="L343" s="248"/>
      <c r="M343" s="248"/>
      <c r="N343" s="248">
        <f>ROUND(L343*K343,2)</f>
        <v>0</v>
      </c>
      <c r="O343" s="230"/>
      <c r="P343" s="230"/>
      <c r="Q343" s="230"/>
      <c r="R343" s="147"/>
      <c r="T343" s="148" t="s">
        <v>5</v>
      </c>
      <c r="U343" s="45" t="s">
        <v>44</v>
      </c>
      <c r="V343" s="149">
        <v>0</v>
      </c>
      <c r="W343" s="149">
        <f>V343*K343</f>
        <v>0</v>
      </c>
      <c r="X343" s="149">
        <v>4.0000000000000001E-3</v>
      </c>
      <c r="Y343" s="149">
        <f>X343*K343</f>
        <v>0.04</v>
      </c>
      <c r="Z343" s="149">
        <v>0</v>
      </c>
      <c r="AA343" s="150">
        <f>Z343*K343</f>
        <v>0</v>
      </c>
      <c r="AR343" s="21" t="s">
        <v>178</v>
      </c>
      <c r="AT343" s="21" t="s">
        <v>305</v>
      </c>
      <c r="AU343" s="21" t="s">
        <v>101</v>
      </c>
      <c r="AY343" s="21" t="s">
        <v>137</v>
      </c>
      <c r="BE343" s="151">
        <f>IF(U343="základní",N343,0)</f>
        <v>0</v>
      </c>
      <c r="BF343" s="151">
        <f>IF(U343="snížená",N343,0)</f>
        <v>0</v>
      </c>
      <c r="BG343" s="151">
        <f>IF(U343="zákl. přenesená",N343,0)</f>
        <v>0</v>
      </c>
      <c r="BH343" s="151">
        <f>IF(U343="sníž. přenesená",N343,0)</f>
        <v>0</v>
      </c>
      <c r="BI343" s="151">
        <f>IF(U343="nulová",N343,0)</f>
        <v>0</v>
      </c>
      <c r="BJ343" s="21" t="s">
        <v>87</v>
      </c>
      <c r="BK343" s="151">
        <f>ROUND(L343*K343,2)</f>
        <v>0</v>
      </c>
      <c r="BL343" s="21" t="s">
        <v>142</v>
      </c>
      <c r="BM343" s="21" t="s">
        <v>491</v>
      </c>
    </row>
    <row r="344" spans="2:65" s="1" customFormat="1" ht="31.5" customHeight="1">
      <c r="B344" s="142"/>
      <c r="C344" s="143" t="s">
        <v>492</v>
      </c>
      <c r="D344" s="143" t="s">
        <v>138</v>
      </c>
      <c r="E344" s="144" t="s">
        <v>493</v>
      </c>
      <c r="F344" s="229" t="s">
        <v>494</v>
      </c>
      <c r="G344" s="229"/>
      <c r="H344" s="229"/>
      <c r="I344" s="229"/>
      <c r="J344" s="145" t="s">
        <v>438</v>
      </c>
      <c r="K344" s="146">
        <v>10</v>
      </c>
      <c r="L344" s="230"/>
      <c r="M344" s="230"/>
      <c r="N344" s="230">
        <f>ROUND(L344*K344,2)</f>
        <v>0</v>
      </c>
      <c r="O344" s="230"/>
      <c r="P344" s="230"/>
      <c r="Q344" s="230"/>
      <c r="R344" s="147"/>
      <c r="T344" s="148" t="s">
        <v>5</v>
      </c>
      <c r="U344" s="45" t="s">
        <v>44</v>
      </c>
      <c r="V344" s="149">
        <v>0.41599999999999998</v>
      </c>
      <c r="W344" s="149">
        <f>V344*K344</f>
        <v>4.16</v>
      </c>
      <c r="X344" s="149">
        <v>0.10940999999999999</v>
      </c>
      <c r="Y344" s="149">
        <f>X344*K344</f>
        <v>1.0940999999999999</v>
      </c>
      <c r="Z344" s="149">
        <v>0</v>
      </c>
      <c r="AA344" s="150">
        <f>Z344*K344</f>
        <v>0</v>
      </c>
      <c r="AR344" s="21" t="s">
        <v>142</v>
      </c>
      <c r="AT344" s="21" t="s">
        <v>138</v>
      </c>
      <c r="AU344" s="21" t="s">
        <v>101</v>
      </c>
      <c r="AY344" s="21" t="s">
        <v>137</v>
      </c>
      <c r="BE344" s="151">
        <f>IF(U344="základní",N344,0)</f>
        <v>0</v>
      </c>
      <c r="BF344" s="151">
        <f>IF(U344="snížená",N344,0)</f>
        <v>0</v>
      </c>
      <c r="BG344" s="151">
        <f>IF(U344="zákl. přenesená",N344,0)</f>
        <v>0</v>
      </c>
      <c r="BH344" s="151">
        <f>IF(U344="sníž. přenesená",N344,0)</f>
        <v>0</v>
      </c>
      <c r="BI344" s="151">
        <f>IF(U344="nulová",N344,0)</f>
        <v>0</v>
      </c>
      <c r="BJ344" s="21" t="s">
        <v>87</v>
      </c>
      <c r="BK344" s="151">
        <f>ROUND(L344*K344,2)</f>
        <v>0</v>
      </c>
      <c r="BL344" s="21" t="s">
        <v>142</v>
      </c>
      <c r="BM344" s="21" t="s">
        <v>495</v>
      </c>
    </row>
    <row r="345" spans="2:65" s="11" customFormat="1" ht="22.5" customHeight="1">
      <c r="B345" s="160"/>
      <c r="C345" s="161"/>
      <c r="D345" s="161"/>
      <c r="E345" s="162" t="s">
        <v>5</v>
      </c>
      <c r="F345" s="231" t="s">
        <v>496</v>
      </c>
      <c r="G345" s="232"/>
      <c r="H345" s="232"/>
      <c r="I345" s="232"/>
      <c r="J345" s="161"/>
      <c r="K345" s="163">
        <v>10</v>
      </c>
      <c r="L345" s="161"/>
      <c r="M345" s="161"/>
      <c r="N345" s="161"/>
      <c r="O345" s="161"/>
      <c r="P345" s="161"/>
      <c r="Q345" s="161"/>
      <c r="R345" s="164"/>
      <c r="T345" s="165"/>
      <c r="U345" s="161"/>
      <c r="V345" s="161"/>
      <c r="W345" s="161"/>
      <c r="X345" s="161"/>
      <c r="Y345" s="161"/>
      <c r="Z345" s="161"/>
      <c r="AA345" s="166"/>
      <c r="AT345" s="167" t="s">
        <v>145</v>
      </c>
      <c r="AU345" s="167" t="s">
        <v>101</v>
      </c>
      <c r="AV345" s="11" t="s">
        <v>101</v>
      </c>
      <c r="AW345" s="11" t="s">
        <v>37</v>
      </c>
      <c r="AX345" s="11" t="s">
        <v>79</v>
      </c>
      <c r="AY345" s="167" t="s">
        <v>137</v>
      </c>
    </row>
    <row r="346" spans="2:65" s="12" customFormat="1" ht="22.5" customHeight="1">
      <c r="B346" s="168"/>
      <c r="C346" s="169"/>
      <c r="D346" s="169"/>
      <c r="E346" s="170" t="s">
        <v>5</v>
      </c>
      <c r="F346" s="233" t="s">
        <v>149</v>
      </c>
      <c r="G346" s="234"/>
      <c r="H346" s="234"/>
      <c r="I346" s="234"/>
      <c r="J346" s="169"/>
      <c r="K346" s="171">
        <v>10</v>
      </c>
      <c r="L346" s="169"/>
      <c r="M346" s="169"/>
      <c r="N346" s="169"/>
      <c r="O346" s="169"/>
      <c r="P346" s="169"/>
      <c r="Q346" s="169"/>
      <c r="R346" s="172"/>
      <c r="T346" s="173"/>
      <c r="U346" s="169"/>
      <c r="V346" s="169"/>
      <c r="W346" s="169"/>
      <c r="X346" s="169"/>
      <c r="Y346" s="169"/>
      <c r="Z346" s="169"/>
      <c r="AA346" s="174"/>
      <c r="AT346" s="175" t="s">
        <v>145</v>
      </c>
      <c r="AU346" s="175" t="s">
        <v>101</v>
      </c>
      <c r="AV346" s="12" t="s">
        <v>142</v>
      </c>
      <c r="AW346" s="12" t="s">
        <v>37</v>
      </c>
      <c r="AX346" s="12" t="s">
        <v>87</v>
      </c>
      <c r="AY346" s="175" t="s">
        <v>137</v>
      </c>
    </row>
    <row r="347" spans="2:65" s="1" customFormat="1" ht="22.5" customHeight="1">
      <c r="B347" s="142"/>
      <c r="C347" s="184" t="s">
        <v>497</v>
      </c>
      <c r="D347" s="184" t="s">
        <v>305</v>
      </c>
      <c r="E347" s="185" t="s">
        <v>498</v>
      </c>
      <c r="F347" s="247" t="s">
        <v>499</v>
      </c>
      <c r="G347" s="247"/>
      <c r="H347" s="247"/>
      <c r="I347" s="247"/>
      <c r="J347" s="186" t="s">
        <v>438</v>
      </c>
      <c r="K347" s="187">
        <v>10</v>
      </c>
      <c r="L347" s="248"/>
      <c r="M347" s="248"/>
      <c r="N347" s="248">
        <f>ROUND(L347*K347,2)</f>
        <v>0</v>
      </c>
      <c r="O347" s="230"/>
      <c r="P347" s="230"/>
      <c r="Q347" s="230"/>
      <c r="R347" s="147"/>
      <c r="T347" s="148" t="s">
        <v>5</v>
      </c>
      <c r="U347" s="45" t="s">
        <v>44</v>
      </c>
      <c r="V347" s="149">
        <v>0</v>
      </c>
      <c r="W347" s="149">
        <f>V347*K347</f>
        <v>0</v>
      </c>
      <c r="X347" s="149">
        <v>2.5000000000000001E-3</v>
      </c>
      <c r="Y347" s="149">
        <f>X347*K347</f>
        <v>2.5000000000000001E-2</v>
      </c>
      <c r="Z347" s="149">
        <v>0</v>
      </c>
      <c r="AA347" s="150">
        <f>Z347*K347</f>
        <v>0</v>
      </c>
      <c r="AR347" s="21" t="s">
        <v>178</v>
      </c>
      <c r="AT347" s="21" t="s">
        <v>305</v>
      </c>
      <c r="AU347" s="21" t="s">
        <v>101</v>
      </c>
      <c r="AY347" s="21" t="s">
        <v>137</v>
      </c>
      <c r="BE347" s="151">
        <f>IF(U347="základní",N347,0)</f>
        <v>0</v>
      </c>
      <c r="BF347" s="151">
        <f>IF(U347="snížená",N347,0)</f>
        <v>0</v>
      </c>
      <c r="BG347" s="151">
        <f>IF(U347="zákl. přenesená",N347,0)</f>
        <v>0</v>
      </c>
      <c r="BH347" s="151">
        <f>IF(U347="sníž. přenesená",N347,0)</f>
        <v>0</v>
      </c>
      <c r="BI347" s="151">
        <f>IF(U347="nulová",N347,0)</f>
        <v>0</v>
      </c>
      <c r="BJ347" s="21" t="s">
        <v>87</v>
      </c>
      <c r="BK347" s="151">
        <f>ROUND(L347*K347,2)</f>
        <v>0</v>
      </c>
      <c r="BL347" s="21" t="s">
        <v>142</v>
      </c>
      <c r="BM347" s="21" t="s">
        <v>500</v>
      </c>
    </row>
    <row r="348" spans="2:65" s="1" customFormat="1" ht="31.5" customHeight="1">
      <c r="B348" s="142"/>
      <c r="C348" s="143" t="s">
        <v>501</v>
      </c>
      <c r="D348" s="143" t="s">
        <v>138</v>
      </c>
      <c r="E348" s="144" t="s">
        <v>502</v>
      </c>
      <c r="F348" s="229" t="s">
        <v>503</v>
      </c>
      <c r="G348" s="229"/>
      <c r="H348" s="229"/>
      <c r="I348" s="229"/>
      <c r="J348" s="145" t="s">
        <v>152</v>
      </c>
      <c r="K348" s="146">
        <v>136</v>
      </c>
      <c r="L348" s="230"/>
      <c r="M348" s="230"/>
      <c r="N348" s="230">
        <f>ROUND(L348*K348,2)</f>
        <v>0</v>
      </c>
      <c r="O348" s="230"/>
      <c r="P348" s="230"/>
      <c r="Q348" s="230"/>
      <c r="R348" s="147"/>
      <c r="T348" s="148" t="s">
        <v>5</v>
      </c>
      <c r="U348" s="45" t="s">
        <v>44</v>
      </c>
      <c r="V348" s="149">
        <v>0.108</v>
      </c>
      <c r="W348" s="149">
        <f>V348*K348</f>
        <v>14.688000000000001</v>
      </c>
      <c r="X348" s="149">
        <v>1.1999999999999999E-3</v>
      </c>
      <c r="Y348" s="149">
        <f>X348*K348</f>
        <v>0.16319999999999998</v>
      </c>
      <c r="Z348" s="149">
        <v>0</v>
      </c>
      <c r="AA348" s="150">
        <f>Z348*K348</f>
        <v>0</v>
      </c>
      <c r="AR348" s="21" t="s">
        <v>142</v>
      </c>
      <c r="AT348" s="21" t="s">
        <v>138</v>
      </c>
      <c r="AU348" s="21" t="s">
        <v>101</v>
      </c>
      <c r="AY348" s="21" t="s">
        <v>137</v>
      </c>
      <c r="BE348" s="151">
        <f>IF(U348="základní",N348,0)</f>
        <v>0</v>
      </c>
      <c r="BF348" s="151">
        <f>IF(U348="snížená",N348,0)</f>
        <v>0</v>
      </c>
      <c r="BG348" s="151">
        <f>IF(U348="zákl. přenesená",N348,0)</f>
        <v>0</v>
      </c>
      <c r="BH348" s="151">
        <f>IF(U348="sníž. přenesená",N348,0)</f>
        <v>0</v>
      </c>
      <c r="BI348" s="151">
        <f>IF(U348="nulová",N348,0)</f>
        <v>0</v>
      </c>
      <c r="BJ348" s="21" t="s">
        <v>87</v>
      </c>
      <c r="BK348" s="151">
        <f>ROUND(L348*K348,2)</f>
        <v>0</v>
      </c>
      <c r="BL348" s="21" t="s">
        <v>142</v>
      </c>
      <c r="BM348" s="21" t="s">
        <v>504</v>
      </c>
    </row>
    <row r="349" spans="2:65" s="1" customFormat="1" ht="31.5" customHeight="1">
      <c r="B349" s="142"/>
      <c r="C349" s="143" t="s">
        <v>505</v>
      </c>
      <c r="D349" s="143" t="s">
        <v>138</v>
      </c>
      <c r="E349" s="144" t="s">
        <v>506</v>
      </c>
      <c r="F349" s="229" t="s">
        <v>507</v>
      </c>
      <c r="G349" s="229"/>
      <c r="H349" s="229"/>
      <c r="I349" s="229"/>
      <c r="J349" s="145" t="s">
        <v>152</v>
      </c>
      <c r="K349" s="146">
        <v>5</v>
      </c>
      <c r="L349" s="230"/>
      <c r="M349" s="230"/>
      <c r="N349" s="230">
        <f>ROUND(L349*K349,2)</f>
        <v>0</v>
      </c>
      <c r="O349" s="230"/>
      <c r="P349" s="230"/>
      <c r="Q349" s="230"/>
      <c r="R349" s="147"/>
      <c r="T349" s="148" t="s">
        <v>5</v>
      </c>
      <c r="U349" s="45" t="s">
        <v>44</v>
      </c>
      <c r="V349" s="149">
        <v>0.08</v>
      </c>
      <c r="W349" s="149">
        <f>V349*K349</f>
        <v>0.4</v>
      </c>
      <c r="X349" s="149">
        <v>6.9999999999999994E-5</v>
      </c>
      <c r="Y349" s="149">
        <f>X349*K349</f>
        <v>3.4999999999999994E-4</v>
      </c>
      <c r="Z349" s="149">
        <v>0</v>
      </c>
      <c r="AA349" s="150">
        <f>Z349*K349</f>
        <v>0</v>
      </c>
      <c r="AR349" s="21" t="s">
        <v>142</v>
      </c>
      <c r="AT349" s="21" t="s">
        <v>138</v>
      </c>
      <c r="AU349" s="21" t="s">
        <v>101</v>
      </c>
      <c r="AY349" s="21" t="s">
        <v>137</v>
      </c>
      <c r="BE349" s="151">
        <f>IF(U349="základní",N349,0)</f>
        <v>0</v>
      </c>
      <c r="BF349" s="151">
        <f>IF(U349="snížená",N349,0)</f>
        <v>0</v>
      </c>
      <c r="BG349" s="151">
        <f>IF(U349="zákl. přenesená",N349,0)</f>
        <v>0</v>
      </c>
      <c r="BH349" s="151">
        <f>IF(U349="sníž. přenesená",N349,0)</f>
        <v>0</v>
      </c>
      <c r="BI349" s="151">
        <f>IF(U349="nulová",N349,0)</f>
        <v>0</v>
      </c>
      <c r="BJ349" s="21" t="s">
        <v>87</v>
      </c>
      <c r="BK349" s="151">
        <f>ROUND(L349*K349,2)</f>
        <v>0</v>
      </c>
      <c r="BL349" s="21" t="s">
        <v>142</v>
      </c>
      <c r="BM349" s="21" t="s">
        <v>508</v>
      </c>
    </row>
    <row r="350" spans="2:65" s="1" customFormat="1" ht="31.5" customHeight="1">
      <c r="B350" s="142"/>
      <c r="C350" s="143" t="s">
        <v>509</v>
      </c>
      <c r="D350" s="143" t="s">
        <v>138</v>
      </c>
      <c r="E350" s="144" t="s">
        <v>510</v>
      </c>
      <c r="F350" s="229" t="s">
        <v>511</v>
      </c>
      <c r="G350" s="229"/>
      <c r="H350" s="229"/>
      <c r="I350" s="229"/>
      <c r="J350" s="145" t="s">
        <v>181</v>
      </c>
      <c r="K350" s="146">
        <v>560</v>
      </c>
      <c r="L350" s="230"/>
      <c r="M350" s="230"/>
      <c r="N350" s="230">
        <f>ROUND(L350*K350,2)</f>
        <v>0</v>
      </c>
      <c r="O350" s="230"/>
      <c r="P350" s="230"/>
      <c r="Q350" s="230"/>
      <c r="R350" s="147"/>
      <c r="T350" s="148" t="s">
        <v>5</v>
      </c>
      <c r="U350" s="45" t="s">
        <v>44</v>
      </c>
      <c r="V350" s="149">
        <v>0.26800000000000002</v>
      </c>
      <c r="W350" s="149">
        <f>V350*K350</f>
        <v>150.08000000000001</v>
      </c>
      <c r="X350" s="149">
        <v>0.15540000000000001</v>
      </c>
      <c r="Y350" s="149">
        <f>X350*K350</f>
        <v>87.024000000000001</v>
      </c>
      <c r="Z350" s="149">
        <v>0</v>
      </c>
      <c r="AA350" s="150">
        <f>Z350*K350</f>
        <v>0</v>
      </c>
      <c r="AR350" s="21" t="s">
        <v>142</v>
      </c>
      <c r="AT350" s="21" t="s">
        <v>138</v>
      </c>
      <c r="AU350" s="21" t="s">
        <v>101</v>
      </c>
      <c r="AY350" s="21" t="s">
        <v>137</v>
      </c>
      <c r="BE350" s="151">
        <f>IF(U350="základní",N350,0)</f>
        <v>0</v>
      </c>
      <c r="BF350" s="151">
        <f>IF(U350="snížená",N350,0)</f>
        <v>0</v>
      </c>
      <c r="BG350" s="151">
        <f>IF(U350="zákl. přenesená",N350,0)</f>
        <v>0</v>
      </c>
      <c r="BH350" s="151">
        <f>IF(U350="sníž. přenesená",N350,0)</f>
        <v>0</v>
      </c>
      <c r="BI350" s="151">
        <f>IF(U350="nulová",N350,0)</f>
        <v>0</v>
      </c>
      <c r="BJ350" s="21" t="s">
        <v>87</v>
      </c>
      <c r="BK350" s="151">
        <f>ROUND(L350*K350,2)</f>
        <v>0</v>
      </c>
      <c r="BL350" s="21" t="s">
        <v>142</v>
      </c>
      <c r="BM350" s="21" t="s">
        <v>512</v>
      </c>
    </row>
    <row r="351" spans="2:65" s="11" customFormat="1" ht="22.5" customHeight="1">
      <c r="B351" s="160"/>
      <c r="C351" s="161"/>
      <c r="D351" s="161"/>
      <c r="E351" s="162" t="s">
        <v>5</v>
      </c>
      <c r="F351" s="231" t="s">
        <v>513</v>
      </c>
      <c r="G351" s="232"/>
      <c r="H351" s="232"/>
      <c r="I351" s="232"/>
      <c r="J351" s="161"/>
      <c r="K351" s="163">
        <v>560</v>
      </c>
      <c r="L351" s="161"/>
      <c r="M351" s="161"/>
      <c r="N351" s="161"/>
      <c r="O351" s="161"/>
      <c r="P351" s="161"/>
      <c r="Q351" s="161"/>
      <c r="R351" s="164"/>
      <c r="T351" s="165"/>
      <c r="U351" s="161"/>
      <c r="V351" s="161"/>
      <c r="W351" s="161"/>
      <c r="X351" s="161"/>
      <c r="Y351" s="161"/>
      <c r="Z351" s="161"/>
      <c r="AA351" s="166"/>
      <c r="AT351" s="167" t="s">
        <v>145</v>
      </c>
      <c r="AU351" s="167" t="s">
        <v>101</v>
      </c>
      <c r="AV351" s="11" t="s">
        <v>101</v>
      </c>
      <c r="AW351" s="11" t="s">
        <v>37</v>
      </c>
      <c r="AX351" s="11" t="s">
        <v>79</v>
      </c>
      <c r="AY351" s="167" t="s">
        <v>137</v>
      </c>
    </row>
    <row r="352" spans="2:65" s="12" customFormat="1" ht="22.5" customHeight="1">
      <c r="B352" s="168"/>
      <c r="C352" s="169"/>
      <c r="D352" s="169"/>
      <c r="E352" s="170" t="s">
        <v>5</v>
      </c>
      <c r="F352" s="233" t="s">
        <v>149</v>
      </c>
      <c r="G352" s="234"/>
      <c r="H352" s="234"/>
      <c r="I352" s="234"/>
      <c r="J352" s="169"/>
      <c r="K352" s="171">
        <v>560</v>
      </c>
      <c r="L352" s="169"/>
      <c r="M352" s="169"/>
      <c r="N352" s="169"/>
      <c r="O352" s="169"/>
      <c r="P352" s="169"/>
      <c r="Q352" s="169"/>
      <c r="R352" s="172"/>
      <c r="T352" s="173"/>
      <c r="U352" s="169"/>
      <c r="V352" s="169"/>
      <c r="W352" s="169"/>
      <c r="X352" s="169"/>
      <c r="Y352" s="169"/>
      <c r="Z352" s="169"/>
      <c r="AA352" s="174"/>
      <c r="AT352" s="175" t="s">
        <v>145</v>
      </c>
      <c r="AU352" s="175" t="s">
        <v>101</v>
      </c>
      <c r="AV352" s="12" t="s">
        <v>142</v>
      </c>
      <c r="AW352" s="12" t="s">
        <v>37</v>
      </c>
      <c r="AX352" s="12" t="s">
        <v>87</v>
      </c>
      <c r="AY352" s="175" t="s">
        <v>137</v>
      </c>
    </row>
    <row r="353" spans="2:65" s="1" customFormat="1" ht="31.5" customHeight="1">
      <c r="B353" s="142"/>
      <c r="C353" s="184" t="s">
        <v>514</v>
      </c>
      <c r="D353" s="184" t="s">
        <v>305</v>
      </c>
      <c r="E353" s="185" t="s">
        <v>515</v>
      </c>
      <c r="F353" s="247" t="s">
        <v>516</v>
      </c>
      <c r="G353" s="247"/>
      <c r="H353" s="247"/>
      <c r="I353" s="247"/>
      <c r="J353" s="186" t="s">
        <v>438</v>
      </c>
      <c r="K353" s="187">
        <v>565.6</v>
      </c>
      <c r="L353" s="248"/>
      <c r="M353" s="248"/>
      <c r="N353" s="248">
        <f>ROUND(L353*K353,2)</f>
        <v>0</v>
      </c>
      <c r="O353" s="230"/>
      <c r="P353" s="230"/>
      <c r="Q353" s="230"/>
      <c r="R353" s="147"/>
      <c r="T353" s="148" t="s">
        <v>5</v>
      </c>
      <c r="U353" s="45" t="s">
        <v>44</v>
      </c>
      <c r="V353" s="149">
        <v>0</v>
      </c>
      <c r="W353" s="149">
        <f>V353*K353</f>
        <v>0</v>
      </c>
      <c r="X353" s="149">
        <v>8.5000000000000006E-2</v>
      </c>
      <c r="Y353" s="149">
        <f>X353*K353</f>
        <v>48.076000000000008</v>
      </c>
      <c r="Z353" s="149">
        <v>0</v>
      </c>
      <c r="AA353" s="150">
        <f>Z353*K353</f>
        <v>0</v>
      </c>
      <c r="AR353" s="21" t="s">
        <v>178</v>
      </c>
      <c r="AT353" s="21" t="s">
        <v>305</v>
      </c>
      <c r="AU353" s="21" t="s">
        <v>101</v>
      </c>
      <c r="AY353" s="21" t="s">
        <v>137</v>
      </c>
      <c r="BE353" s="151">
        <f>IF(U353="základní",N353,0)</f>
        <v>0</v>
      </c>
      <c r="BF353" s="151">
        <f>IF(U353="snížená",N353,0)</f>
        <v>0</v>
      </c>
      <c r="BG353" s="151">
        <f>IF(U353="zákl. přenesená",N353,0)</f>
        <v>0</v>
      </c>
      <c r="BH353" s="151">
        <f>IF(U353="sníž. přenesená",N353,0)</f>
        <v>0</v>
      </c>
      <c r="BI353" s="151">
        <f>IF(U353="nulová",N353,0)</f>
        <v>0</v>
      </c>
      <c r="BJ353" s="21" t="s">
        <v>87</v>
      </c>
      <c r="BK353" s="151">
        <f>ROUND(L353*K353,2)</f>
        <v>0</v>
      </c>
      <c r="BL353" s="21" t="s">
        <v>142</v>
      </c>
      <c r="BM353" s="21" t="s">
        <v>517</v>
      </c>
    </row>
    <row r="354" spans="2:65" s="1" customFormat="1" ht="31.5" customHeight="1">
      <c r="B354" s="142"/>
      <c r="C354" s="143" t="s">
        <v>518</v>
      </c>
      <c r="D354" s="143" t="s">
        <v>138</v>
      </c>
      <c r="E354" s="144" t="s">
        <v>519</v>
      </c>
      <c r="F354" s="229" t="s">
        <v>520</v>
      </c>
      <c r="G354" s="229"/>
      <c r="H354" s="229"/>
      <c r="I354" s="229"/>
      <c r="J354" s="145" t="s">
        <v>181</v>
      </c>
      <c r="K354" s="146">
        <v>496</v>
      </c>
      <c r="L354" s="230"/>
      <c r="M354" s="230"/>
      <c r="N354" s="230">
        <f>ROUND(L354*K354,2)</f>
        <v>0</v>
      </c>
      <c r="O354" s="230"/>
      <c r="P354" s="230"/>
      <c r="Q354" s="230"/>
      <c r="R354" s="147"/>
      <c r="T354" s="148" t="s">
        <v>5</v>
      </c>
      <c r="U354" s="45" t="s">
        <v>44</v>
      </c>
      <c r="V354" s="149">
        <v>0.14000000000000001</v>
      </c>
      <c r="W354" s="149">
        <f>V354*K354</f>
        <v>69.440000000000012</v>
      </c>
      <c r="X354" s="149">
        <v>0.10095</v>
      </c>
      <c r="Y354" s="149">
        <f>X354*K354</f>
        <v>50.071199999999997</v>
      </c>
      <c r="Z354" s="149">
        <v>0</v>
      </c>
      <c r="AA354" s="150">
        <f>Z354*K354</f>
        <v>0</v>
      </c>
      <c r="AR354" s="21" t="s">
        <v>142</v>
      </c>
      <c r="AT354" s="21" t="s">
        <v>138</v>
      </c>
      <c r="AU354" s="21" t="s">
        <v>101</v>
      </c>
      <c r="AY354" s="21" t="s">
        <v>137</v>
      </c>
      <c r="BE354" s="151">
        <f>IF(U354="základní",N354,0)</f>
        <v>0</v>
      </c>
      <c r="BF354" s="151">
        <f>IF(U354="snížená",N354,0)</f>
        <v>0</v>
      </c>
      <c r="BG354" s="151">
        <f>IF(U354="zákl. přenesená",N354,0)</f>
        <v>0</v>
      </c>
      <c r="BH354" s="151">
        <f>IF(U354="sníž. přenesená",N354,0)</f>
        <v>0</v>
      </c>
      <c r="BI354" s="151">
        <f>IF(U354="nulová",N354,0)</f>
        <v>0</v>
      </c>
      <c r="BJ354" s="21" t="s">
        <v>87</v>
      </c>
      <c r="BK354" s="151">
        <f>ROUND(L354*K354,2)</f>
        <v>0</v>
      </c>
      <c r="BL354" s="21" t="s">
        <v>142</v>
      </c>
      <c r="BM354" s="21" t="s">
        <v>521</v>
      </c>
    </row>
    <row r="355" spans="2:65" s="11" customFormat="1" ht="22.5" customHeight="1">
      <c r="B355" s="160"/>
      <c r="C355" s="161"/>
      <c r="D355" s="161"/>
      <c r="E355" s="162" t="s">
        <v>5</v>
      </c>
      <c r="F355" s="231" t="s">
        <v>522</v>
      </c>
      <c r="G355" s="232"/>
      <c r="H355" s="232"/>
      <c r="I355" s="232"/>
      <c r="J355" s="161"/>
      <c r="K355" s="163">
        <v>496</v>
      </c>
      <c r="L355" s="161"/>
      <c r="M355" s="161"/>
      <c r="N355" s="161"/>
      <c r="O355" s="161"/>
      <c r="P355" s="161"/>
      <c r="Q355" s="161"/>
      <c r="R355" s="164"/>
      <c r="T355" s="165"/>
      <c r="U355" s="161"/>
      <c r="V355" s="161"/>
      <c r="W355" s="161"/>
      <c r="X355" s="161"/>
      <c r="Y355" s="161"/>
      <c r="Z355" s="161"/>
      <c r="AA355" s="166"/>
      <c r="AT355" s="167" t="s">
        <v>145</v>
      </c>
      <c r="AU355" s="167" t="s">
        <v>101</v>
      </c>
      <c r="AV355" s="11" t="s">
        <v>101</v>
      </c>
      <c r="AW355" s="11" t="s">
        <v>37</v>
      </c>
      <c r="AX355" s="11" t="s">
        <v>79</v>
      </c>
      <c r="AY355" s="167" t="s">
        <v>137</v>
      </c>
    </row>
    <row r="356" spans="2:65" s="12" customFormat="1" ht="22.5" customHeight="1">
      <c r="B356" s="168"/>
      <c r="C356" s="169"/>
      <c r="D356" s="169"/>
      <c r="E356" s="170" t="s">
        <v>5</v>
      </c>
      <c r="F356" s="233" t="s">
        <v>149</v>
      </c>
      <c r="G356" s="234"/>
      <c r="H356" s="234"/>
      <c r="I356" s="234"/>
      <c r="J356" s="169"/>
      <c r="K356" s="171">
        <v>496</v>
      </c>
      <c r="L356" s="169"/>
      <c r="M356" s="169"/>
      <c r="N356" s="169"/>
      <c r="O356" s="169"/>
      <c r="P356" s="169"/>
      <c r="Q356" s="169"/>
      <c r="R356" s="172"/>
      <c r="T356" s="173"/>
      <c r="U356" s="169"/>
      <c r="V356" s="169"/>
      <c r="W356" s="169"/>
      <c r="X356" s="169"/>
      <c r="Y356" s="169"/>
      <c r="Z356" s="169"/>
      <c r="AA356" s="174"/>
      <c r="AT356" s="175" t="s">
        <v>145</v>
      </c>
      <c r="AU356" s="175" t="s">
        <v>101</v>
      </c>
      <c r="AV356" s="12" t="s">
        <v>142</v>
      </c>
      <c r="AW356" s="12" t="s">
        <v>37</v>
      </c>
      <c r="AX356" s="12" t="s">
        <v>87</v>
      </c>
      <c r="AY356" s="175" t="s">
        <v>137</v>
      </c>
    </row>
    <row r="357" spans="2:65" s="1" customFormat="1" ht="22.5" customHeight="1">
      <c r="B357" s="142"/>
      <c r="C357" s="184" t="s">
        <v>523</v>
      </c>
      <c r="D357" s="184" t="s">
        <v>305</v>
      </c>
      <c r="E357" s="185" t="s">
        <v>524</v>
      </c>
      <c r="F357" s="247" t="s">
        <v>525</v>
      </c>
      <c r="G357" s="247"/>
      <c r="H357" s="247"/>
      <c r="I357" s="247"/>
      <c r="J357" s="186" t="s">
        <v>438</v>
      </c>
      <c r="K357" s="187">
        <v>500.96</v>
      </c>
      <c r="L357" s="248"/>
      <c r="M357" s="248"/>
      <c r="N357" s="248">
        <f>ROUND(L357*K357,2)</f>
        <v>0</v>
      </c>
      <c r="O357" s="230"/>
      <c r="P357" s="230"/>
      <c r="Q357" s="230"/>
      <c r="R357" s="147"/>
      <c r="T357" s="148" t="s">
        <v>5</v>
      </c>
      <c r="U357" s="45" t="s">
        <v>44</v>
      </c>
      <c r="V357" s="149">
        <v>0</v>
      </c>
      <c r="W357" s="149">
        <f>V357*K357</f>
        <v>0</v>
      </c>
      <c r="X357" s="149">
        <v>2.8000000000000001E-2</v>
      </c>
      <c r="Y357" s="149">
        <f>X357*K357</f>
        <v>14.02688</v>
      </c>
      <c r="Z357" s="149">
        <v>0</v>
      </c>
      <c r="AA357" s="150">
        <f>Z357*K357</f>
        <v>0</v>
      </c>
      <c r="AR357" s="21" t="s">
        <v>178</v>
      </c>
      <c r="AT357" s="21" t="s">
        <v>305</v>
      </c>
      <c r="AU357" s="21" t="s">
        <v>101</v>
      </c>
      <c r="AY357" s="21" t="s">
        <v>137</v>
      </c>
      <c r="BE357" s="151">
        <f>IF(U357="základní",N357,0)</f>
        <v>0</v>
      </c>
      <c r="BF357" s="151">
        <f>IF(U357="snížená",N357,0)</f>
        <v>0</v>
      </c>
      <c r="BG357" s="151">
        <f>IF(U357="zákl. přenesená",N357,0)</f>
        <v>0</v>
      </c>
      <c r="BH357" s="151">
        <f>IF(U357="sníž. přenesená",N357,0)</f>
        <v>0</v>
      </c>
      <c r="BI357" s="151">
        <f>IF(U357="nulová",N357,0)</f>
        <v>0</v>
      </c>
      <c r="BJ357" s="21" t="s">
        <v>87</v>
      </c>
      <c r="BK357" s="151">
        <f>ROUND(L357*K357,2)</f>
        <v>0</v>
      </c>
      <c r="BL357" s="21" t="s">
        <v>142</v>
      </c>
      <c r="BM357" s="21" t="s">
        <v>526</v>
      </c>
    </row>
    <row r="358" spans="2:65" s="1" customFormat="1" ht="31.5" customHeight="1">
      <c r="B358" s="142"/>
      <c r="C358" s="143" t="s">
        <v>527</v>
      </c>
      <c r="D358" s="143" t="s">
        <v>138</v>
      </c>
      <c r="E358" s="144" t="s">
        <v>528</v>
      </c>
      <c r="F358" s="229" t="s">
        <v>529</v>
      </c>
      <c r="G358" s="229"/>
      <c r="H358" s="229"/>
      <c r="I358" s="229"/>
      <c r="J358" s="145" t="s">
        <v>187</v>
      </c>
      <c r="K358" s="146">
        <v>50.64</v>
      </c>
      <c r="L358" s="230"/>
      <c r="M358" s="230"/>
      <c r="N358" s="230">
        <f>ROUND(L358*K358,2)</f>
        <v>0</v>
      </c>
      <c r="O358" s="230"/>
      <c r="P358" s="230"/>
      <c r="Q358" s="230"/>
      <c r="R358" s="147"/>
      <c r="T358" s="148" t="s">
        <v>5</v>
      </c>
      <c r="U358" s="45" t="s">
        <v>44</v>
      </c>
      <c r="V358" s="149">
        <v>1.4419999999999999</v>
      </c>
      <c r="W358" s="149">
        <f>V358*K358</f>
        <v>73.022880000000001</v>
      </c>
      <c r="X358" s="149">
        <v>2.2563399999999998</v>
      </c>
      <c r="Y358" s="149">
        <f>X358*K358</f>
        <v>114.26105759999999</v>
      </c>
      <c r="Z358" s="149">
        <v>0</v>
      </c>
      <c r="AA358" s="150">
        <f>Z358*K358</f>
        <v>0</v>
      </c>
      <c r="AR358" s="21" t="s">
        <v>142</v>
      </c>
      <c r="AT358" s="21" t="s">
        <v>138</v>
      </c>
      <c r="AU358" s="21" t="s">
        <v>101</v>
      </c>
      <c r="AY358" s="21" t="s">
        <v>137</v>
      </c>
      <c r="BE358" s="151">
        <f>IF(U358="základní",N358,0)</f>
        <v>0</v>
      </c>
      <c r="BF358" s="151">
        <f>IF(U358="snížená",N358,0)</f>
        <v>0</v>
      </c>
      <c r="BG358" s="151">
        <f>IF(U358="zákl. přenesená",N358,0)</f>
        <v>0</v>
      </c>
      <c r="BH358" s="151">
        <f>IF(U358="sníž. přenesená",N358,0)</f>
        <v>0</v>
      </c>
      <c r="BI358" s="151">
        <f>IF(U358="nulová",N358,0)</f>
        <v>0</v>
      </c>
      <c r="BJ358" s="21" t="s">
        <v>87</v>
      </c>
      <c r="BK358" s="151">
        <f>ROUND(L358*K358,2)</f>
        <v>0</v>
      </c>
      <c r="BL358" s="21" t="s">
        <v>142</v>
      </c>
      <c r="BM358" s="21" t="s">
        <v>530</v>
      </c>
    </row>
    <row r="359" spans="2:65" s="11" customFormat="1" ht="22.5" customHeight="1">
      <c r="B359" s="160"/>
      <c r="C359" s="161"/>
      <c r="D359" s="161"/>
      <c r="E359" s="162" t="s">
        <v>5</v>
      </c>
      <c r="F359" s="231" t="s">
        <v>531</v>
      </c>
      <c r="G359" s="232"/>
      <c r="H359" s="232"/>
      <c r="I359" s="232"/>
      <c r="J359" s="161"/>
      <c r="K359" s="163">
        <v>30.8</v>
      </c>
      <c r="L359" s="161"/>
      <c r="M359" s="161"/>
      <c r="N359" s="161"/>
      <c r="O359" s="161"/>
      <c r="P359" s="161"/>
      <c r="Q359" s="161"/>
      <c r="R359" s="164"/>
      <c r="T359" s="165"/>
      <c r="U359" s="161"/>
      <c r="V359" s="161"/>
      <c r="W359" s="161"/>
      <c r="X359" s="161"/>
      <c r="Y359" s="161"/>
      <c r="Z359" s="161"/>
      <c r="AA359" s="166"/>
      <c r="AT359" s="167" t="s">
        <v>145</v>
      </c>
      <c r="AU359" s="167" t="s">
        <v>101</v>
      </c>
      <c r="AV359" s="11" t="s">
        <v>101</v>
      </c>
      <c r="AW359" s="11" t="s">
        <v>37</v>
      </c>
      <c r="AX359" s="11" t="s">
        <v>79</v>
      </c>
      <c r="AY359" s="167" t="s">
        <v>137</v>
      </c>
    </row>
    <row r="360" spans="2:65" s="11" customFormat="1" ht="22.5" customHeight="1">
      <c r="B360" s="160"/>
      <c r="C360" s="161"/>
      <c r="D360" s="161"/>
      <c r="E360" s="162" t="s">
        <v>5</v>
      </c>
      <c r="F360" s="245" t="s">
        <v>532</v>
      </c>
      <c r="G360" s="246"/>
      <c r="H360" s="246"/>
      <c r="I360" s="246"/>
      <c r="J360" s="161"/>
      <c r="K360" s="163">
        <v>19.84</v>
      </c>
      <c r="L360" s="161"/>
      <c r="M360" s="161"/>
      <c r="N360" s="161"/>
      <c r="O360" s="161"/>
      <c r="P360" s="161"/>
      <c r="Q360" s="161"/>
      <c r="R360" s="164"/>
      <c r="T360" s="165"/>
      <c r="U360" s="161"/>
      <c r="V360" s="161"/>
      <c r="W360" s="161"/>
      <c r="X360" s="161"/>
      <c r="Y360" s="161"/>
      <c r="Z360" s="161"/>
      <c r="AA360" s="166"/>
      <c r="AT360" s="167" t="s">
        <v>145</v>
      </c>
      <c r="AU360" s="167" t="s">
        <v>101</v>
      </c>
      <c r="AV360" s="11" t="s">
        <v>101</v>
      </c>
      <c r="AW360" s="11" t="s">
        <v>37</v>
      </c>
      <c r="AX360" s="11" t="s">
        <v>79</v>
      </c>
      <c r="AY360" s="167" t="s">
        <v>137</v>
      </c>
    </row>
    <row r="361" spans="2:65" s="12" customFormat="1" ht="22.5" customHeight="1">
      <c r="B361" s="168"/>
      <c r="C361" s="169"/>
      <c r="D361" s="169"/>
      <c r="E361" s="170" t="s">
        <v>5</v>
      </c>
      <c r="F361" s="233" t="s">
        <v>149</v>
      </c>
      <c r="G361" s="234"/>
      <c r="H361" s="234"/>
      <c r="I361" s="234"/>
      <c r="J361" s="169"/>
      <c r="K361" s="171">
        <v>50.64</v>
      </c>
      <c r="L361" s="169"/>
      <c r="M361" s="169"/>
      <c r="N361" s="169"/>
      <c r="O361" s="169"/>
      <c r="P361" s="169"/>
      <c r="Q361" s="169"/>
      <c r="R361" s="172"/>
      <c r="T361" s="173"/>
      <c r="U361" s="169"/>
      <c r="V361" s="169"/>
      <c r="W361" s="169"/>
      <c r="X361" s="169"/>
      <c r="Y361" s="169"/>
      <c r="Z361" s="169"/>
      <c r="AA361" s="174"/>
      <c r="AT361" s="175" t="s">
        <v>145</v>
      </c>
      <c r="AU361" s="175" t="s">
        <v>101</v>
      </c>
      <c r="AV361" s="12" t="s">
        <v>142</v>
      </c>
      <c r="AW361" s="12" t="s">
        <v>37</v>
      </c>
      <c r="AX361" s="12" t="s">
        <v>87</v>
      </c>
      <c r="AY361" s="175" t="s">
        <v>137</v>
      </c>
    </row>
    <row r="362" spans="2:65" s="1" customFormat="1" ht="31.5" customHeight="1">
      <c r="B362" s="142"/>
      <c r="C362" s="143" t="s">
        <v>533</v>
      </c>
      <c r="D362" s="143" t="s">
        <v>138</v>
      </c>
      <c r="E362" s="144" t="s">
        <v>534</v>
      </c>
      <c r="F362" s="229" t="s">
        <v>535</v>
      </c>
      <c r="G362" s="229"/>
      <c r="H362" s="229"/>
      <c r="I362" s="229"/>
      <c r="J362" s="145" t="s">
        <v>181</v>
      </c>
      <c r="K362" s="146">
        <v>1120</v>
      </c>
      <c r="L362" s="230"/>
      <c r="M362" s="230"/>
      <c r="N362" s="230">
        <f>ROUND(L362*K362,2)</f>
        <v>0</v>
      </c>
      <c r="O362" s="230"/>
      <c r="P362" s="230"/>
      <c r="Q362" s="230"/>
      <c r="R362" s="147"/>
      <c r="T362" s="148" t="s">
        <v>5</v>
      </c>
      <c r="U362" s="45" t="s">
        <v>44</v>
      </c>
      <c r="V362" s="149">
        <v>9.7000000000000003E-2</v>
      </c>
      <c r="W362" s="149">
        <f>V362*K362</f>
        <v>108.64</v>
      </c>
      <c r="X362" s="149">
        <v>0</v>
      </c>
      <c r="Y362" s="149">
        <f>X362*K362</f>
        <v>0</v>
      </c>
      <c r="Z362" s="149">
        <v>0</v>
      </c>
      <c r="AA362" s="150">
        <f>Z362*K362</f>
        <v>0</v>
      </c>
      <c r="AR362" s="21" t="s">
        <v>142</v>
      </c>
      <c r="AT362" s="21" t="s">
        <v>138</v>
      </c>
      <c r="AU362" s="21" t="s">
        <v>101</v>
      </c>
      <c r="AY362" s="21" t="s">
        <v>137</v>
      </c>
      <c r="BE362" s="151">
        <f>IF(U362="základní",N362,0)</f>
        <v>0</v>
      </c>
      <c r="BF362" s="151">
        <f>IF(U362="snížená",N362,0)</f>
        <v>0</v>
      </c>
      <c r="BG362" s="151">
        <f>IF(U362="zákl. přenesená",N362,0)</f>
        <v>0</v>
      </c>
      <c r="BH362" s="151">
        <f>IF(U362="sníž. přenesená",N362,0)</f>
        <v>0</v>
      </c>
      <c r="BI362" s="151">
        <f>IF(U362="nulová",N362,0)</f>
        <v>0</v>
      </c>
      <c r="BJ362" s="21" t="s">
        <v>87</v>
      </c>
      <c r="BK362" s="151">
        <f>ROUND(L362*K362,2)</f>
        <v>0</v>
      </c>
      <c r="BL362" s="21" t="s">
        <v>142</v>
      </c>
      <c r="BM362" s="21" t="s">
        <v>536</v>
      </c>
    </row>
    <row r="363" spans="2:65" s="11" customFormat="1" ht="22.5" customHeight="1">
      <c r="B363" s="160"/>
      <c r="C363" s="161"/>
      <c r="D363" s="161"/>
      <c r="E363" s="162" t="s">
        <v>5</v>
      </c>
      <c r="F363" s="231" t="s">
        <v>537</v>
      </c>
      <c r="G363" s="232"/>
      <c r="H363" s="232"/>
      <c r="I363" s="232"/>
      <c r="J363" s="161"/>
      <c r="K363" s="163">
        <v>1120</v>
      </c>
      <c r="L363" s="161"/>
      <c r="M363" s="161"/>
      <c r="N363" s="161"/>
      <c r="O363" s="161"/>
      <c r="P363" s="161"/>
      <c r="Q363" s="161"/>
      <c r="R363" s="164"/>
      <c r="T363" s="165"/>
      <c r="U363" s="161"/>
      <c r="V363" s="161"/>
      <c r="W363" s="161"/>
      <c r="X363" s="161"/>
      <c r="Y363" s="161"/>
      <c r="Z363" s="161"/>
      <c r="AA363" s="166"/>
      <c r="AT363" s="167" t="s">
        <v>145</v>
      </c>
      <c r="AU363" s="167" t="s">
        <v>101</v>
      </c>
      <c r="AV363" s="11" t="s">
        <v>101</v>
      </c>
      <c r="AW363" s="11" t="s">
        <v>37</v>
      </c>
      <c r="AX363" s="11" t="s">
        <v>79</v>
      </c>
      <c r="AY363" s="167" t="s">
        <v>137</v>
      </c>
    </row>
    <row r="364" spans="2:65" s="12" customFormat="1" ht="22.5" customHeight="1">
      <c r="B364" s="168"/>
      <c r="C364" s="169"/>
      <c r="D364" s="169"/>
      <c r="E364" s="170" t="s">
        <v>5</v>
      </c>
      <c r="F364" s="233" t="s">
        <v>149</v>
      </c>
      <c r="G364" s="234"/>
      <c r="H364" s="234"/>
      <c r="I364" s="234"/>
      <c r="J364" s="169"/>
      <c r="K364" s="171">
        <v>1120</v>
      </c>
      <c r="L364" s="169"/>
      <c r="M364" s="169"/>
      <c r="N364" s="169"/>
      <c r="O364" s="169"/>
      <c r="P364" s="169"/>
      <c r="Q364" s="169"/>
      <c r="R364" s="172"/>
      <c r="T364" s="173"/>
      <c r="U364" s="169"/>
      <c r="V364" s="169"/>
      <c r="W364" s="169"/>
      <c r="X364" s="169"/>
      <c r="Y364" s="169"/>
      <c r="Z364" s="169"/>
      <c r="AA364" s="174"/>
      <c r="AT364" s="175" t="s">
        <v>145</v>
      </c>
      <c r="AU364" s="175" t="s">
        <v>101</v>
      </c>
      <c r="AV364" s="12" t="s">
        <v>142</v>
      </c>
      <c r="AW364" s="12" t="s">
        <v>37</v>
      </c>
      <c r="AX364" s="12" t="s">
        <v>87</v>
      </c>
      <c r="AY364" s="175" t="s">
        <v>137</v>
      </c>
    </row>
    <row r="365" spans="2:65" s="1" customFormat="1" ht="31.5" customHeight="1">
      <c r="B365" s="142"/>
      <c r="C365" s="143" t="s">
        <v>538</v>
      </c>
      <c r="D365" s="143" t="s">
        <v>138</v>
      </c>
      <c r="E365" s="144" t="s">
        <v>539</v>
      </c>
      <c r="F365" s="229" t="s">
        <v>540</v>
      </c>
      <c r="G365" s="229"/>
      <c r="H365" s="229"/>
      <c r="I365" s="229"/>
      <c r="J365" s="145" t="s">
        <v>181</v>
      </c>
      <c r="K365" s="146">
        <v>1120</v>
      </c>
      <c r="L365" s="230"/>
      <c r="M365" s="230"/>
      <c r="N365" s="230">
        <f>ROUND(L365*K365,2)</f>
        <v>0</v>
      </c>
      <c r="O365" s="230"/>
      <c r="P365" s="230"/>
      <c r="Q365" s="230"/>
      <c r="R365" s="147"/>
      <c r="T365" s="148" t="s">
        <v>5</v>
      </c>
      <c r="U365" s="45" t="s">
        <v>44</v>
      </c>
      <c r="V365" s="149">
        <v>6.8000000000000005E-2</v>
      </c>
      <c r="W365" s="149">
        <f>V365*K365</f>
        <v>76.160000000000011</v>
      </c>
      <c r="X365" s="149">
        <v>5.0000000000000002E-5</v>
      </c>
      <c r="Y365" s="149">
        <f>X365*K365</f>
        <v>5.6000000000000001E-2</v>
      </c>
      <c r="Z365" s="149">
        <v>0</v>
      </c>
      <c r="AA365" s="150">
        <f>Z365*K365</f>
        <v>0</v>
      </c>
      <c r="AR365" s="21" t="s">
        <v>142</v>
      </c>
      <c r="AT365" s="21" t="s">
        <v>138</v>
      </c>
      <c r="AU365" s="21" t="s">
        <v>101</v>
      </c>
      <c r="AY365" s="21" t="s">
        <v>137</v>
      </c>
      <c r="BE365" s="151">
        <f>IF(U365="základní",N365,0)</f>
        <v>0</v>
      </c>
      <c r="BF365" s="151">
        <f>IF(U365="snížená",N365,0)</f>
        <v>0</v>
      </c>
      <c r="BG365" s="151">
        <f>IF(U365="zákl. přenesená",N365,0)</f>
        <v>0</v>
      </c>
      <c r="BH365" s="151">
        <f>IF(U365="sníž. přenesená",N365,0)</f>
        <v>0</v>
      </c>
      <c r="BI365" s="151">
        <f>IF(U365="nulová",N365,0)</f>
        <v>0</v>
      </c>
      <c r="BJ365" s="21" t="s">
        <v>87</v>
      </c>
      <c r="BK365" s="151">
        <f>ROUND(L365*K365,2)</f>
        <v>0</v>
      </c>
      <c r="BL365" s="21" t="s">
        <v>142</v>
      </c>
      <c r="BM365" s="21" t="s">
        <v>541</v>
      </c>
    </row>
    <row r="366" spans="2:65" s="11" customFormat="1" ht="22.5" customHeight="1">
      <c r="B366" s="160"/>
      <c r="C366" s="161"/>
      <c r="D366" s="161"/>
      <c r="E366" s="162" t="s">
        <v>5</v>
      </c>
      <c r="F366" s="231" t="s">
        <v>537</v>
      </c>
      <c r="G366" s="232"/>
      <c r="H366" s="232"/>
      <c r="I366" s="232"/>
      <c r="J366" s="161"/>
      <c r="K366" s="163">
        <v>1120</v>
      </c>
      <c r="L366" s="161"/>
      <c r="M366" s="161"/>
      <c r="N366" s="161"/>
      <c r="O366" s="161"/>
      <c r="P366" s="161"/>
      <c r="Q366" s="161"/>
      <c r="R366" s="164"/>
      <c r="T366" s="165"/>
      <c r="U366" s="161"/>
      <c r="V366" s="161"/>
      <c r="W366" s="161"/>
      <c r="X366" s="161"/>
      <c r="Y366" s="161"/>
      <c r="Z366" s="161"/>
      <c r="AA366" s="166"/>
      <c r="AT366" s="167" t="s">
        <v>145</v>
      </c>
      <c r="AU366" s="167" t="s">
        <v>101</v>
      </c>
      <c r="AV366" s="11" t="s">
        <v>101</v>
      </c>
      <c r="AW366" s="11" t="s">
        <v>37</v>
      </c>
      <c r="AX366" s="11" t="s">
        <v>79</v>
      </c>
      <c r="AY366" s="167" t="s">
        <v>137</v>
      </c>
    </row>
    <row r="367" spans="2:65" s="12" customFormat="1" ht="22.5" customHeight="1">
      <c r="B367" s="168"/>
      <c r="C367" s="169"/>
      <c r="D367" s="169"/>
      <c r="E367" s="170" t="s">
        <v>5</v>
      </c>
      <c r="F367" s="233" t="s">
        <v>149</v>
      </c>
      <c r="G367" s="234"/>
      <c r="H367" s="234"/>
      <c r="I367" s="234"/>
      <c r="J367" s="169"/>
      <c r="K367" s="171">
        <v>1120</v>
      </c>
      <c r="L367" s="169"/>
      <c r="M367" s="169"/>
      <c r="N367" s="169"/>
      <c r="O367" s="169"/>
      <c r="P367" s="169"/>
      <c r="Q367" s="169"/>
      <c r="R367" s="172"/>
      <c r="T367" s="173"/>
      <c r="U367" s="169"/>
      <c r="V367" s="169"/>
      <c r="W367" s="169"/>
      <c r="X367" s="169"/>
      <c r="Y367" s="169"/>
      <c r="Z367" s="169"/>
      <c r="AA367" s="174"/>
      <c r="AT367" s="175" t="s">
        <v>145</v>
      </c>
      <c r="AU367" s="175" t="s">
        <v>101</v>
      </c>
      <c r="AV367" s="12" t="s">
        <v>142</v>
      </c>
      <c r="AW367" s="12" t="s">
        <v>37</v>
      </c>
      <c r="AX367" s="12" t="s">
        <v>87</v>
      </c>
      <c r="AY367" s="175" t="s">
        <v>137</v>
      </c>
    </row>
    <row r="368" spans="2:65" s="1" customFormat="1" ht="22.5" customHeight="1">
      <c r="B368" s="142"/>
      <c r="C368" s="143" t="s">
        <v>542</v>
      </c>
      <c r="D368" s="143" t="s">
        <v>138</v>
      </c>
      <c r="E368" s="144" t="s">
        <v>543</v>
      </c>
      <c r="F368" s="229" t="s">
        <v>544</v>
      </c>
      <c r="G368" s="229"/>
      <c r="H368" s="229"/>
      <c r="I368" s="229"/>
      <c r="J368" s="145" t="s">
        <v>152</v>
      </c>
      <c r="K368" s="146">
        <v>427.5</v>
      </c>
      <c r="L368" s="230"/>
      <c r="M368" s="230"/>
      <c r="N368" s="230">
        <f>ROUND(L368*K368,2)</f>
        <v>0</v>
      </c>
      <c r="O368" s="230"/>
      <c r="P368" s="230"/>
      <c r="Q368" s="230"/>
      <c r="R368" s="147"/>
      <c r="T368" s="148" t="s">
        <v>5</v>
      </c>
      <c r="U368" s="45" t="s">
        <v>44</v>
      </c>
      <c r="V368" s="149">
        <v>0.11</v>
      </c>
      <c r="W368" s="149">
        <f>V368*K368</f>
        <v>47.024999999999999</v>
      </c>
      <c r="X368" s="149">
        <v>2.9E-4</v>
      </c>
      <c r="Y368" s="149">
        <f>X368*K368</f>
        <v>0.123975</v>
      </c>
      <c r="Z368" s="149">
        <v>0</v>
      </c>
      <c r="AA368" s="150">
        <f>Z368*K368</f>
        <v>0</v>
      </c>
      <c r="AR368" s="21" t="s">
        <v>142</v>
      </c>
      <c r="AT368" s="21" t="s">
        <v>138</v>
      </c>
      <c r="AU368" s="21" t="s">
        <v>101</v>
      </c>
      <c r="AY368" s="21" t="s">
        <v>137</v>
      </c>
      <c r="BE368" s="151">
        <f>IF(U368="základní",N368,0)</f>
        <v>0</v>
      </c>
      <c r="BF368" s="151">
        <f>IF(U368="snížená",N368,0)</f>
        <v>0</v>
      </c>
      <c r="BG368" s="151">
        <f>IF(U368="zákl. přenesená",N368,0)</f>
        <v>0</v>
      </c>
      <c r="BH368" s="151">
        <f>IF(U368="sníž. přenesená",N368,0)</f>
        <v>0</v>
      </c>
      <c r="BI368" s="151">
        <f>IF(U368="nulová",N368,0)</f>
        <v>0</v>
      </c>
      <c r="BJ368" s="21" t="s">
        <v>87</v>
      </c>
      <c r="BK368" s="151">
        <f>ROUND(L368*K368,2)</f>
        <v>0</v>
      </c>
      <c r="BL368" s="21" t="s">
        <v>142</v>
      </c>
      <c r="BM368" s="21" t="s">
        <v>545</v>
      </c>
    </row>
    <row r="369" spans="2:65" s="11" customFormat="1" ht="22.5" customHeight="1">
      <c r="B369" s="160"/>
      <c r="C369" s="161"/>
      <c r="D369" s="161"/>
      <c r="E369" s="162" t="s">
        <v>5</v>
      </c>
      <c r="F369" s="231" t="s">
        <v>546</v>
      </c>
      <c r="G369" s="232"/>
      <c r="H369" s="232"/>
      <c r="I369" s="232"/>
      <c r="J369" s="161"/>
      <c r="K369" s="163">
        <v>427.5</v>
      </c>
      <c r="L369" s="161"/>
      <c r="M369" s="161"/>
      <c r="N369" s="161"/>
      <c r="O369" s="161"/>
      <c r="P369" s="161"/>
      <c r="Q369" s="161"/>
      <c r="R369" s="164"/>
      <c r="T369" s="165"/>
      <c r="U369" s="161"/>
      <c r="V369" s="161"/>
      <c r="W369" s="161"/>
      <c r="X369" s="161"/>
      <c r="Y369" s="161"/>
      <c r="Z369" s="161"/>
      <c r="AA369" s="166"/>
      <c r="AT369" s="167" t="s">
        <v>145</v>
      </c>
      <c r="AU369" s="167" t="s">
        <v>101</v>
      </c>
      <c r="AV369" s="11" t="s">
        <v>101</v>
      </c>
      <c r="AW369" s="11" t="s">
        <v>37</v>
      </c>
      <c r="AX369" s="11" t="s">
        <v>79</v>
      </c>
      <c r="AY369" s="167" t="s">
        <v>137</v>
      </c>
    </row>
    <row r="370" spans="2:65" s="12" customFormat="1" ht="22.5" customHeight="1">
      <c r="B370" s="168"/>
      <c r="C370" s="169"/>
      <c r="D370" s="169"/>
      <c r="E370" s="170" t="s">
        <v>5</v>
      </c>
      <c r="F370" s="233" t="s">
        <v>149</v>
      </c>
      <c r="G370" s="234"/>
      <c r="H370" s="234"/>
      <c r="I370" s="234"/>
      <c r="J370" s="169"/>
      <c r="K370" s="171">
        <v>427.5</v>
      </c>
      <c r="L370" s="169"/>
      <c r="M370" s="169"/>
      <c r="N370" s="169"/>
      <c r="O370" s="169"/>
      <c r="P370" s="169"/>
      <c r="Q370" s="169"/>
      <c r="R370" s="172"/>
      <c r="T370" s="173"/>
      <c r="U370" s="169"/>
      <c r="V370" s="169"/>
      <c r="W370" s="169"/>
      <c r="X370" s="169"/>
      <c r="Y370" s="169"/>
      <c r="Z370" s="169"/>
      <c r="AA370" s="174"/>
      <c r="AT370" s="175" t="s">
        <v>145</v>
      </c>
      <c r="AU370" s="175" t="s">
        <v>101</v>
      </c>
      <c r="AV370" s="12" t="s">
        <v>142</v>
      </c>
      <c r="AW370" s="12" t="s">
        <v>37</v>
      </c>
      <c r="AX370" s="12" t="s">
        <v>87</v>
      </c>
      <c r="AY370" s="175" t="s">
        <v>137</v>
      </c>
    </row>
    <row r="371" spans="2:65" s="1" customFormat="1" ht="22.5" customHeight="1">
      <c r="B371" s="142"/>
      <c r="C371" s="143" t="s">
        <v>547</v>
      </c>
      <c r="D371" s="143" t="s">
        <v>138</v>
      </c>
      <c r="E371" s="144" t="s">
        <v>548</v>
      </c>
      <c r="F371" s="229" t="s">
        <v>549</v>
      </c>
      <c r="G371" s="229"/>
      <c r="H371" s="229"/>
      <c r="I371" s="229"/>
      <c r="J371" s="145" t="s">
        <v>181</v>
      </c>
      <c r="K371" s="146">
        <v>1120</v>
      </c>
      <c r="L371" s="230"/>
      <c r="M371" s="230"/>
      <c r="N371" s="230">
        <f>ROUND(L371*K371,2)</f>
        <v>0</v>
      </c>
      <c r="O371" s="230"/>
      <c r="P371" s="230"/>
      <c r="Q371" s="230"/>
      <c r="R371" s="147"/>
      <c r="T371" s="148" t="s">
        <v>5</v>
      </c>
      <c r="U371" s="45" t="s">
        <v>44</v>
      </c>
      <c r="V371" s="149">
        <v>0.19600000000000001</v>
      </c>
      <c r="W371" s="149">
        <f>V371*K371</f>
        <v>219.52</v>
      </c>
      <c r="X371" s="149">
        <v>0</v>
      </c>
      <c r="Y371" s="149">
        <f>X371*K371</f>
        <v>0</v>
      </c>
      <c r="Z371" s="149">
        <v>0</v>
      </c>
      <c r="AA371" s="150">
        <f>Z371*K371</f>
        <v>0</v>
      </c>
      <c r="AR371" s="21" t="s">
        <v>142</v>
      </c>
      <c r="AT371" s="21" t="s">
        <v>138</v>
      </c>
      <c r="AU371" s="21" t="s">
        <v>101</v>
      </c>
      <c r="AY371" s="21" t="s">
        <v>137</v>
      </c>
      <c r="BE371" s="151">
        <f>IF(U371="základní",N371,0)</f>
        <v>0</v>
      </c>
      <c r="BF371" s="151">
        <f>IF(U371="snížená",N371,0)</f>
        <v>0</v>
      </c>
      <c r="BG371" s="151">
        <f>IF(U371="zákl. přenesená",N371,0)</f>
        <v>0</v>
      </c>
      <c r="BH371" s="151">
        <f>IF(U371="sníž. přenesená",N371,0)</f>
        <v>0</v>
      </c>
      <c r="BI371" s="151">
        <f>IF(U371="nulová",N371,0)</f>
        <v>0</v>
      </c>
      <c r="BJ371" s="21" t="s">
        <v>87</v>
      </c>
      <c r="BK371" s="151">
        <f>ROUND(L371*K371,2)</f>
        <v>0</v>
      </c>
      <c r="BL371" s="21" t="s">
        <v>142</v>
      </c>
      <c r="BM371" s="21" t="s">
        <v>550</v>
      </c>
    </row>
    <row r="372" spans="2:65" s="11" customFormat="1" ht="22.5" customHeight="1">
      <c r="B372" s="160"/>
      <c r="C372" s="161"/>
      <c r="D372" s="161"/>
      <c r="E372" s="162" t="s">
        <v>5</v>
      </c>
      <c r="F372" s="231" t="s">
        <v>537</v>
      </c>
      <c r="G372" s="232"/>
      <c r="H372" s="232"/>
      <c r="I372" s="232"/>
      <c r="J372" s="161"/>
      <c r="K372" s="163">
        <v>1120</v>
      </c>
      <c r="L372" s="161"/>
      <c r="M372" s="161"/>
      <c r="N372" s="161"/>
      <c r="O372" s="161"/>
      <c r="P372" s="161"/>
      <c r="Q372" s="161"/>
      <c r="R372" s="164"/>
      <c r="T372" s="165"/>
      <c r="U372" s="161"/>
      <c r="V372" s="161"/>
      <c r="W372" s="161"/>
      <c r="X372" s="161"/>
      <c r="Y372" s="161"/>
      <c r="Z372" s="161"/>
      <c r="AA372" s="166"/>
      <c r="AT372" s="167" t="s">
        <v>145</v>
      </c>
      <c r="AU372" s="167" t="s">
        <v>101</v>
      </c>
      <c r="AV372" s="11" t="s">
        <v>101</v>
      </c>
      <c r="AW372" s="11" t="s">
        <v>37</v>
      </c>
      <c r="AX372" s="11" t="s">
        <v>79</v>
      </c>
      <c r="AY372" s="167" t="s">
        <v>137</v>
      </c>
    </row>
    <row r="373" spans="2:65" s="12" customFormat="1" ht="22.5" customHeight="1">
      <c r="B373" s="168"/>
      <c r="C373" s="169"/>
      <c r="D373" s="169"/>
      <c r="E373" s="170" t="s">
        <v>5</v>
      </c>
      <c r="F373" s="233" t="s">
        <v>149</v>
      </c>
      <c r="G373" s="234"/>
      <c r="H373" s="234"/>
      <c r="I373" s="234"/>
      <c r="J373" s="169"/>
      <c r="K373" s="171">
        <v>1120</v>
      </c>
      <c r="L373" s="169"/>
      <c r="M373" s="169"/>
      <c r="N373" s="169"/>
      <c r="O373" s="169"/>
      <c r="P373" s="169"/>
      <c r="Q373" s="169"/>
      <c r="R373" s="172"/>
      <c r="T373" s="173"/>
      <c r="U373" s="169"/>
      <c r="V373" s="169"/>
      <c r="W373" s="169"/>
      <c r="X373" s="169"/>
      <c r="Y373" s="169"/>
      <c r="Z373" s="169"/>
      <c r="AA373" s="174"/>
      <c r="AT373" s="175" t="s">
        <v>145</v>
      </c>
      <c r="AU373" s="175" t="s">
        <v>101</v>
      </c>
      <c r="AV373" s="12" t="s">
        <v>142</v>
      </c>
      <c r="AW373" s="12" t="s">
        <v>37</v>
      </c>
      <c r="AX373" s="12" t="s">
        <v>87</v>
      </c>
      <c r="AY373" s="175" t="s">
        <v>137</v>
      </c>
    </row>
    <row r="374" spans="2:65" s="1" customFormat="1" ht="31.5" customHeight="1">
      <c r="B374" s="142"/>
      <c r="C374" s="143" t="s">
        <v>551</v>
      </c>
      <c r="D374" s="143" t="s">
        <v>138</v>
      </c>
      <c r="E374" s="144" t="s">
        <v>552</v>
      </c>
      <c r="F374" s="229" t="s">
        <v>553</v>
      </c>
      <c r="G374" s="229"/>
      <c r="H374" s="229"/>
      <c r="I374" s="229"/>
      <c r="J374" s="145" t="s">
        <v>438</v>
      </c>
      <c r="K374" s="146">
        <v>8</v>
      </c>
      <c r="L374" s="230"/>
      <c r="M374" s="230"/>
      <c r="N374" s="230">
        <f>ROUND(L374*K374,2)</f>
        <v>0</v>
      </c>
      <c r="O374" s="230"/>
      <c r="P374" s="230"/>
      <c r="Q374" s="230"/>
      <c r="R374" s="147"/>
      <c r="T374" s="148" t="s">
        <v>5</v>
      </c>
      <c r="U374" s="45" t="s">
        <v>44</v>
      </c>
      <c r="V374" s="149">
        <v>0.17399999999999999</v>
      </c>
      <c r="W374" s="149">
        <f>V374*K374</f>
        <v>1.3919999999999999</v>
      </c>
      <c r="X374" s="149">
        <v>0</v>
      </c>
      <c r="Y374" s="149">
        <f>X374*K374</f>
        <v>0</v>
      </c>
      <c r="Z374" s="149">
        <v>4.0000000000000001E-3</v>
      </c>
      <c r="AA374" s="150">
        <f>Z374*K374</f>
        <v>3.2000000000000001E-2</v>
      </c>
      <c r="AR374" s="21" t="s">
        <v>142</v>
      </c>
      <c r="AT374" s="21" t="s">
        <v>138</v>
      </c>
      <c r="AU374" s="21" t="s">
        <v>101</v>
      </c>
      <c r="AY374" s="21" t="s">
        <v>137</v>
      </c>
      <c r="BE374" s="151">
        <f>IF(U374="základní",N374,0)</f>
        <v>0</v>
      </c>
      <c r="BF374" s="151">
        <f>IF(U374="snížená",N374,0)</f>
        <v>0</v>
      </c>
      <c r="BG374" s="151">
        <f>IF(U374="zákl. přenesená",N374,0)</f>
        <v>0</v>
      </c>
      <c r="BH374" s="151">
        <f>IF(U374="sníž. přenesená",N374,0)</f>
        <v>0</v>
      </c>
      <c r="BI374" s="151">
        <f>IF(U374="nulová",N374,0)</f>
        <v>0</v>
      </c>
      <c r="BJ374" s="21" t="s">
        <v>87</v>
      </c>
      <c r="BK374" s="151">
        <f>ROUND(L374*K374,2)</f>
        <v>0</v>
      </c>
      <c r="BL374" s="21" t="s">
        <v>142</v>
      </c>
      <c r="BM374" s="21" t="s">
        <v>554</v>
      </c>
    </row>
    <row r="375" spans="2:65" s="1" customFormat="1" ht="31.5" customHeight="1">
      <c r="B375" s="142"/>
      <c r="C375" s="143" t="s">
        <v>555</v>
      </c>
      <c r="D375" s="143" t="s">
        <v>138</v>
      </c>
      <c r="E375" s="144" t="s">
        <v>556</v>
      </c>
      <c r="F375" s="229" t="s">
        <v>557</v>
      </c>
      <c r="G375" s="229"/>
      <c r="H375" s="229"/>
      <c r="I375" s="229"/>
      <c r="J375" s="145" t="s">
        <v>181</v>
      </c>
      <c r="K375" s="146">
        <v>566</v>
      </c>
      <c r="L375" s="230"/>
      <c r="M375" s="230"/>
      <c r="N375" s="230">
        <f>ROUND(L375*K375,2)</f>
        <v>0</v>
      </c>
      <c r="O375" s="230"/>
      <c r="P375" s="230"/>
      <c r="Q375" s="230"/>
      <c r="R375" s="147"/>
      <c r="T375" s="148" t="s">
        <v>5</v>
      </c>
      <c r="U375" s="45" t="s">
        <v>44</v>
      </c>
      <c r="V375" s="149">
        <v>0.124</v>
      </c>
      <c r="W375" s="149">
        <f>V375*K375</f>
        <v>70.183999999999997</v>
      </c>
      <c r="X375" s="149">
        <v>0</v>
      </c>
      <c r="Y375" s="149">
        <f>X375*K375</f>
        <v>0</v>
      </c>
      <c r="Z375" s="149">
        <v>0</v>
      </c>
      <c r="AA375" s="150">
        <f>Z375*K375</f>
        <v>0</v>
      </c>
      <c r="AR375" s="21" t="s">
        <v>142</v>
      </c>
      <c r="AT375" s="21" t="s">
        <v>138</v>
      </c>
      <c r="AU375" s="21" t="s">
        <v>101</v>
      </c>
      <c r="AY375" s="21" t="s">
        <v>137</v>
      </c>
      <c r="BE375" s="151">
        <f>IF(U375="základní",N375,0)</f>
        <v>0</v>
      </c>
      <c r="BF375" s="151">
        <f>IF(U375="snížená",N375,0)</f>
        <v>0</v>
      </c>
      <c r="BG375" s="151">
        <f>IF(U375="zákl. přenesená",N375,0)</f>
        <v>0</v>
      </c>
      <c r="BH375" s="151">
        <f>IF(U375="sníž. přenesená",N375,0)</f>
        <v>0</v>
      </c>
      <c r="BI375" s="151">
        <f>IF(U375="nulová",N375,0)</f>
        <v>0</v>
      </c>
      <c r="BJ375" s="21" t="s">
        <v>87</v>
      </c>
      <c r="BK375" s="151">
        <f>ROUND(L375*K375,2)</f>
        <v>0</v>
      </c>
      <c r="BL375" s="21" t="s">
        <v>142</v>
      </c>
      <c r="BM375" s="21" t="s">
        <v>558</v>
      </c>
    </row>
    <row r="376" spans="2:65" s="11" customFormat="1" ht="22.5" customHeight="1">
      <c r="B376" s="160"/>
      <c r="C376" s="161"/>
      <c r="D376" s="161"/>
      <c r="E376" s="162" t="s">
        <v>5</v>
      </c>
      <c r="F376" s="231" t="s">
        <v>183</v>
      </c>
      <c r="G376" s="232"/>
      <c r="H376" s="232"/>
      <c r="I376" s="232"/>
      <c r="J376" s="161"/>
      <c r="K376" s="163">
        <v>566</v>
      </c>
      <c r="L376" s="161"/>
      <c r="M376" s="161"/>
      <c r="N376" s="161"/>
      <c r="O376" s="161"/>
      <c r="P376" s="161"/>
      <c r="Q376" s="161"/>
      <c r="R376" s="164"/>
      <c r="T376" s="165"/>
      <c r="U376" s="161"/>
      <c r="V376" s="161"/>
      <c r="W376" s="161"/>
      <c r="X376" s="161"/>
      <c r="Y376" s="161"/>
      <c r="Z376" s="161"/>
      <c r="AA376" s="166"/>
      <c r="AT376" s="167" t="s">
        <v>145</v>
      </c>
      <c r="AU376" s="167" t="s">
        <v>101</v>
      </c>
      <c r="AV376" s="11" t="s">
        <v>101</v>
      </c>
      <c r="AW376" s="11" t="s">
        <v>37</v>
      </c>
      <c r="AX376" s="11" t="s">
        <v>79</v>
      </c>
      <c r="AY376" s="167" t="s">
        <v>137</v>
      </c>
    </row>
    <row r="377" spans="2:65" s="12" customFormat="1" ht="22.5" customHeight="1">
      <c r="B377" s="168"/>
      <c r="C377" s="169"/>
      <c r="D377" s="169"/>
      <c r="E377" s="170" t="s">
        <v>5</v>
      </c>
      <c r="F377" s="233" t="s">
        <v>149</v>
      </c>
      <c r="G377" s="234"/>
      <c r="H377" s="234"/>
      <c r="I377" s="234"/>
      <c r="J377" s="169"/>
      <c r="K377" s="171">
        <v>566</v>
      </c>
      <c r="L377" s="169"/>
      <c r="M377" s="169"/>
      <c r="N377" s="169"/>
      <c r="O377" s="169"/>
      <c r="P377" s="169"/>
      <c r="Q377" s="169"/>
      <c r="R377" s="172"/>
      <c r="T377" s="173"/>
      <c r="U377" s="169"/>
      <c r="V377" s="169"/>
      <c r="W377" s="169"/>
      <c r="X377" s="169"/>
      <c r="Y377" s="169"/>
      <c r="Z377" s="169"/>
      <c r="AA377" s="174"/>
      <c r="AT377" s="175" t="s">
        <v>145</v>
      </c>
      <c r="AU377" s="175" t="s">
        <v>101</v>
      </c>
      <c r="AV377" s="12" t="s">
        <v>142</v>
      </c>
      <c r="AW377" s="12" t="s">
        <v>37</v>
      </c>
      <c r="AX377" s="12" t="s">
        <v>87</v>
      </c>
      <c r="AY377" s="175" t="s">
        <v>137</v>
      </c>
    </row>
    <row r="378" spans="2:65" s="1" customFormat="1" ht="31.5" customHeight="1">
      <c r="B378" s="142"/>
      <c r="C378" s="143" t="s">
        <v>559</v>
      </c>
      <c r="D378" s="143" t="s">
        <v>138</v>
      </c>
      <c r="E378" s="144" t="s">
        <v>560</v>
      </c>
      <c r="F378" s="229" t="s">
        <v>561</v>
      </c>
      <c r="G378" s="229"/>
      <c r="H378" s="229"/>
      <c r="I378" s="229"/>
      <c r="J378" s="145" t="s">
        <v>152</v>
      </c>
      <c r="K378" s="146">
        <v>422</v>
      </c>
      <c r="L378" s="230"/>
      <c r="M378" s="230"/>
      <c r="N378" s="230">
        <f>ROUND(L378*K378,2)</f>
        <v>0</v>
      </c>
      <c r="O378" s="230"/>
      <c r="P378" s="230"/>
      <c r="Q378" s="230"/>
      <c r="R378" s="147"/>
      <c r="T378" s="148" t="s">
        <v>5</v>
      </c>
      <c r="U378" s="45" t="s">
        <v>44</v>
      </c>
      <c r="V378" s="149">
        <v>0.115</v>
      </c>
      <c r="W378" s="149">
        <f>V378*K378</f>
        <v>48.53</v>
      </c>
      <c r="X378" s="149">
        <v>0</v>
      </c>
      <c r="Y378" s="149">
        <f>X378*K378</f>
        <v>0</v>
      </c>
      <c r="Z378" s="149">
        <v>0</v>
      </c>
      <c r="AA378" s="150">
        <f>Z378*K378</f>
        <v>0</v>
      </c>
      <c r="AR378" s="21" t="s">
        <v>142</v>
      </c>
      <c r="AT378" s="21" t="s">
        <v>138</v>
      </c>
      <c r="AU378" s="21" t="s">
        <v>101</v>
      </c>
      <c r="AY378" s="21" t="s">
        <v>137</v>
      </c>
      <c r="BE378" s="151">
        <f>IF(U378="základní",N378,0)</f>
        <v>0</v>
      </c>
      <c r="BF378" s="151">
        <f>IF(U378="snížená",N378,0)</f>
        <v>0</v>
      </c>
      <c r="BG378" s="151">
        <f>IF(U378="zákl. přenesená",N378,0)</f>
        <v>0</v>
      </c>
      <c r="BH378" s="151">
        <f>IF(U378="sníž. přenesená",N378,0)</f>
        <v>0</v>
      </c>
      <c r="BI378" s="151">
        <f>IF(U378="nulová",N378,0)</f>
        <v>0</v>
      </c>
      <c r="BJ378" s="21" t="s">
        <v>87</v>
      </c>
      <c r="BK378" s="151">
        <f>ROUND(L378*K378,2)</f>
        <v>0</v>
      </c>
      <c r="BL378" s="21" t="s">
        <v>142</v>
      </c>
      <c r="BM378" s="21" t="s">
        <v>562</v>
      </c>
    </row>
    <row r="379" spans="2:65" s="11" customFormat="1" ht="22.5" customHeight="1">
      <c r="B379" s="160"/>
      <c r="C379" s="161"/>
      <c r="D379" s="161"/>
      <c r="E379" s="162" t="s">
        <v>5</v>
      </c>
      <c r="F379" s="231" t="s">
        <v>154</v>
      </c>
      <c r="G379" s="232"/>
      <c r="H379" s="232"/>
      <c r="I379" s="232"/>
      <c r="J379" s="161"/>
      <c r="K379" s="163">
        <v>422</v>
      </c>
      <c r="L379" s="161"/>
      <c r="M379" s="161"/>
      <c r="N379" s="161"/>
      <c r="O379" s="161"/>
      <c r="P379" s="161"/>
      <c r="Q379" s="161"/>
      <c r="R379" s="164"/>
      <c r="T379" s="165"/>
      <c r="U379" s="161"/>
      <c r="V379" s="161"/>
      <c r="W379" s="161"/>
      <c r="X379" s="161"/>
      <c r="Y379" s="161"/>
      <c r="Z379" s="161"/>
      <c r="AA379" s="166"/>
      <c r="AT379" s="167" t="s">
        <v>145</v>
      </c>
      <c r="AU379" s="167" t="s">
        <v>101</v>
      </c>
      <c r="AV379" s="11" t="s">
        <v>101</v>
      </c>
      <c r="AW379" s="11" t="s">
        <v>37</v>
      </c>
      <c r="AX379" s="11" t="s">
        <v>79</v>
      </c>
      <c r="AY379" s="167" t="s">
        <v>137</v>
      </c>
    </row>
    <row r="380" spans="2:65" s="12" customFormat="1" ht="22.5" customHeight="1">
      <c r="B380" s="168"/>
      <c r="C380" s="169"/>
      <c r="D380" s="169"/>
      <c r="E380" s="170" t="s">
        <v>5</v>
      </c>
      <c r="F380" s="233" t="s">
        <v>149</v>
      </c>
      <c r="G380" s="234"/>
      <c r="H380" s="234"/>
      <c r="I380" s="234"/>
      <c r="J380" s="169"/>
      <c r="K380" s="171">
        <v>422</v>
      </c>
      <c r="L380" s="169"/>
      <c r="M380" s="169"/>
      <c r="N380" s="169"/>
      <c r="O380" s="169"/>
      <c r="P380" s="169"/>
      <c r="Q380" s="169"/>
      <c r="R380" s="172"/>
      <c r="T380" s="173"/>
      <c r="U380" s="169"/>
      <c r="V380" s="169"/>
      <c r="W380" s="169"/>
      <c r="X380" s="169"/>
      <c r="Y380" s="169"/>
      <c r="Z380" s="169"/>
      <c r="AA380" s="174"/>
      <c r="AT380" s="175" t="s">
        <v>145</v>
      </c>
      <c r="AU380" s="175" t="s">
        <v>101</v>
      </c>
      <c r="AV380" s="12" t="s">
        <v>142</v>
      </c>
      <c r="AW380" s="12" t="s">
        <v>37</v>
      </c>
      <c r="AX380" s="12" t="s">
        <v>87</v>
      </c>
      <c r="AY380" s="175" t="s">
        <v>137</v>
      </c>
    </row>
    <row r="381" spans="2:65" s="9" customFormat="1" ht="29.85" customHeight="1">
      <c r="B381" s="131"/>
      <c r="C381" s="132"/>
      <c r="D381" s="141" t="s">
        <v>118</v>
      </c>
      <c r="E381" s="141"/>
      <c r="F381" s="141"/>
      <c r="G381" s="141"/>
      <c r="H381" s="141"/>
      <c r="I381" s="141"/>
      <c r="J381" s="141"/>
      <c r="K381" s="141"/>
      <c r="L381" s="141"/>
      <c r="M381" s="141"/>
      <c r="N381" s="239">
        <f>BK381</f>
        <v>0</v>
      </c>
      <c r="O381" s="240"/>
      <c r="P381" s="240"/>
      <c r="Q381" s="240"/>
      <c r="R381" s="134"/>
      <c r="T381" s="135"/>
      <c r="U381" s="132"/>
      <c r="V381" s="132"/>
      <c r="W381" s="136">
        <f>SUM(W382:W407)</f>
        <v>309.51838700000002</v>
      </c>
      <c r="X381" s="132"/>
      <c r="Y381" s="136">
        <f>SUM(Y382:Y407)</f>
        <v>0</v>
      </c>
      <c r="Z381" s="132"/>
      <c r="AA381" s="137">
        <f>SUM(AA382:AA407)</f>
        <v>0</v>
      </c>
      <c r="AR381" s="138" t="s">
        <v>87</v>
      </c>
      <c r="AT381" s="139" t="s">
        <v>78</v>
      </c>
      <c r="AU381" s="139" t="s">
        <v>87</v>
      </c>
      <c r="AY381" s="138" t="s">
        <v>137</v>
      </c>
      <c r="BK381" s="140">
        <f>SUM(BK382:BK407)</f>
        <v>0</v>
      </c>
    </row>
    <row r="382" spans="2:65" s="1" customFormat="1" ht="31.5" customHeight="1">
      <c r="B382" s="142"/>
      <c r="C382" s="143" t="s">
        <v>563</v>
      </c>
      <c r="D382" s="143" t="s">
        <v>138</v>
      </c>
      <c r="E382" s="144" t="s">
        <v>564</v>
      </c>
      <c r="F382" s="229" t="s">
        <v>565</v>
      </c>
      <c r="G382" s="229"/>
      <c r="H382" s="229"/>
      <c r="I382" s="229"/>
      <c r="J382" s="145" t="s">
        <v>295</v>
      </c>
      <c r="K382" s="146">
        <v>645.83000000000004</v>
      </c>
      <c r="L382" s="230"/>
      <c r="M382" s="230"/>
      <c r="N382" s="230">
        <f>ROUND(L382*K382,2)</f>
        <v>0</v>
      </c>
      <c r="O382" s="230"/>
      <c r="P382" s="230"/>
      <c r="Q382" s="230"/>
      <c r="R382" s="147"/>
      <c r="T382" s="148" t="s">
        <v>5</v>
      </c>
      <c r="U382" s="45" t="s">
        <v>44</v>
      </c>
      <c r="V382" s="149">
        <v>0.03</v>
      </c>
      <c r="W382" s="149">
        <f>V382*K382</f>
        <v>19.3749</v>
      </c>
      <c r="X382" s="149">
        <v>0</v>
      </c>
      <c r="Y382" s="149">
        <f>X382*K382</f>
        <v>0</v>
      </c>
      <c r="Z382" s="149">
        <v>0</v>
      </c>
      <c r="AA382" s="150">
        <f>Z382*K382</f>
        <v>0</v>
      </c>
      <c r="AR382" s="21" t="s">
        <v>142</v>
      </c>
      <c r="AT382" s="21" t="s">
        <v>138</v>
      </c>
      <c r="AU382" s="21" t="s">
        <v>101</v>
      </c>
      <c r="AY382" s="21" t="s">
        <v>137</v>
      </c>
      <c r="BE382" s="151">
        <f>IF(U382="základní",N382,0)</f>
        <v>0</v>
      </c>
      <c r="BF382" s="151">
        <f>IF(U382="snížená",N382,0)</f>
        <v>0</v>
      </c>
      <c r="BG382" s="151">
        <f>IF(U382="zákl. přenesená",N382,0)</f>
        <v>0</v>
      </c>
      <c r="BH382" s="151">
        <f>IF(U382="sníž. přenesená",N382,0)</f>
        <v>0</v>
      </c>
      <c r="BI382" s="151">
        <f>IF(U382="nulová",N382,0)</f>
        <v>0</v>
      </c>
      <c r="BJ382" s="21" t="s">
        <v>87</v>
      </c>
      <c r="BK382" s="151">
        <f>ROUND(L382*K382,2)</f>
        <v>0</v>
      </c>
      <c r="BL382" s="21" t="s">
        <v>142</v>
      </c>
      <c r="BM382" s="21" t="s">
        <v>566</v>
      </c>
    </row>
    <row r="383" spans="2:65" s="11" customFormat="1" ht="22.5" customHeight="1">
      <c r="B383" s="160"/>
      <c r="C383" s="161"/>
      <c r="D383" s="161"/>
      <c r="E383" s="162" t="s">
        <v>5</v>
      </c>
      <c r="F383" s="231" t="s">
        <v>567</v>
      </c>
      <c r="G383" s="232"/>
      <c r="H383" s="232"/>
      <c r="I383" s="232"/>
      <c r="J383" s="161"/>
      <c r="K383" s="163">
        <v>645.83000000000004</v>
      </c>
      <c r="L383" s="161"/>
      <c r="M383" s="161"/>
      <c r="N383" s="161"/>
      <c r="O383" s="161"/>
      <c r="P383" s="161"/>
      <c r="Q383" s="161"/>
      <c r="R383" s="164"/>
      <c r="T383" s="165"/>
      <c r="U383" s="161"/>
      <c r="V383" s="161"/>
      <c r="W383" s="161"/>
      <c r="X383" s="161"/>
      <c r="Y383" s="161"/>
      <c r="Z383" s="161"/>
      <c r="AA383" s="166"/>
      <c r="AT383" s="167" t="s">
        <v>145</v>
      </c>
      <c r="AU383" s="167" t="s">
        <v>101</v>
      </c>
      <c r="AV383" s="11" t="s">
        <v>101</v>
      </c>
      <c r="AW383" s="11" t="s">
        <v>37</v>
      </c>
      <c r="AX383" s="11" t="s">
        <v>79</v>
      </c>
      <c r="AY383" s="167" t="s">
        <v>137</v>
      </c>
    </row>
    <row r="384" spans="2:65" s="12" customFormat="1" ht="22.5" customHeight="1">
      <c r="B384" s="168"/>
      <c r="C384" s="169"/>
      <c r="D384" s="169"/>
      <c r="E384" s="170" t="s">
        <v>5</v>
      </c>
      <c r="F384" s="233" t="s">
        <v>149</v>
      </c>
      <c r="G384" s="234"/>
      <c r="H384" s="234"/>
      <c r="I384" s="234"/>
      <c r="J384" s="169"/>
      <c r="K384" s="171">
        <v>645.83000000000004</v>
      </c>
      <c r="L384" s="169"/>
      <c r="M384" s="169"/>
      <c r="N384" s="169"/>
      <c r="O384" s="169"/>
      <c r="P384" s="169"/>
      <c r="Q384" s="169"/>
      <c r="R384" s="172"/>
      <c r="T384" s="173"/>
      <c r="U384" s="169"/>
      <c r="V384" s="169"/>
      <c r="W384" s="169"/>
      <c r="X384" s="169"/>
      <c r="Y384" s="169"/>
      <c r="Z384" s="169"/>
      <c r="AA384" s="174"/>
      <c r="AT384" s="175" t="s">
        <v>145</v>
      </c>
      <c r="AU384" s="175" t="s">
        <v>101</v>
      </c>
      <c r="AV384" s="12" t="s">
        <v>142</v>
      </c>
      <c r="AW384" s="12" t="s">
        <v>37</v>
      </c>
      <c r="AX384" s="12" t="s">
        <v>87</v>
      </c>
      <c r="AY384" s="175" t="s">
        <v>137</v>
      </c>
    </row>
    <row r="385" spans="2:65" s="1" customFormat="1" ht="31.5" customHeight="1">
      <c r="B385" s="142"/>
      <c r="C385" s="143" t="s">
        <v>568</v>
      </c>
      <c r="D385" s="143" t="s">
        <v>138</v>
      </c>
      <c r="E385" s="144" t="s">
        <v>569</v>
      </c>
      <c r="F385" s="229" t="s">
        <v>570</v>
      </c>
      <c r="G385" s="229"/>
      <c r="H385" s="229"/>
      <c r="I385" s="229"/>
      <c r="J385" s="145" t="s">
        <v>295</v>
      </c>
      <c r="K385" s="146">
        <v>12270.77</v>
      </c>
      <c r="L385" s="230"/>
      <c r="M385" s="230"/>
      <c r="N385" s="230">
        <f>ROUND(L385*K385,2)</f>
        <v>0</v>
      </c>
      <c r="O385" s="230"/>
      <c r="P385" s="230"/>
      <c r="Q385" s="230"/>
      <c r="R385" s="147"/>
      <c r="T385" s="148" t="s">
        <v>5</v>
      </c>
      <c r="U385" s="45" t="s">
        <v>44</v>
      </c>
      <c r="V385" s="149">
        <v>2E-3</v>
      </c>
      <c r="W385" s="149">
        <f>V385*K385</f>
        <v>24.541540000000001</v>
      </c>
      <c r="X385" s="149">
        <v>0</v>
      </c>
      <c r="Y385" s="149">
        <f>X385*K385</f>
        <v>0</v>
      </c>
      <c r="Z385" s="149">
        <v>0</v>
      </c>
      <c r="AA385" s="150">
        <f>Z385*K385</f>
        <v>0</v>
      </c>
      <c r="AR385" s="21" t="s">
        <v>142</v>
      </c>
      <c r="AT385" s="21" t="s">
        <v>138</v>
      </c>
      <c r="AU385" s="21" t="s">
        <v>101</v>
      </c>
      <c r="AY385" s="21" t="s">
        <v>137</v>
      </c>
      <c r="BE385" s="151">
        <f>IF(U385="základní",N385,0)</f>
        <v>0</v>
      </c>
      <c r="BF385" s="151">
        <f>IF(U385="snížená",N385,0)</f>
        <v>0</v>
      </c>
      <c r="BG385" s="151">
        <f>IF(U385="zákl. přenesená",N385,0)</f>
        <v>0</v>
      </c>
      <c r="BH385" s="151">
        <f>IF(U385="sníž. přenesená",N385,0)</f>
        <v>0</v>
      </c>
      <c r="BI385" s="151">
        <f>IF(U385="nulová",N385,0)</f>
        <v>0</v>
      </c>
      <c r="BJ385" s="21" t="s">
        <v>87</v>
      </c>
      <c r="BK385" s="151">
        <f>ROUND(L385*K385,2)</f>
        <v>0</v>
      </c>
      <c r="BL385" s="21" t="s">
        <v>142</v>
      </c>
      <c r="BM385" s="21" t="s">
        <v>571</v>
      </c>
    </row>
    <row r="386" spans="2:65" s="1" customFormat="1" ht="31.5" customHeight="1">
      <c r="B386" s="142"/>
      <c r="C386" s="143" t="s">
        <v>572</v>
      </c>
      <c r="D386" s="143" t="s">
        <v>138</v>
      </c>
      <c r="E386" s="144" t="s">
        <v>573</v>
      </c>
      <c r="F386" s="229" t="s">
        <v>574</v>
      </c>
      <c r="G386" s="229"/>
      <c r="H386" s="229"/>
      <c r="I386" s="229"/>
      <c r="J386" s="145" t="s">
        <v>295</v>
      </c>
      <c r="K386" s="146">
        <v>694.79499999999996</v>
      </c>
      <c r="L386" s="230"/>
      <c r="M386" s="230"/>
      <c r="N386" s="230">
        <f>ROUND(L386*K386,2)</f>
        <v>0</v>
      </c>
      <c r="O386" s="230"/>
      <c r="P386" s="230"/>
      <c r="Q386" s="230"/>
      <c r="R386" s="147"/>
      <c r="T386" s="148" t="s">
        <v>5</v>
      </c>
      <c r="U386" s="45" t="s">
        <v>44</v>
      </c>
      <c r="V386" s="149">
        <v>3.2000000000000001E-2</v>
      </c>
      <c r="W386" s="149">
        <f>V386*K386</f>
        <v>22.233439999999998</v>
      </c>
      <c r="X386" s="149">
        <v>0</v>
      </c>
      <c r="Y386" s="149">
        <f>X386*K386</f>
        <v>0</v>
      </c>
      <c r="Z386" s="149">
        <v>0</v>
      </c>
      <c r="AA386" s="150">
        <f>Z386*K386</f>
        <v>0</v>
      </c>
      <c r="AR386" s="21" t="s">
        <v>142</v>
      </c>
      <c r="AT386" s="21" t="s">
        <v>138</v>
      </c>
      <c r="AU386" s="21" t="s">
        <v>101</v>
      </c>
      <c r="AY386" s="21" t="s">
        <v>137</v>
      </c>
      <c r="BE386" s="151">
        <f>IF(U386="základní",N386,0)</f>
        <v>0</v>
      </c>
      <c r="BF386" s="151">
        <f>IF(U386="snížená",N386,0)</f>
        <v>0</v>
      </c>
      <c r="BG386" s="151">
        <f>IF(U386="zákl. přenesená",N386,0)</f>
        <v>0</v>
      </c>
      <c r="BH386" s="151">
        <f>IF(U386="sníž. přenesená",N386,0)</f>
        <v>0</v>
      </c>
      <c r="BI386" s="151">
        <f>IF(U386="nulová",N386,0)</f>
        <v>0</v>
      </c>
      <c r="BJ386" s="21" t="s">
        <v>87</v>
      </c>
      <c r="BK386" s="151">
        <f>ROUND(L386*K386,2)</f>
        <v>0</v>
      </c>
      <c r="BL386" s="21" t="s">
        <v>142</v>
      </c>
      <c r="BM386" s="21" t="s">
        <v>575</v>
      </c>
    </row>
    <row r="387" spans="2:65" s="11" customFormat="1" ht="22.5" customHeight="1">
      <c r="B387" s="160"/>
      <c r="C387" s="161"/>
      <c r="D387" s="161"/>
      <c r="E387" s="162" t="s">
        <v>5</v>
      </c>
      <c r="F387" s="231" t="s">
        <v>576</v>
      </c>
      <c r="G387" s="232"/>
      <c r="H387" s="232"/>
      <c r="I387" s="232"/>
      <c r="J387" s="161"/>
      <c r="K387" s="163">
        <v>215.32</v>
      </c>
      <c r="L387" s="161"/>
      <c r="M387" s="161"/>
      <c r="N387" s="161"/>
      <c r="O387" s="161"/>
      <c r="P387" s="161"/>
      <c r="Q387" s="161"/>
      <c r="R387" s="164"/>
      <c r="T387" s="165"/>
      <c r="U387" s="161"/>
      <c r="V387" s="161"/>
      <c r="W387" s="161"/>
      <c r="X387" s="161"/>
      <c r="Y387" s="161"/>
      <c r="Z387" s="161"/>
      <c r="AA387" s="166"/>
      <c r="AT387" s="167" t="s">
        <v>145</v>
      </c>
      <c r="AU387" s="167" t="s">
        <v>101</v>
      </c>
      <c r="AV387" s="11" t="s">
        <v>101</v>
      </c>
      <c r="AW387" s="11" t="s">
        <v>37</v>
      </c>
      <c r="AX387" s="11" t="s">
        <v>79</v>
      </c>
      <c r="AY387" s="167" t="s">
        <v>137</v>
      </c>
    </row>
    <row r="388" spans="2:65" s="11" customFormat="1" ht="22.5" customHeight="1">
      <c r="B388" s="160"/>
      <c r="C388" s="161"/>
      <c r="D388" s="161"/>
      <c r="E388" s="162" t="s">
        <v>5</v>
      </c>
      <c r="F388" s="245" t="s">
        <v>577</v>
      </c>
      <c r="G388" s="246"/>
      <c r="H388" s="246"/>
      <c r="I388" s="246"/>
      <c r="J388" s="161"/>
      <c r="K388" s="163">
        <v>479.47500000000002</v>
      </c>
      <c r="L388" s="161"/>
      <c r="M388" s="161"/>
      <c r="N388" s="161"/>
      <c r="O388" s="161"/>
      <c r="P388" s="161"/>
      <c r="Q388" s="161"/>
      <c r="R388" s="164"/>
      <c r="T388" s="165"/>
      <c r="U388" s="161"/>
      <c r="V388" s="161"/>
      <c r="W388" s="161"/>
      <c r="X388" s="161"/>
      <c r="Y388" s="161"/>
      <c r="Z388" s="161"/>
      <c r="AA388" s="166"/>
      <c r="AT388" s="167" t="s">
        <v>145</v>
      </c>
      <c r="AU388" s="167" t="s">
        <v>101</v>
      </c>
      <c r="AV388" s="11" t="s">
        <v>101</v>
      </c>
      <c r="AW388" s="11" t="s">
        <v>37</v>
      </c>
      <c r="AX388" s="11" t="s">
        <v>79</v>
      </c>
      <c r="AY388" s="167" t="s">
        <v>137</v>
      </c>
    </row>
    <row r="389" spans="2:65" s="12" customFormat="1" ht="22.5" customHeight="1">
      <c r="B389" s="168"/>
      <c r="C389" s="169"/>
      <c r="D389" s="169"/>
      <c r="E389" s="170" t="s">
        <v>5</v>
      </c>
      <c r="F389" s="233" t="s">
        <v>149</v>
      </c>
      <c r="G389" s="234"/>
      <c r="H389" s="234"/>
      <c r="I389" s="234"/>
      <c r="J389" s="169"/>
      <c r="K389" s="171">
        <v>694.79499999999996</v>
      </c>
      <c r="L389" s="169"/>
      <c r="M389" s="169"/>
      <c r="N389" s="169"/>
      <c r="O389" s="169"/>
      <c r="P389" s="169"/>
      <c r="Q389" s="169"/>
      <c r="R389" s="172"/>
      <c r="T389" s="173"/>
      <c r="U389" s="169"/>
      <c r="V389" s="169"/>
      <c r="W389" s="169"/>
      <c r="X389" s="169"/>
      <c r="Y389" s="169"/>
      <c r="Z389" s="169"/>
      <c r="AA389" s="174"/>
      <c r="AT389" s="175" t="s">
        <v>145</v>
      </c>
      <c r="AU389" s="175" t="s">
        <v>101</v>
      </c>
      <c r="AV389" s="12" t="s">
        <v>142</v>
      </c>
      <c r="AW389" s="12" t="s">
        <v>37</v>
      </c>
      <c r="AX389" s="12" t="s">
        <v>87</v>
      </c>
      <c r="AY389" s="175" t="s">
        <v>137</v>
      </c>
    </row>
    <row r="390" spans="2:65" s="1" customFormat="1" ht="31.5" customHeight="1">
      <c r="B390" s="142"/>
      <c r="C390" s="143" t="s">
        <v>578</v>
      </c>
      <c r="D390" s="143" t="s">
        <v>138</v>
      </c>
      <c r="E390" s="144" t="s">
        <v>579</v>
      </c>
      <c r="F390" s="229" t="s">
        <v>580</v>
      </c>
      <c r="G390" s="229"/>
      <c r="H390" s="229"/>
      <c r="I390" s="229"/>
      <c r="J390" s="145" t="s">
        <v>295</v>
      </c>
      <c r="K390" s="146">
        <v>13201.105</v>
      </c>
      <c r="L390" s="230"/>
      <c r="M390" s="230"/>
      <c r="N390" s="230">
        <f>ROUND(L390*K390,2)</f>
        <v>0</v>
      </c>
      <c r="O390" s="230"/>
      <c r="P390" s="230"/>
      <c r="Q390" s="230"/>
      <c r="R390" s="147"/>
      <c r="T390" s="148" t="s">
        <v>5</v>
      </c>
      <c r="U390" s="45" t="s">
        <v>44</v>
      </c>
      <c r="V390" s="149">
        <v>3.0000000000000001E-3</v>
      </c>
      <c r="W390" s="149">
        <f>V390*K390</f>
        <v>39.603315000000002</v>
      </c>
      <c r="X390" s="149">
        <v>0</v>
      </c>
      <c r="Y390" s="149">
        <f>X390*K390</f>
        <v>0</v>
      </c>
      <c r="Z390" s="149">
        <v>0</v>
      </c>
      <c r="AA390" s="150">
        <f>Z390*K390</f>
        <v>0</v>
      </c>
      <c r="AR390" s="21" t="s">
        <v>142</v>
      </c>
      <c r="AT390" s="21" t="s">
        <v>138</v>
      </c>
      <c r="AU390" s="21" t="s">
        <v>101</v>
      </c>
      <c r="AY390" s="21" t="s">
        <v>137</v>
      </c>
      <c r="BE390" s="151">
        <f>IF(U390="základní",N390,0)</f>
        <v>0</v>
      </c>
      <c r="BF390" s="151">
        <f>IF(U390="snížená",N390,0)</f>
        <v>0</v>
      </c>
      <c r="BG390" s="151">
        <f>IF(U390="zákl. přenesená",N390,0)</f>
        <v>0</v>
      </c>
      <c r="BH390" s="151">
        <f>IF(U390="sníž. přenesená",N390,0)</f>
        <v>0</v>
      </c>
      <c r="BI390" s="151">
        <f>IF(U390="nulová",N390,0)</f>
        <v>0</v>
      </c>
      <c r="BJ390" s="21" t="s">
        <v>87</v>
      </c>
      <c r="BK390" s="151">
        <f>ROUND(L390*K390,2)</f>
        <v>0</v>
      </c>
      <c r="BL390" s="21" t="s">
        <v>142</v>
      </c>
      <c r="BM390" s="21" t="s">
        <v>581</v>
      </c>
    </row>
    <row r="391" spans="2:65" s="1" customFormat="1" ht="22.5" customHeight="1">
      <c r="B391" s="142"/>
      <c r="C391" s="143" t="s">
        <v>582</v>
      </c>
      <c r="D391" s="143" t="s">
        <v>138</v>
      </c>
      <c r="E391" s="144" t="s">
        <v>583</v>
      </c>
      <c r="F391" s="229" t="s">
        <v>584</v>
      </c>
      <c r="G391" s="229"/>
      <c r="H391" s="229"/>
      <c r="I391" s="229"/>
      <c r="J391" s="145" t="s">
        <v>295</v>
      </c>
      <c r="K391" s="146">
        <v>223.672</v>
      </c>
      <c r="L391" s="230"/>
      <c r="M391" s="230"/>
      <c r="N391" s="230">
        <f>ROUND(L391*K391,2)</f>
        <v>0</v>
      </c>
      <c r="O391" s="230"/>
      <c r="P391" s="230"/>
      <c r="Q391" s="230"/>
      <c r="R391" s="147"/>
      <c r="T391" s="148" t="s">
        <v>5</v>
      </c>
      <c r="U391" s="45" t="s">
        <v>44</v>
      </c>
      <c r="V391" s="149">
        <v>0.83499999999999996</v>
      </c>
      <c r="W391" s="149">
        <f>V391*K391</f>
        <v>186.76612</v>
      </c>
      <c r="X391" s="149">
        <v>0</v>
      </c>
      <c r="Y391" s="149">
        <f>X391*K391</f>
        <v>0</v>
      </c>
      <c r="Z391" s="149">
        <v>0</v>
      </c>
      <c r="AA391" s="150">
        <f>Z391*K391</f>
        <v>0</v>
      </c>
      <c r="AR391" s="21" t="s">
        <v>142</v>
      </c>
      <c r="AT391" s="21" t="s">
        <v>138</v>
      </c>
      <c r="AU391" s="21" t="s">
        <v>101</v>
      </c>
      <c r="AY391" s="21" t="s">
        <v>137</v>
      </c>
      <c r="BE391" s="151">
        <f>IF(U391="základní",N391,0)</f>
        <v>0</v>
      </c>
      <c r="BF391" s="151">
        <f>IF(U391="snížená",N391,0)</f>
        <v>0</v>
      </c>
      <c r="BG391" s="151">
        <f>IF(U391="zákl. přenesená",N391,0)</f>
        <v>0</v>
      </c>
      <c r="BH391" s="151">
        <f>IF(U391="sníž. přenesená",N391,0)</f>
        <v>0</v>
      </c>
      <c r="BI391" s="151">
        <f>IF(U391="nulová",N391,0)</f>
        <v>0</v>
      </c>
      <c r="BJ391" s="21" t="s">
        <v>87</v>
      </c>
      <c r="BK391" s="151">
        <f>ROUND(L391*K391,2)</f>
        <v>0</v>
      </c>
      <c r="BL391" s="21" t="s">
        <v>142</v>
      </c>
      <c r="BM391" s="21" t="s">
        <v>585</v>
      </c>
    </row>
    <row r="392" spans="2:65" s="10" customFormat="1" ht="31.5" customHeight="1">
      <c r="B392" s="152"/>
      <c r="C392" s="153"/>
      <c r="D392" s="153"/>
      <c r="E392" s="154" t="s">
        <v>5</v>
      </c>
      <c r="F392" s="249" t="s">
        <v>586</v>
      </c>
      <c r="G392" s="250"/>
      <c r="H392" s="250"/>
      <c r="I392" s="250"/>
      <c r="J392" s="153"/>
      <c r="K392" s="155" t="s">
        <v>5</v>
      </c>
      <c r="L392" s="153"/>
      <c r="M392" s="153"/>
      <c r="N392" s="153"/>
      <c r="O392" s="153"/>
      <c r="P392" s="153"/>
      <c r="Q392" s="153"/>
      <c r="R392" s="156"/>
      <c r="T392" s="157"/>
      <c r="U392" s="153"/>
      <c r="V392" s="153"/>
      <c r="W392" s="153"/>
      <c r="X392" s="153"/>
      <c r="Y392" s="153"/>
      <c r="Z392" s="153"/>
      <c r="AA392" s="158"/>
      <c r="AT392" s="159" t="s">
        <v>145</v>
      </c>
      <c r="AU392" s="159" t="s">
        <v>101</v>
      </c>
      <c r="AV392" s="10" t="s">
        <v>87</v>
      </c>
      <c r="AW392" s="10" t="s">
        <v>37</v>
      </c>
      <c r="AX392" s="10" t="s">
        <v>79</v>
      </c>
      <c r="AY392" s="159" t="s">
        <v>137</v>
      </c>
    </row>
    <row r="393" spans="2:65" s="11" customFormat="1" ht="31.5" customHeight="1">
      <c r="B393" s="160"/>
      <c r="C393" s="161"/>
      <c r="D393" s="161"/>
      <c r="E393" s="162" t="s">
        <v>5</v>
      </c>
      <c r="F393" s="245" t="s">
        <v>587</v>
      </c>
      <c r="G393" s="246"/>
      <c r="H393" s="246"/>
      <c r="I393" s="246"/>
      <c r="J393" s="161"/>
      <c r="K393" s="163">
        <v>223.672</v>
      </c>
      <c r="L393" s="161"/>
      <c r="M393" s="161"/>
      <c r="N393" s="161"/>
      <c r="O393" s="161"/>
      <c r="P393" s="161"/>
      <c r="Q393" s="161"/>
      <c r="R393" s="164"/>
      <c r="T393" s="165"/>
      <c r="U393" s="161"/>
      <c r="V393" s="161"/>
      <c r="W393" s="161"/>
      <c r="X393" s="161"/>
      <c r="Y393" s="161"/>
      <c r="Z393" s="161"/>
      <c r="AA393" s="166"/>
      <c r="AT393" s="167" t="s">
        <v>145</v>
      </c>
      <c r="AU393" s="167" t="s">
        <v>101</v>
      </c>
      <c r="AV393" s="11" t="s">
        <v>101</v>
      </c>
      <c r="AW393" s="11" t="s">
        <v>37</v>
      </c>
      <c r="AX393" s="11" t="s">
        <v>79</v>
      </c>
      <c r="AY393" s="167" t="s">
        <v>137</v>
      </c>
    </row>
    <row r="394" spans="2:65" s="12" customFormat="1" ht="22.5" customHeight="1">
      <c r="B394" s="168"/>
      <c r="C394" s="169"/>
      <c r="D394" s="169"/>
      <c r="E394" s="170" t="s">
        <v>5</v>
      </c>
      <c r="F394" s="233" t="s">
        <v>149</v>
      </c>
      <c r="G394" s="234"/>
      <c r="H394" s="234"/>
      <c r="I394" s="234"/>
      <c r="J394" s="169"/>
      <c r="K394" s="171">
        <v>223.672</v>
      </c>
      <c r="L394" s="169"/>
      <c r="M394" s="169"/>
      <c r="N394" s="169"/>
      <c r="O394" s="169"/>
      <c r="P394" s="169"/>
      <c r="Q394" s="169"/>
      <c r="R394" s="172"/>
      <c r="T394" s="173"/>
      <c r="U394" s="169"/>
      <c r="V394" s="169"/>
      <c r="W394" s="169"/>
      <c r="X394" s="169"/>
      <c r="Y394" s="169"/>
      <c r="Z394" s="169"/>
      <c r="AA394" s="174"/>
      <c r="AT394" s="175" t="s">
        <v>145</v>
      </c>
      <c r="AU394" s="175" t="s">
        <v>101</v>
      </c>
      <c r="AV394" s="12" t="s">
        <v>142</v>
      </c>
      <c r="AW394" s="12" t="s">
        <v>37</v>
      </c>
      <c r="AX394" s="12" t="s">
        <v>87</v>
      </c>
      <c r="AY394" s="175" t="s">
        <v>137</v>
      </c>
    </row>
    <row r="395" spans="2:65" s="1" customFormat="1" ht="31.5" customHeight="1">
      <c r="B395" s="142"/>
      <c r="C395" s="143" t="s">
        <v>588</v>
      </c>
      <c r="D395" s="143" t="s">
        <v>138</v>
      </c>
      <c r="E395" s="144" t="s">
        <v>589</v>
      </c>
      <c r="F395" s="229" t="s">
        <v>590</v>
      </c>
      <c r="G395" s="229"/>
      <c r="H395" s="229"/>
      <c r="I395" s="229"/>
      <c r="J395" s="145" t="s">
        <v>295</v>
      </c>
      <c r="K395" s="146">
        <v>4249.768</v>
      </c>
      <c r="L395" s="230"/>
      <c r="M395" s="230"/>
      <c r="N395" s="230">
        <f>ROUND(L395*K395,2)</f>
        <v>0</v>
      </c>
      <c r="O395" s="230"/>
      <c r="P395" s="230"/>
      <c r="Q395" s="230"/>
      <c r="R395" s="147"/>
      <c r="T395" s="148" t="s">
        <v>5</v>
      </c>
      <c r="U395" s="45" t="s">
        <v>44</v>
      </c>
      <c r="V395" s="149">
        <v>4.0000000000000001E-3</v>
      </c>
      <c r="W395" s="149">
        <f>V395*K395</f>
        <v>16.999072000000002</v>
      </c>
      <c r="X395" s="149">
        <v>0</v>
      </c>
      <c r="Y395" s="149">
        <f>X395*K395</f>
        <v>0</v>
      </c>
      <c r="Z395" s="149">
        <v>0</v>
      </c>
      <c r="AA395" s="150">
        <f>Z395*K395</f>
        <v>0</v>
      </c>
      <c r="AR395" s="21" t="s">
        <v>142</v>
      </c>
      <c r="AT395" s="21" t="s">
        <v>138</v>
      </c>
      <c r="AU395" s="21" t="s">
        <v>101</v>
      </c>
      <c r="AY395" s="21" t="s">
        <v>137</v>
      </c>
      <c r="BE395" s="151">
        <f>IF(U395="základní",N395,0)</f>
        <v>0</v>
      </c>
      <c r="BF395" s="151">
        <f>IF(U395="snížená",N395,0)</f>
        <v>0</v>
      </c>
      <c r="BG395" s="151">
        <f>IF(U395="zákl. přenesená",N395,0)</f>
        <v>0</v>
      </c>
      <c r="BH395" s="151">
        <f>IF(U395="sníž. přenesená",N395,0)</f>
        <v>0</v>
      </c>
      <c r="BI395" s="151">
        <f>IF(U395="nulová",N395,0)</f>
        <v>0</v>
      </c>
      <c r="BJ395" s="21" t="s">
        <v>87</v>
      </c>
      <c r="BK395" s="151">
        <f>ROUND(L395*K395,2)</f>
        <v>0</v>
      </c>
      <c r="BL395" s="21" t="s">
        <v>142</v>
      </c>
      <c r="BM395" s="21" t="s">
        <v>591</v>
      </c>
    </row>
    <row r="396" spans="2:65" s="1" customFormat="1" ht="31.5" customHeight="1">
      <c r="B396" s="142"/>
      <c r="C396" s="143" t="s">
        <v>592</v>
      </c>
      <c r="D396" s="143" t="s">
        <v>138</v>
      </c>
      <c r="E396" s="144" t="s">
        <v>593</v>
      </c>
      <c r="F396" s="229" t="s">
        <v>594</v>
      </c>
      <c r="G396" s="229"/>
      <c r="H396" s="229"/>
      <c r="I396" s="229"/>
      <c r="J396" s="145" t="s">
        <v>295</v>
      </c>
      <c r="K396" s="146">
        <v>479.47500000000002</v>
      </c>
      <c r="L396" s="230"/>
      <c r="M396" s="230"/>
      <c r="N396" s="230">
        <f>ROUND(L396*K396,2)</f>
        <v>0</v>
      </c>
      <c r="O396" s="230"/>
      <c r="P396" s="230"/>
      <c r="Q396" s="230"/>
      <c r="R396" s="147"/>
      <c r="T396" s="148" t="s">
        <v>5</v>
      </c>
      <c r="U396" s="45" t="s">
        <v>44</v>
      </c>
      <c r="V396" s="149">
        <v>0</v>
      </c>
      <c r="W396" s="149">
        <f>V396*K396</f>
        <v>0</v>
      </c>
      <c r="X396" s="149">
        <v>0</v>
      </c>
      <c r="Y396" s="149">
        <f>X396*K396</f>
        <v>0</v>
      </c>
      <c r="Z396" s="149">
        <v>0</v>
      </c>
      <c r="AA396" s="150">
        <f>Z396*K396</f>
        <v>0</v>
      </c>
      <c r="AR396" s="21" t="s">
        <v>142</v>
      </c>
      <c r="AT396" s="21" t="s">
        <v>138</v>
      </c>
      <c r="AU396" s="21" t="s">
        <v>101</v>
      </c>
      <c r="AY396" s="21" t="s">
        <v>137</v>
      </c>
      <c r="BE396" s="151">
        <f>IF(U396="základní",N396,0)</f>
        <v>0</v>
      </c>
      <c r="BF396" s="151">
        <f>IF(U396="snížená",N396,0)</f>
        <v>0</v>
      </c>
      <c r="BG396" s="151">
        <f>IF(U396="zákl. přenesená",N396,0)</f>
        <v>0</v>
      </c>
      <c r="BH396" s="151">
        <f>IF(U396="sníž. přenesená",N396,0)</f>
        <v>0</v>
      </c>
      <c r="BI396" s="151">
        <f>IF(U396="nulová",N396,0)</f>
        <v>0</v>
      </c>
      <c r="BJ396" s="21" t="s">
        <v>87</v>
      </c>
      <c r="BK396" s="151">
        <f>ROUND(L396*K396,2)</f>
        <v>0</v>
      </c>
      <c r="BL396" s="21" t="s">
        <v>142</v>
      </c>
      <c r="BM396" s="21" t="s">
        <v>595</v>
      </c>
    </row>
    <row r="397" spans="2:65" s="11" customFormat="1" ht="22.5" customHeight="1">
      <c r="B397" s="160"/>
      <c r="C397" s="161"/>
      <c r="D397" s="161"/>
      <c r="E397" s="162" t="s">
        <v>5</v>
      </c>
      <c r="F397" s="231" t="s">
        <v>577</v>
      </c>
      <c r="G397" s="232"/>
      <c r="H397" s="232"/>
      <c r="I397" s="232"/>
      <c r="J397" s="161"/>
      <c r="K397" s="163">
        <v>479.47500000000002</v>
      </c>
      <c r="L397" s="161"/>
      <c r="M397" s="161"/>
      <c r="N397" s="161"/>
      <c r="O397" s="161"/>
      <c r="P397" s="161"/>
      <c r="Q397" s="161"/>
      <c r="R397" s="164"/>
      <c r="T397" s="165"/>
      <c r="U397" s="161"/>
      <c r="V397" s="161"/>
      <c r="W397" s="161"/>
      <c r="X397" s="161"/>
      <c r="Y397" s="161"/>
      <c r="Z397" s="161"/>
      <c r="AA397" s="166"/>
      <c r="AT397" s="167" t="s">
        <v>145</v>
      </c>
      <c r="AU397" s="167" t="s">
        <v>101</v>
      </c>
      <c r="AV397" s="11" t="s">
        <v>101</v>
      </c>
      <c r="AW397" s="11" t="s">
        <v>37</v>
      </c>
      <c r="AX397" s="11" t="s">
        <v>79</v>
      </c>
      <c r="AY397" s="167" t="s">
        <v>137</v>
      </c>
    </row>
    <row r="398" spans="2:65" s="12" customFormat="1" ht="22.5" customHeight="1">
      <c r="B398" s="168"/>
      <c r="C398" s="169"/>
      <c r="D398" s="169"/>
      <c r="E398" s="170" t="s">
        <v>5</v>
      </c>
      <c r="F398" s="233" t="s">
        <v>149</v>
      </c>
      <c r="G398" s="234"/>
      <c r="H398" s="234"/>
      <c r="I398" s="234"/>
      <c r="J398" s="169"/>
      <c r="K398" s="171">
        <v>479.47500000000002</v>
      </c>
      <c r="L398" s="169"/>
      <c r="M398" s="169"/>
      <c r="N398" s="169"/>
      <c r="O398" s="169"/>
      <c r="P398" s="169"/>
      <c r="Q398" s="169"/>
      <c r="R398" s="172"/>
      <c r="T398" s="173"/>
      <c r="U398" s="169"/>
      <c r="V398" s="169"/>
      <c r="W398" s="169"/>
      <c r="X398" s="169"/>
      <c r="Y398" s="169"/>
      <c r="Z398" s="169"/>
      <c r="AA398" s="174"/>
      <c r="AT398" s="175" t="s">
        <v>145</v>
      </c>
      <c r="AU398" s="175" t="s">
        <v>101</v>
      </c>
      <c r="AV398" s="12" t="s">
        <v>142</v>
      </c>
      <c r="AW398" s="12" t="s">
        <v>37</v>
      </c>
      <c r="AX398" s="12" t="s">
        <v>87</v>
      </c>
      <c r="AY398" s="175" t="s">
        <v>137</v>
      </c>
    </row>
    <row r="399" spans="2:65" s="1" customFormat="1" ht="31.5" customHeight="1">
      <c r="B399" s="142"/>
      <c r="C399" s="143" t="s">
        <v>596</v>
      </c>
      <c r="D399" s="143" t="s">
        <v>138</v>
      </c>
      <c r="E399" s="144" t="s">
        <v>597</v>
      </c>
      <c r="F399" s="229" t="s">
        <v>598</v>
      </c>
      <c r="G399" s="229"/>
      <c r="H399" s="229"/>
      <c r="I399" s="229"/>
      <c r="J399" s="145" t="s">
        <v>295</v>
      </c>
      <c r="K399" s="146">
        <v>215.32</v>
      </c>
      <c r="L399" s="230"/>
      <c r="M399" s="230"/>
      <c r="N399" s="230">
        <f>ROUND(L399*K399,2)</f>
        <v>0</v>
      </c>
      <c r="O399" s="230"/>
      <c r="P399" s="230"/>
      <c r="Q399" s="230"/>
      <c r="R399" s="147"/>
      <c r="T399" s="148" t="s">
        <v>5</v>
      </c>
      <c r="U399" s="45" t="s">
        <v>44</v>
      </c>
      <c r="V399" s="149">
        <v>0</v>
      </c>
      <c r="W399" s="149">
        <f>V399*K399</f>
        <v>0</v>
      </c>
      <c r="X399" s="149">
        <v>0</v>
      </c>
      <c r="Y399" s="149">
        <f>X399*K399</f>
        <v>0</v>
      </c>
      <c r="Z399" s="149">
        <v>0</v>
      </c>
      <c r="AA399" s="150">
        <f>Z399*K399</f>
        <v>0</v>
      </c>
      <c r="AR399" s="21" t="s">
        <v>142</v>
      </c>
      <c r="AT399" s="21" t="s">
        <v>138</v>
      </c>
      <c r="AU399" s="21" t="s">
        <v>101</v>
      </c>
      <c r="AY399" s="21" t="s">
        <v>137</v>
      </c>
      <c r="BE399" s="151">
        <f>IF(U399="základní",N399,0)</f>
        <v>0</v>
      </c>
      <c r="BF399" s="151">
        <f>IF(U399="snížená",N399,0)</f>
        <v>0</v>
      </c>
      <c r="BG399" s="151">
        <f>IF(U399="zákl. přenesená",N399,0)</f>
        <v>0</v>
      </c>
      <c r="BH399" s="151">
        <f>IF(U399="sníž. přenesená",N399,0)</f>
        <v>0</v>
      </c>
      <c r="BI399" s="151">
        <f>IF(U399="nulová",N399,0)</f>
        <v>0</v>
      </c>
      <c r="BJ399" s="21" t="s">
        <v>87</v>
      </c>
      <c r="BK399" s="151">
        <f>ROUND(L399*K399,2)</f>
        <v>0</v>
      </c>
      <c r="BL399" s="21" t="s">
        <v>142</v>
      </c>
      <c r="BM399" s="21" t="s">
        <v>599</v>
      </c>
    </row>
    <row r="400" spans="2:65" s="11" customFormat="1" ht="22.5" customHeight="1">
      <c r="B400" s="160"/>
      <c r="C400" s="161"/>
      <c r="D400" s="161"/>
      <c r="E400" s="162" t="s">
        <v>5</v>
      </c>
      <c r="F400" s="231" t="s">
        <v>576</v>
      </c>
      <c r="G400" s="232"/>
      <c r="H400" s="232"/>
      <c r="I400" s="232"/>
      <c r="J400" s="161"/>
      <c r="K400" s="163">
        <v>215.32</v>
      </c>
      <c r="L400" s="161"/>
      <c r="M400" s="161"/>
      <c r="N400" s="161"/>
      <c r="O400" s="161"/>
      <c r="P400" s="161"/>
      <c r="Q400" s="161"/>
      <c r="R400" s="164"/>
      <c r="T400" s="165"/>
      <c r="U400" s="161"/>
      <c r="V400" s="161"/>
      <c r="W400" s="161"/>
      <c r="X400" s="161"/>
      <c r="Y400" s="161"/>
      <c r="Z400" s="161"/>
      <c r="AA400" s="166"/>
      <c r="AT400" s="167" t="s">
        <v>145</v>
      </c>
      <c r="AU400" s="167" t="s">
        <v>101</v>
      </c>
      <c r="AV400" s="11" t="s">
        <v>101</v>
      </c>
      <c r="AW400" s="11" t="s">
        <v>37</v>
      </c>
      <c r="AX400" s="11" t="s">
        <v>79</v>
      </c>
      <c r="AY400" s="167" t="s">
        <v>137</v>
      </c>
    </row>
    <row r="401" spans="2:65" s="12" customFormat="1" ht="22.5" customHeight="1">
      <c r="B401" s="168"/>
      <c r="C401" s="169"/>
      <c r="D401" s="169"/>
      <c r="E401" s="170" t="s">
        <v>5</v>
      </c>
      <c r="F401" s="233" t="s">
        <v>149</v>
      </c>
      <c r="G401" s="234"/>
      <c r="H401" s="234"/>
      <c r="I401" s="234"/>
      <c r="J401" s="169"/>
      <c r="K401" s="171">
        <v>215.32</v>
      </c>
      <c r="L401" s="169"/>
      <c r="M401" s="169"/>
      <c r="N401" s="169"/>
      <c r="O401" s="169"/>
      <c r="P401" s="169"/>
      <c r="Q401" s="169"/>
      <c r="R401" s="172"/>
      <c r="T401" s="173"/>
      <c r="U401" s="169"/>
      <c r="V401" s="169"/>
      <c r="W401" s="169"/>
      <c r="X401" s="169"/>
      <c r="Y401" s="169"/>
      <c r="Z401" s="169"/>
      <c r="AA401" s="174"/>
      <c r="AT401" s="175" t="s">
        <v>145</v>
      </c>
      <c r="AU401" s="175" t="s">
        <v>101</v>
      </c>
      <c r="AV401" s="12" t="s">
        <v>142</v>
      </c>
      <c r="AW401" s="12" t="s">
        <v>37</v>
      </c>
      <c r="AX401" s="12" t="s">
        <v>87</v>
      </c>
      <c r="AY401" s="175" t="s">
        <v>137</v>
      </c>
    </row>
    <row r="402" spans="2:65" s="1" customFormat="1" ht="31.5" customHeight="1">
      <c r="B402" s="142"/>
      <c r="C402" s="143" t="s">
        <v>600</v>
      </c>
      <c r="D402" s="143" t="s">
        <v>138</v>
      </c>
      <c r="E402" s="144" t="s">
        <v>601</v>
      </c>
      <c r="F402" s="229" t="s">
        <v>602</v>
      </c>
      <c r="G402" s="229"/>
      <c r="H402" s="229"/>
      <c r="I402" s="229"/>
      <c r="J402" s="145" t="s">
        <v>295</v>
      </c>
      <c r="K402" s="146">
        <v>645.83000000000004</v>
      </c>
      <c r="L402" s="230"/>
      <c r="M402" s="230"/>
      <c r="N402" s="230">
        <f>ROUND(L402*K402,2)</f>
        <v>0</v>
      </c>
      <c r="O402" s="230"/>
      <c r="P402" s="230"/>
      <c r="Q402" s="230"/>
      <c r="R402" s="147"/>
      <c r="T402" s="148" t="s">
        <v>5</v>
      </c>
      <c r="U402" s="45" t="s">
        <v>44</v>
      </c>
      <c r="V402" s="149">
        <v>0</v>
      </c>
      <c r="W402" s="149">
        <f>V402*K402</f>
        <v>0</v>
      </c>
      <c r="X402" s="149">
        <v>0</v>
      </c>
      <c r="Y402" s="149">
        <f>X402*K402</f>
        <v>0</v>
      </c>
      <c r="Z402" s="149">
        <v>0</v>
      </c>
      <c r="AA402" s="150">
        <f>Z402*K402</f>
        <v>0</v>
      </c>
      <c r="AR402" s="21" t="s">
        <v>142</v>
      </c>
      <c r="AT402" s="21" t="s">
        <v>138</v>
      </c>
      <c r="AU402" s="21" t="s">
        <v>101</v>
      </c>
      <c r="AY402" s="21" t="s">
        <v>137</v>
      </c>
      <c r="BE402" s="151">
        <f>IF(U402="základní",N402,0)</f>
        <v>0</v>
      </c>
      <c r="BF402" s="151">
        <f>IF(U402="snížená",N402,0)</f>
        <v>0</v>
      </c>
      <c r="BG402" s="151">
        <f>IF(U402="zákl. přenesená",N402,0)</f>
        <v>0</v>
      </c>
      <c r="BH402" s="151">
        <f>IF(U402="sníž. přenesená",N402,0)</f>
        <v>0</v>
      </c>
      <c r="BI402" s="151">
        <f>IF(U402="nulová",N402,0)</f>
        <v>0</v>
      </c>
      <c r="BJ402" s="21" t="s">
        <v>87</v>
      </c>
      <c r="BK402" s="151">
        <f>ROUND(L402*K402,2)</f>
        <v>0</v>
      </c>
      <c r="BL402" s="21" t="s">
        <v>142</v>
      </c>
      <c r="BM402" s="21" t="s">
        <v>603</v>
      </c>
    </row>
    <row r="403" spans="2:65" s="11" customFormat="1" ht="22.5" customHeight="1">
      <c r="B403" s="160"/>
      <c r="C403" s="161"/>
      <c r="D403" s="161"/>
      <c r="E403" s="162" t="s">
        <v>5</v>
      </c>
      <c r="F403" s="231" t="s">
        <v>567</v>
      </c>
      <c r="G403" s="232"/>
      <c r="H403" s="232"/>
      <c r="I403" s="232"/>
      <c r="J403" s="161"/>
      <c r="K403" s="163">
        <v>645.83000000000004</v>
      </c>
      <c r="L403" s="161"/>
      <c r="M403" s="161"/>
      <c r="N403" s="161"/>
      <c r="O403" s="161"/>
      <c r="P403" s="161"/>
      <c r="Q403" s="161"/>
      <c r="R403" s="164"/>
      <c r="T403" s="165"/>
      <c r="U403" s="161"/>
      <c r="V403" s="161"/>
      <c r="W403" s="161"/>
      <c r="X403" s="161"/>
      <c r="Y403" s="161"/>
      <c r="Z403" s="161"/>
      <c r="AA403" s="166"/>
      <c r="AT403" s="167" t="s">
        <v>145</v>
      </c>
      <c r="AU403" s="167" t="s">
        <v>101</v>
      </c>
      <c r="AV403" s="11" t="s">
        <v>101</v>
      </c>
      <c r="AW403" s="11" t="s">
        <v>37</v>
      </c>
      <c r="AX403" s="11" t="s">
        <v>79</v>
      </c>
      <c r="AY403" s="167" t="s">
        <v>137</v>
      </c>
    </row>
    <row r="404" spans="2:65" s="12" customFormat="1" ht="22.5" customHeight="1">
      <c r="B404" s="168"/>
      <c r="C404" s="169"/>
      <c r="D404" s="169"/>
      <c r="E404" s="170" t="s">
        <v>5</v>
      </c>
      <c r="F404" s="233" t="s">
        <v>149</v>
      </c>
      <c r="G404" s="234"/>
      <c r="H404" s="234"/>
      <c r="I404" s="234"/>
      <c r="J404" s="169"/>
      <c r="K404" s="171">
        <v>645.83000000000004</v>
      </c>
      <c r="L404" s="169"/>
      <c r="M404" s="169"/>
      <c r="N404" s="169"/>
      <c r="O404" s="169"/>
      <c r="P404" s="169"/>
      <c r="Q404" s="169"/>
      <c r="R404" s="172"/>
      <c r="T404" s="173"/>
      <c r="U404" s="169"/>
      <c r="V404" s="169"/>
      <c r="W404" s="169"/>
      <c r="X404" s="169"/>
      <c r="Y404" s="169"/>
      <c r="Z404" s="169"/>
      <c r="AA404" s="174"/>
      <c r="AT404" s="175" t="s">
        <v>145</v>
      </c>
      <c r="AU404" s="175" t="s">
        <v>101</v>
      </c>
      <c r="AV404" s="12" t="s">
        <v>142</v>
      </c>
      <c r="AW404" s="12" t="s">
        <v>37</v>
      </c>
      <c r="AX404" s="12" t="s">
        <v>87</v>
      </c>
      <c r="AY404" s="175" t="s">
        <v>137</v>
      </c>
    </row>
    <row r="405" spans="2:65" s="1" customFormat="1" ht="31.5" customHeight="1">
      <c r="B405" s="142"/>
      <c r="C405" s="143" t="s">
        <v>604</v>
      </c>
      <c r="D405" s="143" t="s">
        <v>138</v>
      </c>
      <c r="E405" s="144" t="s">
        <v>605</v>
      </c>
      <c r="F405" s="229" t="s">
        <v>606</v>
      </c>
      <c r="G405" s="229"/>
      <c r="H405" s="229"/>
      <c r="I405" s="229"/>
      <c r="J405" s="145" t="s">
        <v>295</v>
      </c>
      <c r="K405" s="146">
        <v>27</v>
      </c>
      <c r="L405" s="230"/>
      <c r="M405" s="230"/>
      <c r="N405" s="230">
        <f>ROUND(L405*K405,2)</f>
        <v>0</v>
      </c>
      <c r="O405" s="230"/>
      <c r="P405" s="230"/>
      <c r="Q405" s="230"/>
      <c r="R405" s="147"/>
      <c r="T405" s="148" t="s">
        <v>5</v>
      </c>
      <c r="U405" s="45" t="s">
        <v>44</v>
      </c>
      <c r="V405" s="149">
        <v>0</v>
      </c>
      <c r="W405" s="149">
        <f>V405*K405</f>
        <v>0</v>
      </c>
      <c r="X405" s="149">
        <v>0</v>
      </c>
      <c r="Y405" s="149">
        <f>X405*K405</f>
        <v>0</v>
      </c>
      <c r="Z405" s="149">
        <v>0</v>
      </c>
      <c r="AA405" s="150">
        <f>Z405*K405</f>
        <v>0</v>
      </c>
      <c r="AR405" s="21" t="s">
        <v>142</v>
      </c>
      <c r="AT405" s="21" t="s">
        <v>138</v>
      </c>
      <c r="AU405" s="21" t="s">
        <v>101</v>
      </c>
      <c r="AY405" s="21" t="s">
        <v>137</v>
      </c>
      <c r="BE405" s="151">
        <f>IF(U405="základní",N405,0)</f>
        <v>0</v>
      </c>
      <c r="BF405" s="151">
        <f>IF(U405="snížená",N405,0)</f>
        <v>0</v>
      </c>
      <c r="BG405" s="151">
        <f>IF(U405="zákl. přenesená",N405,0)</f>
        <v>0</v>
      </c>
      <c r="BH405" s="151">
        <f>IF(U405="sníž. přenesená",N405,0)</f>
        <v>0</v>
      </c>
      <c r="BI405" s="151">
        <f>IF(U405="nulová",N405,0)</f>
        <v>0</v>
      </c>
      <c r="BJ405" s="21" t="s">
        <v>87</v>
      </c>
      <c r="BK405" s="151">
        <f>ROUND(L405*K405,2)</f>
        <v>0</v>
      </c>
      <c r="BL405" s="21" t="s">
        <v>142</v>
      </c>
      <c r="BM405" s="21" t="s">
        <v>607</v>
      </c>
    </row>
    <row r="406" spans="2:65" s="11" customFormat="1" ht="22.5" customHeight="1">
      <c r="B406" s="160"/>
      <c r="C406" s="161"/>
      <c r="D406" s="161"/>
      <c r="E406" s="162" t="s">
        <v>5</v>
      </c>
      <c r="F406" s="231" t="s">
        <v>608</v>
      </c>
      <c r="G406" s="232"/>
      <c r="H406" s="232"/>
      <c r="I406" s="232"/>
      <c r="J406" s="161"/>
      <c r="K406" s="163">
        <v>27</v>
      </c>
      <c r="L406" s="161"/>
      <c r="M406" s="161"/>
      <c r="N406" s="161"/>
      <c r="O406" s="161"/>
      <c r="P406" s="161"/>
      <c r="Q406" s="161"/>
      <c r="R406" s="164"/>
      <c r="T406" s="165"/>
      <c r="U406" s="161"/>
      <c r="V406" s="161"/>
      <c r="W406" s="161"/>
      <c r="X406" s="161"/>
      <c r="Y406" s="161"/>
      <c r="Z406" s="161"/>
      <c r="AA406" s="166"/>
      <c r="AT406" s="167" t="s">
        <v>145</v>
      </c>
      <c r="AU406" s="167" t="s">
        <v>101</v>
      </c>
      <c r="AV406" s="11" t="s">
        <v>101</v>
      </c>
      <c r="AW406" s="11" t="s">
        <v>37</v>
      </c>
      <c r="AX406" s="11" t="s">
        <v>79</v>
      </c>
      <c r="AY406" s="167" t="s">
        <v>137</v>
      </c>
    </row>
    <row r="407" spans="2:65" s="12" customFormat="1" ht="22.5" customHeight="1">
      <c r="B407" s="168"/>
      <c r="C407" s="169"/>
      <c r="D407" s="169"/>
      <c r="E407" s="170" t="s">
        <v>5</v>
      </c>
      <c r="F407" s="233" t="s">
        <v>149</v>
      </c>
      <c r="G407" s="234"/>
      <c r="H407" s="234"/>
      <c r="I407" s="234"/>
      <c r="J407" s="169"/>
      <c r="K407" s="171">
        <v>27</v>
      </c>
      <c r="L407" s="169"/>
      <c r="M407" s="169"/>
      <c r="N407" s="169"/>
      <c r="O407" s="169"/>
      <c r="P407" s="169"/>
      <c r="Q407" s="169"/>
      <c r="R407" s="172"/>
      <c r="T407" s="173"/>
      <c r="U407" s="169"/>
      <c r="V407" s="169"/>
      <c r="W407" s="169"/>
      <c r="X407" s="169"/>
      <c r="Y407" s="169"/>
      <c r="Z407" s="169"/>
      <c r="AA407" s="174"/>
      <c r="AT407" s="175" t="s">
        <v>145</v>
      </c>
      <c r="AU407" s="175" t="s">
        <v>101</v>
      </c>
      <c r="AV407" s="12" t="s">
        <v>142</v>
      </c>
      <c r="AW407" s="12" t="s">
        <v>37</v>
      </c>
      <c r="AX407" s="12" t="s">
        <v>87</v>
      </c>
      <c r="AY407" s="175" t="s">
        <v>137</v>
      </c>
    </row>
    <row r="408" spans="2:65" s="9" customFormat="1" ht="29.85" customHeight="1">
      <c r="B408" s="131"/>
      <c r="C408" s="132"/>
      <c r="D408" s="141" t="s">
        <v>119</v>
      </c>
      <c r="E408" s="141"/>
      <c r="F408" s="141"/>
      <c r="G408" s="141"/>
      <c r="H408" s="141"/>
      <c r="I408" s="141"/>
      <c r="J408" s="141"/>
      <c r="K408" s="141"/>
      <c r="L408" s="141"/>
      <c r="M408" s="141"/>
      <c r="N408" s="239">
        <f>BK408</f>
        <v>0</v>
      </c>
      <c r="O408" s="240"/>
      <c r="P408" s="240"/>
      <c r="Q408" s="240"/>
      <c r="R408" s="134"/>
      <c r="T408" s="135"/>
      <c r="U408" s="132"/>
      <c r="V408" s="132"/>
      <c r="W408" s="136">
        <f>W409</f>
        <v>420.12445600000007</v>
      </c>
      <c r="X408" s="132"/>
      <c r="Y408" s="136">
        <f>Y409</f>
        <v>0</v>
      </c>
      <c r="Z408" s="132"/>
      <c r="AA408" s="137">
        <f>AA409</f>
        <v>0</v>
      </c>
      <c r="AR408" s="138" t="s">
        <v>87</v>
      </c>
      <c r="AT408" s="139" t="s">
        <v>78</v>
      </c>
      <c r="AU408" s="139" t="s">
        <v>87</v>
      </c>
      <c r="AY408" s="138" t="s">
        <v>137</v>
      </c>
      <c r="BK408" s="140">
        <f>BK409</f>
        <v>0</v>
      </c>
    </row>
    <row r="409" spans="2:65" s="1" customFormat="1" ht="31.5" customHeight="1">
      <c r="B409" s="142"/>
      <c r="C409" s="143" t="s">
        <v>609</v>
      </c>
      <c r="D409" s="143" t="s">
        <v>138</v>
      </c>
      <c r="E409" s="144" t="s">
        <v>610</v>
      </c>
      <c r="F409" s="229" t="s">
        <v>611</v>
      </c>
      <c r="G409" s="229"/>
      <c r="H409" s="229"/>
      <c r="I409" s="229"/>
      <c r="J409" s="145" t="s">
        <v>295</v>
      </c>
      <c r="K409" s="146">
        <v>1058.248</v>
      </c>
      <c r="L409" s="230"/>
      <c r="M409" s="230"/>
      <c r="N409" s="230">
        <f>ROUND(L409*K409,2)</f>
        <v>0</v>
      </c>
      <c r="O409" s="230"/>
      <c r="P409" s="230"/>
      <c r="Q409" s="230"/>
      <c r="R409" s="147"/>
      <c r="T409" s="148" t="s">
        <v>5</v>
      </c>
      <c r="U409" s="45" t="s">
        <v>44</v>
      </c>
      <c r="V409" s="149">
        <v>0.39700000000000002</v>
      </c>
      <c r="W409" s="149">
        <f>V409*K409</f>
        <v>420.12445600000007</v>
      </c>
      <c r="X409" s="149">
        <v>0</v>
      </c>
      <c r="Y409" s="149">
        <f>X409*K409</f>
        <v>0</v>
      </c>
      <c r="Z409" s="149">
        <v>0</v>
      </c>
      <c r="AA409" s="150">
        <f>Z409*K409</f>
        <v>0</v>
      </c>
      <c r="AR409" s="21" t="s">
        <v>142</v>
      </c>
      <c r="AT409" s="21" t="s">
        <v>138</v>
      </c>
      <c r="AU409" s="21" t="s">
        <v>101</v>
      </c>
      <c r="AY409" s="21" t="s">
        <v>137</v>
      </c>
      <c r="BE409" s="151">
        <f>IF(U409="základní",N409,0)</f>
        <v>0</v>
      </c>
      <c r="BF409" s="151">
        <f>IF(U409="snížená",N409,0)</f>
        <v>0</v>
      </c>
      <c r="BG409" s="151">
        <f>IF(U409="zákl. přenesená",N409,0)</f>
        <v>0</v>
      </c>
      <c r="BH409" s="151">
        <f>IF(U409="sníž. přenesená",N409,0)</f>
        <v>0</v>
      </c>
      <c r="BI409" s="151">
        <f>IF(U409="nulová",N409,0)</f>
        <v>0</v>
      </c>
      <c r="BJ409" s="21" t="s">
        <v>87</v>
      </c>
      <c r="BK409" s="151">
        <f>ROUND(L409*K409,2)</f>
        <v>0</v>
      </c>
      <c r="BL409" s="21" t="s">
        <v>142</v>
      </c>
      <c r="BM409" s="21" t="s">
        <v>612</v>
      </c>
    </row>
    <row r="410" spans="2:65" s="9" customFormat="1" ht="37.35" customHeight="1">
      <c r="B410" s="131"/>
      <c r="C410" s="132"/>
      <c r="D410" s="133" t="s">
        <v>120</v>
      </c>
      <c r="E410" s="133"/>
      <c r="F410" s="133"/>
      <c r="G410" s="133"/>
      <c r="H410" s="133"/>
      <c r="I410" s="133"/>
      <c r="J410" s="133"/>
      <c r="K410" s="133"/>
      <c r="L410" s="133"/>
      <c r="M410" s="133"/>
      <c r="N410" s="243">
        <f>BK410</f>
        <v>0</v>
      </c>
      <c r="O410" s="244"/>
      <c r="P410" s="244"/>
      <c r="Q410" s="244"/>
      <c r="R410" s="134"/>
      <c r="T410" s="135"/>
      <c r="U410" s="132"/>
      <c r="V410" s="132"/>
      <c r="W410" s="136">
        <f>W411</f>
        <v>125.92616</v>
      </c>
      <c r="X410" s="132"/>
      <c r="Y410" s="136">
        <f>Y411</f>
        <v>50.146293399999998</v>
      </c>
      <c r="Z410" s="132"/>
      <c r="AA410" s="137">
        <f>AA411</f>
        <v>0</v>
      </c>
      <c r="AR410" s="138" t="s">
        <v>155</v>
      </c>
      <c r="AT410" s="139" t="s">
        <v>78</v>
      </c>
      <c r="AU410" s="139" t="s">
        <v>79</v>
      </c>
      <c r="AY410" s="138" t="s">
        <v>137</v>
      </c>
      <c r="BK410" s="140">
        <f>BK411</f>
        <v>0</v>
      </c>
    </row>
    <row r="411" spans="2:65" s="9" customFormat="1" ht="19.899999999999999" customHeight="1">
      <c r="B411" s="131"/>
      <c r="C411" s="132"/>
      <c r="D411" s="141" t="s">
        <v>121</v>
      </c>
      <c r="E411" s="141"/>
      <c r="F411" s="141"/>
      <c r="G411" s="141"/>
      <c r="H411" s="141"/>
      <c r="I411" s="141"/>
      <c r="J411" s="141"/>
      <c r="K411" s="141"/>
      <c r="L411" s="141"/>
      <c r="M411" s="141"/>
      <c r="N411" s="239">
        <f>BK411</f>
        <v>0</v>
      </c>
      <c r="O411" s="240"/>
      <c r="P411" s="240"/>
      <c r="Q411" s="240"/>
      <c r="R411" s="134"/>
      <c r="T411" s="135"/>
      <c r="U411" s="132"/>
      <c r="V411" s="132"/>
      <c r="W411" s="136">
        <f>SUM(W412:W420)</f>
        <v>125.92616</v>
      </c>
      <c r="X411" s="132"/>
      <c r="Y411" s="136">
        <f>SUM(Y412:Y420)</f>
        <v>50.146293399999998</v>
      </c>
      <c r="Z411" s="132"/>
      <c r="AA411" s="137">
        <f>SUM(AA412:AA420)</f>
        <v>0</v>
      </c>
      <c r="AR411" s="138" t="s">
        <v>155</v>
      </c>
      <c r="AT411" s="139" t="s">
        <v>78</v>
      </c>
      <c r="AU411" s="139" t="s">
        <v>87</v>
      </c>
      <c r="AY411" s="138" t="s">
        <v>137</v>
      </c>
      <c r="BK411" s="140">
        <f>SUM(BK412:BK420)</f>
        <v>0</v>
      </c>
    </row>
    <row r="412" spans="2:65" s="1" customFormat="1" ht="31.5" customHeight="1">
      <c r="B412" s="142"/>
      <c r="C412" s="143" t="s">
        <v>613</v>
      </c>
      <c r="D412" s="143" t="s">
        <v>138</v>
      </c>
      <c r="E412" s="144" t="s">
        <v>614</v>
      </c>
      <c r="F412" s="229" t="s">
        <v>615</v>
      </c>
      <c r="G412" s="229"/>
      <c r="H412" s="229"/>
      <c r="I412" s="229"/>
      <c r="J412" s="145" t="s">
        <v>181</v>
      </c>
      <c r="K412" s="146">
        <v>313</v>
      </c>
      <c r="L412" s="230"/>
      <c r="M412" s="230"/>
      <c r="N412" s="230">
        <f>ROUND(L412*K412,2)</f>
        <v>0</v>
      </c>
      <c r="O412" s="230"/>
      <c r="P412" s="230"/>
      <c r="Q412" s="230"/>
      <c r="R412" s="147"/>
      <c r="T412" s="148" t="s">
        <v>5</v>
      </c>
      <c r="U412" s="45" t="s">
        <v>44</v>
      </c>
      <c r="V412" s="149">
        <v>9.4E-2</v>
      </c>
      <c r="W412" s="149">
        <f>V412*K412</f>
        <v>29.422000000000001</v>
      </c>
      <c r="X412" s="149">
        <v>0</v>
      </c>
      <c r="Y412" s="149">
        <f>X412*K412</f>
        <v>0</v>
      </c>
      <c r="Z412" s="149">
        <v>0</v>
      </c>
      <c r="AA412" s="150">
        <f>Z412*K412</f>
        <v>0</v>
      </c>
      <c r="AR412" s="21" t="s">
        <v>456</v>
      </c>
      <c r="AT412" s="21" t="s">
        <v>138</v>
      </c>
      <c r="AU412" s="21" t="s">
        <v>101</v>
      </c>
      <c r="AY412" s="21" t="s">
        <v>137</v>
      </c>
      <c r="BE412" s="151">
        <f>IF(U412="základní",N412,0)</f>
        <v>0</v>
      </c>
      <c r="BF412" s="151">
        <f>IF(U412="snížená",N412,0)</f>
        <v>0</v>
      </c>
      <c r="BG412" s="151">
        <f>IF(U412="zákl. přenesená",N412,0)</f>
        <v>0</v>
      </c>
      <c r="BH412" s="151">
        <f>IF(U412="sníž. přenesená",N412,0)</f>
        <v>0</v>
      </c>
      <c r="BI412" s="151">
        <f>IF(U412="nulová",N412,0)</f>
        <v>0</v>
      </c>
      <c r="BJ412" s="21" t="s">
        <v>87</v>
      </c>
      <c r="BK412" s="151">
        <f>ROUND(L412*K412,2)</f>
        <v>0</v>
      </c>
      <c r="BL412" s="21" t="s">
        <v>456</v>
      </c>
      <c r="BM412" s="21" t="s">
        <v>616</v>
      </c>
    </row>
    <row r="413" spans="2:65" s="11" customFormat="1" ht="22.5" customHeight="1">
      <c r="B413" s="160"/>
      <c r="C413" s="161"/>
      <c r="D413" s="161"/>
      <c r="E413" s="162" t="s">
        <v>5</v>
      </c>
      <c r="F413" s="231" t="s">
        <v>400</v>
      </c>
      <c r="G413" s="232"/>
      <c r="H413" s="232"/>
      <c r="I413" s="232"/>
      <c r="J413" s="161"/>
      <c r="K413" s="163">
        <v>51</v>
      </c>
      <c r="L413" s="161"/>
      <c r="M413" s="161"/>
      <c r="N413" s="161"/>
      <c r="O413" s="161"/>
      <c r="P413" s="161"/>
      <c r="Q413" s="161"/>
      <c r="R413" s="164"/>
      <c r="T413" s="165"/>
      <c r="U413" s="161"/>
      <c r="V413" s="161"/>
      <c r="W413" s="161"/>
      <c r="X413" s="161"/>
      <c r="Y413" s="161"/>
      <c r="Z413" s="161"/>
      <c r="AA413" s="166"/>
      <c r="AT413" s="167" t="s">
        <v>145</v>
      </c>
      <c r="AU413" s="167" t="s">
        <v>101</v>
      </c>
      <c r="AV413" s="11" t="s">
        <v>101</v>
      </c>
      <c r="AW413" s="11" t="s">
        <v>37</v>
      </c>
      <c r="AX413" s="11" t="s">
        <v>79</v>
      </c>
      <c r="AY413" s="167" t="s">
        <v>137</v>
      </c>
    </row>
    <row r="414" spans="2:65" s="11" customFormat="1" ht="22.5" customHeight="1">
      <c r="B414" s="160"/>
      <c r="C414" s="161"/>
      <c r="D414" s="161"/>
      <c r="E414" s="162" t="s">
        <v>5</v>
      </c>
      <c r="F414" s="245" t="s">
        <v>617</v>
      </c>
      <c r="G414" s="246"/>
      <c r="H414" s="246"/>
      <c r="I414" s="246"/>
      <c r="J414" s="161"/>
      <c r="K414" s="163">
        <v>262</v>
      </c>
      <c r="L414" s="161"/>
      <c r="M414" s="161"/>
      <c r="N414" s="161"/>
      <c r="O414" s="161"/>
      <c r="P414" s="161"/>
      <c r="Q414" s="161"/>
      <c r="R414" s="164"/>
      <c r="T414" s="165"/>
      <c r="U414" s="161"/>
      <c r="V414" s="161"/>
      <c r="W414" s="161"/>
      <c r="X414" s="161"/>
      <c r="Y414" s="161"/>
      <c r="Z414" s="161"/>
      <c r="AA414" s="166"/>
      <c r="AT414" s="167" t="s">
        <v>145</v>
      </c>
      <c r="AU414" s="167" t="s">
        <v>101</v>
      </c>
      <c r="AV414" s="11" t="s">
        <v>101</v>
      </c>
      <c r="AW414" s="11" t="s">
        <v>37</v>
      </c>
      <c r="AX414" s="11" t="s">
        <v>79</v>
      </c>
      <c r="AY414" s="167" t="s">
        <v>137</v>
      </c>
    </row>
    <row r="415" spans="2:65" s="12" customFormat="1" ht="22.5" customHeight="1">
      <c r="B415" s="168"/>
      <c r="C415" s="169"/>
      <c r="D415" s="169"/>
      <c r="E415" s="170" t="s">
        <v>5</v>
      </c>
      <c r="F415" s="233" t="s">
        <v>149</v>
      </c>
      <c r="G415" s="234"/>
      <c r="H415" s="234"/>
      <c r="I415" s="234"/>
      <c r="J415" s="169"/>
      <c r="K415" s="171">
        <v>313</v>
      </c>
      <c r="L415" s="169"/>
      <c r="M415" s="169"/>
      <c r="N415" s="169"/>
      <c r="O415" s="169"/>
      <c r="P415" s="169"/>
      <c r="Q415" s="169"/>
      <c r="R415" s="172"/>
      <c r="T415" s="173"/>
      <c r="U415" s="169"/>
      <c r="V415" s="169"/>
      <c r="W415" s="169"/>
      <c r="X415" s="169"/>
      <c r="Y415" s="169"/>
      <c r="Z415" s="169"/>
      <c r="AA415" s="174"/>
      <c r="AT415" s="175" t="s">
        <v>145</v>
      </c>
      <c r="AU415" s="175" t="s">
        <v>101</v>
      </c>
      <c r="AV415" s="12" t="s">
        <v>142</v>
      </c>
      <c r="AW415" s="12" t="s">
        <v>37</v>
      </c>
      <c r="AX415" s="12" t="s">
        <v>87</v>
      </c>
      <c r="AY415" s="175" t="s">
        <v>137</v>
      </c>
    </row>
    <row r="416" spans="2:65" s="1" customFormat="1" ht="22.5" customHeight="1">
      <c r="B416" s="142"/>
      <c r="C416" s="184" t="s">
        <v>85</v>
      </c>
      <c r="D416" s="184" t="s">
        <v>305</v>
      </c>
      <c r="E416" s="185" t="s">
        <v>618</v>
      </c>
      <c r="F416" s="247" t="s">
        <v>619</v>
      </c>
      <c r="G416" s="247"/>
      <c r="H416" s="247"/>
      <c r="I416" s="247"/>
      <c r="J416" s="186" t="s">
        <v>181</v>
      </c>
      <c r="K416" s="187">
        <v>338.04</v>
      </c>
      <c r="L416" s="248"/>
      <c r="M416" s="248"/>
      <c r="N416" s="248">
        <f>ROUND(L416*K416,2)</f>
        <v>0</v>
      </c>
      <c r="O416" s="230"/>
      <c r="P416" s="230"/>
      <c r="Q416" s="230"/>
      <c r="R416" s="147"/>
      <c r="T416" s="148" t="s">
        <v>5</v>
      </c>
      <c r="U416" s="45" t="s">
        <v>44</v>
      </c>
      <c r="V416" s="149">
        <v>0</v>
      </c>
      <c r="W416" s="149">
        <f>V416*K416</f>
        <v>0</v>
      </c>
      <c r="X416" s="149">
        <v>2.0999999999999999E-3</v>
      </c>
      <c r="Y416" s="149">
        <f>X416*K416</f>
        <v>0.70988399999999996</v>
      </c>
      <c r="Z416" s="149">
        <v>0</v>
      </c>
      <c r="AA416" s="150">
        <f>Z416*K416</f>
        <v>0</v>
      </c>
      <c r="AR416" s="21" t="s">
        <v>620</v>
      </c>
      <c r="AT416" s="21" t="s">
        <v>305</v>
      </c>
      <c r="AU416" s="21" t="s">
        <v>101</v>
      </c>
      <c r="AY416" s="21" t="s">
        <v>137</v>
      </c>
      <c r="BE416" s="151">
        <f>IF(U416="základní",N416,0)</f>
        <v>0</v>
      </c>
      <c r="BF416" s="151">
        <f>IF(U416="snížená",N416,0)</f>
        <v>0</v>
      </c>
      <c r="BG416" s="151">
        <f>IF(U416="zákl. přenesená",N416,0)</f>
        <v>0</v>
      </c>
      <c r="BH416" s="151">
        <f>IF(U416="sníž. přenesená",N416,0)</f>
        <v>0</v>
      </c>
      <c r="BI416" s="151">
        <f>IF(U416="nulová",N416,0)</f>
        <v>0</v>
      </c>
      <c r="BJ416" s="21" t="s">
        <v>87</v>
      </c>
      <c r="BK416" s="151">
        <f>ROUND(L416*K416,2)</f>
        <v>0</v>
      </c>
      <c r="BL416" s="21" t="s">
        <v>620</v>
      </c>
      <c r="BM416" s="21" t="s">
        <v>621</v>
      </c>
    </row>
    <row r="417" spans="2:65" s="1" customFormat="1" ht="31.5" customHeight="1">
      <c r="B417" s="142"/>
      <c r="C417" s="143" t="s">
        <v>622</v>
      </c>
      <c r="D417" s="143" t="s">
        <v>138</v>
      </c>
      <c r="E417" s="144" t="s">
        <v>623</v>
      </c>
      <c r="F417" s="229" t="s">
        <v>624</v>
      </c>
      <c r="G417" s="229"/>
      <c r="H417" s="229"/>
      <c r="I417" s="229"/>
      <c r="J417" s="145" t="s">
        <v>187</v>
      </c>
      <c r="K417" s="146">
        <v>21.91</v>
      </c>
      <c r="L417" s="230"/>
      <c r="M417" s="230"/>
      <c r="N417" s="230">
        <f>ROUND(L417*K417,2)</f>
        <v>0</v>
      </c>
      <c r="O417" s="230"/>
      <c r="P417" s="230"/>
      <c r="Q417" s="230"/>
      <c r="R417" s="147"/>
      <c r="T417" s="148" t="s">
        <v>5</v>
      </c>
      <c r="U417" s="45" t="s">
        <v>44</v>
      </c>
      <c r="V417" s="149">
        <v>3.476</v>
      </c>
      <c r="W417" s="149">
        <f>V417*K417</f>
        <v>76.15916</v>
      </c>
      <c r="X417" s="149">
        <v>2.2563399999999998</v>
      </c>
      <c r="Y417" s="149">
        <f>X417*K417</f>
        <v>49.436409399999995</v>
      </c>
      <c r="Z417" s="149">
        <v>0</v>
      </c>
      <c r="AA417" s="150">
        <f>Z417*K417</f>
        <v>0</v>
      </c>
      <c r="AR417" s="21" t="s">
        <v>456</v>
      </c>
      <c r="AT417" s="21" t="s">
        <v>138</v>
      </c>
      <c r="AU417" s="21" t="s">
        <v>101</v>
      </c>
      <c r="AY417" s="21" t="s">
        <v>137</v>
      </c>
      <c r="BE417" s="151">
        <f>IF(U417="základní",N417,0)</f>
        <v>0</v>
      </c>
      <c r="BF417" s="151">
        <f>IF(U417="snížená",N417,0)</f>
        <v>0</v>
      </c>
      <c r="BG417" s="151">
        <f>IF(U417="zákl. přenesená",N417,0)</f>
        <v>0</v>
      </c>
      <c r="BH417" s="151">
        <f>IF(U417="sníž. přenesená",N417,0)</f>
        <v>0</v>
      </c>
      <c r="BI417" s="151">
        <f>IF(U417="nulová",N417,0)</f>
        <v>0</v>
      </c>
      <c r="BJ417" s="21" t="s">
        <v>87</v>
      </c>
      <c r="BK417" s="151">
        <f>ROUND(L417*K417,2)</f>
        <v>0</v>
      </c>
      <c r="BL417" s="21" t="s">
        <v>456</v>
      </c>
      <c r="BM417" s="21" t="s">
        <v>625</v>
      </c>
    </row>
    <row r="418" spans="2:65" s="11" customFormat="1" ht="22.5" customHeight="1">
      <c r="B418" s="160"/>
      <c r="C418" s="161"/>
      <c r="D418" s="161"/>
      <c r="E418" s="162" t="s">
        <v>5</v>
      </c>
      <c r="F418" s="231" t="s">
        <v>626</v>
      </c>
      <c r="G418" s="232"/>
      <c r="H418" s="232"/>
      <c r="I418" s="232"/>
      <c r="J418" s="161"/>
      <c r="K418" s="163">
        <v>21.91</v>
      </c>
      <c r="L418" s="161"/>
      <c r="M418" s="161"/>
      <c r="N418" s="161"/>
      <c r="O418" s="161"/>
      <c r="P418" s="161"/>
      <c r="Q418" s="161"/>
      <c r="R418" s="164"/>
      <c r="T418" s="165"/>
      <c r="U418" s="161"/>
      <c r="V418" s="161"/>
      <c r="W418" s="161"/>
      <c r="X418" s="161"/>
      <c r="Y418" s="161"/>
      <c r="Z418" s="161"/>
      <c r="AA418" s="166"/>
      <c r="AT418" s="167" t="s">
        <v>145</v>
      </c>
      <c r="AU418" s="167" t="s">
        <v>101</v>
      </c>
      <c r="AV418" s="11" t="s">
        <v>101</v>
      </c>
      <c r="AW418" s="11" t="s">
        <v>37</v>
      </c>
      <c r="AX418" s="11" t="s">
        <v>79</v>
      </c>
      <c r="AY418" s="167" t="s">
        <v>137</v>
      </c>
    </row>
    <row r="419" spans="2:65" s="12" customFormat="1" ht="22.5" customHeight="1">
      <c r="B419" s="168"/>
      <c r="C419" s="169"/>
      <c r="D419" s="169"/>
      <c r="E419" s="170" t="s">
        <v>5</v>
      </c>
      <c r="F419" s="233" t="s">
        <v>149</v>
      </c>
      <c r="G419" s="234"/>
      <c r="H419" s="234"/>
      <c r="I419" s="234"/>
      <c r="J419" s="169"/>
      <c r="K419" s="171">
        <v>21.91</v>
      </c>
      <c r="L419" s="169"/>
      <c r="M419" s="169"/>
      <c r="N419" s="169"/>
      <c r="O419" s="169"/>
      <c r="P419" s="169"/>
      <c r="Q419" s="169"/>
      <c r="R419" s="172"/>
      <c r="T419" s="173"/>
      <c r="U419" s="169"/>
      <c r="V419" s="169"/>
      <c r="W419" s="169"/>
      <c r="X419" s="169"/>
      <c r="Y419" s="169"/>
      <c r="Z419" s="169"/>
      <c r="AA419" s="174"/>
      <c r="AT419" s="175" t="s">
        <v>145</v>
      </c>
      <c r="AU419" s="175" t="s">
        <v>101</v>
      </c>
      <c r="AV419" s="12" t="s">
        <v>142</v>
      </c>
      <c r="AW419" s="12" t="s">
        <v>37</v>
      </c>
      <c r="AX419" s="12" t="s">
        <v>87</v>
      </c>
      <c r="AY419" s="175" t="s">
        <v>137</v>
      </c>
    </row>
    <row r="420" spans="2:65" s="1" customFormat="1" ht="22.5" customHeight="1">
      <c r="B420" s="142"/>
      <c r="C420" s="143" t="s">
        <v>627</v>
      </c>
      <c r="D420" s="143" t="s">
        <v>138</v>
      </c>
      <c r="E420" s="144" t="s">
        <v>628</v>
      </c>
      <c r="F420" s="229" t="s">
        <v>629</v>
      </c>
      <c r="G420" s="229"/>
      <c r="H420" s="229"/>
      <c r="I420" s="229"/>
      <c r="J420" s="145" t="s">
        <v>181</v>
      </c>
      <c r="K420" s="146">
        <v>313</v>
      </c>
      <c r="L420" s="230"/>
      <c r="M420" s="230"/>
      <c r="N420" s="230">
        <f>ROUND(L420*K420,2)</f>
        <v>0</v>
      </c>
      <c r="O420" s="230"/>
      <c r="P420" s="230"/>
      <c r="Q420" s="230"/>
      <c r="R420" s="147"/>
      <c r="T420" s="148" t="s">
        <v>5</v>
      </c>
      <c r="U420" s="188" t="s">
        <v>44</v>
      </c>
      <c r="V420" s="189">
        <v>6.5000000000000002E-2</v>
      </c>
      <c r="W420" s="189">
        <f>V420*K420</f>
        <v>20.345000000000002</v>
      </c>
      <c r="X420" s="189">
        <v>0</v>
      </c>
      <c r="Y420" s="189">
        <f>X420*K420</f>
        <v>0</v>
      </c>
      <c r="Z420" s="189">
        <v>0</v>
      </c>
      <c r="AA420" s="190">
        <f>Z420*K420</f>
        <v>0</v>
      </c>
      <c r="AR420" s="21" t="s">
        <v>456</v>
      </c>
      <c r="AT420" s="21" t="s">
        <v>138</v>
      </c>
      <c r="AU420" s="21" t="s">
        <v>101</v>
      </c>
      <c r="AY420" s="21" t="s">
        <v>137</v>
      </c>
      <c r="BE420" s="151">
        <f>IF(U420="základní",N420,0)</f>
        <v>0</v>
      </c>
      <c r="BF420" s="151">
        <f>IF(U420="snížená",N420,0)</f>
        <v>0</v>
      </c>
      <c r="BG420" s="151">
        <f>IF(U420="zákl. přenesená",N420,0)</f>
        <v>0</v>
      </c>
      <c r="BH420" s="151">
        <f>IF(U420="sníž. přenesená",N420,0)</f>
        <v>0</v>
      </c>
      <c r="BI420" s="151">
        <f>IF(U420="nulová",N420,0)</f>
        <v>0</v>
      </c>
      <c r="BJ420" s="21" t="s">
        <v>87</v>
      </c>
      <c r="BK420" s="151">
        <f>ROUND(L420*K420,2)</f>
        <v>0</v>
      </c>
      <c r="BL420" s="21" t="s">
        <v>456</v>
      </c>
      <c r="BM420" s="21" t="s">
        <v>630</v>
      </c>
    </row>
    <row r="421" spans="2:65" s="1" customFormat="1" ht="6.95" customHeight="1">
      <c r="B421" s="60"/>
      <c r="C421" s="61"/>
      <c r="D421" s="61"/>
      <c r="E421" s="61"/>
      <c r="F421" s="61"/>
      <c r="G421" s="61"/>
      <c r="H421" s="61"/>
      <c r="I421" s="61"/>
      <c r="J421" s="61"/>
      <c r="K421" s="61"/>
      <c r="L421" s="61"/>
      <c r="M421" s="61"/>
      <c r="N421" s="61"/>
      <c r="O421" s="61"/>
      <c r="P421" s="61"/>
      <c r="Q421" s="61"/>
      <c r="R421" s="62"/>
    </row>
  </sheetData>
  <mergeCells count="566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N98:Q98"/>
    <mergeCell ref="N100:Q100"/>
    <mergeCell ref="L102:Q102"/>
    <mergeCell ref="C108:Q108"/>
    <mergeCell ref="F110:P110"/>
    <mergeCell ref="F111:P111"/>
    <mergeCell ref="M113:P113"/>
    <mergeCell ref="M115:Q115"/>
    <mergeCell ref="M116:Q116"/>
    <mergeCell ref="F118:I118"/>
    <mergeCell ref="L118:M118"/>
    <mergeCell ref="N118:Q118"/>
    <mergeCell ref="F122:I122"/>
    <mergeCell ref="L122:M122"/>
    <mergeCell ref="N122:Q122"/>
    <mergeCell ref="F123:I123"/>
    <mergeCell ref="F124:I124"/>
    <mergeCell ref="F125:I125"/>
    <mergeCell ref="F126:I126"/>
    <mergeCell ref="F127:I127"/>
    <mergeCell ref="F128:I128"/>
    <mergeCell ref="L128:M128"/>
    <mergeCell ref="N128:Q128"/>
    <mergeCell ref="F129:I129"/>
    <mergeCell ref="F130:I130"/>
    <mergeCell ref="F131:I131"/>
    <mergeCell ref="L131:M131"/>
    <mergeCell ref="N131:Q131"/>
    <mergeCell ref="F132:I132"/>
    <mergeCell ref="F133:I133"/>
    <mergeCell ref="F134:I134"/>
    <mergeCell ref="F135:I135"/>
    <mergeCell ref="F136:I136"/>
    <mergeCell ref="F137:I137"/>
    <mergeCell ref="L137:M137"/>
    <mergeCell ref="N137:Q137"/>
    <mergeCell ref="F138:I138"/>
    <mergeCell ref="F139:I139"/>
    <mergeCell ref="F140:I140"/>
    <mergeCell ref="F141:I141"/>
    <mergeCell ref="L141:M141"/>
    <mergeCell ref="N141:Q141"/>
    <mergeCell ref="F142:I142"/>
    <mergeCell ref="F143:I143"/>
    <mergeCell ref="F144:I144"/>
    <mergeCell ref="L144:M144"/>
    <mergeCell ref="N144:Q144"/>
    <mergeCell ref="F145:I145"/>
    <mergeCell ref="F146:I146"/>
    <mergeCell ref="F147:I147"/>
    <mergeCell ref="F148:I148"/>
    <mergeCell ref="L148:M148"/>
    <mergeCell ref="N148:Q148"/>
    <mergeCell ref="F149:I149"/>
    <mergeCell ref="F150:I150"/>
    <mergeCell ref="F151:I151"/>
    <mergeCell ref="L151:M151"/>
    <mergeCell ref="N151:Q151"/>
    <mergeCell ref="F152:I152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F162:I162"/>
    <mergeCell ref="F163:I163"/>
    <mergeCell ref="F164:I164"/>
    <mergeCell ref="F165:I165"/>
    <mergeCell ref="F166:I166"/>
    <mergeCell ref="F167:I167"/>
    <mergeCell ref="F168:I168"/>
    <mergeCell ref="F169:I169"/>
    <mergeCell ref="F170:I170"/>
    <mergeCell ref="F171:I171"/>
    <mergeCell ref="F172:I172"/>
    <mergeCell ref="F173:I173"/>
    <mergeCell ref="F174:I174"/>
    <mergeCell ref="F175:I175"/>
    <mergeCell ref="F176:I176"/>
    <mergeCell ref="F177:I177"/>
    <mergeCell ref="F178:I178"/>
    <mergeCell ref="L178:M178"/>
    <mergeCell ref="N178:Q178"/>
    <mergeCell ref="F179:I179"/>
    <mergeCell ref="F180:I180"/>
    <mergeCell ref="F181:I181"/>
    <mergeCell ref="L181:M181"/>
    <mergeCell ref="N181:Q181"/>
    <mergeCell ref="F182:I182"/>
    <mergeCell ref="F183:I183"/>
    <mergeCell ref="F184:I184"/>
    <mergeCell ref="L184:M184"/>
    <mergeCell ref="N184:Q184"/>
    <mergeCell ref="F185:I185"/>
    <mergeCell ref="F186:I186"/>
    <mergeCell ref="F187:I187"/>
    <mergeCell ref="L187:M187"/>
    <mergeCell ref="N187:Q187"/>
    <mergeCell ref="F188:I188"/>
    <mergeCell ref="F189:I189"/>
    <mergeCell ref="F190:I190"/>
    <mergeCell ref="L190:M190"/>
    <mergeCell ref="N190:Q190"/>
    <mergeCell ref="F191:I191"/>
    <mergeCell ref="F192:I192"/>
    <mergeCell ref="F193:I193"/>
    <mergeCell ref="L193:M193"/>
    <mergeCell ref="N193:Q193"/>
    <mergeCell ref="F194:I194"/>
    <mergeCell ref="F195:I195"/>
    <mergeCell ref="F196:I196"/>
    <mergeCell ref="F197:I197"/>
    <mergeCell ref="L197:M197"/>
    <mergeCell ref="N197:Q197"/>
    <mergeCell ref="F198:I198"/>
    <mergeCell ref="F199:I199"/>
    <mergeCell ref="F200:I200"/>
    <mergeCell ref="L200:M200"/>
    <mergeCell ref="N200:Q200"/>
    <mergeCell ref="F201:I201"/>
    <mergeCell ref="F202:I202"/>
    <mergeCell ref="F203:I203"/>
    <mergeCell ref="L203:M203"/>
    <mergeCell ref="N203:Q203"/>
    <mergeCell ref="F204:I204"/>
    <mergeCell ref="L204:M204"/>
    <mergeCell ref="N204:Q204"/>
    <mergeCell ref="F205:I205"/>
    <mergeCell ref="F206:I206"/>
    <mergeCell ref="F207:I207"/>
    <mergeCell ref="L207:M207"/>
    <mergeCell ref="N207:Q207"/>
    <mergeCell ref="F208:I208"/>
    <mergeCell ref="F209:I209"/>
    <mergeCell ref="F210:I210"/>
    <mergeCell ref="L210:M210"/>
    <mergeCell ref="N210:Q210"/>
    <mergeCell ref="F211:I211"/>
    <mergeCell ref="F212:I212"/>
    <mergeCell ref="F213:I213"/>
    <mergeCell ref="L213:M213"/>
    <mergeCell ref="N213:Q213"/>
    <mergeCell ref="F214:I214"/>
    <mergeCell ref="L214:M214"/>
    <mergeCell ref="N214:Q214"/>
    <mergeCell ref="F215:I215"/>
    <mergeCell ref="F216:I216"/>
    <mergeCell ref="F217:I217"/>
    <mergeCell ref="L217:M217"/>
    <mergeCell ref="N217:Q217"/>
    <mergeCell ref="F218:I218"/>
    <mergeCell ref="L218:M218"/>
    <mergeCell ref="N218:Q218"/>
    <mergeCell ref="F219:I219"/>
    <mergeCell ref="F220:I220"/>
    <mergeCell ref="F221:I221"/>
    <mergeCell ref="L221:M221"/>
    <mergeCell ref="N221:Q221"/>
    <mergeCell ref="F222:I222"/>
    <mergeCell ref="F223:I223"/>
    <mergeCell ref="F224:I224"/>
    <mergeCell ref="L224:M224"/>
    <mergeCell ref="N224:Q224"/>
    <mergeCell ref="F225:I225"/>
    <mergeCell ref="F226:I226"/>
    <mergeCell ref="F227:I227"/>
    <mergeCell ref="L227:M227"/>
    <mergeCell ref="N227:Q227"/>
    <mergeCell ref="F228:I228"/>
    <mergeCell ref="F229:I229"/>
    <mergeCell ref="F230:I230"/>
    <mergeCell ref="F231:I231"/>
    <mergeCell ref="L231:M231"/>
    <mergeCell ref="N231:Q231"/>
    <mergeCell ref="F232:I232"/>
    <mergeCell ref="F233:I233"/>
    <mergeCell ref="F234:I234"/>
    <mergeCell ref="L234:M234"/>
    <mergeCell ref="N234:Q234"/>
    <mergeCell ref="F235:I235"/>
    <mergeCell ref="F236:I236"/>
    <mergeCell ref="F237:I237"/>
    <mergeCell ref="L237:M237"/>
    <mergeCell ref="N237:Q237"/>
    <mergeCell ref="F238:I238"/>
    <mergeCell ref="F239:I239"/>
    <mergeCell ref="F240:I240"/>
    <mergeCell ref="L240:M240"/>
    <mergeCell ref="N240:Q240"/>
    <mergeCell ref="F241:I241"/>
    <mergeCell ref="F242:I242"/>
    <mergeCell ref="F243:I243"/>
    <mergeCell ref="L243:M243"/>
    <mergeCell ref="N243:Q243"/>
    <mergeCell ref="F244:I244"/>
    <mergeCell ref="F245:I245"/>
    <mergeCell ref="F246:I246"/>
    <mergeCell ref="L246:M246"/>
    <mergeCell ref="N246:Q246"/>
    <mergeCell ref="F247:I247"/>
    <mergeCell ref="L247:M247"/>
    <mergeCell ref="N247:Q247"/>
    <mergeCell ref="F248:I248"/>
    <mergeCell ref="L248:M248"/>
    <mergeCell ref="N248:Q248"/>
    <mergeCell ref="F249:I249"/>
    <mergeCell ref="L249:M249"/>
    <mergeCell ref="N249:Q249"/>
    <mergeCell ref="F250:I250"/>
    <mergeCell ref="F251:I251"/>
    <mergeCell ref="F252:I252"/>
    <mergeCell ref="L252:M252"/>
    <mergeCell ref="N252:Q252"/>
    <mergeCell ref="F253:I253"/>
    <mergeCell ref="F254:I254"/>
    <mergeCell ref="F255:I255"/>
    <mergeCell ref="F256:I256"/>
    <mergeCell ref="F257:I257"/>
    <mergeCell ref="F258:I258"/>
    <mergeCell ref="F259:I259"/>
    <mergeCell ref="L259:M259"/>
    <mergeCell ref="N259:Q259"/>
    <mergeCell ref="F260:I260"/>
    <mergeCell ref="F261:I261"/>
    <mergeCell ref="F263:I263"/>
    <mergeCell ref="L263:M263"/>
    <mergeCell ref="N263:Q263"/>
    <mergeCell ref="F264:I264"/>
    <mergeCell ref="F265:I265"/>
    <mergeCell ref="F267:I267"/>
    <mergeCell ref="L267:M267"/>
    <mergeCell ref="N267:Q267"/>
    <mergeCell ref="F268:I268"/>
    <mergeCell ref="F269:I269"/>
    <mergeCell ref="F270:I270"/>
    <mergeCell ref="F271:I271"/>
    <mergeCell ref="F272:I272"/>
    <mergeCell ref="L272:M272"/>
    <mergeCell ref="N272:Q272"/>
    <mergeCell ref="F273:I273"/>
    <mergeCell ref="F274:I274"/>
    <mergeCell ref="F275:I275"/>
    <mergeCell ref="L275:M275"/>
    <mergeCell ref="N275:Q275"/>
    <mergeCell ref="F276:I276"/>
    <mergeCell ref="F277:I277"/>
    <mergeCell ref="F278:I278"/>
    <mergeCell ref="F279:I279"/>
    <mergeCell ref="L279:M279"/>
    <mergeCell ref="N279:Q279"/>
    <mergeCell ref="F280:I280"/>
    <mergeCell ref="F281:I281"/>
    <mergeCell ref="F282:I282"/>
    <mergeCell ref="L282:M282"/>
    <mergeCell ref="N282:Q282"/>
    <mergeCell ref="F283:I283"/>
    <mergeCell ref="F284:I284"/>
    <mergeCell ref="F285:I285"/>
    <mergeCell ref="L285:M285"/>
    <mergeCell ref="N285:Q285"/>
    <mergeCell ref="F286:I286"/>
    <mergeCell ref="F287:I287"/>
    <mergeCell ref="F288:I288"/>
    <mergeCell ref="L288:M288"/>
    <mergeCell ref="N288:Q288"/>
    <mergeCell ref="F289:I289"/>
    <mergeCell ref="F290:I290"/>
    <mergeCell ref="F291:I291"/>
    <mergeCell ref="L291:M291"/>
    <mergeCell ref="N291:Q291"/>
    <mergeCell ref="F303:I303"/>
    <mergeCell ref="F304:I304"/>
    <mergeCell ref="F299:I299"/>
    <mergeCell ref="L299:M299"/>
    <mergeCell ref="N299:Q299"/>
    <mergeCell ref="F300:I300"/>
    <mergeCell ref="F301:I301"/>
    <mergeCell ref="F302:I302"/>
    <mergeCell ref="F292:I292"/>
    <mergeCell ref="F293:I293"/>
    <mergeCell ref="F294:I294"/>
    <mergeCell ref="L294:M294"/>
    <mergeCell ref="N294:Q294"/>
    <mergeCell ref="F295:I295"/>
    <mergeCell ref="F296:I296"/>
    <mergeCell ref="F297:I297"/>
    <mergeCell ref="F298:I298"/>
    <mergeCell ref="L304:M304"/>
    <mergeCell ref="N304:Q304"/>
    <mergeCell ref="F305:I305"/>
    <mergeCell ref="L305:M305"/>
    <mergeCell ref="N305:Q305"/>
    <mergeCell ref="F306:I306"/>
    <mergeCell ref="L306:M306"/>
    <mergeCell ref="N306:Q306"/>
    <mergeCell ref="F307:I307"/>
    <mergeCell ref="F308:I308"/>
    <mergeCell ref="F309:I309"/>
    <mergeCell ref="F310:I310"/>
    <mergeCell ref="L310:M310"/>
    <mergeCell ref="N310:Q310"/>
    <mergeCell ref="F311:I311"/>
    <mergeCell ref="F312:I312"/>
    <mergeCell ref="F313:I313"/>
    <mergeCell ref="L313:M313"/>
    <mergeCell ref="N313:Q313"/>
    <mergeCell ref="F314:I314"/>
    <mergeCell ref="F315:I315"/>
    <mergeCell ref="F317:I317"/>
    <mergeCell ref="L317:M317"/>
    <mergeCell ref="N317:Q317"/>
    <mergeCell ref="F318:I318"/>
    <mergeCell ref="F319:I319"/>
    <mergeCell ref="F320:I320"/>
    <mergeCell ref="F321:I321"/>
    <mergeCell ref="L321:M321"/>
    <mergeCell ref="N321:Q321"/>
    <mergeCell ref="F322:I322"/>
    <mergeCell ref="L322:M322"/>
    <mergeCell ref="N322:Q322"/>
    <mergeCell ref="F323:I323"/>
    <mergeCell ref="L323:M323"/>
    <mergeCell ref="N323:Q323"/>
    <mergeCell ref="F324:I324"/>
    <mergeCell ref="L324:M324"/>
    <mergeCell ref="N324:Q324"/>
    <mergeCell ref="F325:I325"/>
    <mergeCell ref="L325:M325"/>
    <mergeCell ref="N325:Q325"/>
    <mergeCell ref="F327:I327"/>
    <mergeCell ref="L327:M327"/>
    <mergeCell ref="N327:Q327"/>
    <mergeCell ref="F328:I328"/>
    <mergeCell ref="L328:M328"/>
    <mergeCell ref="N328:Q328"/>
    <mergeCell ref="F329:I329"/>
    <mergeCell ref="L329:M329"/>
    <mergeCell ref="N329:Q329"/>
    <mergeCell ref="F330:I330"/>
    <mergeCell ref="F331:I331"/>
    <mergeCell ref="L331:M331"/>
    <mergeCell ref="N331:Q331"/>
    <mergeCell ref="F332:I332"/>
    <mergeCell ref="F333:I333"/>
    <mergeCell ref="F334:I334"/>
    <mergeCell ref="L334:M334"/>
    <mergeCell ref="N334:Q334"/>
    <mergeCell ref="F335:I335"/>
    <mergeCell ref="F336:I336"/>
    <mergeCell ref="F337:I337"/>
    <mergeCell ref="L337:M337"/>
    <mergeCell ref="N337:Q337"/>
    <mergeCell ref="F338:I338"/>
    <mergeCell ref="F339:I339"/>
    <mergeCell ref="F340:I340"/>
    <mergeCell ref="L340:M340"/>
    <mergeCell ref="N340:Q340"/>
    <mergeCell ref="F341:I341"/>
    <mergeCell ref="F342:I342"/>
    <mergeCell ref="F343:I343"/>
    <mergeCell ref="L343:M343"/>
    <mergeCell ref="N343:Q343"/>
    <mergeCell ref="F344:I344"/>
    <mergeCell ref="L344:M344"/>
    <mergeCell ref="N344:Q344"/>
    <mergeCell ref="F345:I345"/>
    <mergeCell ref="F346:I346"/>
    <mergeCell ref="F347:I347"/>
    <mergeCell ref="L347:M347"/>
    <mergeCell ref="N347:Q347"/>
    <mergeCell ref="F348:I348"/>
    <mergeCell ref="L348:M348"/>
    <mergeCell ref="N348:Q348"/>
    <mergeCell ref="F349:I349"/>
    <mergeCell ref="L349:M349"/>
    <mergeCell ref="N349:Q349"/>
    <mergeCell ref="F350:I350"/>
    <mergeCell ref="L350:M350"/>
    <mergeCell ref="N350:Q350"/>
    <mergeCell ref="F351:I351"/>
    <mergeCell ref="F352:I352"/>
    <mergeCell ref="F353:I353"/>
    <mergeCell ref="L353:M353"/>
    <mergeCell ref="N353:Q353"/>
    <mergeCell ref="F354:I354"/>
    <mergeCell ref="L354:M354"/>
    <mergeCell ref="N354:Q354"/>
    <mergeCell ref="F355:I355"/>
    <mergeCell ref="F356:I356"/>
    <mergeCell ref="F357:I357"/>
    <mergeCell ref="L357:M357"/>
    <mergeCell ref="N357:Q357"/>
    <mergeCell ref="F358:I358"/>
    <mergeCell ref="L358:M358"/>
    <mergeCell ref="N358:Q358"/>
    <mergeCell ref="F359:I359"/>
    <mergeCell ref="F360:I360"/>
    <mergeCell ref="F361:I361"/>
    <mergeCell ref="F362:I362"/>
    <mergeCell ref="L362:M362"/>
    <mergeCell ref="N362:Q362"/>
    <mergeCell ref="F363:I363"/>
    <mergeCell ref="F364:I364"/>
    <mergeCell ref="F365:I365"/>
    <mergeCell ref="L365:M365"/>
    <mergeCell ref="N365:Q365"/>
    <mergeCell ref="F366:I366"/>
    <mergeCell ref="F367:I367"/>
    <mergeCell ref="F368:I368"/>
    <mergeCell ref="L368:M368"/>
    <mergeCell ref="N368:Q368"/>
    <mergeCell ref="F369:I369"/>
    <mergeCell ref="F370:I370"/>
    <mergeCell ref="F371:I371"/>
    <mergeCell ref="L371:M371"/>
    <mergeCell ref="N371:Q371"/>
    <mergeCell ref="F372:I372"/>
    <mergeCell ref="F373:I373"/>
    <mergeCell ref="F374:I374"/>
    <mergeCell ref="L374:M374"/>
    <mergeCell ref="N374:Q374"/>
    <mergeCell ref="F375:I375"/>
    <mergeCell ref="L375:M375"/>
    <mergeCell ref="N375:Q375"/>
    <mergeCell ref="F376:I376"/>
    <mergeCell ref="F377:I377"/>
    <mergeCell ref="F378:I378"/>
    <mergeCell ref="L378:M378"/>
    <mergeCell ref="N378:Q378"/>
    <mergeCell ref="F379:I379"/>
    <mergeCell ref="F380:I380"/>
    <mergeCell ref="F382:I382"/>
    <mergeCell ref="L382:M382"/>
    <mergeCell ref="N382:Q382"/>
    <mergeCell ref="F383:I383"/>
    <mergeCell ref="F384:I384"/>
    <mergeCell ref="F385:I385"/>
    <mergeCell ref="L385:M385"/>
    <mergeCell ref="N385:Q385"/>
    <mergeCell ref="F386:I386"/>
    <mergeCell ref="L386:M386"/>
    <mergeCell ref="N386:Q386"/>
    <mergeCell ref="F387:I387"/>
    <mergeCell ref="F388:I388"/>
    <mergeCell ref="F389:I389"/>
    <mergeCell ref="F390:I390"/>
    <mergeCell ref="L390:M390"/>
    <mergeCell ref="N390:Q390"/>
    <mergeCell ref="F391:I391"/>
    <mergeCell ref="L391:M391"/>
    <mergeCell ref="N391:Q391"/>
    <mergeCell ref="F392:I392"/>
    <mergeCell ref="F393:I393"/>
    <mergeCell ref="F394:I394"/>
    <mergeCell ref="F395:I395"/>
    <mergeCell ref="L395:M395"/>
    <mergeCell ref="N395:Q395"/>
    <mergeCell ref="F396:I396"/>
    <mergeCell ref="L396:M396"/>
    <mergeCell ref="N396:Q396"/>
    <mergeCell ref="F397:I397"/>
    <mergeCell ref="F398:I398"/>
    <mergeCell ref="F399:I399"/>
    <mergeCell ref="L399:M399"/>
    <mergeCell ref="N399:Q399"/>
    <mergeCell ref="F400:I400"/>
    <mergeCell ref="F401:I401"/>
    <mergeCell ref="F402:I402"/>
    <mergeCell ref="L402:M402"/>
    <mergeCell ref="N402:Q402"/>
    <mergeCell ref="F413:I413"/>
    <mergeCell ref="F414:I414"/>
    <mergeCell ref="F415:I415"/>
    <mergeCell ref="F416:I416"/>
    <mergeCell ref="L416:M416"/>
    <mergeCell ref="N416:Q416"/>
    <mergeCell ref="F403:I403"/>
    <mergeCell ref="F404:I404"/>
    <mergeCell ref="F405:I405"/>
    <mergeCell ref="L405:M405"/>
    <mergeCell ref="N405:Q405"/>
    <mergeCell ref="F406:I406"/>
    <mergeCell ref="F407:I407"/>
    <mergeCell ref="F409:I409"/>
    <mergeCell ref="L409:M409"/>
    <mergeCell ref="N409:Q409"/>
    <mergeCell ref="H1:K1"/>
    <mergeCell ref="S2:AC2"/>
    <mergeCell ref="F417:I417"/>
    <mergeCell ref="L417:M417"/>
    <mergeCell ref="N417:Q417"/>
    <mergeCell ref="F418:I418"/>
    <mergeCell ref="F419:I419"/>
    <mergeCell ref="F420:I420"/>
    <mergeCell ref="L420:M420"/>
    <mergeCell ref="N420:Q420"/>
    <mergeCell ref="N119:Q119"/>
    <mergeCell ref="N120:Q120"/>
    <mergeCell ref="N121:Q121"/>
    <mergeCell ref="N262:Q262"/>
    <mergeCell ref="N266:Q266"/>
    <mergeCell ref="N316:Q316"/>
    <mergeCell ref="N326:Q326"/>
    <mergeCell ref="N381:Q381"/>
    <mergeCell ref="N408:Q408"/>
    <mergeCell ref="N410:Q410"/>
    <mergeCell ref="N411:Q411"/>
    <mergeCell ref="F412:I412"/>
    <mergeCell ref="L412:M412"/>
    <mergeCell ref="N412:Q412"/>
  </mergeCells>
  <hyperlinks>
    <hyperlink ref="F1:G1" location="C2" display="1) Krycí list rozpočtu"/>
    <hyperlink ref="H1:K1" location="C86" display="2) Rekapitulace rozpočtu"/>
    <hyperlink ref="L1" location="C118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124"/>
  <sheetViews>
    <sheetView showGridLines="0" workbookViewId="0">
      <pane ySplit="1" topLeftCell="A110" activePane="bottomLeft" state="frozen"/>
      <selection pane="bottomLeft" activeCell="AD121" sqref="AD121"/>
    </sheetView>
  </sheetViews>
  <sheetFormatPr defaultRowHeight="13.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06"/>
      <c r="B1" s="15"/>
      <c r="C1" s="15"/>
      <c r="D1" s="16" t="s">
        <v>1</v>
      </c>
      <c r="E1" s="15"/>
      <c r="F1" s="17" t="s">
        <v>96</v>
      </c>
      <c r="G1" s="17"/>
      <c r="H1" s="228" t="s">
        <v>97</v>
      </c>
      <c r="I1" s="228"/>
      <c r="J1" s="228"/>
      <c r="K1" s="228"/>
      <c r="L1" s="17" t="s">
        <v>98</v>
      </c>
      <c r="M1" s="15"/>
      <c r="N1" s="15"/>
      <c r="O1" s="16" t="s">
        <v>99</v>
      </c>
      <c r="P1" s="15"/>
      <c r="Q1" s="15"/>
      <c r="R1" s="15"/>
      <c r="S1" s="17" t="s">
        <v>100</v>
      </c>
      <c r="T1" s="17"/>
      <c r="U1" s="106"/>
      <c r="V1" s="10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223" t="s">
        <v>7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S2" s="191" t="s">
        <v>8</v>
      </c>
      <c r="T2" s="192"/>
      <c r="U2" s="192"/>
      <c r="V2" s="192"/>
      <c r="W2" s="192"/>
      <c r="X2" s="192"/>
      <c r="Y2" s="192"/>
      <c r="Z2" s="192"/>
      <c r="AA2" s="192"/>
      <c r="AB2" s="192"/>
      <c r="AC2" s="192"/>
      <c r="AT2" s="21" t="s">
        <v>91</v>
      </c>
    </row>
    <row r="3" spans="1:66" ht="6.95" customHeight="1"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4"/>
      <c r="AT3" s="21" t="s">
        <v>101</v>
      </c>
    </row>
    <row r="4" spans="1:66" ht="36.950000000000003" customHeight="1">
      <c r="B4" s="25"/>
      <c r="C4" s="216" t="s">
        <v>102</v>
      </c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7"/>
      <c r="Q4" s="217"/>
      <c r="R4" s="26"/>
      <c r="T4" s="27" t="s">
        <v>13</v>
      </c>
      <c r="AT4" s="21" t="s">
        <v>6</v>
      </c>
    </row>
    <row r="5" spans="1:66" ht="6.95" customHeight="1">
      <c r="B5" s="25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6"/>
    </row>
    <row r="6" spans="1:66" ht="25.35" customHeight="1">
      <c r="B6" s="25"/>
      <c r="C6" s="28"/>
      <c r="D6" s="32" t="s">
        <v>17</v>
      </c>
      <c r="E6" s="28"/>
      <c r="F6" s="263" t="str">
        <f>'Rekapitulace stavby'!K6</f>
        <v>MČ Horní Počerníce Rekonstrukce chodníků Náchodská (II. etapa)</v>
      </c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8"/>
      <c r="R6" s="26"/>
    </row>
    <row r="7" spans="1:66" s="1" customFormat="1" ht="32.85" customHeight="1">
      <c r="B7" s="36"/>
      <c r="C7" s="37"/>
      <c r="D7" s="31" t="s">
        <v>103</v>
      </c>
      <c r="E7" s="37"/>
      <c r="F7" s="226" t="s">
        <v>631</v>
      </c>
      <c r="G7" s="262"/>
      <c r="H7" s="262"/>
      <c r="I7" s="262"/>
      <c r="J7" s="262"/>
      <c r="K7" s="262"/>
      <c r="L7" s="262"/>
      <c r="M7" s="262"/>
      <c r="N7" s="262"/>
      <c r="O7" s="262"/>
      <c r="P7" s="262"/>
      <c r="Q7" s="37"/>
      <c r="R7" s="38"/>
    </row>
    <row r="8" spans="1:66" s="1" customFormat="1" ht="14.45" customHeight="1">
      <c r="B8" s="36"/>
      <c r="C8" s="37"/>
      <c r="D8" s="32" t="s">
        <v>19</v>
      </c>
      <c r="E8" s="37"/>
      <c r="F8" s="30" t="s">
        <v>5</v>
      </c>
      <c r="G8" s="37"/>
      <c r="H8" s="37"/>
      <c r="I8" s="37"/>
      <c r="J8" s="37"/>
      <c r="K8" s="37"/>
      <c r="L8" s="37"/>
      <c r="M8" s="32" t="s">
        <v>21</v>
      </c>
      <c r="N8" s="37"/>
      <c r="O8" s="30" t="s">
        <v>5</v>
      </c>
      <c r="P8" s="37"/>
      <c r="Q8" s="37"/>
      <c r="R8" s="38"/>
    </row>
    <row r="9" spans="1:66" s="1" customFormat="1" ht="14.45" customHeight="1">
      <c r="B9" s="36"/>
      <c r="C9" s="37"/>
      <c r="D9" s="32" t="s">
        <v>23</v>
      </c>
      <c r="E9" s="37"/>
      <c r="F9" s="30" t="s">
        <v>35</v>
      </c>
      <c r="G9" s="37"/>
      <c r="H9" s="37"/>
      <c r="I9" s="37"/>
      <c r="J9" s="37"/>
      <c r="K9" s="37"/>
      <c r="L9" s="37"/>
      <c r="M9" s="32" t="s">
        <v>25</v>
      </c>
      <c r="N9" s="37"/>
      <c r="O9" s="265" t="str">
        <f>'Rekapitulace stavby'!AN8</f>
        <v>12. 6. 2017</v>
      </c>
      <c r="P9" s="265"/>
      <c r="Q9" s="37"/>
      <c r="R9" s="38"/>
    </row>
    <row r="10" spans="1:66" s="1" customFormat="1" ht="10.9" customHeight="1"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8"/>
    </row>
    <row r="11" spans="1:66" s="1" customFormat="1" ht="14.45" customHeight="1">
      <c r="B11" s="36"/>
      <c r="C11" s="37"/>
      <c r="D11" s="32" t="s">
        <v>31</v>
      </c>
      <c r="E11" s="37"/>
      <c r="F11" s="37"/>
      <c r="G11" s="37"/>
      <c r="H11" s="37"/>
      <c r="I11" s="37"/>
      <c r="J11" s="37"/>
      <c r="K11" s="37"/>
      <c r="L11" s="37"/>
      <c r="M11" s="32" t="s">
        <v>32</v>
      </c>
      <c r="N11" s="37"/>
      <c r="O11" s="225" t="str">
        <f>IF('Rekapitulace stavby'!AN10="","",'Rekapitulace stavby'!AN10)</f>
        <v/>
      </c>
      <c r="P11" s="225"/>
      <c r="Q11" s="37"/>
      <c r="R11" s="38"/>
    </row>
    <row r="12" spans="1:66" s="1" customFormat="1" ht="18" customHeight="1">
      <c r="B12" s="36"/>
      <c r="C12" s="37"/>
      <c r="D12" s="37"/>
      <c r="E12" s="30" t="str">
        <f>IF('Rekapitulace stavby'!E11="","",'Rekapitulace stavby'!E11)</f>
        <v>MČ Horní Počernice</v>
      </c>
      <c r="F12" s="37"/>
      <c r="G12" s="37"/>
      <c r="H12" s="37"/>
      <c r="I12" s="37"/>
      <c r="J12" s="37"/>
      <c r="K12" s="37"/>
      <c r="L12" s="37"/>
      <c r="M12" s="32" t="s">
        <v>33</v>
      </c>
      <c r="N12" s="37"/>
      <c r="O12" s="225" t="str">
        <f>IF('Rekapitulace stavby'!AN11="","",'Rekapitulace stavby'!AN11)</f>
        <v/>
      </c>
      <c r="P12" s="225"/>
      <c r="Q12" s="37"/>
      <c r="R12" s="38"/>
    </row>
    <row r="13" spans="1:66" s="1" customFormat="1" ht="6.95" customHeight="1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8"/>
    </row>
    <row r="14" spans="1:66" s="1" customFormat="1" ht="14.45" customHeight="1">
      <c r="B14" s="36"/>
      <c r="C14" s="37"/>
      <c r="D14" s="32" t="s">
        <v>34</v>
      </c>
      <c r="E14" s="37"/>
      <c r="F14" s="37"/>
      <c r="G14" s="37"/>
      <c r="H14" s="37"/>
      <c r="I14" s="37"/>
      <c r="J14" s="37"/>
      <c r="K14" s="37"/>
      <c r="L14" s="37"/>
      <c r="M14" s="32" t="s">
        <v>32</v>
      </c>
      <c r="N14" s="37"/>
      <c r="O14" s="225" t="str">
        <f>IF('Rekapitulace stavby'!AN13="","",'Rekapitulace stavby'!AN13)</f>
        <v/>
      </c>
      <c r="P14" s="225"/>
      <c r="Q14" s="37"/>
      <c r="R14" s="38"/>
    </row>
    <row r="15" spans="1:66" s="1" customFormat="1" ht="18" customHeight="1">
      <c r="B15" s="36"/>
      <c r="C15" s="37"/>
      <c r="D15" s="37"/>
      <c r="E15" s="30" t="str">
        <f>IF('Rekapitulace stavby'!E14="","",'Rekapitulace stavby'!E14)</f>
        <v xml:space="preserve"> </v>
      </c>
      <c r="F15" s="37"/>
      <c r="G15" s="37"/>
      <c r="H15" s="37"/>
      <c r="I15" s="37"/>
      <c r="J15" s="37"/>
      <c r="K15" s="37"/>
      <c r="L15" s="37"/>
      <c r="M15" s="32" t="s">
        <v>33</v>
      </c>
      <c r="N15" s="37"/>
      <c r="O15" s="225" t="str">
        <f>IF('Rekapitulace stavby'!AN14="","",'Rekapitulace stavby'!AN14)</f>
        <v/>
      </c>
      <c r="P15" s="225"/>
      <c r="Q15" s="37"/>
      <c r="R15" s="38"/>
    </row>
    <row r="16" spans="1:66" s="1" customFormat="1" ht="6.95" customHeight="1"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8"/>
    </row>
    <row r="17" spans="2:18" s="1" customFormat="1" ht="14.45" customHeight="1">
      <c r="B17" s="36"/>
      <c r="C17" s="37"/>
      <c r="D17" s="32" t="s">
        <v>36</v>
      </c>
      <c r="E17" s="37"/>
      <c r="F17" s="37"/>
      <c r="G17" s="37"/>
      <c r="H17" s="37"/>
      <c r="I17" s="37"/>
      <c r="J17" s="37"/>
      <c r="K17" s="37"/>
      <c r="L17" s="37"/>
      <c r="M17" s="32" t="s">
        <v>32</v>
      </c>
      <c r="N17" s="37"/>
      <c r="O17" s="225" t="str">
        <f>IF('Rekapitulace stavby'!AN16="","",'Rekapitulace stavby'!AN16)</f>
        <v/>
      </c>
      <c r="P17" s="225"/>
      <c r="Q17" s="37"/>
      <c r="R17" s="38"/>
    </row>
    <row r="18" spans="2:18" s="1" customFormat="1" ht="18" customHeight="1">
      <c r="B18" s="36"/>
      <c r="C18" s="37"/>
      <c r="D18" s="37"/>
      <c r="E18" s="30" t="str">
        <f>IF('Rekapitulace stavby'!E17="","",'Rekapitulace stavby'!E17)</f>
        <v xml:space="preserve"> </v>
      </c>
      <c r="F18" s="37"/>
      <c r="G18" s="37"/>
      <c r="H18" s="37"/>
      <c r="I18" s="37"/>
      <c r="J18" s="37"/>
      <c r="K18" s="37"/>
      <c r="L18" s="37"/>
      <c r="M18" s="32" t="s">
        <v>33</v>
      </c>
      <c r="N18" s="37"/>
      <c r="O18" s="225" t="str">
        <f>IF('Rekapitulace stavby'!AN17="","",'Rekapitulace stavby'!AN17)</f>
        <v/>
      </c>
      <c r="P18" s="225"/>
      <c r="Q18" s="37"/>
      <c r="R18" s="38"/>
    </row>
    <row r="19" spans="2:18" s="1" customFormat="1" ht="6.95" customHeight="1"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8"/>
    </row>
    <row r="20" spans="2:18" s="1" customFormat="1" ht="14.45" customHeight="1">
      <c r="B20" s="36"/>
      <c r="C20" s="37"/>
      <c r="D20" s="32" t="s">
        <v>38</v>
      </c>
      <c r="E20" s="37"/>
      <c r="F20" s="37"/>
      <c r="G20" s="37"/>
      <c r="H20" s="37"/>
      <c r="I20" s="37"/>
      <c r="J20" s="37"/>
      <c r="K20" s="37"/>
      <c r="L20" s="37"/>
      <c r="M20" s="32" t="s">
        <v>32</v>
      </c>
      <c r="N20" s="37"/>
      <c r="O20" s="225" t="str">
        <f>IF('Rekapitulace stavby'!AN19="","",'Rekapitulace stavby'!AN19)</f>
        <v/>
      </c>
      <c r="P20" s="225"/>
      <c r="Q20" s="37"/>
      <c r="R20" s="38"/>
    </row>
    <row r="21" spans="2:18" s="1" customFormat="1" ht="18" customHeight="1">
      <c r="B21" s="36"/>
      <c r="C21" s="37"/>
      <c r="D21" s="37"/>
      <c r="E21" s="30" t="str">
        <f>IF('Rekapitulace stavby'!E20="","",'Rekapitulace stavby'!E20)</f>
        <v xml:space="preserve"> </v>
      </c>
      <c r="F21" s="37"/>
      <c r="G21" s="37"/>
      <c r="H21" s="37"/>
      <c r="I21" s="37"/>
      <c r="J21" s="37"/>
      <c r="K21" s="37"/>
      <c r="L21" s="37"/>
      <c r="M21" s="32" t="s">
        <v>33</v>
      </c>
      <c r="N21" s="37"/>
      <c r="O21" s="225" t="str">
        <f>IF('Rekapitulace stavby'!AN20="","",'Rekapitulace stavby'!AN20)</f>
        <v/>
      </c>
      <c r="P21" s="225"/>
      <c r="Q21" s="37"/>
      <c r="R21" s="38"/>
    </row>
    <row r="22" spans="2:18" s="1" customFormat="1" ht="6.95" customHeight="1"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8"/>
    </row>
    <row r="23" spans="2:18" s="1" customFormat="1" ht="14.45" customHeight="1">
      <c r="B23" s="36"/>
      <c r="C23" s="37"/>
      <c r="D23" s="32" t="s">
        <v>39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8"/>
    </row>
    <row r="24" spans="2:18" s="1" customFormat="1" ht="22.5" customHeight="1">
      <c r="B24" s="36"/>
      <c r="C24" s="37"/>
      <c r="D24" s="37"/>
      <c r="E24" s="227" t="s">
        <v>5</v>
      </c>
      <c r="F24" s="227"/>
      <c r="G24" s="227"/>
      <c r="H24" s="227"/>
      <c r="I24" s="227"/>
      <c r="J24" s="227"/>
      <c r="K24" s="227"/>
      <c r="L24" s="227"/>
      <c r="M24" s="37"/>
      <c r="N24" s="37"/>
      <c r="O24" s="37"/>
      <c r="P24" s="37"/>
      <c r="Q24" s="37"/>
      <c r="R24" s="38"/>
    </row>
    <row r="25" spans="2:18" s="1" customFormat="1" ht="6.95" customHeight="1"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8"/>
    </row>
    <row r="26" spans="2:18" s="1" customFormat="1" ht="6.95" customHeight="1">
      <c r="B26" s="36"/>
      <c r="C26" s="37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37"/>
      <c r="R26" s="38"/>
    </row>
    <row r="27" spans="2:18" s="1" customFormat="1" ht="14.45" customHeight="1">
      <c r="B27" s="36"/>
      <c r="C27" s="37"/>
      <c r="D27" s="107" t="s">
        <v>105</v>
      </c>
      <c r="E27" s="37"/>
      <c r="F27" s="37"/>
      <c r="G27" s="37"/>
      <c r="H27" s="37"/>
      <c r="I27" s="37"/>
      <c r="J27" s="37"/>
      <c r="K27" s="37"/>
      <c r="L27" s="37"/>
      <c r="M27" s="200">
        <f>N88</f>
        <v>0</v>
      </c>
      <c r="N27" s="200"/>
      <c r="O27" s="200"/>
      <c r="P27" s="200"/>
      <c r="Q27" s="37"/>
      <c r="R27" s="38"/>
    </row>
    <row r="28" spans="2:18" s="1" customFormat="1" ht="14.45" customHeight="1">
      <c r="B28" s="36"/>
      <c r="C28" s="37"/>
      <c r="D28" s="35" t="s">
        <v>106</v>
      </c>
      <c r="E28" s="37"/>
      <c r="F28" s="37"/>
      <c r="G28" s="37"/>
      <c r="H28" s="37"/>
      <c r="I28" s="37"/>
      <c r="J28" s="37"/>
      <c r="K28" s="37"/>
      <c r="L28" s="37"/>
      <c r="M28" s="200">
        <f>N91</f>
        <v>0</v>
      </c>
      <c r="N28" s="200"/>
      <c r="O28" s="200"/>
      <c r="P28" s="200"/>
      <c r="Q28" s="37"/>
      <c r="R28" s="38"/>
    </row>
    <row r="29" spans="2:18" s="1" customFormat="1" ht="6.95" customHeight="1"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8"/>
    </row>
    <row r="30" spans="2:18" s="1" customFormat="1" ht="25.35" customHeight="1">
      <c r="B30" s="36"/>
      <c r="C30" s="37"/>
      <c r="D30" s="108" t="s">
        <v>42</v>
      </c>
      <c r="E30" s="37"/>
      <c r="F30" s="37"/>
      <c r="G30" s="37"/>
      <c r="H30" s="37"/>
      <c r="I30" s="37"/>
      <c r="J30" s="37"/>
      <c r="K30" s="37"/>
      <c r="L30" s="37"/>
      <c r="M30" s="272">
        <f>ROUND(M27+M28,2)</f>
        <v>0</v>
      </c>
      <c r="N30" s="262"/>
      <c r="O30" s="262"/>
      <c r="P30" s="262"/>
      <c r="Q30" s="37"/>
      <c r="R30" s="38"/>
    </row>
    <row r="31" spans="2:18" s="1" customFormat="1" ht="6.95" customHeight="1">
      <c r="B31" s="36"/>
      <c r="C31" s="37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37"/>
      <c r="R31" s="38"/>
    </row>
    <row r="32" spans="2:18" s="1" customFormat="1" ht="14.45" customHeight="1">
      <c r="B32" s="36"/>
      <c r="C32" s="37"/>
      <c r="D32" s="43" t="s">
        <v>43</v>
      </c>
      <c r="E32" s="43" t="s">
        <v>44</v>
      </c>
      <c r="F32" s="44">
        <v>0.21</v>
      </c>
      <c r="G32" s="109" t="s">
        <v>45</v>
      </c>
      <c r="H32" s="269">
        <f>ROUND((SUM(BE91:BE92)+SUM(BE110:BE123)), 2)</f>
        <v>0</v>
      </c>
      <c r="I32" s="262"/>
      <c r="J32" s="262"/>
      <c r="K32" s="37"/>
      <c r="L32" s="37"/>
      <c r="M32" s="269">
        <f>ROUND(ROUND((SUM(BE91:BE92)+SUM(BE110:BE123)), 2)*F32, 2)</f>
        <v>0</v>
      </c>
      <c r="N32" s="262"/>
      <c r="O32" s="262"/>
      <c r="P32" s="262"/>
      <c r="Q32" s="37"/>
      <c r="R32" s="38"/>
    </row>
    <row r="33" spans="2:18" s="1" customFormat="1" ht="14.45" customHeight="1">
      <c r="B33" s="36"/>
      <c r="C33" s="37"/>
      <c r="D33" s="37"/>
      <c r="E33" s="43" t="s">
        <v>46</v>
      </c>
      <c r="F33" s="44">
        <v>0.15</v>
      </c>
      <c r="G33" s="109" t="s">
        <v>45</v>
      </c>
      <c r="H33" s="269">
        <f>ROUND((SUM(BF91:BF92)+SUM(BF110:BF123)), 2)</f>
        <v>0</v>
      </c>
      <c r="I33" s="262"/>
      <c r="J33" s="262"/>
      <c r="K33" s="37"/>
      <c r="L33" s="37"/>
      <c r="M33" s="269">
        <f>ROUND(ROUND((SUM(BF91:BF92)+SUM(BF110:BF123)), 2)*F33, 2)</f>
        <v>0</v>
      </c>
      <c r="N33" s="262"/>
      <c r="O33" s="262"/>
      <c r="P33" s="262"/>
      <c r="Q33" s="37"/>
      <c r="R33" s="38"/>
    </row>
    <row r="34" spans="2:18" s="1" customFormat="1" ht="14.45" hidden="1" customHeight="1">
      <c r="B34" s="36"/>
      <c r="C34" s="37"/>
      <c r="D34" s="37"/>
      <c r="E34" s="43" t="s">
        <v>47</v>
      </c>
      <c r="F34" s="44">
        <v>0.21</v>
      </c>
      <c r="G34" s="109" t="s">
        <v>45</v>
      </c>
      <c r="H34" s="269">
        <f>ROUND((SUM(BG91:BG92)+SUM(BG110:BG123)), 2)</f>
        <v>0</v>
      </c>
      <c r="I34" s="262"/>
      <c r="J34" s="262"/>
      <c r="K34" s="37"/>
      <c r="L34" s="37"/>
      <c r="M34" s="269">
        <v>0</v>
      </c>
      <c r="N34" s="262"/>
      <c r="O34" s="262"/>
      <c r="P34" s="262"/>
      <c r="Q34" s="37"/>
      <c r="R34" s="38"/>
    </row>
    <row r="35" spans="2:18" s="1" customFormat="1" ht="14.45" hidden="1" customHeight="1">
      <c r="B35" s="36"/>
      <c r="C35" s="37"/>
      <c r="D35" s="37"/>
      <c r="E35" s="43" t="s">
        <v>48</v>
      </c>
      <c r="F35" s="44">
        <v>0.15</v>
      </c>
      <c r="G35" s="109" t="s">
        <v>45</v>
      </c>
      <c r="H35" s="269">
        <f>ROUND((SUM(BH91:BH92)+SUM(BH110:BH123)), 2)</f>
        <v>0</v>
      </c>
      <c r="I35" s="262"/>
      <c r="J35" s="262"/>
      <c r="K35" s="37"/>
      <c r="L35" s="37"/>
      <c r="M35" s="269">
        <v>0</v>
      </c>
      <c r="N35" s="262"/>
      <c r="O35" s="262"/>
      <c r="P35" s="262"/>
      <c r="Q35" s="37"/>
      <c r="R35" s="38"/>
    </row>
    <row r="36" spans="2:18" s="1" customFormat="1" ht="14.45" hidden="1" customHeight="1">
      <c r="B36" s="36"/>
      <c r="C36" s="37"/>
      <c r="D36" s="37"/>
      <c r="E36" s="43" t="s">
        <v>49</v>
      </c>
      <c r="F36" s="44">
        <v>0</v>
      </c>
      <c r="G36" s="109" t="s">
        <v>45</v>
      </c>
      <c r="H36" s="269">
        <f>ROUND((SUM(BI91:BI92)+SUM(BI110:BI123)), 2)</f>
        <v>0</v>
      </c>
      <c r="I36" s="262"/>
      <c r="J36" s="262"/>
      <c r="K36" s="37"/>
      <c r="L36" s="37"/>
      <c r="M36" s="269">
        <v>0</v>
      </c>
      <c r="N36" s="262"/>
      <c r="O36" s="262"/>
      <c r="P36" s="262"/>
      <c r="Q36" s="37"/>
      <c r="R36" s="38"/>
    </row>
    <row r="37" spans="2:18" s="1" customFormat="1" ht="6.95" customHeight="1"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8"/>
    </row>
    <row r="38" spans="2:18" s="1" customFormat="1" ht="25.35" customHeight="1">
      <c r="B38" s="36"/>
      <c r="C38" s="105"/>
      <c r="D38" s="110" t="s">
        <v>50</v>
      </c>
      <c r="E38" s="76"/>
      <c r="F38" s="76"/>
      <c r="G38" s="111" t="s">
        <v>51</v>
      </c>
      <c r="H38" s="112" t="s">
        <v>52</v>
      </c>
      <c r="I38" s="76"/>
      <c r="J38" s="76"/>
      <c r="K38" s="76"/>
      <c r="L38" s="270">
        <f>SUM(M30:M36)</f>
        <v>0</v>
      </c>
      <c r="M38" s="270"/>
      <c r="N38" s="270"/>
      <c r="O38" s="270"/>
      <c r="P38" s="271"/>
      <c r="Q38" s="105"/>
      <c r="R38" s="38"/>
    </row>
    <row r="39" spans="2:18" s="1" customFormat="1" ht="14.45" customHeight="1"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8"/>
    </row>
    <row r="40" spans="2:18" s="1" customFormat="1" ht="14.45" customHeight="1"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8"/>
    </row>
    <row r="41" spans="2:18">
      <c r="B41" s="25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6"/>
    </row>
    <row r="42" spans="2:18">
      <c r="B42" s="25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6"/>
    </row>
    <row r="43" spans="2:18">
      <c r="B43" s="25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6"/>
    </row>
    <row r="44" spans="2:18">
      <c r="B44" s="25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6"/>
    </row>
    <row r="45" spans="2:18">
      <c r="B45" s="25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6"/>
    </row>
    <row r="46" spans="2:18">
      <c r="B46" s="25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6"/>
    </row>
    <row r="47" spans="2:18">
      <c r="B47" s="25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6"/>
    </row>
    <row r="48" spans="2:18">
      <c r="B48" s="25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6"/>
    </row>
    <row r="49" spans="2:18">
      <c r="B49" s="25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6"/>
    </row>
    <row r="50" spans="2:18" s="1" customFormat="1" ht="15">
      <c r="B50" s="36"/>
      <c r="C50" s="37"/>
      <c r="D50" s="51" t="s">
        <v>53</v>
      </c>
      <c r="E50" s="52"/>
      <c r="F50" s="52"/>
      <c r="G50" s="52"/>
      <c r="H50" s="53"/>
      <c r="I50" s="37"/>
      <c r="J50" s="51" t="s">
        <v>54</v>
      </c>
      <c r="K50" s="52"/>
      <c r="L50" s="52"/>
      <c r="M50" s="52"/>
      <c r="N50" s="52"/>
      <c r="O50" s="52"/>
      <c r="P50" s="53"/>
      <c r="Q50" s="37"/>
      <c r="R50" s="38"/>
    </row>
    <row r="51" spans="2:18">
      <c r="B51" s="25"/>
      <c r="C51" s="28"/>
      <c r="D51" s="54"/>
      <c r="E51" s="28"/>
      <c r="F51" s="28"/>
      <c r="G51" s="28"/>
      <c r="H51" s="55"/>
      <c r="I51" s="28"/>
      <c r="J51" s="54"/>
      <c r="K51" s="28"/>
      <c r="L51" s="28"/>
      <c r="M51" s="28"/>
      <c r="N51" s="28"/>
      <c r="O51" s="28"/>
      <c r="P51" s="55"/>
      <c r="Q51" s="28"/>
      <c r="R51" s="26"/>
    </row>
    <row r="52" spans="2:18">
      <c r="B52" s="25"/>
      <c r="C52" s="28"/>
      <c r="D52" s="54"/>
      <c r="E52" s="28"/>
      <c r="F52" s="28"/>
      <c r="G52" s="28"/>
      <c r="H52" s="55"/>
      <c r="I52" s="28"/>
      <c r="J52" s="54"/>
      <c r="K52" s="28"/>
      <c r="L52" s="28"/>
      <c r="M52" s="28"/>
      <c r="N52" s="28"/>
      <c r="O52" s="28"/>
      <c r="P52" s="55"/>
      <c r="Q52" s="28"/>
      <c r="R52" s="26"/>
    </row>
    <row r="53" spans="2:18">
      <c r="B53" s="25"/>
      <c r="C53" s="28"/>
      <c r="D53" s="54"/>
      <c r="E53" s="28"/>
      <c r="F53" s="28"/>
      <c r="G53" s="28"/>
      <c r="H53" s="55"/>
      <c r="I53" s="28"/>
      <c r="J53" s="54"/>
      <c r="K53" s="28"/>
      <c r="L53" s="28"/>
      <c r="M53" s="28"/>
      <c r="N53" s="28"/>
      <c r="O53" s="28"/>
      <c r="P53" s="55"/>
      <c r="Q53" s="28"/>
      <c r="R53" s="26"/>
    </row>
    <row r="54" spans="2:18">
      <c r="B54" s="25"/>
      <c r="C54" s="28"/>
      <c r="D54" s="54"/>
      <c r="E54" s="28"/>
      <c r="F54" s="28"/>
      <c r="G54" s="28"/>
      <c r="H54" s="55"/>
      <c r="I54" s="28"/>
      <c r="J54" s="54"/>
      <c r="K54" s="28"/>
      <c r="L54" s="28"/>
      <c r="M54" s="28"/>
      <c r="N54" s="28"/>
      <c r="O54" s="28"/>
      <c r="P54" s="55"/>
      <c r="Q54" s="28"/>
      <c r="R54" s="26"/>
    </row>
    <row r="55" spans="2:18">
      <c r="B55" s="25"/>
      <c r="C55" s="28"/>
      <c r="D55" s="54"/>
      <c r="E55" s="28"/>
      <c r="F55" s="28"/>
      <c r="G55" s="28"/>
      <c r="H55" s="55"/>
      <c r="I55" s="28"/>
      <c r="J55" s="54"/>
      <c r="K55" s="28"/>
      <c r="L55" s="28"/>
      <c r="M55" s="28"/>
      <c r="N55" s="28"/>
      <c r="O55" s="28"/>
      <c r="P55" s="55"/>
      <c r="Q55" s="28"/>
      <c r="R55" s="26"/>
    </row>
    <row r="56" spans="2:18">
      <c r="B56" s="25"/>
      <c r="C56" s="28"/>
      <c r="D56" s="54"/>
      <c r="E56" s="28"/>
      <c r="F56" s="28"/>
      <c r="G56" s="28"/>
      <c r="H56" s="55"/>
      <c r="I56" s="28"/>
      <c r="J56" s="54"/>
      <c r="K56" s="28"/>
      <c r="L56" s="28"/>
      <c r="M56" s="28"/>
      <c r="N56" s="28"/>
      <c r="O56" s="28"/>
      <c r="P56" s="55"/>
      <c r="Q56" s="28"/>
      <c r="R56" s="26"/>
    </row>
    <row r="57" spans="2:18">
      <c r="B57" s="25"/>
      <c r="C57" s="28"/>
      <c r="D57" s="54"/>
      <c r="E57" s="28"/>
      <c r="F57" s="28"/>
      <c r="G57" s="28"/>
      <c r="H57" s="55"/>
      <c r="I57" s="28"/>
      <c r="J57" s="54"/>
      <c r="K57" s="28"/>
      <c r="L57" s="28"/>
      <c r="M57" s="28"/>
      <c r="N57" s="28"/>
      <c r="O57" s="28"/>
      <c r="P57" s="55"/>
      <c r="Q57" s="28"/>
      <c r="R57" s="26"/>
    </row>
    <row r="58" spans="2:18">
      <c r="B58" s="25"/>
      <c r="C58" s="28"/>
      <c r="D58" s="54"/>
      <c r="E58" s="28"/>
      <c r="F58" s="28"/>
      <c r="G58" s="28"/>
      <c r="H58" s="55"/>
      <c r="I58" s="28"/>
      <c r="J58" s="54"/>
      <c r="K58" s="28"/>
      <c r="L58" s="28"/>
      <c r="M58" s="28"/>
      <c r="N58" s="28"/>
      <c r="O58" s="28"/>
      <c r="P58" s="55"/>
      <c r="Q58" s="28"/>
      <c r="R58" s="26"/>
    </row>
    <row r="59" spans="2:18" s="1" customFormat="1" ht="15">
      <c r="B59" s="36"/>
      <c r="C59" s="37"/>
      <c r="D59" s="56" t="s">
        <v>55</v>
      </c>
      <c r="E59" s="57"/>
      <c r="F59" s="57"/>
      <c r="G59" s="58" t="s">
        <v>56</v>
      </c>
      <c r="H59" s="59"/>
      <c r="I59" s="37"/>
      <c r="J59" s="56" t="s">
        <v>55</v>
      </c>
      <c r="K59" s="57"/>
      <c r="L59" s="57"/>
      <c r="M59" s="57"/>
      <c r="N59" s="58" t="s">
        <v>56</v>
      </c>
      <c r="O59" s="57"/>
      <c r="P59" s="59"/>
      <c r="Q59" s="37"/>
      <c r="R59" s="38"/>
    </row>
    <row r="60" spans="2:18">
      <c r="B60" s="25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6"/>
    </row>
    <row r="61" spans="2:18" s="1" customFormat="1" ht="15">
      <c r="B61" s="36"/>
      <c r="C61" s="37"/>
      <c r="D61" s="51" t="s">
        <v>57</v>
      </c>
      <c r="E61" s="52"/>
      <c r="F61" s="52"/>
      <c r="G61" s="52"/>
      <c r="H61" s="53"/>
      <c r="I61" s="37"/>
      <c r="J61" s="51" t="s">
        <v>58</v>
      </c>
      <c r="K61" s="52"/>
      <c r="L61" s="52"/>
      <c r="M61" s="52"/>
      <c r="N61" s="52"/>
      <c r="O61" s="52"/>
      <c r="P61" s="53"/>
      <c r="Q61" s="37"/>
      <c r="R61" s="38"/>
    </row>
    <row r="62" spans="2:18">
      <c r="B62" s="25"/>
      <c r="C62" s="28"/>
      <c r="D62" s="54"/>
      <c r="E62" s="28"/>
      <c r="F62" s="28"/>
      <c r="G62" s="28"/>
      <c r="H62" s="55"/>
      <c r="I62" s="28"/>
      <c r="J62" s="54"/>
      <c r="K62" s="28"/>
      <c r="L62" s="28"/>
      <c r="M62" s="28"/>
      <c r="N62" s="28"/>
      <c r="O62" s="28"/>
      <c r="P62" s="55"/>
      <c r="Q62" s="28"/>
      <c r="R62" s="26"/>
    </row>
    <row r="63" spans="2:18">
      <c r="B63" s="25"/>
      <c r="C63" s="28"/>
      <c r="D63" s="54"/>
      <c r="E63" s="28"/>
      <c r="F63" s="28"/>
      <c r="G63" s="28"/>
      <c r="H63" s="55"/>
      <c r="I63" s="28"/>
      <c r="J63" s="54"/>
      <c r="K63" s="28"/>
      <c r="L63" s="28"/>
      <c r="M63" s="28"/>
      <c r="N63" s="28"/>
      <c r="O63" s="28"/>
      <c r="P63" s="55"/>
      <c r="Q63" s="28"/>
      <c r="R63" s="26"/>
    </row>
    <row r="64" spans="2:18">
      <c r="B64" s="25"/>
      <c r="C64" s="28"/>
      <c r="D64" s="54"/>
      <c r="E64" s="28"/>
      <c r="F64" s="28"/>
      <c r="G64" s="28"/>
      <c r="H64" s="55"/>
      <c r="I64" s="28"/>
      <c r="J64" s="54"/>
      <c r="K64" s="28"/>
      <c r="L64" s="28"/>
      <c r="M64" s="28"/>
      <c r="N64" s="28"/>
      <c r="O64" s="28"/>
      <c r="P64" s="55"/>
      <c r="Q64" s="28"/>
      <c r="R64" s="26"/>
    </row>
    <row r="65" spans="2:18">
      <c r="B65" s="25"/>
      <c r="C65" s="28"/>
      <c r="D65" s="54"/>
      <c r="E65" s="28"/>
      <c r="F65" s="28"/>
      <c r="G65" s="28"/>
      <c r="H65" s="55"/>
      <c r="I65" s="28"/>
      <c r="J65" s="54"/>
      <c r="K65" s="28"/>
      <c r="L65" s="28"/>
      <c r="M65" s="28"/>
      <c r="N65" s="28"/>
      <c r="O65" s="28"/>
      <c r="P65" s="55"/>
      <c r="Q65" s="28"/>
      <c r="R65" s="26"/>
    </row>
    <row r="66" spans="2:18">
      <c r="B66" s="25"/>
      <c r="C66" s="28"/>
      <c r="D66" s="54"/>
      <c r="E66" s="28"/>
      <c r="F66" s="28"/>
      <c r="G66" s="28"/>
      <c r="H66" s="55"/>
      <c r="I66" s="28"/>
      <c r="J66" s="54"/>
      <c r="K66" s="28"/>
      <c r="L66" s="28"/>
      <c r="M66" s="28"/>
      <c r="N66" s="28"/>
      <c r="O66" s="28"/>
      <c r="P66" s="55"/>
      <c r="Q66" s="28"/>
      <c r="R66" s="26"/>
    </row>
    <row r="67" spans="2:18">
      <c r="B67" s="25"/>
      <c r="C67" s="28"/>
      <c r="D67" s="54"/>
      <c r="E67" s="28"/>
      <c r="F67" s="28"/>
      <c r="G67" s="28"/>
      <c r="H67" s="55"/>
      <c r="I67" s="28"/>
      <c r="J67" s="54"/>
      <c r="K67" s="28"/>
      <c r="L67" s="28"/>
      <c r="M67" s="28"/>
      <c r="N67" s="28"/>
      <c r="O67" s="28"/>
      <c r="P67" s="55"/>
      <c r="Q67" s="28"/>
      <c r="R67" s="26"/>
    </row>
    <row r="68" spans="2:18">
      <c r="B68" s="25"/>
      <c r="C68" s="28"/>
      <c r="D68" s="54"/>
      <c r="E68" s="28"/>
      <c r="F68" s="28"/>
      <c r="G68" s="28"/>
      <c r="H68" s="55"/>
      <c r="I68" s="28"/>
      <c r="J68" s="54"/>
      <c r="K68" s="28"/>
      <c r="L68" s="28"/>
      <c r="M68" s="28"/>
      <c r="N68" s="28"/>
      <c r="O68" s="28"/>
      <c r="P68" s="55"/>
      <c r="Q68" s="28"/>
      <c r="R68" s="26"/>
    </row>
    <row r="69" spans="2:18">
      <c r="B69" s="25"/>
      <c r="C69" s="28"/>
      <c r="D69" s="54"/>
      <c r="E69" s="28"/>
      <c r="F69" s="28"/>
      <c r="G69" s="28"/>
      <c r="H69" s="55"/>
      <c r="I69" s="28"/>
      <c r="J69" s="54"/>
      <c r="K69" s="28"/>
      <c r="L69" s="28"/>
      <c r="M69" s="28"/>
      <c r="N69" s="28"/>
      <c r="O69" s="28"/>
      <c r="P69" s="55"/>
      <c r="Q69" s="28"/>
      <c r="R69" s="26"/>
    </row>
    <row r="70" spans="2:18" s="1" customFormat="1" ht="15">
      <c r="B70" s="36"/>
      <c r="C70" s="37"/>
      <c r="D70" s="56" t="s">
        <v>55</v>
      </c>
      <c r="E70" s="57"/>
      <c r="F70" s="57"/>
      <c r="G70" s="58" t="s">
        <v>56</v>
      </c>
      <c r="H70" s="59"/>
      <c r="I70" s="37"/>
      <c r="J70" s="56" t="s">
        <v>55</v>
      </c>
      <c r="K70" s="57"/>
      <c r="L70" s="57"/>
      <c r="M70" s="57"/>
      <c r="N70" s="58" t="s">
        <v>56</v>
      </c>
      <c r="O70" s="57"/>
      <c r="P70" s="59"/>
      <c r="Q70" s="37"/>
      <c r="R70" s="38"/>
    </row>
    <row r="71" spans="2:18" s="1" customFormat="1" ht="14.45" customHeight="1">
      <c r="B71" s="60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2"/>
    </row>
    <row r="75" spans="2:18" s="1" customFormat="1" ht="6.95" customHeight="1">
      <c r="B75" s="63"/>
      <c r="C75" s="64"/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  <c r="Q75" s="64"/>
      <c r="R75" s="65"/>
    </row>
    <row r="76" spans="2:18" s="1" customFormat="1" ht="36.950000000000003" customHeight="1">
      <c r="B76" s="36"/>
      <c r="C76" s="216" t="s">
        <v>107</v>
      </c>
      <c r="D76" s="217"/>
      <c r="E76" s="217"/>
      <c r="F76" s="217"/>
      <c r="G76" s="217"/>
      <c r="H76" s="217"/>
      <c r="I76" s="217"/>
      <c r="J76" s="217"/>
      <c r="K76" s="217"/>
      <c r="L76" s="217"/>
      <c r="M76" s="217"/>
      <c r="N76" s="217"/>
      <c r="O76" s="217"/>
      <c r="P76" s="217"/>
      <c r="Q76" s="217"/>
      <c r="R76" s="38"/>
    </row>
    <row r="77" spans="2:18" s="1" customFormat="1" ht="6.95" customHeight="1"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8"/>
    </row>
    <row r="78" spans="2:18" s="1" customFormat="1" ht="30" customHeight="1">
      <c r="B78" s="36"/>
      <c r="C78" s="32" t="s">
        <v>17</v>
      </c>
      <c r="D78" s="37"/>
      <c r="E78" s="37"/>
      <c r="F78" s="263" t="str">
        <f>F6</f>
        <v>MČ Horní Počerníce Rekonstrukce chodníků Náchodská (II. etapa)</v>
      </c>
      <c r="G78" s="264"/>
      <c r="H78" s="264"/>
      <c r="I78" s="264"/>
      <c r="J78" s="264"/>
      <c r="K78" s="264"/>
      <c r="L78" s="264"/>
      <c r="M78" s="264"/>
      <c r="N78" s="264"/>
      <c r="O78" s="264"/>
      <c r="P78" s="264"/>
      <c r="Q78" s="37"/>
      <c r="R78" s="38"/>
    </row>
    <row r="79" spans="2:18" s="1" customFormat="1" ht="36.950000000000003" customHeight="1">
      <c r="B79" s="36"/>
      <c r="C79" s="70" t="s">
        <v>103</v>
      </c>
      <c r="D79" s="37"/>
      <c r="E79" s="37"/>
      <c r="F79" s="218" t="str">
        <f>F7</f>
        <v>901 - VON</v>
      </c>
      <c r="G79" s="262"/>
      <c r="H79" s="262"/>
      <c r="I79" s="262"/>
      <c r="J79" s="262"/>
      <c r="K79" s="262"/>
      <c r="L79" s="262"/>
      <c r="M79" s="262"/>
      <c r="N79" s="262"/>
      <c r="O79" s="262"/>
      <c r="P79" s="262"/>
      <c r="Q79" s="37"/>
      <c r="R79" s="38"/>
    </row>
    <row r="80" spans="2:18" s="1" customFormat="1" ht="6.95" customHeight="1"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8"/>
    </row>
    <row r="81" spans="2:47" s="1" customFormat="1" ht="18" customHeight="1">
      <c r="B81" s="36"/>
      <c r="C81" s="32" t="s">
        <v>23</v>
      </c>
      <c r="D81" s="37"/>
      <c r="E81" s="37"/>
      <c r="F81" s="30" t="str">
        <f>F9</f>
        <v xml:space="preserve"> </v>
      </c>
      <c r="G81" s="37"/>
      <c r="H81" s="37"/>
      <c r="I81" s="37"/>
      <c r="J81" s="37"/>
      <c r="K81" s="32" t="s">
        <v>25</v>
      </c>
      <c r="L81" s="37"/>
      <c r="M81" s="265" t="str">
        <f>IF(O9="","",O9)</f>
        <v>12. 6. 2017</v>
      </c>
      <c r="N81" s="265"/>
      <c r="O81" s="265"/>
      <c r="P81" s="265"/>
      <c r="Q81" s="37"/>
      <c r="R81" s="38"/>
    </row>
    <row r="82" spans="2:47" s="1" customFormat="1" ht="6.95" customHeight="1"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8"/>
    </row>
    <row r="83" spans="2:47" s="1" customFormat="1" ht="15">
      <c r="B83" s="36"/>
      <c r="C83" s="32" t="s">
        <v>31</v>
      </c>
      <c r="D83" s="37"/>
      <c r="E83" s="37"/>
      <c r="F83" s="30" t="str">
        <f>E12</f>
        <v>MČ Horní Počernice</v>
      </c>
      <c r="G83" s="37"/>
      <c r="H83" s="37"/>
      <c r="I83" s="37"/>
      <c r="J83" s="37"/>
      <c r="K83" s="32" t="s">
        <v>36</v>
      </c>
      <c r="L83" s="37"/>
      <c r="M83" s="225" t="str">
        <f>E18</f>
        <v xml:space="preserve"> </v>
      </c>
      <c r="N83" s="225"/>
      <c r="O83" s="225"/>
      <c r="P83" s="225"/>
      <c r="Q83" s="225"/>
      <c r="R83" s="38"/>
    </row>
    <row r="84" spans="2:47" s="1" customFormat="1" ht="14.45" customHeight="1">
      <c r="B84" s="36"/>
      <c r="C84" s="32" t="s">
        <v>34</v>
      </c>
      <c r="D84" s="37"/>
      <c r="E84" s="37"/>
      <c r="F84" s="30" t="str">
        <f>IF(E15="","",E15)</f>
        <v xml:space="preserve"> </v>
      </c>
      <c r="G84" s="37"/>
      <c r="H84" s="37"/>
      <c r="I84" s="37"/>
      <c r="J84" s="37"/>
      <c r="K84" s="32" t="s">
        <v>38</v>
      </c>
      <c r="L84" s="37"/>
      <c r="M84" s="225" t="str">
        <f>E21</f>
        <v xml:space="preserve"> </v>
      </c>
      <c r="N84" s="225"/>
      <c r="O84" s="225"/>
      <c r="P84" s="225"/>
      <c r="Q84" s="225"/>
      <c r="R84" s="38"/>
    </row>
    <row r="85" spans="2:47" s="1" customFormat="1" ht="10.35" customHeight="1"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8"/>
    </row>
    <row r="86" spans="2:47" s="1" customFormat="1" ht="29.25" customHeight="1">
      <c r="B86" s="36"/>
      <c r="C86" s="267" t="s">
        <v>108</v>
      </c>
      <c r="D86" s="268"/>
      <c r="E86" s="268"/>
      <c r="F86" s="268"/>
      <c r="G86" s="268"/>
      <c r="H86" s="105"/>
      <c r="I86" s="105"/>
      <c r="J86" s="105"/>
      <c r="K86" s="105"/>
      <c r="L86" s="105"/>
      <c r="M86" s="105"/>
      <c r="N86" s="267" t="s">
        <v>109</v>
      </c>
      <c r="O86" s="268"/>
      <c r="P86" s="268"/>
      <c r="Q86" s="268"/>
      <c r="R86" s="38"/>
    </row>
    <row r="87" spans="2:47" s="1" customFormat="1" ht="10.35" customHeight="1"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8"/>
    </row>
    <row r="88" spans="2:47" s="1" customFormat="1" ht="29.25" customHeight="1">
      <c r="B88" s="36"/>
      <c r="C88" s="113" t="s">
        <v>110</v>
      </c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194">
        <f>N110</f>
        <v>0</v>
      </c>
      <c r="O88" s="260"/>
      <c r="P88" s="260"/>
      <c r="Q88" s="260"/>
      <c r="R88" s="38"/>
      <c r="AU88" s="21" t="s">
        <v>111</v>
      </c>
    </row>
    <row r="89" spans="2:47" s="6" customFormat="1" ht="24.95" customHeight="1">
      <c r="B89" s="114"/>
      <c r="C89" s="115"/>
      <c r="D89" s="116" t="s">
        <v>632</v>
      </c>
      <c r="E89" s="115"/>
      <c r="F89" s="115"/>
      <c r="G89" s="115"/>
      <c r="H89" s="115"/>
      <c r="I89" s="115"/>
      <c r="J89" s="115"/>
      <c r="K89" s="115"/>
      <c r="L89" s="115"/>
      <c r="M89" s="115"/>
      <c r="N89" s="238">
        <f>N111</f>
        <v>0</v>
      </c>
      <c r="O89" s="266"/>
      <c r="P89" s="266"/>
      <c r="Q89" s="266"/>
      <c r="R89" s="117"/>
    </row>
    <row r="90" spans="2:47" s="1" customFormat="1" ht="21.75" customHeight="1"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8"/>
    </row>
    <row r="91" spans="2:47" s="1" customFormat="1" ht="29.25" customHeight="1">
      <c r="B91" s="36"/>
      <c r="C91" s="113" t="s">
        <v>122</v>
      </c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260">
        <v>0</v>
      </c>
      <c r="O91" s="261"/>
      <c r="P91" s="261"/>
      <c r="Q91" s="261"/>
      <c r="R91" s="38"/>
      <c r="T91" s="122"/>
      <c r="U91" s="123" t="s">
        <v>43</v>
      </c>
    </row>
    <row r="92" spans="2:47" s="1" customFormat="1" ht="18" customHeight="1">
      <c r="B92" s="36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8"/>
    </row>
    <row r="93" spans="2:47" s="1" customFormat="1" ht="29.25" customHeight="1">
      <c r="B93" s="36"/>
      <c r="C93" s="104" t="s">
        <v>95</v>
      </c>
      <c r="D93" s="105"/>
      <c r="E93" s="105"/>
      <c r="F93" s="105"/>
      <c r="G93" s="105"/>
      <c r="H93" s="105"/>
      <c r="I93" s="105"/>
      <c r="J93" s="105"/>
      <c r="K93" s="105"/>
      <c r="L93" s="204">
        <f>ROUND(SUM(N88+N91),2)</f>
        <v>0</v>
      </c>
      <c r="M93" s="204"/>
      <c r="N93" s="204"/>
      <c r="O93" s="204"/>
      <c r="P93" s="204"/>
      <c r="Q93" s="204"/>
      <c r="R93" s="38"/>
    </row>
    <row r="94" spans="2:47" s="1" customFormat="1" ht="6.95" customHeight="1">
      <c r="B94" s="60"/>
      <c r="C94" s="61"/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2"/>
    </row>
    <row r="98" spans="2:65" s="1" customFormat="1" ht="6.95" customHeight="1">
      <c r="B98" s="63"/>
      <c r="C98" s="64"/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64"/>
      <c r="O98" s="64"/>
      <c r="P98" s="64"/>
      <c r="Q98" s="64"/>
      <c r="R98" s="65"/>
    </row>
    <row r="99" spans="2:65" s="1" customFormat="1" ht="36.950000000000003" customHeight="1">
      <c r="B99" s="36"/>
      <c r="C99" s="216" t="s">
        <v>123</v>
      </c>
      <c r="D99" s="262"/>
      <c r="E99" s="262"/>
      <c r="F99" s="262"/>
      <c r="G99" s="262"/>
      <c r="H99" s="262"/>
      <c r="I99" s="262"/>
      <c r="J99" s="262"/>
      <c r="K99" s="262"/>
      <c r="L99" s="262"/>
      <c r="M99" s="262"/>
      <c r="N99" s="262"/>
      <c r="O99" s="262"/>
      <c r="P99" s="262"/>
      <c r="Q99" s="262"/>
      <c r="R99" s="38"/>
    </row>
    <row r="100" spans="2:65" s="1" customFormat="1" ht="6.95" customHeight="1">
      <c r="B100" s="36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8"/>
    </row>
    <row r="101" spans="2:65" s="1" customFormat="1" ht="30" customHeight="1">
      <c r="B101" s="36"/>
      <c r="C101" s="32" t="s">
        <v>17</v>
      </c>
      <c r="D101" s="37"/>
      <c r="E101" s="37"/>
      <c r="F101" s="263" t="str">
        <f>F6</f>
        <v>MČ Horní Počerníce Rekonstrukce chodníků Náchodská (II. etapa)</v>
      </c>
      <c r="G101" s="264"/>
      <c r="H101" s="264"/>
      <c r="I101" s="264"/>
      <c r="J101" s="264"/>
      <c r="K101" s="264"/>
      <c r="L101" s="264"/>
      <c r="M101" s="264"/>
      <c r="N101" s="264"/>
      <c r="O101" s="264"/>
      <c r="P101" s="264"/>
      <c r="Q101" s="37"/>
      <c r="R101" s="38"/>
    </row>
    <row r="102" spans="2:65" s="1" customFormat="1" ht="36.950000000000003" customHeight="1">
      <c r="B102" s="36"/>
      <c r="C102" s="70" t="s">
        <v>103</v>
      </c>
      <c r="D102" s="37"/>
      <c r="E102" s="37"/>
      <c r="F102" s="218" t="str">
        <f>F7</f>
        <v>901 - VON</v>
      </c>
      <c r="G102" s="262"/>
      <c r="H102" s="262"/>
      <c r="I102" s="262"/>
      <c r="J102" s="262"/>
      <c r="K102" s="262"/>
      <c r="L102" s="262"/>
      <c r="M102" s="262"/>
      <c r="N102" s="262"/>
      <c r="O102" s="262"/>
      <c r="P102" s="262"/>
      <c r="Q102" s="37"/>
      <c r="R102" s="38"/>
    </row>
    <row r="103" spans="2:65" s="1" customFormat="1" ht="6.95" customHeight="1">
      <c r="B103" s="36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8"/>
    </row>
    <row r="104" spans="2:65" s="1" customFormat="1" ht="18" customHeight="1">
      <c r="B104" s="36"/>
      <c r="C104" s="32" t="s">
        <v>23</v>
      </c>
      <c r="D104" s="37"/>
      <c r="E104" s="37"/>
      <c r="F104" s="30" t="str">
        <f>F9</f>
        <v xml:space="preserve"> </v>
      </c>
      <c r="G104" s="37"/>
      <c r="H104" s="37"/>
      <c r="I104" s="37"/>
      <c r="J104" s="37"/>
      <c r="K104" s="32" t="s">
        <v>25</v>
      </c>
      <c r="L104" s="37"/>
      <c r="M104" s="265" t="str">
        <f>IF(O9="","",O9)</f>
        <v>12. 6. 2017</v>
      </c>
      <c r="N104" s="265"/>
      <c r="O104" s="265"/>
      <c r="P104" s="265"/>
      <c r="Q104" s="37"/>
      <c r="R104" s="38"/>
    </row>
    <row r="105" spans="2:65" s="1" customFormat="1" ht="6.95" customHeight="1">
      <c r="B105" s="36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8"/>
    </row>
    <row r="106" spans="2:65" s="1" customFormat="1" ht="15">
      <c r="B106" s="36"/>
      <c r="C106" s="32" t="s">
        <v>31</v>
      </c>
      <c r="D106" s="37"/>
      <c r="E106" s="37"/>
      <c r="F106" s="30" t="str">
        <f>E12</f>
        <v>MČ Horní Počernice</v>
      </c>
      <c r="G106" s="37"/>
      <c r="H106" s="37"/>
      <c r="I106" s="37"/>
      <c r="J106" s="37"/>
      <c r="K106" s="32" t="s">
        <v>36</v>
      </c>
      <c r="L106" s="37"/>
      <c r="M106" s="225" t="str">
        <f>E18</f>
        <v xml:space="preserve"> </v>
      </c>
      <c r="N106" s="225"/>
      <c r="O106" s="225"/>
      <c r="P106" s="225"/>
      <c r="Q106" s="225"/>
      <c r="R106" s="38"/>
    </row>
    <row r="107" spans="2:65" s="1" customFormat="1" ht="14.45" customHeight="1">
      <c r="B107" s="36"/>
      <c r="C107" s="32" t="s">
        <v>34</v>
      </c>
      <c r="D107" s="37"/>
      <c r="E107" s="37"/>
      <c r="F107" s="30" t="str">
        <f>IF(E15="","",E15)</f>
        <v xml:space="preserve"> </v>
      </c>
      <c r="G107" s="37"/>
      <c r="H107" s="37"/>
      <c r="I107" s="37"/>
      <c r="J107" s="37"/>
      <c r="K107" s="32" t="s">
        <v>38</v>
      </c>
      <c r="L107" s="37"/>
      <c r="M107" s="225" t="str">
        <f>E21</f>
        <v xml:space="preserve"> </v>
      </c>
      <c r="N107" s="225"/>
      <c r="O107" s="225"/>
      <c r="P107" s="225"/>
      <c r="Q107" s="225"/>
      <c r="R107" s="38"/>
    </row>
    <row r="108" spans="2:65" s="1" customFormat="1" ht="10.35" customHeight="1">
      <c r="B108" s="36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8"/>
    </row>
    <row r="109" spans="2:65" s="8" customFormat="1" ht="29.25" customHeight="1">
      <c r="B109" s="124"/>
      <c r="C109" s="125" t="s">
        <v>124</v>
      </c>
      <c r="D109" s="126" t="s">
        <v>125</v>
      </c>
      <c r="E109" s="126" t="s">
        <v>61</v>
      </c>
      <c r="F109" s="255" t="s">
        <v>126</v>
      </c>
      <c r="G109" s="255"/>
      <c r="H109" s="255"/>
      <c r="I109" s="255"/>
      <c r="J109" s="126" t="s">
        <v>127</v>
      </c>
      <c r="K109" s="126" t="s">
        <v>128</v>
      </c>
      <c r="L109" s="256" t="s">
        <v>129</v>
      </c>
      <c r="M109" s="256"/>
      <c r="N109" s="255" t="s">
        <v>109</v>
      </c>
      <c r="O109" s="255"/>
      <c r="P109" s="255"/>
      <c r="Q109" s="257"/>
      <c r="R109" s="127"/>
      <c r="T109" s="77" t="s">
        <v>130</v>
      </c>
      <c r="U109" s="78" t="s">
        <v>43</v>
      </c>
      <c r="V109" s="78" t="s">
        <v>131</v>
      </c>
      <c r="W109" s="78" t="s">
        <v>132</v>
      </c>
      <c r="X109" s="78" t="s">
        <v>133</v>
      </c>
      <c r="Y109" s="78" t="s">
        <v>134</v>
      </c>
      <c r="Z109" s="78" t="s">
        <v>135</v>
      </c>
      <c r="AA109" s="79" t="s">
        <v>136</v>
      </c>
    </row>
    <row r="110" spans="2:65" s="1" customFormat="1" ht="29.25" customHeight="1">
      <c r="B110" s="36"/>
      <c r="C110" s="81" t="s">
        <v>105</v>
      </c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235">
        <f>BK110</f>
        <v>0</v>
      </c>
      <c r="O110" s="236"/>
      <c r="P110" s="236"/>
      <c r="Q110" s="236"/>
      <c r="R110" s="38"/>
      <c r="T110" s="80"/>
      <c r="U110" s="52"/>
      <c r="V110" s="52"/>
      <c r="W110" s="128">
        <f>W111</f>
        <v>0</v>
      </c>
      <c r="X110" s="52"/>
      <c r="Y110" s="128">
        <f>Y111</f>
        <v>0</v>
      </c>
      <c r="Z110" s="52"/>
      <c r="AA110" s="129">
        <f>AA111</f>
        <v>0</v>
      </c>
      <c r="AT110" s="21" t="s">
        <v>78</v>
      </c>
      <c r="AU110" s="21" t="s">
        <v>111</v>
      </c>
      <c r="BK110" s="130">
        <f>BK111</f>
        <v>0</v>
      </c>
    </row>
    <row r="111" spans="2:65" s="9" customFormat="1" ht="37.35" customHeight="1">
      <c r="B111" s="131"/>
      <c r="C111" s="132"/>
      <c r="D111" s="133" t="s">
        <v>632</v>
      </c>
      <c r="E111" s="133"/>
      <c r="F111" s="133"/>
      <c r="G111" s="133"/>
      <c r="H111" s="133"/>
      <c r="I111" s="133"/>
      <c r="J111" s="133"/>
      <c r="K111" s="133"/>
      <c r="L111" s="133"/>
      <c r="M111" s="133"/>
      <c r="N111" s="273">
        <f>BK111</f>
        <v>0</v>
      </c>
      <c r="O111" s="274"/>
      <c r="P111" s="274"/>
      <c r="Q111" s="274"/>
      <c r="R111" s="134"/>
      <c r="T111" s="135"/>
      <c r="U111" s="132"/>
      <c r="V111" s="132"/>
      <c r="W111" s="136">
        <f>SUM(W112:W123)</f>
        <v>0</v>
      </c>
      <c r="X111" s="132"/>
      <c r="Y111" s="136">
        <f>SUM(Y112:Y123)</f>
        <v>0</v>
      </c>
      <c r="Z111" s="132"/>
      <c r="AA111" s="137">
        <f>SUM(AA112:AA123)</f>
        <v>0</v>
      </c>
      <c r="AR111" s="138" t="s">
        <v>165</v>
      </c>
      <c r="AT111" s="139" t="s">
        <v>78</v>
      </c>
      <c r="AU111" s="139" t="s">
        <v>79</v>
      </c>
      <c r="AY111" s="138" t="s">
        <v>137</v>
      </c>
      <c r="BK111" s="140">
        <f>SUM(BK112:BK123)</f>
        <v>0</v>
      </c>
    </row>
    <row r="112" spans="2:65" s="1" customFormat="1" ht="31.5" customHeight="1">
      <c r="B112" s="142"/>
      <c r="C112" s="143" t="s">
        <v>87</v>
      </c>
      <c r="D112" s="143" t="s">
        <v>138</v>
      </c>
      <c r="E112" s="144" t="s">
        <v>633</v>
      </c>
      <c r="F112" s="229" t="s">
        <v>634</v>
      </c>
      <c r="G112" s="229"/>
      <c r="H112" s="229"/>
      <c r="I112" s="229"/>
      <c r="J112" s="145" t="s">
        <v>438</v>
      </c>
      <c r="K112" s="146">
        <v>1</v>
      </c>
      <c r="L112" s="230"/>
      <c r="M112" s="230"/>
      <c r="N112" s="230">
        <f t="shared" ref="N112:N123" si="0">ROUND(L112*K112,2)</f>
        <v>0</v>
      </c>
      <c r="O112" s="230"/>
      <c r="P112" s="230"/>
      <c r="Q112" s="230"/>
      <c r="R112" s="147"/>
      <c r="T112" s="148" t="s">
        <v>5</v>
      </c>
      <c r="U112" s="45" t="s">
        <v>44</v>
      </c>
      <c r="V112" s="149">
        <v>0</v>
      </c>
      <c r="W112" s="149">
        <f t="shared" ref="W112:W123" si="1">V112*K112</f>
        <v>0</v>
      </c>
      <c r="X112" s="149">
        <v>0</v>
      </c>
      <c r="Y112" s="149">
        <f t="shared" ref="Y112:Y123" si="2">X112*K112</f>
        <v>0</v>
      </c>
      <c r="Z112" s="149">
        <v>0</v>
      </c>
      <c r="AA112" s="150">
        <f t="shared" ref="AA112:AA123" si="3">Z112*K112</f>
        <v>0</v>
      </c>
      <c r="AR112" s="21" t="s">
        <v>635</v>
      </c>
      <c r="AT112" s="21" t="s">
        <v>138</v>
      </c>
      <c r="AU112" s="21" t="s">
        <v>87</v>
      </c>
      <c r="AY112" s="21" t="s">
        <v>137</v>
      </c>
      <c r="BE112" s="151">
        <f t="shared" ref="BE112:BE123" si="4">IF(U112="základní",N112,0)</f>
        <v>0</v>
      </c>
      <c r="BF112" s="151">
        <f t="shared" ref="BF112:BF123" si="5">IF(U112="snížená",N112,0)</f>
        <v>0</v>
      </c>
      <c r="BG112" s="151">
        <f t="shared" ref="BG112:BG123" si="6">IF(U112="zákl. přenesená",N112,0)</f>
        <v>0</v>
      </c>
      <c r="BH112" s="151">
        <f t="shared" ref="BH112:BH123" si="7">IF(U112="sníž. přenesená",N112,0)</f>
        <v>0</v>
      </c>
      <c r="BI112" s="151">
        <f t="shared" ref="BI112:BI123" si="8">IF(U112="nulová",N112,0)</f>
        <v>0</v>
      </c>
      <c r="BJ112" s="21" t="s">
        <v>87</v>
      </c>
      <c r="BK112" s="151">
        <f t="shared" ref="BK112:BK123" si="9">ROUND(L112*K112,2)</f>
        <v>0</v>
      </c>
      <c r="BL112" s="21" t="s">
        <v>635</v>
      </c>
      <c r="BM112" s="21" t="s">
        <v>636</v>
      </c>
    </row>
    <row r="113" spans="2:65" s="1" customFormat="1" ht="31.5" customHeight="1">
      <c r="B113" s="142"/>
      <c r="C113" s="143" t="s">
        <v>101</v>
      </c>
      <c r="D113" s="143" t="s">
        <v>138</v>
      </c>
      <c r="E113" s="144" t="s">
        <v>637</v>
      </c>
      <c r="F113" s="229" t="s">
        <v>638</v>
      </c>
      <c r="G113" s="229"/>
      <c r="H113" s="229"/>
      <c r="I113" s="229"/>
      <c r="J113" s="145" t="s">
        <v>438</v>
      </c>
      <c r="K113" s="146">
        <v>1</v>
      </c>
      <c r="L113" s="230"/>
      <c r="M113" s="230"/>
      <c r="N113" s="230">
        <f t="shared" si="0"/>
        <v>0</v>
      </c>
      <c r="O113" s="230"/>
      <c r="P113" s="230"/>
      <c r="Q113" s="230"/>
      <c r="R113" s="147"/>
      <c r="T113" s="148" t="s">
        <v>5</v>
      </c>
      <c r="U113" s="45" t="s">
        <v>44</v>
      </c>
      <c r="V113" s="149">
        <v>0</v>
      </c>
      <c r="W113" s="149">
        <f t="shared" si="1"/>
        <v>0</v>
      </c>
      <c r="X113" s="149">
        <v>0</v>
      </c>
      <c r="Y113" s="149">
        <f t="shared" si="2"/>
        <v>0</v>
      </c>
      <c r="Z113" s="149">
        <v>0</v>
      </c>
      <c r="AA113" s="150">
        <f t="shared" si="3"/>
        <v>0</v>
      </c>
      <c r="AR113" s="21" t="s">
        <v>635</v>
      </c>
      <c r="AT113" s="21" t="s">
        <v>138</v>
      </c>
      <c r="AU113" s="21" t="s">
        <v>87</v>
      </c>
      <c r="AY113" s="21" t="s">
        <v>137</v>
      </c>
      <c r="BE113" s="151">
        <f t="shared" si="4"/>
        <v>0</v>
      </c>
      <c r="BF113" s="151">
        <f t="shared" si="5"/>
        <v>0</v>
      </c>
      <c r="BG113" s="151">
        <f t="shared" si="6"/>
        <v>0</v>
      </c>
      <c r="BH113" s="151">
        <f t="shared" si="7"/>
        <v>0</v>
      </c>
      <c r="BI113" s="151">
        <f t="shared" si="8"/>
        <v>0</v>
      </c>
      <c r="BJ113" s="21" t="s">
        <v>87</v>
      </c>
      <c r="BK113" s="151">
        <f t="shared" si="9"/>
        <v>0</v>
      </c>
      <c r="BL113" s="21" t="s">
        <v>635</v>
      </c>
      <c r="BM113" s="21" t="s">
        <v>639</v>
      </c>
    </row>
    <row r="114" spans="2:65" s="1" customFormat="1" ht="22.5" customHeight="1">
      <c r="B114" s="142"/>
      <c r="C114" s="143" t="s">
        <v>155</v>
      </c>
      <c r="D114" s="143" t="s">
        <v>138</v>
      </c>
      <c r="E114" s="144" t="s">
        <v>640</v>
      </c>
      <c r="F114" s="229" t="s">
        <v>641</v>
      </c>
      <c r="G114" s="229"/>
      <c r="H114" s="229"/>
      <c r="I114" s="229"/>
      <c r="J114" s="145" t="s">
        <v>438</v>
      </c>
      <c r="K114" s="146">
        <v>1</v>
      </c>
      <c r="L114" s="230"/>
      <c r="M114" s="230"/>
      <c r="N114" s="230">
        <f t="shared" si="0"/>
        <v>0</v>
      </c>
      <c r="O114" s="230"/>
      <c r="P114" s="230"/>
      <c r="Q114" s="230"/>
      <c r="R114" s="147"/>
      <c r="T114" s="148" t="s">
        <v>5</v>
      </c>
      <c r="U114" s="45" t="s">
        <v>44</v>
      </c>
      <c r="V114" s="149">
        <v>0</v>
      </c>
      <c r="W114" s="149">
        <f t="shared" si="1"/>
        <v>0</v>
      </c>
      <c r="X114" s="149">
        <v>0</v>
      </c>
      <c r="Y114" s="149">
        <f t="shared" si="2"/>
        <v>0</v>
      </c>
      <c r="Z114" s="149">
        <v>0</v>
      </c>
      <c r="AA114" s="150">
        <f t="shared" si="3"/>
        <v>0</v>
      </c>
      <c r="AR114" s="21" t="s">
        <v>635</v>
      </c>
      <c r="AT114" s="21" t="s">
        <v>138</v>
      </c>
      <c r="AU114" s="21" t="s">
        <v>87</v>
      </c>
      <c r="AY114" s="21" t="s">
        <v>137</v>
      </c>
      <c r="BE114" s="151">
        <f t="shared" si="4"/>
        <v>0</v>
      </c>
      <c r="BF114" s="151">
        <f t="shared" si="5"/>
        <v>0</v>
      </c>
      <c r="BG114" s="151">
        <f t="shared" si="6"/>
        <v>0</v>
      </c>
      <c r="BH114" s="151">
        <f t="shared" si="7"/>
        <v>0</v>
      </c>
      <c r="BI114" s="151">
        <f t="shared" si="8"/>
        <v>0</v>
      </c>
      <c r="BJ114" s="21" t="s">
        <v>87</v>
      </c>
      <c r="BK114" s="151">
        <f t="shared" si="9"/>
        <v>0</v>
      </c>
      <c r="BL114" s="21" t="s">
        <v>635</v>
      </c>
      <c r="BM114" s="21" t="s">
        <v>642</v>
      </c>
    </row>
    <row r="115" spans="2:65" s="1" customFormat="1" ht="31.5" customHeight="1">
      <c r="B115" s="142"/>
      <c r="C115" s="143" t="s">
        <v>142</v>
      </c>
      <c r="D115" s="143" t="s">
        <v>138</v>
      </c>
      <c r="E115" s="144" t="s">
        <v>643</v>
      </c>
      <c r="F115" s="229" t="s">
        <v>644</v>
      </c>
      <c r="G115" s="229"/>
      <c r="H115" s="229"/>
      <c r="I115" s="229"/>
      <c r="J115" s="145" t="s">
        <v>438</v>
      </c>
      <c r="K115" s="146">
        <v>1</v>
      </c>
      <c r="L115" s="230"/>
      <c r="M115" s="230"/>
      <c r="N115" s="230">
        <f t="shared" si="0"/>
        <v>0</v>
      </c>
      <c r="O115" s="230"/>
      <c r="P115" s="230"/>
      <c r="Q115" s="230"/>
      <c r="R115" s="147"/>
      <c r="T115" s="148" t="s">
        <v>5</v>
      </c>
      <c r="U115" s="45" t="s">
        <v>44</v>
      </c>
      <c r="V115" s="149">
        <v>0</v>
      </c>
      <c r="W115" s="149">
        <f t="shared" si="1"/>
        <v>0</v>
      </c>
      <c r="X115" s="149">
        <v>0</v>
      </c>
      <c r="Y115" s="149">
        <f t="shared" si="2"/>
        <v>0</v>
      </c>
      <c r="Z115" s="149">
        <v>0</v>
      </c>
      <c r="AA115" s="150">
        <f t="shared" si="3"/>
        <v>0</v>
      </c>
      <c r="AR115" s="21" t="s">
        <v>635</v>
      </c>
      <c r="AT115" s="21" t="s">
        <v>138</v>
      </c>
      <c r="AU115" s="21" t="s">
        <v>87</v>
      </c>
      <c r="AY115" s="21" t="s">
        <v>137</v>
      </c>
      <c r="BE115" s="151">
        <f t="shared" si="4"/>
        <v>0</v>
      </c>
      <c r="BF115" s="151">
        <f t="shared" si="5"/>
        <v>0</v>
      </c>
      <c r="BG115" s="151">
        <f t="shared" si="6"/>
        <v>0</v>
      </c>
      <c r="BH115" s="151">
        <f t="shared" si="7"/>
        <v>0</v>
      </c>
      <c r="BI115" s="151">
        <f t="shared" si="8"/>
        <v>0</v>
      </c>
      <c r="BJ115" s="21" t="s">
        <v>87</v>
      </c>
      <c r="BK115" s="151">
        <f t="shared" si="9"/>
        <v>0</v>
      </c>
      <c r="BL115" s="21" t="s">
        <v>635</v>
      </c>
      <c r="BM115" s="21" t="s">
        <v>645</v>
      </c>
    </row>
    <row r="116" spans="2:65" s="1" customFormat="1" ht="31.5" customHeight="1">
      <c r="B116" s="142"/>
      <c r="C116" s="143" t="s">
        <v>165</v>
      </c>
      <c r="D116" s="143" t="s">
        <v>138</v>
      </c>
      <c r="E116" s="144" t="s">
        <v>646</v>
      </c>
      <c r="F116" s="229" t="s">
        <v>647</v>
      </c>
      <c r="G116" s="229"/>
      <c r="H116" s="229"/>
      <c r="I116" s="229"/>
      <c r="J116" s="145" t="s">
        <v>438</v>
      </c>
      <c r="K116" s="146">
        <v>1</v>
      </c>
      <c r="L116" s="230"/>
      <c r="M116" s="230"/>
      <c r="N116" s="230">
        <f t="shared" si="0"/>
        <v>0</v>
      </c>
      <c r="O116" s="230"/>
      <c r="P116" s="230"/>
      <c r="Q116" s="230"/>
      <c r="R116" s="147"/>
      <c r="T116" s="148" t="s">
        <v>5</v>
      </c>
      <c r="U116" s="45" t="s">
        <v>44</v>
      </c>
      <c r="V116" s="149">
        <v>0</v>
      </c>
      <c r="W116" s="149">
        <f t="shared" si="1"/>
        <v>0</v>
      </c>
      <c r="X116" s="149">
        <v>0</v>
      </c>
      <c r="Y116" s="149">
        <f t="shared" si="2"/>
        <v>0</v>
      </c>
      <c r="Z116" s="149">
        <v>0</v>
      </c>
      <c r="AA116" s="150">
        <f t="shared" si="3"/>
        <v>0</v>
      </c>
      <c r="AR116" s="21" t="s">
        <v>635</v>
      </c>
      <c r="AT116" s="21" t="s">
        <v>138</v>
      </c>
      <c r="AU116" s="21" t="s">
        <v>87</v>
      </c>
      <c r="AY116" s="21" t="s">
        <v>137</v>
      </c>
      <c r="BE116" s="151">
        <f t="shared" si="4"/>
        <v>0</v>
      </c>
      <c r="BF116" s="151">
        <f t="shared" si="5"/>
        <v>0</v>
      </c>
      <c r="BG116" s="151">
        <f t="shared" si="6"/>
        <v>0</v>
      </c>
      <c r="BH116" s="151">
        <f t="shared" si="7"/>
        <v>0</v>
      </c>
      <c r="BI116" s="151">
        <f t="shared" si="8"/>
        <v>0</v>
      </c>
      <c r="BJ116" s="21" t="s">
        <v>87</v>
      </c>
      <c r="BK116" s="151">
        <f t="shared" si="9"/>
        <v>0</v>
      </c>
      <c r="BL116" s="21" t="s">
        <v>635</v>
      </c>
      <c r="BM116" s="21" t="s">
        <v>648</v>
      </c>
    </row>
    <row r="117" spans="2:65" s="1" customFormat="1" ht="22.5" customHeight="1">
      <c r="B117" s="142"/>
      <c r="C117" s="143" t="s">
        <v>170</v>
      </c>
      <c r="D117" s="143" t="s">
        <v>138</v>
      </c>
      <c r="E117" s="144" t="s">
        <v>649</v>
      </c>
      <c r="F117" s="229" t="s">
        <v>650</v>
      </c>
      <c r="G117" s="229"/>
      <c r="H117" s="229"/>
      <c r="I117" s="229"/>
      <c r="J117" s="145" t="s">
        <v>438</v>
      </c>
      <c r="K117" s="146">
        <v>1</v>
      </c>
      <c r="L117" s="230"/>
      <c r="M117" s="230"/>
      <c r="N117" s="230">
        <f t="shared" si="0"/>
        <v>0</v>
      </c>
      <c r="O117" s="230"/>
      <c r="P117" s="230"/>
      <c r="Q117" s="230"/>
      <c r="R117" s="147"/>
      <c r="T117" s="148" t="s">
        <v>5</v>
      </c>
      <c r="U117" s="45" t="s">
        <v>44</v>
      </c>
      <c r="V117" s="149">
        <v>0</v>
      </c>
      <c r="W117" s="149">
        <f t="shared" si="1"/>
        <v>0</v>
      </c>
      <c r="X117" s="149">
        <v>0</v>
      </c>
      <c r="Y117" s="149">
        <f t="shared" si="2"/>
        <v>0</v>
      </c>
      <c r="Z117" s="149">
        <v>0</v>
      </c>
      <c r="AA117" s="150">
        <f t="shared" si="3"/>
        <v>0</v>
      </c>
      <c r="AR117" s="21" t="s">
        <v>635</v>
      </c>
      <c r="AT117" s="21" t="s">
        <v>138</v>
      </c>
      <c r="AU117" s="21" t="s">
        <v>87</v>
      </c>
      <c r="AY117" s="21" t="s">
        <v>137</v>
      </c>
      <c r="BE117" s="151">
        <f t="shared" si="4"/>
        <v>0</v>
      </c>
      <c r="BF117" s="151">
        <f t="shared" si="5"/>
        <v>0</v>
      </c>
      <c r="BG117" s="151">
        <f t="shared" si="6"/>
        <v>0</v>
      </c>
      <c r="BH117" s="151">
        <f t="shared" si="7"/>
        <v>0</v>
      </c>
      <c r="BI117" s="151">
        <f t="shared" si="8"/>
        <v>0</v>
      </c>
      <c r="BJ117" s="21" t="s">
        <v>87</v>
      </c>
      <c r="BK117" s="151">
        <f t="shared" si="9"/>
        <v>0</v>
      </c>
      <c r="BL117" s="21" t="s">
        <v>635</v>
      </c>
      <c r="BM117" s="21" t="s">
        <v>651</v>
      </c>
    </row>
    <row r="118" spans="2:65" s="1" customFormat="1" ht="22.5" customHeight="1">
      <c r="B118" s="142"/>
      <c r="C118" s="143" t="s">
        <v>174</v>
      </c>
      <c r="D118" s="143" t="s">
        <v>138</v>
      </c>
      <c r="E118" s="144" t="s">
        <v>652</v>
      </c>
      <c r="F118" s="229" t="s">
        <v>653</v>
      </c>
      <c r="G118" s="229"/>
      <c r="H118" s="229"/>
      <c r="I118" s="229"/>
      <c r="J118" s="145" t="s">
        <v>438</v>
      </c>
      <c r="K118" s="146">
        <v>1</v>
      </c>
      <c r="L118" s="230"/>
      <c r="M118" s="230"/>
      <c r="N118" s="230">
        <f t="shared" si="0"/>
        <v>0</v>
      </c>
      <c r="O118" s="230"/>
      <c r="P118" s="230"/>
      <c r="Q118" s="230"/>
      <c r="R118" s="147"/>
      <c r="T118" s="148" t="s">
        <v>5</v>
      </c>
      <c r="U118" s="45" t="s">
        <v>44</v>
      </c>
      <c r="V118" s="149">
        <v>0</v>
      </c>
      <c r="W118" s="149">
        <f t="shared" si="1"/>
        <v>0</v>
      </c>
      <c r="X118" s="149">
        <v>0</v>
      </c>
      <c r="Y118" s="149">
        <f t="shared" si="2"/>
        <v>0</v>
      </c>
      <c r="Z118" s="149">
        <v>0</v>
      </c>
      <c r="AA118" s="150">
        <f t="shared" si="3"/>
        <v>0</v>
      </c>
      <c r="AR118" s="21" t="s">
        <v>635</v>
      </c>
      <c r="AT118" s="21" t="s">
        <v>138</v>
      </c>
      <c r="AU118" s="21" t="s">
        <v>87</v>
      </c>
      <c r="AY118" s="21" t="s">
        <v>137</v>
      </c>
      <c r="BE118" s="151">
        <f t="shared" si="4"/>
        <v>0</v>
      </c>
      <c r="BF118" s="151">
        <f t="shared" si="5"/>
        <v>0</v>
      </c>
      <c r="BG118" s="151">
        <f t="shared" si="6"/>
        <v>0</v>
      </c>
      <c r="BH118" s="151">
        <f t="shared" si="7"/>
        <v>0</v>
      </c>
      <c r="BI118" s="151">
        <f t="shared" si="8"/>
        <v>0</v>
      </c>
      <c r="BJ118" s="21" t="s">
        <v>87</v>
      </c>
      <c r="BK118" s="151">
        <f t="shared" si="9"/>
        <v>0</v>
      </c>
      <c r="BL118" s="21" t="s">
        <v>635</v>
      </c>
      <c r="BM118" s="21" t="s">
        <v>654</v>
      </c>
    </row>
    <row r="119" spans="2:65" s="1" customFormat="1" ht="31.5" customHeight="1">
      <c r="B119" s="142"/>
      <c r="C119" s="143" t="s">
        <v>178</v>
      </c>
      <c r="D119" s="143" t="s">
        <v>138</v>
      </c>
      <c r="E119" s="144" t="s">
        <v>655</v>
      </c>
      <c r="F119" s="229" t="s">
        <v>656</v>
      </c>
      <c r="G119" s="229"/>
      <c r="H119" s="229"/>
      <c r="I119" s="229"/>
      <c r="J119" s="145" t="s">
        <v>438</v>
      </c>
      <c r="K119" s="146">
        <v>1</v>
      </c>
      <c r="L119" s="230"/>
      <c r="M119" s="230"/>
      <c r="N119" s="230">
        <f t="shared" si="0"/>
        <v>0</v>
      </c>
      <c r="O119" s="230"/>
      <c r="P119" s="230"/>
      <c r="Q119" s="230"/>
      <c r="R119" s="147"/>
      <c r="T119" s="148" t="s">
        <v>5</v>
      </c>
      <c r="U119" s="45" t="s">
        <v>44</v>
      </c>
      <c r="V119" s="149">
        <v>0</v>
      </c>
      <c r="W119" s="149">
        <f t="shared" si="1"/>
        <v>0</v>
      </c>
      <c r="X119" s="149">
        <v>0</v>
      </c>
      <c r="Y119" s="149">
        <f t="shared" si="2"/>
        <v>0</v>
      </c>
      <c r="Z119" s="149">
        <v>0</v>
      </c>
      <c r="AA119" s="150">
        <f t="shared" si="3"/>
        <v>0</v>
      </c>
      <c r="AR119" s="21" t="s">
        <v>635</v>
      </c>
      <c r="AT119" s="21" t="s">
        <v>138</v>
      </c>
      <c r="AU119" s="21" t="s">
        <v>87</v>
      </c>
      <c r="AY119" s="21" t="s">
        <v>137</v>
      </c>
      <c r="BE119" s="151">
        <f t="shared" si="4"/>
        <v>0</v>
      </c>
      <c r="BF119" s="151">
        <f t="shared" si="5"/>
        <v>0</v>
      </c>
      <c r="BG119" s="151">
        <f t="shared" si="6"/>
        <v>0</v>
      </c>
      <c r="BH119" s="151">
        <f t="shared" si="7"/>
        <v>0</v>
      </c>
      <c r="BI119" s="151">
        <f t="shared" si="8"/>
        <v>0</v>
      </c>
      <c r="BJ119" s="21" t="s">
        <v>87</v>
      </c>
      <c r="BK119" s="151">
        <f t="shared" si="9"/>
        <v>0</v>
      </c>
      <c r="BL119" s="21" t="s">
        <v>635</v>
      </c>
      <c r="BM119" s="21" t="s">
        <v>657</v>
      </c>
    </row>
    <row r="120" spans="2:65" s="1" customFormat="1" ht="22.5" customHeight="1">
      <c r="B120" s="142"/>
      <c r="C120" s="143" t="s">
        <v>184</v>
      </c>
      <c r="D120" s="143" t="s">
        <v>138</v>
      </c>
      <c r="E120" s="144" t="s">
        <v>658</v>
      </c>
      <c r="F120" s="229" t="s">
        <v>659</v>
      </c>
      <c r="G120" s="229"/>
      <c r="H120" s="229"/>
      <c r="I120" s="229"/>
      <c r="J120" s="145" t="s">
        <v>438</v>
      </c>
      <c r="K120" s="146">
        <v>1</v>
      </c>
      <c r="L120" s="230"/>
      <c r="M120" s="230"/>
      <c r="N120" s="230">
        <f t="shared" si="0"/>
        <v>0</v>
      </c>
      <c r="O120" s="230"/>
      <c r="P120" s="230"/>
      <c r="Q120" s="230"/>
      <c r="R120" s="147"/>
      <c r="T120" s="148" t="s">
        <v>5</v>
      </c>
      <c r="U120" s="45" t="s">
        <v>44</v>
      </c>
      <c r="V120" s="149">
        <v>0</v>
      </c>
      <c r="W120" s="149">
        <f t="shared" si="1"/>
        <v>0</v>
      </c>
      <c r="X120" s="149">
        <v>0</v>
      </c>
      <c r="Y120" s="149">
        <f t="shared" si="2"/>
        <v>0</v>
      </c>
      <c r="Z120" s="149">
        <v>0</v>
      </c>
      <c r="AA120" s="150">
        <f t="shared" si="3"/>
        <v>0</v>
      </c>
      <c r="AR120" s="21" t="s">
        <v>635</v>
      </c>
      <c r="AT120" s="21" t="s">
        <v>138</v>
      </c>
      <c r="AU120" s="21" t="s">
        <v>87</v>
      </c>
      <c r="AY120" s="21" t="s">
        <v>137</v>
      </c>
      <c r="BE120" s="151">
        <f t="shared" si="4"/>
        <v>0</v>
      </c>
      <c r="BF120" s="151">
        <f t="shared" si="5"/>
        <v>0</v>
      </c>
      <c r="BG120" s="151">
        <f t="shared" si="6"/>
        <v>0</v>
      </c>
      <c r="BH120" s="151">
        <f t="shared" si="7"/>
        <v>0</v>
      </c>
      <c r="BI120" s="151">
        <f t="shared" si="8"/>
        <v>0</v>
      </c>
      <c r="BJ120" s="21" t="s">
        <v>87</v>
      </c>
      <c r="BK120" s="151">
        <f t="shared" si="9"/>
        <v>0</v>
      </c>
      <c r="BL120" s="21" t="s">
        <v>635</v>
      </c>
      <c r="BM120" s="21" t="s">
        <v>660</v>
      </c>
    </row>
    <row r="121" spans="2:65" s="1" customFormat="1" ht="22.5" customHeight="1">
      <c r="B121" s="142"/>
      <c r="C121" s="143" t="s">
        <v>190</v>
      </c>
      <c r="D121" s="143" t="s">
        <v>138</v>
      </c>
      <c r="E121" s="144" t="s">
        <v>661</v>
      </c>
      <c r="F121" s="229" t="s">
        <v>662</v>
      </c>
      <c r="G121" s="229"/>
      <c r="H121" s="229"/>
      <c r="I121" s="229"/>
      <c r="J121" s="145" t="s">
        <v>438</v>
      </c>
      <c r="K121" s="146">
        <v>1</v>
      </c>
      <c r="L121" s="230"/>
      <c r="M121" s="230"/>
      <c r="N121" s="230">
        <f t="shared" si="0"/>
        <v>0</v>
      </c>
      <c r="O121" s="230"/>
      <c r="P121" s="230"/>
      <c r="Q121" s="230"/>
      <c r="R121" s="147"/>
      <c r="T121" s="148" t="s">
        <v>5</v>
      </c>
      <c r="U121" s="45" t="s">
        <v>44</v>
      </c>
      <c r="V121" s="149">
        <v>0</v>
      </c>
      <c r="W121" s="149">
        <f t="shared" si="1"/>
        <v>0</v>
      </c>
      <c r="X121" s="149">
        <v>0</v>
      </c>
      <c r="Y121" s="149">
        <f t="shared" si="2"/>
        <v>0</v>
      </c>
      <c r="Z121" s="149">
        <v>0</v>
      </c>
      <c r="AA121" s="150">
        <f t="shared" si="3"/>
        <v>0</v>
      </c>
      <c r="AR121" s="21" t="s">
        <v>635</v>
      </c>
      <c r="AT121" s="21" t="s">
        <v>138</v>
      </c>
      <c r="AU121" s="21" t="s">
        <v>87</v>
      </c>
      <c r="AY121" s="21" t="s">
        <v>137</v>
      </c>
      <c r="BE121" s="151">
        <f t="shared" si="4"/>
        <v>0</v>
      </c>
      <c r="BF121" s="151">
        <f t="shared" si="5"/>
        <v>0</v>
      </c>
      <c r="BG121" s="151">
        <f t="shared" si="6"/>
        <v>0</v>
      </c>
      <c r="BH121" s="151">
        <f t="shared" si="7"/>
        <v>0</v>
      </c>
      <c r="BI121" s="151">
        <f t="shared" si="8"/>
        <v>0</v>
      </c>
      <c r="BJ121" s="21" t="s">
        <v>87</v>
      </c>
      <c r="BK121" s="151">
        <f t="shared" si="9"/>
        <v>0</v>
      </c>
      <c r="BL121" s="21" t="s">
        <v>635</v>
      </c>
      <c r="BM121" s="21" t="s">
        <v>663</v>
      </c>
    </row>
    <row r="122" spans="2:65" s="1" customFormat="1" ht="22.5" customHeight="1">
      <c r="B122" s="142"/>
      <c r="C122" s="143" t="s">
        <v>195</v>
      </c>
      <c r="D122" s="143" t="s">
        <v>138</v>
      </c>
      <c r="E122" s="144" t="s">
        <v>664</v>
      </c>
      <c r="F122" s="229" t="s">
        <v>665</v>
      </c>
      <c r="G122" s="229"/>
      <c r="H122" s="229"/>
      <c r="I122" s="229"/>
      <c r="J122" s="145" t="s">
        <v>438</v>
      </c>
      <c r="K122" s="146">
        <v>1</v>
      </c>
      <c r="L122" s="230"/>
      <c r="M122" s="230"/>
      <c r="N122" s="230">
        <f t="shared" si="0"/>
        <v>0</v>
      </c>
      <c r="O122" s="230"/>
      <c r="P122" s="230"/>
      <c r="Q122" s="230"/>
      <c r="R122" s="147"/>
      <c r="T122" s="148" t="s">
        <v>5</v>
      </c>
      <c r="U122" s="45" t="s">
        <v>44</v>
      </c>
      <c r="V122" s="149">
        <v>0</v>
      </c>
      <c r="W122" s="149">
        <f t="shared" si="1"/>
        <v>0</v>
      </c>
      <c r="X122" s="149">
        <v>0</v>
      </c>
      <c r="Y122" s="149">
        <f t="shared" si="2"/>
        <v>0</v>
      </c>
      <c r="Z122" s="149">
        <v>0</v>
      </c>
      <c r="AA122" s="150">
        <f t="shared" si="3"/>
        <v>0</v>
      </c>
      <c r="AR122" s="21" t="s">
        <v>635</v>
      </c>
      <c r="AT122" s="21" t="s">
        <v>138</v>
      </c>
      <c r="AU122" s="21" t="s">
        <v>87</v>
      </c>
      <c r="AY122" s="21" t="s">
        <v>137</v>
      </c>
      <c r="BE122" s="151">
        <f t="shared" si="4"/>
        <v>0</v>
      </c>
      <c r="BF122" s="151">
        <f t="shared" si="5"/>
        <v>0</v>
      </c>
      <c r="BG122" s="151">
        <f t="shared" si="6"/>
        <v>0</v>
      </c>
      <c r="BH122" s="151">
        <f t="shared" si="7"/>
        <v>0</v>
      </c>
      <c r="BI122" s="151">
        <f t="shared" si="8"/>
        <v>0</v>
      </c>
      <c r="BJ122" s="21" t="s">
        <v>87</v>
      </c>
      <c r="BK122" s="151">
        <f t="shared" si="9"/>
        <v>0</v>
      </c>
      <c r="BL122" s="21" t="s">
        <v>635</v>
      </c>
      <c r="BM122" s="21" t="s">
        <v>666</v>
      </c>
    </row>
    <row r="123" spans="2:65" s="1" customFormat="1" ht="22.5" customHeight="1">
      <c r="B123" s="142"/>
      <c r="C123" s="143" t="s">
        <v>214</v>
      </c>
      <c r="D123" s="143" t="s">
        <v>138</v>
      </c>
      <c r="E123" s="144" t="s">
        <v>667</v>
      </c>
      <c r="F123" s="229" t="s">
        <v>668</v>
      </c>
      <c r="G123" s="229"/>
      <c r="H123" s="229"/>
      <c r="I123" s="229"/>
      <c r="J123" s="145" t="s">
        <v>438</v>
      </c>
      <c r="K123" s="146">
        <v>1</v>
      </c>
      <c r="L123" s="230"/>
      <c r="M123" s="230"/>
      <c r="N123" s="230">
        <f t="shared" si="0"/>
        <v>0</v>
      </c>
      <c r="O123" s="230"/>
      <c r="P123" s="230"/>
      <c r="Q123" s="230"/>
      <c r="R123" s="147"/>
      <c r="T123" s="148" t="s">
        <v>5</v>
      </c>
      <c r="U123" s="188" t="s">
        <v>44</v>
      </c>
      <c r="V123" s="189">
        <v>0</v>
      </c>
      <c r="W123" s="189">
        <f t="shared" si="1"/>
        <v>0</v>
      </c>
      <c r="X123" s="189">
        <v>0</v>
      </c>
      <c r="Y123" s="189">
        <f t="shared" si="2"/>
        <v>0</v>
      </c>
      <c r="Z123" s="189">
        <v>0</v>
      </c>
      <c r="AA123" s="190">
        <f t="shared" si="3"/>
        <v>0</v>
      </c>
      <c r="AR123" s="21" t="s">
        <v>635</v>
      </c>
      <c r="AT123" s="21" t="s">
        <v>138</v>
      </c>
      <c r="AU123" s="21" t="s">
        <v>87</v>
      </c>
      <c r="AY123" s="21" t="s">
        <v>137</v>
      </c>
      <c r="BE123" s="151">
        <f t="shared" si="4"/>
        <v>0</v>
      </c>
      <c r="BF123" s="151">
        <f t="shared" si="5"/>
        <v>0</v>
      </c>
      <c r="BG123" s="151">
        <f t="shared" si="6"/>
        <v>0</v>
      </c>
      <c r="BH123" s="151">
        <f t="shared" si="7"/>
        <v>0</v>
      </c>
      <c r="BI123" s="151">
        <f t="shared" si="8"/>
        <v>0</v>
      </c>
      <c r="BJ123" s="21" t="s">
        <v>87</v>
      </c>
      <c r="BK123" s="151">
        <f t="shared" si="9"/>
        <v>0</v>
      </c>
      <c r="BL123" s="21" t="s">
        <v>635</v>
      </c>
      <c r="BM123" s="21" t="s">
        <v>669</v>
      </c>
    </row>
    <row r="124" spans="2:65" s="1" customFormat="1" ht="6.95" customHeight="1"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2"/>
    </row>
  </sheetData>
  <mergeCells count="89">
    <mergeCell ref="C2:Q2"/>
    <mergeCell ref="C4:Q4"/>
    <mergeCell ref="F6:P6"/>
    <mergeCell ref="F7:P7"/>
    <mergeCell ref="O9:P9"/>
    <mergeCell ref="O11:P11"/>
    <mergeCell ref="O12:P12"/>
    <mergeCell ref="O14:P14"/>
    <mergeCell ref="O15:P15"/>
    <mergeCell ref="O17:P17"/>
    <mergeCell ref="O18:P18"/>
    <mergeCell ref="O20:P20"/>
    <mergeCell ref="O21:P21"/>
    <mergeCell ref="E24:L24"/>
    <mergeCell ref="M27:P27"/>
    <mergeCell ref="M28:P28"/>
    <mergeCell ref="M30:P30"/>
    <mergeCell ref="H32:J32"/>
    <mergeCell ref="M32:P32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N89:Q89"/>
    <mergeCell ref="N91:Q91"/>
    <mergeCell ref="L93:Q93"/>
    <mergeCell ref="C99:Q99"/>
    <mergeCell ref="F101:P101"/>
    <mergeCell ref="F102:P102"/>
    <mergeCell ref="M104:P104"/>
    <mergeCell ref="M106:Q106"/>
    <mergeCell ref="M107:Q107"/>
    <mergeCell ref="F109:I109"/>
    <mergeCell ref="L109:M109"/>
    <mergeCell ref="N109:Q109"/>
    <mergeCell ref="F112:I112"/>
    <mergeCell ref="L112:M112"/>
    <mergeCell ref="N112:Q112"/>
    <mergeCell ref="F113:I113"/>
    <mergeCell ref="L113:M113"/>
    <mergeCell ref="N113:Q113"/>
    <mergeCell ref="F117:I117"/>
    <mergeCell ref="L117:M117"/>
    <mergeCell ref="N117:Q117"/>
    <mergeCell ref="F114:I114"/>
    <mergeCell ref="L114:M114"/>
    <mergeCell ref="N114:Q114"/>
    <mergeCell ref="F115:I115"/>
    <mergeCell ref="L115:M115"/>
    <mergeCell ref="N115:Q115"/>
    <mergeCell ref="F123:I123"/>
    <mergeCell ref="L123:M123"/>
    <mergeCell ref="N123:Q123"/>
    <mergeCell ref="F120:I120"/>
    <mergeCell ref="L120:M120"/>
    <mergeCell ref="N120:Q120"/>
    <mergeCell ref="F121:I121"/>
    <mergeCell ref="L121:M121"/>
    <mergeCell ref="N121:Q121"/>
    <mergeCell ref="N110:Q110"/>
    <mergeCell ref="N111:Q111"/>
    <mergeCell ref="H1:K1"/>
    <mergeCell ref="S2:AC2"/>
    <mergeCell ref="F122:I122"/>
    <mergeCell ref="L122:M122"/>
    <mergeCell ref="N122:Q122"/>
    <mergeCell ref="F118:I118"/>
    <mergeCell ref="L118:M118"/>
    <mergeCell ref="N118:Q118"/>
    <mergeCell ref="F119:I119"/>
    <mergeCell ref="L119:M119"/>
    <mergeCell ref="N119:Q119"/>
    <mergeCell ref="F116:I116"/>
    <mergeCell ref="L116:M116"/>
    <mergeCell ref="N116:Q116"/>
  </mergeCells>
  <hyperlinks>
    <hyperlink ref="F1:G1" location="C2" display="1) Krycí list rozpočtu"/>
    <hyperlink ref="H1:K1" location="C86" display="2) Rekapitulace rozpočtu"/>
    <hyperlink ref="L1" location="C109" display="3) Rozpočet"/>
    <hyperlink ref="S1:T1" location="'Rekapitulace stavby'!C2" display="Rekapitulace stavby"/>
  </hyperlinks>
  <pageMargins left="0.58333330000000005" right="0.58333330000000005" top="0.5" bottom="0.46666669999999999" header="0" footer="0"/>
  <pageSetup paperSize="9" scale="95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100 - SO 100 Komunikace a...</vt:lpstr>
      <vt:lpstr>901 - VON</vt:lpstr>
      <vt:lpstr>'100 - SO 100 Komunikace a...'!Názvy_tisku</vt:lpstr>
      <vt:lpstr>'901 - VON'!Názvy_tisku</vt:lpstr>
      <vt:lpstr>'Rekapitulace stavby'!Názvy_tisku</vt:lpstr>
      <vt:lpstr>'100 - SO 100 Komunikace a...'!Oblast_tisku</vt:lpstr>
      <vt:lpstr>'901 - VON'!Oblast_tisku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2017-06-14T08:51:13Z</dcterms:created>
  <dcterms:modified xsi:type="dcterms:W3CDTF">2017-06-15T18:23:24Z</dcterms:modified>
</cp:coreProperties>
</file>