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50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Rekapitulace!$G$11</definedName>
    <definedName name="Dodavka0">Položky!#REF!</definedName>
    <definedName name="Excel_BuiltIn_Print_Area" localSheetId="1">Rekapitulace!$A$1:$I$25</definedName>
    <definedName name="HSV">Rekapitulace!$E$11</definedName>
    <definedName name="HSV0">Položky!#REF!</definedName>
    <definedName name="HZS">Rekapitulace!$I$11</definedName>
    <definedName name="HZS0">Položky!#REF!</definedName>
    <definedName name="JKSO">'Krycí list'!$G$2</definedName>
    <definedName name="MJ">'Krycí list'!$G$5</definedName>
    <definedName name="Mont">Rekapitulace!$H$11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list'!$A$1:$G$35</definedName>
    <definedName name="_xlnm.Print_Area" localSheetId="2">Položky!$A$1:$G$129</definedName>
    <definedName name="_xlnm.Print_Area" localSheetId="1">Rekapitulace!$A$1:$I$27</definedName>
    <definedName name="PocetMJ">'Krycí list'!$G$6</definedName>
    <definedName name="Poznamka">'Krycí list'!$B$37</definedName>
    <definedName name="Projektant">'Krycí list'!$C$8</definedName>
    <definedName name="PSV">Rekapitulace!$F$11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Typ">Položky!#REF!</definedName>
    <definedName name="VRN">Rekapitulace!$H$24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 fullCalcOnLoad="1"/>
</workbook>
</file>

<file path=xl/calcChain.xml><?xml version="1.0" encoding="utf-8"?>
<calcChain xmlns="http://schemas.openxmlformats.org/spreadsheetml/2006/main">
  <c r="I17" i="2" l="1"/>
  <c r="I18" i="2"/>
  <c r="I19" i="2"/>
  <c r="G18" i="1"/>
  <c r="I20" i="2"/>
  <c r="I21" i="2"/>
  <c r="G20" i="1"/>
  <c r="I22" i="2"/>
  <c r="I23" i="2"/>
  <c r="G92" i="3"/>
  <c r="G75" i="3"/>
  <c r="G78" i="3"/>
  <c r="G10" i="3"/>
  <c r="C2" i="1"/>
  <c r="D2" i="1"/>
  <c r="G7" i="1"/>
  <c r="C9" i="1"/>
  <c r="D15" i="1"/>
  <c r="D16" i="1"/>
  <c r="D17" i="1"/>
  <c r="G17" i="1"/>
  <c r="D18" i="1"/>
  <c r="D19" i="1"/>
  <c r="G19" i="1"/>
  <c r="D20" i="1"/>
  <c r="D21" i="1"/>
  <c r="G21" i="1"/>
  <c r="C31" i="1"/>
  <c r="C33" i="1"/>
  <c r="F33" i="1"/>
  <c r="C3" i="3"/>
  <c r="F3" i="3"/>
  <c r="C4" i="3"/>
  <c r="E4" i="3"/>
  <c r="G9" i="3"/>
  <c r="G11" i="3"/>
  <c r="C12" i="3"/>
  <c r="G14" i="3"/>
  <c r="G16" i="3"/>
  <c r="G15" i="3"/>
  <c r="C16" i="3"/>
  <c r="G18" i="3"/>
  <c r="G19" i="3"/>
  <c r="G20" i="3"/>
  <c r="G21" i="3"/>
  <c r="C22" i="3"/>
  <c r="G24" i="3"/>
  <c r="G25" i="3"/>
  <c r="G26" i="3"/>
  <c r="G27" i="3"/>
  <c r="C27" i="3"/>
  <c r="G29" i="3"/>
  <c r="G30" i="3"/>
  <c r="G31" i="3"/>
  <c r="G32" i="3"/>
  <c r="G33" i="3"/>
  <c r="C34" i="3"/>
  <c r="G36" i="3"/>
  <c r="G37" i="3"/>
  <c r="C37" i="3"/>
  <c r="BC38" i="3"/>
  <c r="BD38" i="3"/>
  <c r="BE38" i="3"/>
  <c r="G39" i="3"/>
  <c r="BC39" i="3"/>
  <c r="BD39" i="3"/>
  <c r="BE39" i="3"/>
  <c r="G40" i="3"/>
  <c r="G41" i="3"/>
  <c r="C41" i="3"/>
  <c r="G43" i="3"/>
  <c r="G44" i="3"/>
  <c r="G45" i="3"/>
  <c r="G46" i="3"/>
  <c r="C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C65" i="3"/>
  <c r="G70" i="3"/>
  <c r="G71" i="3"/>
  <c r="C71" i="3"/>
  <c r="G73" i="3"/>
  <c r="G74" i="3"/>
  <c r="G76" i="3"/>
  <c r="G77" i="3"/>
  <c r="C78" i="3"/>
  <c r="G80" i="3"/>
  <c r="G81" i="3"/>
  <c r="C82" i="3"/>
  <c r="G87" i="3"/>
  <c r="C88" i="3"/>
  <c r="G88" i="3"/>
  <c r="G90" i="3"/>
  <c r="G91" i="3"/>
  <c r="G93" i="3"/>
  <c r="G94" i="3"/>
  <c r="G95" i="3"/>
  <c r="C95" i="3"/>
  <c r="G96" i="3"/>
  <c r="G97" i="3"/>
  <c r="G98" i="3"/>
  <c r="G99" i="3"/>
  <c r="G100" i="3"/>
  <c r="G101" i="3"/>
  <c r="C102" i="3"/>
  <c r="G107" i="3"/>
  <c r="C108" i="3"/>
  <c r="G108" i="3"/>
  <c r="G110" i="3"/>
  <c r="G111" i="3"/>
  <c r="G112" i="3"/>
  <c r="G113" i="3"/>
  <c r="G114" i="3"/>
  <c r="C115" i="3"/>
  <c r="G117" i="3"/>
  <c r="G118" i="3"/>
  <c r="G119" i="3"/>
  <c r="C120" i="3"/>
  <c r="G121" i="3"/>
  <c r="G122" i="3"/>
  <c r="G123" i="3"/>
  <c r="G124" i="3"/>
  <c r="G125" i="3"/>
  <c r="G126" i="3"/>
  <c r="G127" i="3"/>
  <c r="C128" i="3"/>
  <c r="C1" i="2"/>
  <c r="C2" i="2"/>
  <c r="B7" i="2"/>
  <c r="B8" i="2"/>
  <c r="B9" i="2"/>
  <c r="B10" i="2"/>
  <c r="F11" i="2"/>
  <c r="C16" i="1"/>
  <c r="G11" i="2"/>
  <c r="C18" i="1"/>
  <c r="H11" i="2"/>
  <c r="C17" i="1"/>
  <c r="I11" i="2"/>
  <c r="C21" i="1"/>
  <c r="G128" i="3"/>
  <c r="G120" i="3"/>
  <c r="G115" i="3"/>
  <c r="G102" i="3"/>
  <c r="G103" i="3"/>
  <c r="E9" i="2"/>
  <c r="G82" i="3"/>
  <c r="G83" i="3"/>
  <c r="E8" i="2"/>
  <c r="G65" i="3"/>
  <c r="G47" i="3"/>
  <c r="G34" i="3"/>
  <c r="G22" i="3"/>
  <c r="G12" i="3"/>
  <c r="G129" i="3"/>
  <c r="E10" i="2"/>
  <c r="G66" i="3"/>
  <c r="E7" i="2"/>
  <c r="E11" i="2"/>
  <c r="G22" i="2"/>
  <c r="G20" i="2"/>
  <c r="G23" i="2"/>
  <c r="G17" i="2"/>
  <c r="G16" i="1"/>
  <c r="C15" i="1"/>
  <c r="C19" i="1"/>
  <c r="C22" i="1"/>
  <c r="G19" i="2"/>
  <c r="G21" i="2"/>
  <c r="G18" i="2"/>
  <c r="G16" i="2"/>
  <c r="I16" i="2"/>
  <c r="G15" i="1"/>
  <c r="H24" i="2"/>
  <c r="G23" i="1"/>
  <c r="G22" i="1"/>
  <c r="C23" i="1"/>
  <c r="F30" i="1"/>
  <c r="F31" i="1"/>
  <c r="F34" i="1"/>
</calcChain>
</file>

<file path=xl/sharedStrings.xml><?xml version="1.0" encoding="utf-8"?>
<sst xmlns="http://schemas.openxmlformats.org/spreadsheetml/2006/main" count="405" uniqueCount="206">
  <si>
    <t>OCENĚNÝ VÝKAZ VÝMĚR</t>
  </si>
  <si>
    <t>Rozpočet</t>
  </si>
  <si>
    <t xml:space="preserve">JKSO </t>
  </si>
  <si>
    <t>Objekt</t>
  </si>
  <si>
    <t>Název objektu</t>
  </si>
  <si>
    <t xml:space="preserve">SKP </t>
  </si>
  <si>
    <t>01</t>
  </si>
  <si>
    <t>Hřiště</t>
  </si>
  <si>
    <t>Měrná jednotka</t>
  </si>
  <si>
    <t>Stavba</t>
  </si>
  <si>
    <t>Název stavby</t>
  </si>
  <si>
    <t>Počet jednotek</t>
  </si>
  <si>
    <t>33</t>
  </si>
  <si>
    <t>Praha - Horní Počernice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</si>
  <si>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</si>
  <si>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</si>
  <si>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</si>
  <si>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</si>
  <si>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</si>
  <si>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</si>
  <si>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</si>
  <si>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</si>
  <si>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</si>
  <si>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</si>
  <si>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</si>
  <si>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</si>
  <si>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</si>
  <si>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</si>
  <si>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</si>
  <si>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</si>
  <si>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</si>
  <si>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</si>
  <si>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</si>
  <si>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</si>
  <si>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</si>
  <si>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</si>
  <si>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</si>
  <si>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</si>
  <si>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</si>
  <si>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</si>
  <si>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</si>
  <si>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</si>
  <si>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 Ing. Milan Strachoň</t>
  </si>
  <si>
    <t>Jméno :</t>
  </si>
  <si>
    <t>Datum : 28.2.2018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</si>
  <si>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</si>
  <si>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</si>
  <si>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</si>
  <si>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</si>
  <si>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</si>
  <si>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</si>
  <si>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</si>
  <si>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</si>
  <si>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</si>
  <si>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</si>
  <si>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</si>
  <si>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</si>
  <si>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</si>
  <si>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</si>
  <si>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</si>
  <si>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</si>
  <si>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</si>
  <si>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</si>
  <si>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</si>
  <si>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</si>
  <si>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</si>
  <si>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</si>
  <si>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</si>
  <si>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</si>
  <si>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</si>
  <si>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</si>
  <si>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</si>
  <si>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</si>
  <si>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</si>
  <si>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</si>
  <si>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</si>
  <si>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</si>
  <si>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</si>
  <si>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</si>
  <si>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</si>
  <si>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</si>
  <si>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</si>
  <si>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</si>
  <si>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</si>
  <si>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</si>
  <si>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</si>
  <si>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</si>
  <si>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</si>
  <si>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ulice Lhotská</t>
  </si>
  <si>
    <t>Díl:</t>
  </si>
  <si>
    <t>1</t>
  </si>
  <si>
    <t>Zemní práce</t>
  </si>
  <si>
    <t>m2</t>
  </si>
  <si>
    <t>m</t>
  </si>
  <si>
    <t>181101102R00</t>
  </si>
  <si>
    <t xml:space="preserve">Úprava pláně v zářezech v hor. 1-4, se zhutněním </t>
  </si>
  <si>
    <t>Celkem za</t>
  </si>
  <si>
    <t>2</t>
  </si>
  <si>
    <t>Základy a zvláštní zakládání</t>
  </si>
  <si>
    <t>Patky pro tenisové sloupky (0,8x0,8x0,8 m; chránička pr. 200 mm)</t>
  </si>
  <si>
    <t>ks</t>
  </si>
  <si>
    <t>02</t>
  </si>
  <si>
    <t>Patky oplocení (0,35x0,35x0,9 m; chránička pr. 150 mm)</t>
  </si>
  <si>
    <t>03</t>
  </si>
  <si>
    <t>04</t>
  </si>
  <si>
    <t>5</t>
  </si>
  <si>
    <t>Komunikace</t>
  </si>
  <si>
    <t>564751111R00</t>
  </si>
  <si>
    <t xml:space="preserve">Podklad z kameniva drceného vel.32-63 mm,tl. 15 cm </t>
  </si>
  <si>
    <t>564782111T00</t>
  </si>
  <si>
    <t xml:space="preserve">Podklad z kam.drceného 8-16mm tl.5 cm </t>
  </si>
  <si>
    <t>564782114T00</t>
  </si>
  <si>
    <t xml:space="preserve">Podklad z kam.drceného 4-8mm tl.4 cm </t>
  </si>
  <si>
    <t>564782115T00</t>
  </si>
  <si>
    <t>Podklad z kam.drceného 0-4 mm tl. 3 cm (zakalení)</t>
  </si>
  <si>
    <t>91</t>
  </si>
  <si>
    <t>Doplňující práce na komunikaci</t>
  </si>
  <si>
    <t>916561111R00</t>
  </si>
  <si>
    <t xml:space="preserve">Osazení záhon.obrubníků do lože z B 12,5 s opěrou </t>
  </si>
  <si>
    <t>918101111R00</t>
  </si>
  <si>
    <t xml:space="preserve">Lože pod obrubníky nebo obruby dlažeb z B 12,5 </t>
  </si>
  <si>
    <t>m3</t>
  </si>
  <si>
    <t>59217422</t>
  </si>
  <si>
    <t>Obrubník chodníkový ABO 15-10 1000/80/200</t>
  </si>
  <si>
    <t>kus</t>
  </si>
  <si>
    <t>96</t>
  </si>
  <si>
    <t>Bourání konstrukcí</t>
  </si>
  <si>
    <t>979087212R00</t>
  </si>
  <si>
    <t>Nakládání suti na dopravní prostředky</t>
  </si>
  <si>
    <t>t</t>
  </si>
  <si>
    <t>979081111R00</t>
  </si>
  <si>
    <t>Odvoz suti a vybour. hmot na skládku do 1 km</t>
  </si>
  <si>
    <t>979081121R00</t>
  </si>
  <si>
    <t>Příplatek k odvozu za každý další 1 km</t>
  </si>
  <si>
    <t>979990001R00</t>
  </si>
  <si>
    <t>Poplatek za skládku stavební suti (živice)</t>
  </si>
  <si>
    <t>99</t>
  </si>
  <si>
    <t>Staveništní přesun hmot</t>
  </si>
  <si>
    <t>998222011R00</t>
  </si>
  <si>
    <t xml:space="preserve">Přesun hmot, pozemní komunikace, kryt z kameniva </t>
  </si>
  <si>
    <t>Sportovní povrchy</t>
  </si>
  <si>
    <t>Umělá tráva 2. generace v. 15 mm</t>
  </si>
  <si>
    <t>Lajnování umělá tráva (tenis, basketbal)</t>
  </si>
  <si>
    <t>Vybavení</t>
  </si>
  <si>
    <t>D+M Info tabule velikosti 80/100 cm včetně popisu na 7– leté folii s vyřezáním textu dovnitř</t>
  </si>
  <si>
    <t>Výměna basketbalové desky, koše a nátěr konstrukce</t>
  </si>
  <si>
    <t>Volejbal - 2 sloupky, síť, pouzdra + patky</t>
  </si>
  <si>
    <t>Branky na malou kopanou vč.sítě</t>
  </si>
  <si>
    <t>Zámečnické konstrukce-oplocení v. 4,0 m a 2,0 m</t>
  </si>
  <si>
    <t>Sloupek tr.76x3mm L 4750 - šibenice</t>
  </si>
  <si>
    <t xml:space="preserve">Sloupek tr.76x3mm L 2750 </t>
  </si>
  <si>
    <t>Vzpěra tr 48x3 mm L 4600</t>
  </si>
  <si>
    <t>Vzpěra tr 48x3 mm L 3600</t>
  </si>
  <si>
    <t>05</t>
  </si>
  <si>
    <t xml:space="preserve">Branka 1,0x2,0 m z jeklů </t>
  </si>
  <si>
    <t>06</t>
  </si>
  <si>
    <t>Pletivo PVC 2000mm s nap.drátem</t>
  </si>
  <si>
    <t>07</t>
  </si>
  <si>
    <t>Ochr.síť za brankami v.4,0m</t>
  </si>
  <si>
    <t>08</t>
  </si>
  <si>
    <t>Napínák pletiva</t>
  </si>
  <si>
    <t>09</t>
  </si>
  <si>
    <t>Napínací drát</t>
  </si>
  <si>
    <t>10</t>
  </si>
  <si>
    <t>Vázací drát</t>
  </si>
  <si>
    <t>11</t>
  </si>
  <si>
    <t>Osazení kovových sloupků do patek</t>
  </si>
  <si>
    <t>12</t>
  </si>
  <si>
    <t>Montáž vzpěr</t>
  </si>
  <si>
    <t>13</t>
  </si>
  <si>
    <t>Montáž pletiva do v. 2,0 m</t>
  </si>
  <si>
    <t>14</t>
  </si>
  <si>
    <t>Montáž pletiva do v. 4,0 m</t>
  </si>
  <si>
    <t>15</t>
  </si>
  <si>
    <t xml:space="preserve">Montáž branky na ocel. sloupky do 2 m2 </t>
  </si>
  <si>
    <t>16</t>
  </si>
  <si>
    <t>kpl</t>
  </si>
  <si>
    <t>ulice Jeřická</t>
  </si>
  <si>
    <t>Oprava povrchu + očištění plochy vč. drenážních žlábků</t>
  </si>
  <si>
    <t>D-UT</t>
  </si>
  <si>
    <t>Demontáž sportovního povrchu umělá tráva</t>
  </si>
  <si>
    <t>SSP</t>
  </si>
  <si>
    <t>Likvidace povrchu umělá tráva - skládka</t>
  </si>
  <si>
    <t>D</t>
  </si>
  <si>
    <t>Nakládka a přeprava demontovaného povrchu</t>
  </si>
  <si>
    <t>hřiště Čuřinka</t>
  </si>
  <si>
    <t>Přerovnání podkladu do požadované rovinnosti 4 mm na 4 m lati</t>
  </si>
  <si>
    <t>Lajnování umělá tráva (volejbal, nohejbal)</t>
  </si>
  <si>
    <t>Zámečnické konstrukce-oplocení v. 2,0m</t>
  </si>
  <si>
    <t>Likvidace starého oplocení</t>
  </si>
  <si>
    <t>soubor.</t>
  </si>
  <si>
    <t>Dodání nových sloupků včetně patek a betonáže (32 ks sloupek výška 2 m + 2 ks nová branka + vzpěry)</t>
  </si>
  <si>
    <t>D+M pletivo výška 2 m</t>
  </si>
  <si>
    <t xml:space="preserve">D+M nový mantinel </t>
  </si>
  <si>
    <t>ulice Ruprechtická</t>
  </si>
  <si>
    <t>Odvodnění plochy navrtáním 100 ks vrtů Ø30 mm s hloubkou 300 mm</t>
  </si>
  <si>
    <t>Lajnování umělá tráva (volejbal, basketbal)</t>
  </si>
  <si>
    <t>Zámečnické konstrukce-oplocení v.4,0m</t>
  </si>
  <si>
    <t>Dodání nových sloupků včetně patek a betonáže (10 ks sloupek výška 4 m+ 22 ks sloupek výška 2 m + 2 ks nová branka + vzpěry)</t>
  </si>
  <si>
    <t>D+m záchytná síť</t>
  </si>
  <si>
    <t>Lešení</t>
  </si>
  <si>
    <t>113107241R00</t>
  </si>
  <si>
    <t>113107230U00</t>
  </si>
  <si>
    <t>Poplatek za skládku stavební suti (beton)</t>
  </si>
  <si>
    <t>Odstraň podklad nad 200m2, beton tl. 10cm</t>
  </si>
  <si>
    <t>Odstranění podkladu nad 200 m2, živičného tl. 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</si>
</sst>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&quot; Kč&quot;"/>
  </numFmts>
  <fonts count="19" x14ac:knownFonts="1"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266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3" fillId="0" borderId="4" xfId="0" applyFont="1" applyBorder="1"/>
    <xf numFmtId="49" fontId="3" fillId="0" borderId="4" xfId="0" applyNumberFormat="1" applyFont="1" applyBorder="1" applyAlignment="1">
      <alignment horizontal="left"/>
    </xf>
    <xf numFmtId="0" fontId="5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/>
    </xf>
    <xf numFmtId="0" fontId="2" fillId="0" borderId="1" xfId="0" applyFont="1" applyBorder="1"/>
    <xf numFmtId="49" fontId="3" fillId="0" borderId="5" xfId="0" applyNumberFormat="1" applyFont="1" applyBorder="1" applyAlignment="1">
      <alignment horizontal="left"/>
    </xf>
    <xf numFmtId="49" fontId="2" fillId="2" borderId="1" xfId="0" applyNumberFormat="1" applyFont="1" applyFill="1" applyBorder="1"/>
    <xf numFmtId="49" fontId="5" fillId="2" borderId="2" xfId="0" applyNumberFormat="1" applyFont="1" applyFill="1" applyBorder="1"/>
    <xf numFmtId="0" fontId="2" fillId="2" borderId="3" xfId="0" applyFont="1" applyFill="1" applyBorder="1"/>
    <xf numFmtId="0" fontId="5" fillId="2" borderId="3" xfId="0" applyFont="1" applyFill="1" applyBorder="1"/>
    <xf numFmtId="0" fontId="5" fillId="2" borderId="2" xfId="0" applyFont="1" applyFill="1" applyBorder="1"/>
    <xf numFmtId="0" fontId="3" fillId="0" borderId="5" xfId="0" applyFont="1" applyFill="1" applyBorder="1"/>
    <xf numFmtId="3" fontId="3" fillId="0" borderId="5" xfId="0" applyNumberFormat="1" applyFont="1" applyBorder="1" applyAlignment="1">
      <alignment horizontal="left"/>
    </xf>
    <xf numFmtId="0" fontId="0" fillId="0" borderId="0" xfId="0" applyFill="1"/>
    <xf numFmtId="49" fontId="2" fillId="2" borderId="6" xfId="0" applyNumberFormat="1" applyFont="1" applyFill="1" applyBorder="1"/>
    <xf numFmtId="49" fontId="5" fillId="2" borderId="7" xfId="0" applyNumberFormat="1" applyFont="1" applyFill="1" applyBorder="1"/>
    <xf numFmtId="0" fontId="2" fillId="2" borderId="0" xfId="0" applyFont="1" applyFill="1" applyBorder="1"/>
    <xf numFmtId="0" fontId="5" fillId="2" borderId="0" xfId="0" applyFont="1" applyFill="1" applyBorder="1"/>
    <xf numFmtId="0" fontId="3" fillId="0" borderId="5" xfId="0" applyNumberFormat="1" applyFont="1" applyBorder="1"/>
    <xf numFmtId="0" fontId="3" fillId="0" borderId="2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3" fillId="0" borderId="2" xfId="0" applyFont="1" applyBorder="1" applyAlignment="1">
      <alignment horizontal="left"/>
    </xf>
    <xf numFmtId="0" fontId="0" fillId="0" borderId="0" xfId="0" applyBorder="1"/>
    <xf numFmtId="0" fontId="3" fillId="0" borderId="5" xfId="0" applyFont="1" applyFill="1" applyBorder="1" applyAlignment="1"/>
    <xf numFmtId="0" fontId="3" fillId="0" borderId="2" xfId="0" applyFont="1" applyFill="1" applyBorder="1" applyAlignment="1"/>
    <xf numFmtId="0" fontId="0" fillId="0" borderId="0" xfId="0" applyFont="1" applyFill="1" applyBorder="1" applyAlignment="1"/>
    <xf numFmtId="0" fontId="3" fillId="0" borderId="5" xfId="0" applyFont="1" applyBorder="1" applyAlignment="1"/>
    <xf numFmtId="0" fontId="4" fillId="0" borderId="2" xfId="0" applyFont="1" applyBorder="1" applyAlignment="1"/>
    <xf numFmtId="3" fontId="0" fillId="0" borderId="0" xfId="0" applyNumberFormat="1"/>
    <xf numFmtId="0" fontId="3" fillId="0" borderId="1" xfId="0" applyFont="1" applyBorder="1"/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3" fontId="5" fillId="0" borderId="4" xfId="0" applyNumberFormat="1" applyFont="1" applyBorder="1"/>
    <xf numFmtId="3" fontId="5" fillId="0" borderId="3" xfId="0" applyNumberFormat="1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10" xfId="0" applyFont="1" applyBorder="1" applyAlignment="1">
      <alignment shrinkToFit="1"/>
    </xf>
    <xf numFmtId="0" fontId="5" fillId="0" borderId="11" xfId="0" applyFont="1" applyBorder="1"/>
    <xf numFmtId="0" fontId="5" fillId="0" borderId="6" xfId="0" applyFont="1" applyBorder="1"/>
    <xf numFmtId="0" fontId="5" fillId="0" borderId="0" xfId="0" applyFont="1" applyBorder="1"/>
    <xf numFmtId="3" fontId="5" fillId="0" borderId="5" xfId="0" applyNumberFormat="1" applyFont="1" applyBorder="1"/>
    <xf numFmtId="0" fontId="2" fillId="3" borderId="1" xfId="0" applyFont="1" applyFill="1" applyBorder="1"/>
    <xf numFmtId="0" fontId="2" fillId="3" borderId="3" xfId="0" applyFont="1" applyFill="1" applyBorder="1"/>
    <xf numFmtId="0" fontId="2" fillId="3" borderId="2" xfId="0" applyFont="1" applyFill="1" applyBorder="1"/>
    <xf numFmtId="0" fontId="5" fillId="0" borderId="7" xfId="0" applyFont="1" applyBorder="1"/>
    <xf numFmtId="0" fontId="5" fillId="0" borderId="0" xfId="0" applyFont="1"/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/>
    <xf numFmtId="0" fontId="5" fillId="0" borderId="0" xfId="0" applyFont="1" applyFill="1" applyBorder="1"/>
    <xf numFmtId="0" fontId="5" fillId="0" borderId="8" xfId="0" applyFont="1" applyBorder="1"/>
    <xf numFmtId="0" fontId="5" fillId="4" borderId="12" xfId="0" applyFont="1" applyFill="1" applyBorder="1"/>
    <xf numFmtId="0" fontId="5" fillId="4" borderId="13" xfId="0" applyFont="1" applyFill="1" applyBorder="1"/>
    <xf numFmtId="165" fontId="5" fillId="4" borderId="14" xfId="0" applyNumberFormat="1" applyFont="1" applyFill="1" applyBorder="1" applyAlignment="1">
      <alignment horizontal="right"/>
    </xf>
    <xf numFmtId="0" fontId="5" fillId="4" borderId="14" xfId="0" applyFont="1" applyFill="1" applyBorder="1"/>
    <xf numFmtId="0" fontId="5" fillId="4" borderId="3" xfId="0" applyFont="1" applyFill="1" applyBorder="1"/>
    <xf numFmtId="165" fontId="5" fillId="4" borderId="2" xfId="0" applyNumberFormat="1" applyFont="1" applyFill="1" applyBorder="1" applyAlignment="1">
      <alignment horizontal="right"/>
    </xf>
    <xf numFmtId="0" fontId="5" fillId="4" borderId="2" xfId="0" applyFont="1" applyFill="1" applyBorder="1"/>
    <xf numFmtId="0" fontId="6" fillId="4" borderId="1" xfId="0" applyFont="1" applyFill="1" applyBorder="1"/>
    <xf numFmtId="0" fontId="6" fillId="4" borderId="3" xfId="0" applyFont="1" applyFill="1" applyBorder="1"/>
    <xf numFmtId="0" fontId="6" fillId="4" borderId="2" xfId="0" applyFont="1" applyFill="1" applyBorder="1"/>
    <xf numFmtId="0" fontId="7" fillId="0" borderId="0" xfId="0" applyFont="1"/>
    <xf numFmtId="0" fontId="0" fillId="0" borderId="0" xfId="0" applyFont="1" applyAlignment="1"/>
    <xf numFmtId="0" fontId="0" fillId="0" borderId="0" xfId="0" applyAlignment="1">
      <alignment wrapText="1"/>
    </xf>
    <xf numFmtId="0" fontId="2" fillId="2" borderId="15" xfId="2" applyFont="1" applyFill="1" applyBorder="1"/>
    <xf numFmtId="0" fontId="5" fillId="2" borderId="15" xfId="2" applyFont="1" applyFill="1" applyBorder="1"/>
    <xf numFmtId="0" fontId="5" fillId="2" borderId="15" xfId="2" applyFont="1" applyFill="1" applyBorder="1" applyAlignment="1">
      <alignment horizontal="right"/>
    </xf>
    <xf numFmtId="0" fontId="5" fillId="2" borderId="16" xfId="2" applyFont="1" applyFill="1" applyBorder="1"/>
    <xf numFmtId="0" fontId="5" fillId="2" borderId="15" xfId="0" applyNumberFormat="1" applyFont="1" applyFill="1" applyBorder="1" applyAlignment="1">
      <alignment horizontal="left"/>
    </xf>
    <xf numFmtId="0" fontId="5" fillId="2" borderId="17" xfId="0" applyNumberFormat="1" applyFont="1" applyFill="1" applyBorder="1"/>
    <xf numFmtId="0" fontId="2" fillId="2" borderId="18" xfId="2" applyFont="1" applyFill="1" applyBorder="1"/>
    <xf numFmtId="0" fontId="5" fillId="2" borderId="18" xfId="2" applyFont="1" applyFill="1" applyBorder="1"/>
    <xf numFmtId="0" fontId="5" fillId="2" borderId="18" xfId="2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9" fontId="3" fillId="0" borderId="6" xfId="0" applyNumberFormat="1" applyFont="1" applyBorder="1"/>
    <xf numFmtId="0" fontId="3" fillId="0" borderId="0" xfId="0" applyFont="1" applyBorder="1"/>
    <xf numFmtId="3" fontId="5" fillId="0" borderId="7" xfId="0" applyNumberFormat="1" applyFont="1" applyBorder="1"/>
    <xf numFmtId="3" fontId="5" fillId="0" borderId="9" xfId="0" applyNumberFormat="1" applyFont="1" applyBorder="1"/>
    <xf numFmtId="0" fontId="2" fillId="4" borderId="1" xfId="0" applyFont="1" applyFill="1" applyBorder="1"/>
    <xf numFmtId="0" fontId="2" fillId="4" borderId="3" xfId="0" applyFont="1" applyFill="1" applyBorder="1"/>
    <xf numFmtId="3" fontId="2" fillId="4" borderId="2" xfId="0" applyNumberFormat="1" applyFont="1" applyFill="1" applyBorder="1"/>
    <xf numFmtId="0" fontId="9" fillId="0" borderId="0" xfId="0" applyFont="1"/>
    <xf numFmtId="0" fontId="5" fillId="3" borderId="2" xfId="0" applyFont="1" applyFill="1" applyBorder="1"/>
    <xf numFmtId="0" fontId="2" fillId="3" borderId="5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4" fontId="4" fillId="3" borderId="3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4" borderId="1" xfId="0" applyFont="1" applyFill="1" applyBorder="1"/>
    <xf numFmtId="4" fontId="5" fillId="4" borderId="2" xfId="0" applyNumberFormat="1" applyFont="1" applyFill="1" applyBorder="1"/>
    <xf numFmtId="4" fontId="5" fillId="4" borderId="1" xfId="0" applyNumberFormat="1" applyFont="1" applyFill="1" applyBorder="1"/>
    <xf numFmtId="4" fontId="5" fillId="4" borderId="3" xfId="0" applyNumberFormat="1" applyFont="1" applyFill="1" applyBorder="1"/>
    <xf numFmtId="0" fontId="18" fillId="0" borderId="0" xfId="2"/>
    <xf numFmtId="0" fontId="18" fillId="0" borderId="0" xfId="2" applyAlignment="1">
      <alignment horizontal="right"/>
    </xf>
    <xf numFmtId="0" fontId="18" fillId="0" borderId="0" xfId="2" applyFill="1" applyBorder="1"/>
    <xf numFmtId="0" fontId="5" fillId="0" borderId="0" xfId="2" applyFont="1"/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/>
    </xf>
    <xf numFmtId="0" fontId="3" fillId="2" borderId="16" xfId="2" applyFont="1" applyFill="1" applyBorder="1" applyAlignment="1">
      <alignment horizontal="right"/>
    </xf>
    <xf numFmtId="0" fontId="5" fillId="2" borderId="15" xfId="2" applyFont="1" applyFill="1" applyBorder="1" applyAlignment="1">
      <alignment horizontal="left"/>
    </xf>
    <xf numFmtId="0" fontId="5" fillId="2" borderId="17" xfId="2" applyFont="1" applyFill="1" applyBorder="1"/>
    <xf numFmtId="0" fontId="3" fillId="0" borderId="0" xfId="2" applyFont="1"/>
    <xf numFmtId="0" fontId="5" fillId="0" borderId="0" xfId="2" applyFont="1" applyAlignment="1">
      <alignment horizontal="right"/>
    </xf>
    <xf numFmtId="0" fontId="5" fillId="0" borderId="0" xfId="2" applyFont="1" applyAlignment="1"/>
    <xf numFmtId="49" fontId="3" fillId="3" borderId="19" xfId="2" applyNumberFormat="1" applyFont="1" applyFill="1" applyBorder="1"/>
    <xf numFmtId="0" fontId="3" fillId="3" borderId="14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2" xfId="2" applyNumberFormat="1" applyFont="1" applyFill="1" applyBorder="1" applyAlignment="1">
      <alignment horizontal="center"/>
    </xf>
    <xf numFmtId="0" fontId="3" fillId="3" borderId="5" xfId="2" applyFont="1" applyFill="1" applyBorder="1" applyAlignment="1">
      <alignment horizontal="center"/>
    </xf>
    <xf numFmtId="0" fontId="6" fillId="4" borderId="5" xfId="2" applyFont="1" applyFill="1" applyBorder="1" applyAlignment="1">
      <alignment horizontal="center"/>
    </xf>
    <xf numFmtId="49" fontId="6" fillId="4" borderId="5" xfId="2" applyNumberFormat="1" applyFont="1" applyFill="1" applyBorder="1" applyAlignment="1">
      <alignment horizontal="left"/>
    </xf>
    <xf numFmtId="0" fontId="6" fillId="4" borderId="3" xfId="2" applyFont="1" applyFill="1" applyBorder="1"/>
    <xf numFmtId="0" fontId="13" fillId="4" borderId="3" xfId="2" applyFont="1" applyFill="1" applyBorder="1" applyAlignment="1">
      <alignment horizontal="center"/>
    </xf>
    <xf numFmtId="0" fontId="13" fillId="4" borderId="3" xfId="2" applyNumberFormat="1" applyFont="1" applyFill="1" applyBorder="1" applyAlignment="1">
      <alignment horizontal="right"/>
    </xf>
    <xf numFmtId="0" fontId="13" fillId="4" borderId="2" xfId="2" applyNumberFormat="1" applyFont="1" applyFill="1" applyBorder="1"/>
    <xf numFmtId="0" fontId="2" fillId="0" borderId="9" xfId="2" applyFont="1" applyBorder="1" applyAlignment="1">
      <alignment horizontal="center"/>
    </xf>
    <xf numFmtId="49" fontId="2" fillId="0" borderId="9" xfId="2" applyNumberFormat="1" applyFont="1" applyBorder="1" applyAlignment="1">
      <alignment horizontal="left"/>
    </xf>
    <xf numFmtId="0" fontId="2" fillId="0" borderId="1" xfId="2" applyFont="1" applyBorder="1"/>
    <xf numFmtId="0" fontId="5" fillId="0" borderId="3" xfId="2" applyFont="1" applyBorder="1" applyAlignment="1">
      <alignment horizontal="center"/>
    </xf>
    <xf numFmtId="0" fontId="5" fillId="0" borderId="3" xfId="2" applyNumberFormat="1" applyFont="1" applyBorder="1" applyAlignment="1">
      <alignment horizontal="right"/>
    </xf>
    <xf numFmtId="0" fontId="5" fillId="0" borderId="2" xfId="2" applyNumberFormat="1" applyFont="1" applyBorder="1"/>
    <xf numFmtId="0" fontId="14" fillId="0" borderId="19" xfId="2" applyFont="1" applyBorder="1" applyAlignment="1">
      <alignment horizontal="center" vertical="top"/>
    </xf>
    <xf numFmtId="49" fontId="14" fillId="0" borderId="19" xfId="2" applyNumberFormat="1" applyFont="1" applyBorder="1" applyAlignment="1">
      <alignment horizontal="left" vertical="top"/>
    </xf>
    <xf numFmtId="0" fontId="14" fillId="0" borderId="19" xfId="2" applyFont="1" applyBorder="1" applyAlignment="1">
      <alignment vertical="top" wrapText="1"/>
    </xf>
    <xf numFmtId="49" fontId="14" fillId="0" borderId="19" xfId="2" applyNumberFormat="1" applyFont="1" applyBorder="1" applyAlignment="1">
      <alignment horizontal="center" shrinkToFit="1"/>
    </xf>
    <xf numFmtId="4" fontId="14" fillId="0" borderId="19" xfId="2" applyNumberFormat="1" applyFont="1" applyFill="1" applyBorder="1" applyAlignment="1">
      <alignment horizontal="right"/>
    </xf>
    <xf numFmtId="4" fontId="14" fillId="0" borderId="19" xfId="2" applyNumberFormat="1" applyFont="1" applyBorder="1" applyAlignment="1">
      <alignment horizontal="right"/>
    </xf>
    <xf numFmtId="4" fontId="14" fillId="0" borderId="19" xfId="2" applyNumberFormat="1" applyFont="1" applyBorder="1"/>
    <xf numFmtId="0" fontId="5" fillId="3" borderId="5" xfId="2" applyFont="1" applyFill="1" applyBorder="1" applyAlignment="1">
      <alignment horizontal="center"/>
    </xf>
    <xf numFmtId="49" fontId="15" fillId="3" borderId="5" xfId="2" applyNumberFormat="1" applyFont="1" applyFill="1" applyBorder="1" applyAlignment="1">
      <alignment horizontal="left"/>
    </xf>
    <xf numFmtId="0" fontId="15" fillId="3" borderId="1" xfId="2" applyFont="1" applyFill="1" applyBorder="1"/>
    <xf numFmtId="0" fontId="5" fillId="3" borderId="3" xfId="2" applyFont="1" applyFill="1" applyBorder="1" applyAlignment="1">
      <alignment horizontal="center"/>
    </xf>
    <xf numFmtId="4" fontId="5" fillId="3" borderId="3" xfId="2" applyNumberFormat="1" applyFont="1" applyFill="1" applyBorder="1" applyAlignment="1">
      <alignment horizontal="right"/>
    </xf>
    <xf numFmtId="4" fontId="5" fillId="3" borderId="2" xfId="2" applyNumberFormat="1" applyFont="1" applyFill="1" applyBorder="1" applyAlignment="1">
      <alignment horizontal="right"/>
    </xf>
    <xf numFmtId="4" fontId="2" fillId="3" borderId="5" xfId="2" applyNumberFormat="1" applyFont="1" applyFill="1" applyBorder="1"/>
    <xf numFmtId="4" fontId="18" fillId="0" borderId="0" xfId="2" applyNumberFormat="1" applyFill="1" applyBorder="1"/>
    <xf numFmtId="0" fontId="14" fillId="0" borderId="5" xfId="2" applyFont="1" applyBorder="1" applyAlignment="1">
      <alignment horizontal="center" vertical="center"/>
    </xf>
    <xf numFmtId="49" fontId="14" fillId="0" borderId="5" xfId="2" applyNumberFormat="1" applyFont="1" applyBorder="1" applyAlignment="1">
      <alignment horizontal="left" vertical="center"/>
    </xf>
    <xf numFmtId="0" fontId="8" fillId="0" borderId="5" xfId="2" applyFont="1" applyBorder="1" applyAlignment="1">
      <alignment vertical="center" wrapText="1"/>
    </xf>
    <xf numFmtId="0" fontId="8" fillId="0" borderId="5" xfId="2" applyFont="1" applyBorder="1" applyAlignment="1">
      <alignment horizontal="center" vertical="center"/>
    </xf>
    <xf numFmtId="4" fontId="14" fillId="0" borderId="5" xfId="2" applyNumberFormat="1" applyFont="1" applyFill="1" applyBorder="1" applyAlignment="1">
      <alignment horizontal="right" vertical="center"/>
    </xf>
    <xf numFmtId="4" fontId="8" fillId="0" borderId="5" xfId="2" applyNumberFormat="1" applyFont="1" applyFill="1" applyBorder="1" applyAlignment="1">
      <alignment vertical="center"/>
    </xf>
    <xf numFmtId="4" fontId="8" fillId="0" borderId="5" xfId="2" applyNumberFormat="1" applyFont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8" fillId="0" borderId="5" xfId="2" applyFont="1" applyFill="1" applyBorder="1" applyAlignment="1">
      <alignment horizontal="center" vertical="center"/>
    </xf>
    <xf numFmtId="49" fontId="14" fillId="0" borderId="19" xfId="2" applyNumberFormat="1" applyFont="1" applyBorder="1" applyAlignment="1">
      <alignment horizontal="center" vertical="center" shrinkToFit="1"/>
    </xf>
    <xf numFmtId="4" fontId="14" fillId="0" borderId="19" xfId="2" applyNumberFormat="1" applyFont="1" applyFill="1" applyBorder="1" applyAlignment="1">
      <alignment horizontal="right" vertical="center"/>
    </xf>
    <xf numFmtId="4" fontId="14" fillId="0" borderId="19" xfId="2" applyNumberFormat="1" applyFont="1" applyBorder="1" applyAlignment="1">
      <alignment horizontal="right" vertical="center"/>
    </xf>
    <xf numFmtId="4" fontId="14" fillId="0" borderId="19" xfId="2" applyNumberFormat="1" applyFont="1" applyBorder="1" applyAlignment="1">
      <alignment vertical="center"/>
    </xf>
    <xf numFmtId="49" fontId="14" fillId="0" borderId="19" xfId="2" applyNumberFormat="1" applyFont="1" applyBorder="1" applyAlignment="1">
      <alignment horizontal="left" vertical="center"/>
    </xf>
    <xf numFmtId="0" fontId="2" fillId="0" borderId="5" xfId="2" applyFont="1" applyFill="1" applyBorder="1" applyAlignment="1">
      <alignment horizontal="center"/>
    </xf>
    <xf numFmtId="49" fontId="2" fillId="0" borderId="5" xfId="2" applyNumberFormat="1" applyFont="1" applyFill="1" applyBorder="1" applyAlignment="1">
      <alignment horizontal="left"/>
    </xf>
    <xf numFmtId="0" fontId="2" fillId="0" borderId="5" xfId="2" applyFont="1" applyFill="1" applyBorder="1"/>
    <xf numFmtId="0" fontId="5" fillId="0" borderId="5" xfId="2" applyFont="1" applyFill="1" applyBorder="1" applyAlignment="1">
      <alignment horizontal="center"/>
    </xf>
    <xf numFmtId="0" fontId="5" fillId="0" borderId="5" xfId="2" applyNumberFormat="1" applyFont="1" applyFill="1" applyBorder="1" applyAlignment="1">
      <alignment horizontal="right"/>
    </xf>
    <xf numFmtId="0" fontId="5" fillId="0" borderId="5" xfId="2" applyNumberFormat="1" applyFont="1" applyFill="1" applyBorder="1"/>
    <xf numFmtId="0" fontId="8" fillId="0" borderId="5" xfId="1" applyFont="1" applyFill="1" applyBorder="1" applyAlignment="1">
      <alignment horizontal="center" vertical="top"/>
    </xf>
    <xf numFmtId="0" fontId="8" fillId="0" borderId="5" xfId="1" applyNumberFormat="1" applyFont="1" applyFill="1" applyBorder="1" applyAlignment="1">
      <alignment vertical="top"/>
    </xf>
    <xf numFmtId="0" fontId="8" fillId="0" borderId="5" xfId="1" applyNumberFormat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center" vertical="top" shrinkToFit="1"/>
    </xf>
    <xf numFmtId="4" fontId="8" fillId="0" borderId="5" xfId="1" applyNumberFormat="1" applyFont="1" applyFill="1" applyBorder="1" applyAlignment="1">
      <alignment vertical="top" shrinkToFit="1"/>
    </xf>
    <xf numFmtId="0" fontId="5" fillId="3" borderId="4" xfId="2" applyFont="1" applyFill="1" applyBorder="1" applyAlignment="1">
      <alignment horizontal="center"/>
    </xf>
    <xf numFmtId="49" fontId="15" fillId="3" borderId="4" xfId="2" applyNumberFormat="1" applyFont="1" applyFill="1" applyBorder="1" applyAlignment="1">
      <alignment horizontal="left"/>
    </xf>
    <xf numFmtId="0" fontId="15" fillId="3" borderId="11" xfId="2" applyFont="1" applyFill="1" applyBorder="1"/>
    <xf numFmtId="0" fontId="5" fillId="3" borderId="10" xfId="2" applyFont="1" applyFill="1" applyBorder="1" applyAlignment="1">
      <alignment horizontal="center"/>
    </xf>
    <xf numFmtId="4" fontId="5" fillId="3" borderId="10" xfId="2" applyNumberFormat="1" applyFont="1" applyFill="1" applyBorder="1" applyAlignment="1">
      <alignment horizontal="right"/>
    </xf>
    <xf numFmtId="4" fontId="5" fillId="3" borderId="8" xfId="2" applyNumberFormat="1" applyFont="1" applyFill="1" applyBorder="1" applyAlignment="1">
      <alignment horizontal="right"/>
    </xf>
    <xf numFmtId="4" fontId="2" fillId="3" borderId="4" xfId="2" applyNumberFormat="1" applyFont="1" applyFill="1" applyBorder="1"/>
    <xf numFmtId="0" fontId="2" fillId="0" borderId="5" xfId="2" applyFont="1" applyBorder="1" applyAlignment="1">
      <alignment horizontal="center"/>
    </xf>
    <xf numFmtId="49" fontId="2" fillId="0" borderId="5" xfId="2" applyNumberFormat="1" applyFont="1" applyBorder="1" applyAlignment="1">
      <alignment horizontal="left"/>
    </xf>
    <xf numFmtId="0" fontId="2" fillId="0" borderId="5" xfId="2" applyFont="1" applyBorder="1"/>
    <xf numFmtId="0" fontId="5" fillId="0" borderId="5" xfId="2" applyFont="1" applyBorder="1" applyAlignment="1">
      <alignment horizontal="center"/>
    </xf>
    <xf numFmtId="0" fontId="5" fillId="0" borderId="5" xfId="2" applyNumberFormat="1" applyFont="1" applyBorder="1" applyAlignment="1">
      <alignment horizontal="right"/>
    </xf>
    <xf numFmtId="0" fontId="5" fillId="0" borderId="5" xfId="2" applyNumberFormat="1" applyFont="1" applyBorder="1"/>
    <xf numFmtId="0" fontId="5" fillId="0" borderId="0" xfId="2" applyNumberFormat="1" applyFont="1" applyFill="1" applyBorder="1" applyAlignment="1">
      <alignment horizontal="right"/>
    </xf>
    <xf numFmtId="0" fontId="16" fillId="0" borderId="0" xfId="2" applyFont="1"/>
    <xf numFmtId="0" fontId="8" fillId="0" borderId="5" xfId="2" applyFont="1" applyFill="1" applyBorder="1" applyAlignment="1">
      <alignment horizontal="center"/>
    </xf>
    <xf numFmtId="49" fontId="14" fillId="0" borderId="5" xfId="2" applyNumberFormat="1" applyFont="1" applyBorder="1" applyAlignment="1">
      <alignment horizontal="left" vertical="top"/>
    </xf>
    <xf numFmtId="0" fontId="14" fillId="0" borderId="5" xfId="2" applyFont="1" applyBorder="1" applyAlignment="1">
      <alignment vertical="top" wrapText="1"/>
    </xf>
    <xf numFmtId="49" fontId="14" fillId="0" borderId="5" xfId="2" applyNumberFormat="1" applyFont="1" applyBorder="1" applyAlignment="1">
      <alignment horizontal="center" shrinkToFit="1"/>
    </xf>
    <xf numFmtId="4" fontId="14" fillId="0" borderId="5" xfId="2" applyNumberFormat="1" applyFont="1" applyFill="1" applyBorder="1" applyAlignment="1">
      <alignment horizontal="right"/>
    </xf>
    <xf numFmtId="4" fontId="14" fillId="0" borderId="5" xfId="2" applyNumberFormat="1" applyFont="1" applyBorder="1"/>
    <xf numFmtId="4" fontId="14" fillId="0" borderId="0" xfId="2" applyNumberFormat="1" applyFont="1" applyFill="1" applyBorder="1" applyAlignment="1">
      <alignment horizontal="right"/>
    </xf>
    <xf numFmtId="3" fontId="18" fillId="0" borderId="0" xfId="2" applyNumberFormat="1"/>
    <xf numFmtId="0" fontId="15" fillId="3" borderId="5" xfId="2" applyFont="1" applyFill="1" applyBorder="1"/>
    <xf numFmtId="4" fontId="5" fillId="3" borderId="5" xfId="2" applyNumberFormat="1" applyFont="1" applyFill="1" applyBorder="1" applyAlignment="1">
      <alignment horizontal="right"/>
    </xf>
    <xf numFmtId="4" fontId="5" fillId="0" borderId="0" xfId="2" applyNumberFormat="1" applyFont="1" applyFill="1" applyBorder="1" applyAlignment="1">
      <alignment horizontal="right"/>
    </xf>
    <xf numFmtId="49" fontId="8" fillId="0" borderId="5" xfId="2" applyNumberFormat="1" applyFont="1" applyFill="1" applyBorder="1" applyAlignment="1">
      <alignment horizontal="left" vertical="center"/>
    </xf>
    <xf numFmtId="0" fontId="8" fillId="0" borderId="5" xfId="2" applyFont="1" applyFill="1" applyBorder="1" applyAlignment="1">
      <alignment vertical="center" wrapText="1"/>
    </xf>
    <xf numFmtId="49" fontId="8" fillId="0" borderId="5" xfId="2" applyNumberFormat="1" applyFont="1" applyFill="1" applyBorder="1" applyAlignment="1">
      <alignment horizontal="center" vertical="center" shrinkToFit="1"/>
    </xf>
    <xf numFmtId="4" fontId="8" fillId="0" borderId="5" xfId="2" applyNumberFormat="1" applyFont="1" applyFill="1" applyBorder="1" applyAlignment="1">
      <alignment horizontal="right" vertical="center"/>
    </xf>
    <xf numFmtId="0" fontId="18" fillId="0" borderId="0" xfId="2" applyAlignment="1">
      <alignment vertical="center"/>
    </xf>
    <xf numFmtId="0" fontId="18" fillId="0" borderId="0" xfId="2" applyFill="1" applyBorder="1" applyAlignment="1">
      <alignment vertical="center"/>
    </xf>
    <xf numFmtId="49" fontId="8" fillId="0" borderId="5" xfId="2" applyNumberFormat="1" applyFont="1" applyFill="1" applyBorder="1" applyAlignment="1">
      <alignment horizontal="left"/>
    </xf>
    <xf numFmtId="0" fontId="8" fillId="0" borderId="5" xfId="2" applyFont="1" applyFill="1" applyBorder="1"/>
    <xf numFmtId="49" fontId="8" fillId="0" borderId="5" xfId="2" applyNumberFormat="1" applyFont="1" applyFill="1" applyBorder="1" applyAlignment="1">
      <alignment horizontal="center" shrinkToFit="1"/>
    </xf>
    <xf numFmtId="4" fontId="8" fillId="0" borderId="5" xfId="2" applyNumberFormat="1" applyFont="1" applyFill="1" applyBorder="1" applyAlignment="1">
      <alignment horizontal="right"/>
    </xf>
    <xf numFmtId="4" fontId="8" fillId="0" borderId="5" xfId="2" applyNumberFormat="1" applyFont="1" applyFill="1" applyBorder="1"/>
    <xf numFmtId="0" fontId="14" fillId="0" borderId="5" xfId="0" applyFont="1" applyFill="1" applyBorder="1" applyAlignment="1">
      <alignment vertical="center"/>
    </xf>
    <xf numFmtId="0" fontId="14" fillId="0" borderId="5" xfId="2" applyFont="1" applyBorder="1"/>
    <xf numFmtId="0" fontId="8" fillId="0" borderId="5" xfId="2" applyFont="1" applyBorder="1" applyAlignment="1">
      <alignment horizontal="center"/>
    </xf>
    <xf numFmtId="4" fontId="8" fillId="0" borderId="5" xfId="2" applyNumberFormat="1" applyFont="1" applyBorder="1"/>
    <xf numFmtId="0" fontId="9" fillId="0" borderId="5" xfId="2" applyFont="1" applyBorder="1" applyAlignment="1">
      <alignment horizontal="center"/>
    </xf>
    <xf numFmtId="0" fontId="18" fillId="0" borderId="5" xfId="2" applyBorder="1"/>
    <xf numFmtId="0" fontId="9" fillId="0" borderId="5" xfId="2" applyFont="1" applyBorder="1"/>
    <xf numFmtId="0" fontId="14" fillId="0" borderId="5" xfId="2" applyFont="1" applyFill="1" applyBorder="1" applyAlignment="1">
      <alignment horizontal="center" vertical="center"/>
    </xf>
    <xf numFmtId="49" fontId="14" fillId="0" borderId="5" xfId="2" applyNumberFormat="1" applyFont="1" applyFill="1" applyBorder="1" applyAlignment="1">
      <alignment horizontal="left" vertical="center"/>
    </xf>
    <xf numFmtId="0" fontId="14" fillId="0" borderId="5" xfId="2" applyFont="1" applyBorder="1" applyAlignment="1">
      <alignment vertical="center"/>
    </xf>
    <xf numFmtId="0" fontId="18" fillId="3" borderId="5" xfId="2" applyFill="1" applyBorder="1"/>
    <xf numFmtId="49" fontId="17" fillId="3" borderId="5" xfId="2" applyNumberFormat="1" applyFont="1" applyFill="1" applyBorder="1" applyAlignment="1">
      <alignment horizontal="left"/>
    </xf>
    <xf numFmtId="0" fontId="17" fillId="3" borderId="5" xfId="2" applyFont="1" applyFill="1" applyBorder="1"/>
    <xf numFmtId="4" fontId="9" fillId="3" borderId="5" xfId="2" applyNumberFormat="1" applyFont="1" applyFill="1" applyBorder="1"/>
    <xf numFmtId="4" fontId="6" fillId="4" borderId="2" xfId="2" applyNumberFormat="1" applyFont="1" applyFill="1" applyBorder="1"/>
    <xf numFmtId="0" fontId="6" fillId="5" borderId="5" xfId="2" applyFont="1" applyFill="1" applyBorder="1" applyAlignment="1">
      <alignment horizontal="center"/>
    </xf>
    <xf numFmtId="49" fontId="6" fillId="5" borderId="5" xfId="2" applyNumberFormat="1" applyFont="1" applyFill="1" applyBorder="1" applyAlignment="1">
      <alignment horizontal="left"/>
    </xf>
    <xf numFmtId="0" fontId="6" fillId="5" borderId="3" xfId="2" applyFont="1" applyFill="1" applyBorder="1"/>
    <xf numFmtId="0" fontId="13" fillId="5" borderId="3" xfId="2" applyFont="1" applyFill="1" applyBorder="1" applyAlignment="1">
      <alignment horizontal="center"/>
    </xf>
    <xf numFmtId="0" fontId="13" fillId="5" borderId="3" xfId="2" applyNumberFormat="1" applyFont="1" applyFill="1" applyBorder="1" applyAlignment="1">
      <alignment horizontal="right"/>
    </xf>
    <xf numFmtId="4" fontId="6" fillId="5" borderId="2" xfId="2" applyNumberFormat="1" applyFont="1" applyFill="1" applyBorder="1"/>
    <xf numFmtId="0" fontId="14" fillId="0" borderId="19" xfId="2" applyFont="1" applyFill="1" applyBorder="1" applyAlignment="1">
      <alignment vertical="top" wrapText="1"/>
    </xf>
    <xf numFmtId="0" fontId="14" fillId="0" borderId="19" xfId="2" applyFont="1" applyBorder="1" applyAlignment="1">
      <alignment horizontal="center" vertical="center"/>
    </xf>
    <xf numFmtId="0" fontId="14" fillId="0" borderId="19" xfId="2" applyFont="1" applyFill="1" applyBorder="1" applyAlignment="1">
      <alignment vertical="center" wrapText="1"/>
    </xf>
    <xf numFmtId="4" fontId="8" fillId="6" borderId="5" xfId="2" applyNumberFormat="1" applyFont="1" applyFill="1" applyBorder="1" applyAlignment="1">
      <alignment vertical="center"/>
    </xf>
    <xf numFmtId="0" fontId="18" fillId="3" borderId="5" xfId="2" applyFill="1" applyBorder="1" applyAlignment="1">
      <alignment vertical="center"/>
    </xf>
    <xf numFmtId="49" fontId="17" fillId="3" borderId="5" xfId="2" applyNumberFormat="1" applyFont="1" applyFill="1" applyBorder="1" applyAlignment="1">
      <alignment horizontal="left" vertical="center"/>
    </xf>
    <xf numFmtId="0" fontId="17" fillId="3" borderId="5" xfId="2" applyFont="1" applyFill="1" applyBorder="1" applyAlignment="1">
      <alignment vertical="center"/>
    </xf>
    <xf numFmtId="4" fontId="9" fillId="3" borderId="5" xfId="2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6" fontId="6" fillId="4" borderId="5" xfId="0" applyNumberFormat="1" applyFont="1" applyFill="1" applyBorder="1" applyAlignment="1">
      <alignment horizontal="right" indent="2"/>
    </xf>
    <xf numFmtId="0" fontId="8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shrinkToFit="1"/>
    </xf>
    <xf numFmtId="166" fontId="5" fillId="4" borderId="5" xfId="0" applyNumberFormat="1" applyFont="1" applyFill="1" applyBorder="1" applyAlignment="1">
      <alignment horizontal="right" indent="2"/>
    </xf>
    <xf numFmtId="0" fontId="5" fillId="2" borderId="21" xfId="2" applyFont="1" applyFill="1" applyBorder="1" applyAlignment="1">
      <alignment horizontal="center"/>
    </xf>
    <xf numFmtId="0" fontId="5" fillId="2" borderId="22" xfId="2" applyFont="1" applyFill="1" applyBorder="1" applyAlignment="1">
      <alignment horizontal="center"/>
    </xf>
    <xf numFmtId="0" fontId="5" fillId="2" borderId="23" xfId="2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4" borderId="2" xfId="0" applyNumberFormat="1" applyFont="1" applyFill="1" applyBorder="1" applyAlignment="1">
      <alignment horizontal="right"/>
    </xf>
    <xf numFmtId="0" fontId="10" fillId="0" borderId="0" xfId="2" applyFont="1" applyBorder="1" applyAlignment="1">
      <alignment horizontal="center"/>
    </xf>
    <xf numFmtId="49" fontId="5" fillId="2" borderId="22" xfId="2" applyNumberFormat="1" applyFont="1" applyFill="1" applyBorder="1" applyAlignment="1">
      <alignment horizontal="center"/>
    </xf>
    <xf numFmtId="0" fontId="5" fillId="2" borderId="23" xfId="2" applyFont="1" applyFill="1" applyBorder="1" applyAlignment="1">
      <alignment horizontal="center" shrinkToFit="1"/>
    </xf>
  </cellXfs>
  <cellStyles count="3">
    <cellStyle name="Normální" xfId="0" builtinId="0"/>
    <cellStyle name="normální 3" xfId="1"/>
    <cellStyle name="normální_POL.XL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5"/>
  <sheetViews>
    <sheetView showZeros="0" tabSelected="1" zoomScaleSheetLayoutView="100" workbookViewId="0">
      <selection activeCell="D25" sqref="D25"/>
    </sheetView>
  </sheetViews>
  <sheetFormatPr defaultColWidth="9"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x14ac:dyDescent="0.2">
      <c r="A1" s="247" t="s">
        <v>0</v>
      </c>
      <c r="B1" s="247"/>
      <c r="C1" s="247"/>
      <c r="D1" s="247"/>
      <c r="E1" s="247"/>
      <c r="F1" s="247"/>
      <c r="G1" s="247"/>
    </row>
    <row r="2" spans="1:57" ht="12.75" customHeight="1" x14ac:dyDescent="0.2">
      <c r="A2" s="1" t="s">
        <v>1</v>
      </c>
      <c r="B2" s="2"/>
      <c r="C2" s="3">
        <f>Rekapitulace!H1</f>
        <v>1</v>
      </c>
      <c r="D2" s="3" t="str">
        <f>Rekapitulace!G2</f>
        <v>Hřiště</v>
      </c>
      <c r="E2" s="2"/>
      <c r="F2" s="4" t="s">
        <v>2</v>
      </c>
      <c r="G2" s="5"/>
    </row>
    <row r="3" spans="1:57" ht="3" hidden="1" customHeight="1" x14ac:dyDescent="0.2">
      <c r="A3" s="6"/>
      <c r="B3" s="7"/>
      <c r="C3" s="8"/>
      <c r="D3" s="8"/>
      <c r="E3" s="7"/>
      <c r="F3" s="9"/>
      <c r="G3" s="10"/>
    </row>
    <row r="4" spans="1:57" ht="12" customHeight="1" x14ac:dyDescent="0.2">
      <c r="A4" s="11" t="s">
        <v>3</v>
      </c>
      <c r="B4" s="7"/>
      <c r="C4" s="8" t="s">
        <v>4</v>
      </c>
      <c r="D4" s="8"/>
      <c r="E4" s="7"/>
      <c r="F4" s="9" t="s">
        <v>5</v>
      </c>
      <c r="G4" s="12"/>
    </row>
    <row r="5" spans="1:57" ht="12.95" customHeight="1" x14ac:dyDescent="0.2">
      <c r="A5" s="13" t="s">
        <v>6</v>
      </c>
      <c r="B5" s="14"/>
      <c r="C5" s="15" t="s">
        <v>7</v>
      </c>
      <c r="D5" s="16"/>
      <c r="E5" s="17"/>
      <c r="F5" s="9" t="s">
        <v>8</v>
      </c>
      <c r="G5" s="10"/>
    </row>
    <row r="6" spans="1:57" ht="12.95" customHeight="1" x14ac:dyDescent="0.2">
      <c r="A6" s="11" t="s">
        <v>9</v>
      </c>
      <c r="B6" s="7"/>
      <c r="C6" s="8" t="s">
        <v>10</v>
      </c>
      <c r="D6" s="8"/>
      <c r="E6" s="7"/>
      <c r="F6" s="18" t="s">
        <v>11</v>
      </c>
      <c r="G6" s="19"/>
      <c r="O6" s="20"/>
    </row>
    <row r="7" spans="1:57" ht="12.95" customHeight="1" x14ac:dyDescent="0.2">
      <c r="A7" s="21" t="s">
        <v>12</v>
      </c>
      <c r="B7" s="22"/>
      <c r="C7" s="23" t="s">
        <v>13</v>
      </c>
      <c r="D7" s="24"/>
      <c r="E7" s="24"/>
      <c r="F7" s="12" t="s">
        <v>14</v>
      </c>
      <c r="G7" s="19">
        <f>IF(PocetMJ=0,0,ROUND((F30+F32)/PocetMJ,1))</f>
        <v>0</v>
      </c>
    </row>
    <row r="8" spans="1:57" x14ac:dyDescent="0.2">
      <c r="A8" s="9" t="s">
        <v>15</v>
      </c>
      <c r="B8" s="9"/>
      <c r="C8" s="248"/>
      <c r="D8" s="248"/>
      <c r="E8" s="248"/>
      <c r="F8" s="25" t="s">
        <v>16</v>
      </c>
      <c r="G8" s="26"/>
      <c r="H8" s="27"/>
      <c r="I8" s="28"/>
    </row>
    <row r="9" spans="1:57" x14ac:dyDescent="0.2">
      <c r="A9" s="9" t="s">
        <v>17</v>
      </c>
      <c r="B9" s="9"/>
      <c r="C9" s="248">
        <f>Projektant</f>
        <v>0</v>
      </c>
      <c r="D9" s="248"/>
      <c r="E9" s="248"/>
      <c r="F9" s="9"/>
      <c r="G9" s="29"/>
      <c r="H9" s="30"/>
    </row>
    <row r="10" spans="1:57" x14ac:dyDescent="0.2">
      <c r="A10" s="9" t="s">
        <v>18</v>
      </c>
      <c r="B10" s="9"/>
      <c r="C10" s="249"/>
      <c r="D10" s="249"/>
      <c r="E10" s="249"/>
      <c r="F10" s="31"/>
      <c r="G10" s="32"/>
      <c r="H10" s="33"/>
    </row>
    <row r="11" spans="1:57" ht="13.5" customHeight="1" x14ac:dyDescent="0.2">
      <c r="A11" s="9" t="s">
        <v>19</v>
      </c>
      <c r="B11" s="9"/>
      <c r="C11" s="250"/>
      <c r="D11" s="250"/>
      <c r="E11" s="250"/>
      <c r="F11" s="34" t="s">
        <v>20</v>
      </c>
      <c r="G11" s="35"/>
      <c r="H11" s="30"/>
      <c r="BA11" s="36"/>
      <c r="BB11" s="36"/>
      <c r="BC11" s="36"/>
      <c r="BD11" s="36"/>
      <c r="BE11" s="36"/>
    </row>
    <row r="12" spans="1:57" ht="12.75" customHeight="1" x14ac:dyDescent="0.2">
      <c r="A12" s="37" t="s">
        <v>21</v>
      </c>
      <c r="B12" s="7"/>
      <c r="C12" s="251"/>
      <c r="D12" s="251"/>
      <c r="E12" s="251"/>
      <c r="F12" s="38" t="s">
        <v>22</v>
      </c>
      <c r="G12" s="39"/>
      <c r="H12" s="30"/>
    </row>
    <row r="13" spans="1:57" ht="28.5" customHeight="1" x14ac:dyDescent="0.2">
      <c r="A13" s="254" t="s">
        <v>23</v>
      </c>
      <c r="B13" s="254"/>
      <c r="C13" s="254"/>
      <c r="D13" s="254"/>
      <c r="E13" s="254"/>
      <c r="F13" s="254"/>
      <c r="G13" s="254"/>
      <c r="H13" s="30"/>
    </row>
    <row r="14" spans="1:57" ht="17.25" customHeight="1" x14ac:dyDescent="0.2">
      <c r="A14" s="40" t="s">
        <v>24</v>
      </c>
      <c r="B14" s="41"/>
      <c r="C14" s="42"/>
      <c r="D14" s="43" t="s">
        <v>25</v>
      </c>
      <c r="E14" s="44"/>
      <c r="F14" s="44"/>
      <c r="G14" s="42"/>
    </row>
    <row r="15" spans="1:57" ht="15.95" customHeight="1" x14ac:dyDescent="0.2">
      <c r="A15" s="45"/>
      <c r="B15" s="46" t="s">
        <v>26</v>
      </c>
      <c r="C15" s="47">
        <f>HSV</f>
        <v>0</v>
      </c>
      <c r="D15" s="6" t="str">
        <f>Rekapitulace!A16</f>
        <v>Ztížené výrobní podmínky</v>
      </c>
      <c r="E15" s="48"/>
      <c r="F15" s="49"/>
      <c r="G15" s="47">
        <f>Rekapitulace!I16</f>
        <v>0</v>
      </c>
    </row>
    <row r="16" spans="1:57" ht="15.95" customHeight="1" x14ac:dyDescent="0.2">
      <c r="A16" s="45" t="s">
        <v>27</v>
      </c>
      <c r="B16" s="46" t="s">
        <v>28</v>
      </c>
      <c r="C16" s="47">
        <f>PSV</f>
        <v>0</v>
      </c>
      <c r="D16" s="6" t="str">
        <f>Rekapitulace!A17</f>
        <v>Oborová přirážka</v>
      </c>
      <c r="E16" s="48"/>
      <c r="F16" s="49"/>
      <c r="G16" s="47">
        <f>Rekapitulace!I17</f>
        <v>0</v>
      </c>
    </row>
    <row r="17" spans="1:7" ht="15.95" customHeight="1" x14ac:dyDescent="0.2">
      <c r="A17" s="45" t="s">
        <v>29</v>
      </c>
      <c r="B17" s="46" t="s">
        <v>30</v>
      </c>
      <c r="C17" s="47">
        <f>Mont</f>
        <v>0</v>
      </c>
      <c r="D17" s="6" t="str">
        <f>Rekapitulace!A18</f>
        <v>Přesun stavebních kapacit</v>
      </c>
      <c r="E17" s="48"/>
      <c r="F17" s="49"/>
      <c r="G17" s="47">
        <f>Rekapitulace!I18</f>
        <v>0</v>
      </c>
    </row>
    <row r="18" spans="1:7" ht="15.95" customHeight="1" x14ac:dyDescent="0.2">
      <c r="A18" s="50" t="s">
        <v>31</v>
      </c>
      <c r="B18" s="51" t="s">
        <v>32</v>
      </c>
      <c r="C18" s="47">
        <f>Dodavka</f>
        <v>0</v>
      </c>
      <c r="D18" s="6" t="str">
        <f>Rekapitulace!A19</f>
        <v>Mimostaveništní doprava</v>
      </c>
      <c r="E18" s="48"/>
      <c r="F18" s="49"/>
      <c r="G18" s="47">
        <f>Rekapitulace!I19</f>
        <v>0</v>
      </c>
    </row>
    <row r="19" spans="1:7" ht="15.95" customHeight="1" x14ac:dyDescent="0.2">
      <c r="A19" s="52" t="s">
        <v>33</v>
      </c>
      <c r="B19" s="46"/>
      <c r="C19" s="47">
        <f>SUM(C15:C18)</f>
        <v>0</v>
      </c>
      <c r="D19" s="6" t="str">
        <f>Rekapitulace!A20</f>
        <v>Zařízení staveniště</v>
      </c>
      <c r="E19" s="48"/>
      <c r="F19" s="49"/>
      <c r="G19" s="47">
        <f>Rekapitulace!I20</f>
        <v>0</v>
      </c>
    </row>
    <row r="20" spans="1:7" ht="15.95" customHeight="1" x14ac:dyDescent="0.2">
      <c r="A20" s="52"/>
      <c r="B20" s="46"/>
      <c r="C20" s="47"/>
      <c r="D20" s="6" t="str">
        <f>Rekapitulace!A21</f>
        <v>Provoz investora</v>
      </c>
      <c r="E20" s="48"/>
      <c r="F20" s="49"/>
      <c r="G20" s="47">
        <f>Rekapitulace!I21</f>
        <v>0</v>
      </c>
    </row>
    <row r="21" spans="1:7" ht="15.95" customHeight="1" x14ac:dyDescent="0.2">
      <c r="A21" s="52" t="s">
        <v>34</v>
      </c>
      <c r="B21" s="46"/>
      <c r="C21" s="47">
        <f>HZS</f>
        <v>0</v>
      </c>
      <c r="D21" s="6" t="str">
        <f>Rekapitulace!A22</f>
        <v>Kompletační činnost (IČD)</v>
      </c>
      <c r="E21" s="48"/>
      <c r="F21" s="49"/>
      <c r="G21" s="47">
        <f>Rekapitulace!I22</f>
        <v>0</v>
      </c>
    </row>
    <row r="22" spans="1:7" ht="15.95" customHeight="1" x14ac:dyDescent="0.2">
      <c r="A22" s="53" t="s">
        <v>35</v>
      </c>
      <c r="B22" s="54"/>
      <c r="C22" s="47">
        <f>C19+C21</f>
        <v>0</v>
      </c>
      <c r="D22" s="6" t="s">
        <v>36</v>
      </c>
      <c r="E22" s="48"/>
      <c r="F22" s="49"/>
      <c r="G22" s="47">
        <f>G23-SUM(G15:G21)</f>
        <v>0</v>
      </c>
    </row>
    <row r="23" spans="1:7" ht="15.95" customHeight="1" x14ac:dyDescent="0.2">
      <c r="A23" s="255" t="s">
        <v>37</v>
      </c>
      <c r="B23" s="255"/>
      <c r="C23" s="55">
        <f>C22+G23</f>
        <v>0</v>
      </c>
      <c r="D23" s="6" t="s">
        <v>38</v>
      </c>
      <c r="E23" s="48"/>
      <c r="F23" s="49"/>
      <c r="G23" s="47">
        <f>VRN</f>
        <v>0</v>
      </c>
    </row>
    <row r="24" spans="1:7" x14ac:dyDescent="0.2">
      <c r="A24" s="56" t="s">
        <v>39</v>
      </c>
      <c r="B24" s="57"/>
      <c r="C24" s="58"/>
      <c r="D24" s="57" t="s">
        <v>40</v>
      </c>
      <c r="E24" s="57"/>
      <c r="F24" s="56" t="s">
        <v>41</v>
      </c>
      <c r="G24" s="58"/>
    </row>
    <row r="25" spans="1:7" x14ac:dyDescent="0.2">
      <c r="A25" s="53" t="s">
        <v>42</v>
      </c>
      <c r="B25" s="54"/>
      <c r="C25" s="59"/>
      <c r="D25" s="54" t="s">
        <v>43</v>
      </c>
      <c r="E25" s="60"/>
      <c r="F25" s="53" t="s">
        <v>43</v>
      </c>
      <c r="G25" s="59"/>
    </row>
    <row r="26" spans="1:7" ht="37.5" customHeight="1" x14ac:dyDescent="0.2">
      <c r="A26" s="53" t="s">
        <v>44</v>
      </c>
      <c r="B26" s="61"/>
      <c r="C26" s="59"/>
      <c r="D26" s="54" t="s">
        <v>45</v>
      </c>
      <c r="E26" s="60"/>
      <c r="F26" s="53" t="s">
        <v>45</v>
      </c>
      <c r="G26" s="59"/>
    </row>
    <row r="27" spans="1:7" x14ac:dyDescent="0.2">
      <c r="A27" s="53"/>
      <c r="B27" s="62"/>
      <c r="C27" s="59"/>
      <c r="D27" s="54"/>
      <c r="E27" s="60"/>
      <c r="F27" s="53"/>
      <c r="G27" s="59"/>
    </row>
    <row r="28" spans="1:7" x14ac:dyDescent="0.2">
      <c r="A28" s="53" t="s">
        <v>46</v>
      </c>
      <c r="B28" s="54"/>
      <c r="C28" s="59"/>
      <c r="D28" s="53" t="s">
        <v>47</v>
      </c>
      <c r="E28" s="59"/>
      <c r="F28" s="63" t="s">
        <v>47</v>
      </c>
      <c r="G28" s="59"/>
    </row>
    <row r="29" spans="1:7" ht="69" customHeight="1" x14ac:dyDescent="0.2">
      <c r="A29" s="53"/>
      <c r="B29" s="54"/>
      <c r="C29" s="64"/>
      <c r="D29" s="52"/>
      <c r="E29" s="64"/>
      <c r="F29" s="54"/>
      <c r="G29" s="59"/>
    </row>
    <row r="30" spans="1:7" x14ac:dyDescent="0.2">
      <c r="A30" s="65" t="s">
        <v>48</v>
      </c>
      <c r="B30" s="66"/>
      <c r="C30" s="67">
        <v>21</v>
      </c>
      <c r="D30" s="66" t="s">
        <v>49</v>
      </c>
      <c r="E30" s="68"/>
      <c r="F30" s="256">
        <f>C23-F32</f>
        <v>0</v>
      </c>
      <c r="G30" s="256"/>
    </row>
    <row r="31" spans="1:7" x14ac:dyDescent="0.2">
      <c r="A31" s="65" t="s">
        <v>50</v>
      </c>
      <c r="B31" s="66"/>
      <c r="C31" s="67">
        <f>SazbaDPH1</f>
        <v>21</v>
      </c>
      <c r="D31" s="66" t="s">
        <v>51</v>
      </c>
      <c r="E31" s="68"/>
      <c r="F31" s="256">
        <f>ROUND(PRODUCT(F30,C31/100),0)</f>
        <v>0</v>
      </c>
      <c r="G31" s="256"/>
    </row>
    <row r="32" spans="1:7" x14ac:dyDescent="0.2">
      <c r="A32" s="65" t="s">
        <v>48</v>
      </c>
      <c r="B32" s="66"/>
      <c r="C32" s="67">
        <v>0</v>
      </c>
      <c r="D32" s="66" t="s">
        <v>51</v>
      </c>
      <c r="E32" s="68"/>
      <c r="F32" s="256">
        <v>0</v>
      </c>
      <c r="G32" s="256"/>
    </row>
    <row r="33" spans="1:8" x14ac:dyDescent="0.2">
      <c r="A33" s="65" t="s">
        <v>50</v>
      </c>
      <c r="B33" s="69"/>
      <c r="C33" s="70">
        <f>SazbaDPH2</f>
        <v>0</v>
      </c>
      <c r="D33" s="66" t="s">
        <v>51</v>
      </c>
      <c r="E33" s="71"/>
      <c r="F33" s="256">
        <f>ROUND(PRODUCT(F32,C33/100),0)</f>
        <v>0</v>
      </c>
      <c r="G33" s="256"/>
    </row>
    <row r="34" spans="1:8" s="75" customFormat="1" ht="19.5" customHeight="1" x14ac:dyDescent="0.25">
      <c r="A34" s="72" t="s">
        <v>52</v>
      </c>
      <c r="B34" s="73"/>
      <c r="C34" s="73"/>
      <c r="D34" s="73"/>
      <c r="E34" s="74"/>
      <c r="F34" s="252">
        <f>ROUND(SUM(F30:F33),0)</f>
        <v>0</v>
      </c>
      <c r="G34" s="252"/>
    </row>
    <row r="36" spans="1:8" x14ac:dyDescent="0.2">
      <c r="A36" s="76" t="s">
        <v>53</v>
      </c>
      <c r="B36" s="76"/>
      <c r="C36" s="76"/>
      <c r="D36" s="76"/>
      <c r="E36" s="76"/>
      <c r="F36" s="76"/>
      <c r="G36" s="76"/>
      <c r="H36" t="s">
        <v>54</v>
      </c>
    </row>
    <row r="37" spans="1:8" ht="14.25" customHeight="1" x14ac:dyDescent="0.2">
      <c r="A37" s="76"/>
      <c r="B37" s="253"/>
      <c r="C37" s="253"/>
      <c r="D37" s="253"/>
      <c r="E37" s="253"/>
      <c r="F37" s="253"/>
      <c r="G37" s="253"/>
      <c r="H37" t="s">
        <v>54</v>
      </c>
    </row>
    <row r="38" spans="1:8" ht="12.75" customHeight="1" x14ac:dyDescent="0.2">
      <c r="A38" s="77"/>
      <c r="B38" s="253"/>
      <c r="C38" s="253"/>
      <c r="D38" s="253"/>
      <c r="E38" s="253"/>
      <c r="F38" s="253"/>
      <c r="G38" s="253"/>
      <c r="H38" t="s">
        <v>54</v>
      </c>
    </row>
    <row r="39" spans="1:8" x14ac:dyDescent="0.2">
      <c r="A39" s="77"/>
      <c r="B39" s="253"/>
      <c r="C39" s="253"/>
      <c r="D39" s="253"/>
      <c r="E39" s="253"/>
      <c r="F39" s="253"/>
      <c r="G39" s="253"/>
      <c r="H39" t="s">
        <v>54</v>
      </c>
    </row>
    <row r="40" spans="1:8" x14ac:dyDescent="0.2">
      <c r="A40" s="77"/>
      <c r="B40" s="253"/>
      <c r="C40" s="253"/>
      <c r="D40" s="253"/>
      <c r="E40" s="253"/>
      <c r="F40" s="253"/>
      <c r="G40" s="253"/>
      <c r="H40" t="s">
        <v>54</v>
      </c>
    </row>
    <row r="41" spans="1:8" x14ac:dyDescent="0.2">
      <c r="A41" s="77"/>
      <c r="B41" s="253"/>
      <c r="C41" s="253"/>
      <c r="D41" s="253"/>
      <c r="E41" s="253"/>
      <c r="F41" s="253"/>
      <c r="G41" s="253"/>
      <c r="H41" t="s">
        <v>54</v>
      </c>
    </row>
    <row r="42" spans="1:8" x14ac:dyDescent="0.2">
      <c r="A42" s="77"/>
      <c r="B42" s="253"/>
      <c r="C42" s="253"/>
      <c r="D42" s="253"/>
      <c r="E42" s="253"/>
      <c r="F42" s="253"/>
      <c r="G42" s="253"/>
      <c r="H42" t="s">
        <v>54</v>
      </c>
    </row>
    <row r="43" spans="1:8" x14ac:dyDescent="0.2">
      <c r="A43" s="77"/>
      <c r="B43" s="253"/>
      <c r="C43" s="253"/>
      <c r="D43" s="253"/>
      <c r="E43" s="253"/>
      <c r="F43" s="253"/>
      <c r="G43" s="253"/>
      <c r="H43" t="s">
        <v>54</v>
      </c>
    </row>
    <row r="44" spans="1:8" x14ac:dyDescent="0.2">
      <c r="A44" s="77"/>
      <c r="B44" s="253"/>
      <c r="C44" s="253"/>
      <c r="D44" s="253"/>
      <c r="E44" s="253"/>
      <c r="F44" s="253"/>
      <c r="G44" s="253"/>
      <c r="H44" t="s">
        <v>54</v>
      </c>
    </row>
    <row r="45" spans="1:8" ht="0.75" customHeight="1" x14ac:dyDescent="0.2">
      <c r="A45" s="77"/>
      <c r="B45" s="253"/>
      <c r="C45" s="253"/>
      <c r="D45" s="253"/>
      <c r="E45" s="253"/>
      <c r="F45" s="253"/>
      <c r="G45" s="253"/>
      <c r="H45" t="s">
        <v>54</v>
      </c>
    </row>
  </sheetData>
  <sheetProtection selectLockedCells="1" selectUnlockedCells="1"/>
  <mergeCells count="14">
    <mergeCell ref="F34:G34"/>
    <mergeCell ref="B37:G45"/>
    <mergeCell ref="A13:G13"/>
    <mergeCell ref="A23:B23"/>
    <mergeCell ref="F30:G30"/>
    <mergeCell ref="F31:G31"/>
    <mergeCell ref="F32:G32"/>
    <mergeCell ref="F33:G33"/>
    <mergeCell ref="A1:G1"/>
    <mergeCell ref="C8:E8"/>
    <mergeCell ref="C9:E9"/>
    <mergeCell ref="C10:E10"/>
    <mergeCell ref="C11:E11"/>
    <mergeCell ref="C12:E12"/>
  </mergeCells>
  <pageMargins left="0.59027777777777779" right="0.39374999999999999" top="0.59027777777777779" bottom="0.98402777777777772" header="0.51180555555555551" footer="0.51180555555555551"/>
  <pageSetup paperSize="9" firstPageNumber="0" orientation="portrait" horizontalDpi="300" verticalDpi="300"/>
  <headerFooter alignWithMargins="0">
    <oddFooter>&amp;L&amp;"Arial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"/>
  <sheetViews>
    <sheetView showZeros="0" zoomScaleSheetLayoutView="100" workbookViewId="0">
      <selection activeCell="G17" sqref="G17"/>
    </sheetView>
  </sheetViews>
  <sheetFormatPr defaultColWidth="9"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x14ac:dyDescent="0.2">
      <c r="A1" s="257" t="s">
        <v>55</v>
      </c>
      <c r="B1" s="257"/>
      <c r="C1" s="78" t="str">
        <f>CONCATENATE(cislostavby," ",nazevstavby)</f>
        <v>33 Praha - Horní Počernice</v>
      </c>
      <c r="D1" s="79"/>
      <c r="E1" s="80"/>
      <c r="F1" s="79"/>
      <c r="G1" s="81" t="s">
        <v>56</v>
      </c>
      <c r="H1" s="82">
        <v>1</v>
      </c>
      <c r="I1" s="83"/>
    </row>
    <row r="2" spans="1:57" x14ac:dyDescent="0.2">
      <c r="A2" s="258" t="s">
        <v>57</v>
      </c>
      <c r="B2" s="258"/>
      <c r="C2" s="84" t="str">
        <f>CONCATENATE(cisloobjektu," ",nazevobjektu)</f>
        <v>01 Hřiště</v>
      </c>
      <c r="D2" s="85"/>
      <c r="E2" s="86"/>
      <c r="F2" s="85"/>
      <c r="G2" s="259" t="s">
        <v>7</v>
      </c>
      <c r="H2" s="259"/>
      <c r="I2" s="259"/>
    </row>
    <row r="3" spans="1:57" x14ac:dyDescent="0.2">
      <c r="A3" s="60"/>
      <c r="B3" s="60"/>
      <c r="C3" s="60"/>
      <c r="D3" s="60"/>
      <c r="E3" s="60"/>
      <c r="F3" s="54"/>
      <c r="G3" s="60"/>
      <c r="H3" s="60"/>
      <c r="I3" s="60"/>
    </row>
    <row r="4" spans="1:57" ht="19.5" customHeight="1" x14ac:dyDescent="0.25">
      <c r="A4" s="260" t="s">
        <v>58</v>
      </c>
      <c r="B4" s="260"/>
      <c r="C4" s="260"/>
      <c r="D4" s="260"/>
      <c r="E4" s="260"/>
      <c r="F4" s="260"/>
      <c r="G4" s="260"/>
      <c r="H4" s="260"/>
      <c r="I4" s="260"/>
    </row>
    <row r="5" spans="1:57" x14ac:dyDescent="0.2">
      <c r="A5" s="60"/>
      <c r="B5" s="60"/>
      <c r="C5" s="60"/>
      <c r="D5" s="60"/>
      <c r="E5" s="60"/>
      <c r="F5" s="60"/>
      <c r="G5" s="60"/>
      <c r="H5" s="60"/>
      <c r="I5" s="60"/>
    </row>
    <row r="6" spans="1:57" s="30" customFormat="1" x14ac:dyDescent="0.2">
      <c r="A6" s="87"/>
      <c r="B6" s="43" t="s">
        <v>59</v>
      </c>
      <c r="C6" s="43"/>
      <c r="D6" s="88"/>
      <c r="E6" s="88" t="s">
        <v>60</v>
      </c>
      <c r="F6" s="89" t="s">
        <v>61</v>
      </c>
      <c r="G6" s="89" t="s">
        <v>62</v>
      </c>
      <c r="H6" s="89" t="s">
        <v>63</v>
      </c>
      <c r="I6" s="89" t="s">
        <v>34</v>
      </c>
    </row>
    <row r="7" spans="1:57" s="30" customFormat="1" x14ac:dyDescent="0.2">
      <c r="A7" s="90"/>
      <c r="B7" s="91" t="str">
        <f>Položky!C66</f>
        <v>ulice Lhotská</v>
      </c>
      <c r="C7" s="54"/>
      <c r="D7" s="92"/>
      <c r="E7" s="92">
        <f>Položky!G66</f>
        <v>0</v>
      </c>
      <c r="F7" s="93">
        <v>0</v>
      </c>
      <c r="G7" s="93">
        <v>0</v>
      </c>
      <c r="H7" s="93">
        <v>0</v>
      </c>
      <c r="I7" s="93">
        <v>0</v>
      </c>
    </row>
    <row r="8" spans="1:57" s="30" customFormat="1" x14ac:dyDescent="0.2">
      <c r="A8" s="90"/>
      <c r="B8" s="91" t="str">
        <f>Položky!C83</f>
        <v>ulice Jeřická</v>
      </c>
      <c r="C8" s="54"/>
      <c r="D8" s="92"/>
      <c r="E8" s="92">
        <f>Položky!G83</f>
        <v>0</v>
      </c>
      <c r="F8" s="93">
        <v>0</v>
      </c>
      <c r="G8" s="93">
        <v>0</v>
      </c>
      <c r="H8" s="93">
        <v>0</v>
      </c>
      <c r="I8" s="93">
        <v>0</v>
      </c>
    </row>
    <row r="9" spans="1:57" s="30" customFormat="1" x14ac:dyDescent="0.2">
      <c r="A9" s="90"/>
      <c r="B9" s="91" t="str">
        <f>Položky!C103</f>
        <v>hřiště Čuřinka</v>
      </c>
      <c r="C9" s="54"/>
      <c r="D9" s="92"/>
      <c r="E9" s="92">
        <f>Položky!G103</f>
        <v>0</v>
      </c>
      <c r="F9" s="92"/>
      <c r="G9" s="92"/>
      <c r="H9" s="92"/>
      <c r="I9" s="92"/>
    </row>
    <row r="10" spans="1:57" s="30" customFormat="1" x14ac:dyDescent="0.2">
      <c r="A10" s="90"/>
      <c r="B10" s="91" t="str">
        <f>Položky!C129</f>
        <v>ulice Ruprechtická</v>
      </c>
      <c r="C10" s="54"/>
      <c r="D10" s="92"/>
      <c r="E10" s="92">
        <f>Položky!G129</f>
        <v>0</v>
      </c>
      <c r="F10" s="92"/>
      <c r="G10" s="92"/>
      <c r="H10" s="92"/>
      <c r="I10" s="92"/>
    </row>
    <row r="11" spans="1:57" s="97" customFormat="1" x14ac:dyDescent="0.2">
      <c r="A11" s="94"/>
      <c r="B11" s="95" t="s">
        <v>64</v>
      </c>
      <c r="C11" s="95"/>
      <c r="D11" s="96"/>
      <c r="E11" s="96">
        <f>SUM(E7:E10)</f>
        <v>0</v>
      </c>
      <c r="F11" s="96">
        <f>SUM(F7:F8)</f>
        <v>0</v>
      </c>
      <c r="G11" s="96">
        <f>SUM(G7:G8)</f>
        <v>0</v>
      </c>
      <c r="H11" s="96">
        <f>SUM(H7:H8)</f>
        <v>0</v>
      </c>
      <c r="I11" s="96">
        <f>SUM(I7:I8)</f>
        <v>0</v>
      </c>
    </row>
    <row r="12" spans="1:57" x14ac:dyDescent="0.2">
      <c r="A12" s="54"/>
      <c r="B12" s="54"/>
      <c r="C12" s="54"/>
      <c r="D12" s="54"/>
      <c r="E12" s="54"/>
      <c r="F12" s="54"/>
      <c r="G12" s="54"/>
      <c r="H12" s="54"/>
      <c r="I12" s="54"/>
    </row>
    <row r="13" spans="1:57" ht="19.5" customHeight="1" x14ac:dyDescent="0.25">
      <c r="A13" s="261" t="s">
        <v>65</v>
      </c>
      <c r="B13" s="261"/>
      <c r="C13" s="261"/>
      <c r="D13" s="261"/>
      <c r="E13" s="261"/>
      <c r="F13" s="261"/>
      <c r="G13" s="261"/>
      <c r="H13" s="261"/>
      <c r="I13" s="261"/>
      <c r="BA13" s="36"/>
      <c r="BB13" s="36"/>
      <c r="BC13" s="36"/>
      <c r="BD13" s="36"/>
      <c r="BE13" s="36"/>
    </row>
    <row r="14" spans="1:57" x14ac:dyDescent="0.2">
      <c r="A14" s="60"/>
      <c r="B14" s="60"/>
      <c r="C14" s="60"/>
      <c r="D14" s="60"/>
      <c r="E14" s="60"/>
      <c r="F14" s="60"/>
      <c r="G14" s="60"/>
      <c r="H14" s="60"/>
      <c r="I14" s="60"/>
    </row>
    <row r="15" spans="1:57" x14ac:dyDescent="0.2">
      <c r="A15" s="56" t="s">
        <v>66</v>
      </c>
      <c r="B15" s="57"/>
      <c r="C15" s="57"/>
      <c r="D15" s="98"/>
      <c r="E15" s="99" t="s">
        <v>67</v>
      </c>
      <c r="F15" s="100" t="s">
        <v>68</v>
      </c>
      <c r="G15" s="88" t="s">
        <v>69</v>
      </c>
      <c r="H15" s="101"/>
      <c r="I15" s="102" t="s">
        <v>67</v>
      </c>
    </row>
    <row r="16" spans="1:57" x14ac:dyDescent="0.2">
      <c r="A16" s="52" t="s">
        <v>70</v>
      </c>
      <c r="B16" s="46"/>
      <c r="C16" s="46"/>
      <c r="D16" s="64"/>
      <c r="E16" s="103">
        <v>0</v>
      </c>
      <c r="F16" s="104">
        <v>0</v>
      </c>
      <c r="G16" s="105">
        <f t="shared" ref="G16:G23" si="0">CHOOSE(BA16+1,HSV+PSV,HSV+PSV+Mont,HSV+PSV+Dodavka+Mont,HSV,PSV,Mont,Dodavka,Mont+Dodavka,0)</f>
        <v>0</v>
      </c>
      <c r="H16" s="106"/>
      <c r="I16" s="105">
        <f>E16+F16*G16/100</f>
        <v>0</v>
      </c>
      <c r="BA16">
        <v>0</v>
      </c>
    </row>
    <row r="17" spans="1:53" x14ac:dyDescent="0.2">
      <c r="A17" s="52" t="s">
        <v>71</v>
      </c>
      <c r="B17" s="46"/>
      <c r="C17" s="46"/>
      <c r="D17" s="64"/>
      <c r="E17" s="103">
        <v>0</v>
      </c>
      <c r="F17" s="104">
        <v>0</v>
      </c>
      <c r="G17" s="105">
        <f t="shared" si="0"/>
        <v>0</v>
      </c>
      <c r="H17" s="106"/>
      <c r="I17" s="105">
        <f t="shared" ref="I17:I23" si="1">E17+F17*G17/100</f>
        <v>0</v>
      </c>
      <c r="BA17">
        <v>0</v>
      </c>
    </row>
    <row r="18" spans="1:53" x14ac:dyDescent="0.2">
      <c r="A18" s="52" t="s">
        <v>72</v>
      </c>
      <c r="B18" s="46"/>
      <c r="C18" s="46"/>
      <c r="D18" s="64"/>
      <c r="E18" s="103">
        <v>0</v>
      </c>
      <c r="F18" s="104"/>
      <c r="G18" s="105">
        <f t="shared" si="0"/>
        <v>0</v>
      </c>
      <c r="H18" s="106"/>
      <c r="I18" s="105">
        <f t="shared" si="1"/>
        <v>0</v>
      </c>
      <c r="BA18">
        <v>0</v>
      </c>
    </row>
    <row r="19" spans="1:53" x14ac:dyDescent="0.2">
      <c r="A19" s="52" t="s">
        <v>73</v>
      </c>
      <c r="B19" s="46"/>
      <c r="C19" s="46"/>
      <c r="D19" s="64"/>
      <c r="E19" s="103">
        <v>0</v>
      </c>
      <c r="F19" s="104"/>
      <c r="G19" s="105">
        <f t="shared" si="0"/>
        <v>0</v>
      </c>
      <c r="H19" s="106"/>
      <c r="I19" s="105">
        <f t="shared" si="1"/>
        <v>0</v>
      </c>
      <c r="BA19">
        <v>0</v>
      </c>
    </row>
    <row r="20" spans="1:53" x14ac:dyDescent="0.2">
      <c r="A20" s="52" t="s">
        <v>74</v>
      </c>
      <c r="B20" s="46"/>
      <c r="C20" s="46"/>
      <c r="D20" s="64"/>
      <c r="E20" s="103">
        <v>0</v>
      </c>
      <c r="F20" s="104"/>
      <c r="G20" s="105">
        <f t="shared" si="0"/>
        <v>0</v>
      </c>
      <c r="H20" s="106"/>
      <c r="I20" s="105">
        <f t="shared" si="1"/>
        <v>0</v>
      </c>
      <c r="BA20">
        <v>1</v>
      </c>
    </row>
    <row r="21" spans="1:53" x14ac:dyDescent="0.2">
      <c r="A21" s="52" t="s">
        <v>75</v>
      </c>
      <c r="B21" s="46"/>
      <c r="C21" s="46"/>
      <c r="D21" s="64"/>
      <c r="E21" s="103">
        <v>0</v>
      </c>
      <c r="F21" s="104"/>
      <c r="G21" s="105">
        <f t="shared" si="0"/>
        <v>0</v>
      </c>
      <c r="H21" s="106"/>
      <c r="I21" s="105">
        <f t="shared" si="1"/>
        <v>0</v>
      </c>
      <c r="BA21">
        <v>1</v>
      </c>
    </row>
    <row r="22" spans="1:53" x14ac:dyDescent="0.2">
      <c r="A22" s="52" t="s">
        <v>76</v>
      </c>
      <c r="B22" s="46"/>
      <c r="C22" s="46"/>
      <c r="D22" s="64"/>
      <c r="E22" s="103">
        <v>0</v>
      </c>
      <c r="F22" s="104"/>
      <c r="G22" s="105">
        <f t="shared" si="0"/>
        <v>0</v>
      </c>
      <c r="H22" s="106"/>
      <c r="I22" s="105">
        <f t="shared" si="1"/>
        <v>0</v>
      </c>
      <c r="BA22">
        <v>2</v>
      </c>
    </row>
    <row r="23" spans="1:53" x14ac:dyDescent="0.2">
      <c r="A23" s="52" t="s">
        <v>77</v>
      </c>
      <c r="B23" s="46"/>
      <c r="C23" s="46"/>
      <c r="D23" s="64"/>
      <c r="E23" s="103">
        <v>0</v>
      </c>
      <c r="F23" s="104"/>
      <c r="G23" s="105">
        <f t="shared" si="0"/>
        <v>0</v>
      </c>
      <c r="H23" s="106"/>
      <c r="I23" s="105">
        <f t="shared" si="1"/>
        <v>0</v>
      </c>
      <c r="BA23">
        <v>2</v>
      </c>
    </row>
    <row r="24" spans="1:53" x14ac:dyDescent="0.2">
      <c r="A24" s="107"/>
      <c r="B24" s="95" t="s">
        <v>78</v>
      </c>
      <c r="C24" s="69"/>
      <c r="D24" s="108"/>
      <c r="E24" s="109"/>
      <c r="F24" s="110"/>
      <c r="G24" s="110"/>
      <c r="H24" s="262">
        <f>SUM(I16:I23)</f>
        <v>0</v>
      </c>
      <c r="I24" s="262"/>
    </row>
  </sheetData>
  <sheetProtection selectLockedCells="1" selectUnlockedCells="1"/>
  <mergeCells count="6">
    <mergeCell ref="A1:B1"/>
    <mergeCell ref="A2:B2"/>
    <mergeCell ref="G2:I2"/>
    <mergeCell ref="A4:I4"/>
    <mergeCell ref="A13:I13"/>
    <mergeCell ref="H24:I24"/>
  </mergeCells>
  <pageMargins left="0.59027777777777779" right="0.39374999999999999" top="0.59027777777777779" bottom="0.98402777777777772" header="0.51180555555555551" footer="0.51180555555555551"/>
  <pageSetup paperSize="9" firstPageNumber="0" orientation="portrait" horizontalDpi="300" verticalDpi="300"/>
  <headerFooter alignWithMargins="0">
    <oddFooter>&amp;L&amp;"Arial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9"/>
  <sheetViews>
    <sheetView showGridLines="0" showZeros="0" zoomScaleSheetLayoutView="100" workbookViewId="0">
      <selection activeCell="G23" sqref="G23"/>
    </sheetView>
  </sheetViews>
  <sheetFormatPr defaultRowHeight="12.75" x14ac:dyDescent="0.2"/>
  <cols>
    <col min="1" max="1" width="4.42578125" style="111" customWidth="1"/>
    <col min="2" max="2" width="11.5703125" style="111" customWidth="1"/>
    <col min="3" max="3" width="41.42578125" style="111" customWidth="1"/>
    <col min="4" max="4" width="5.5703125" style="111" customWidth="1"/>
    <col min="5" max="5" width="8.5703125" style="112" customWidth="1"/>
    <col min="6" max="6" width="9.85546875" style="111" customWidth="1"/>
    <col min="7" max="7" width="15.28515625" style="111" customWidth="1"/>
    <col min="8" max="8" width="10.140625" style="111" customWidth="1"/>
    <col min="9" max="9" width="12.5703125" style="113" customWidth="1"/>
    <col min="10" max="10" width="12.28515625" style="113" customWidth="1"/>
    <col min="11" max="11" width="11" style="113" customWidth="1"/>
    <col min="12" max="12" width="6.5703125" style="111" customWidth="1"/>
    <col min="13" max="13" width="7.28515625" style="111" customWidth="1"/>
    <col min="14" max="16384" width="9.140625" style="111"/>
  </cols>
  <sheetData>
    <row r="1" spans="1:9" ht="15.75" x14ac:dyDescent="0.25">
      <c r="A1" s="263" t="s">
        <v>79</v>
      </c>
      <c r="B1" s="263"/>
      <c r="C1" s="263"/>
      <c r="D1" s="263"/>
      <c r="E1" s="263"/>
      <c r="F1" s="263"/>
      <c r="G1" s="263"/>
    </row>
    <row r="2" spans="1:9" ht="14.25" customHeight="1" x14ac:dyDescent="0.2">
      <c r="A2" s="114"/>
      <c r="B2" s="115"/>
      <c r="C2" s="116"/>
      <c r="D2" s="116"/>
      <c r="E2" s="117"/>
      <c r="F2" s="116"/>
      <c r="G2" s="116"/>
    </row>
    <row r="3" spans="1:9" x14ac:dyDescent="0.2">
      <c r="A3" s="257" t="s">
        <v>55</v>
      </c>
      <c r="B3" s="257"/>
      <c r="C3" s="78" t="str">
        <f>CONCATENATE(cislostavby," ",nazevstavby)</f>
        <v>33 Praha - Horní Počernice</v>
      </c>
      <c r="D3" s="79"/>
      <c r="E3" s="118" t="s">
        <v>80</v>
      </c>
      <c r="F3" s="119">
        <f>Rekapitulace!H1</f>
        <v>1</v>
      </c>
      <c r="G3" s="120"/>
    </row>
    <row r="4" spans="1:9" x14ac:dyDescent="0.2">
      <c r="A4" s="264" t="s">
        <v>57</v>
      </c>
      <c r="B4" s="264"/>
      <c r="C4" s="84" t="str">
        <f>CONCATENATE(cisloobjektu," ",nazevobjektu)</f>
        <v>01 Hřiště</v>
      </c>
      <c r="D4" s="85"/>
      <c r="E4" s="265" t="str">
        <f>Rekapitulace!G2</f>
        <v>Hřiště</v>
      </c>
      <c r="F4" s="265"/>
      <c r="G4" s="265"/>
    </row>
    <row r="5" spans="1:9" x14ac:dyDescent="0.2">
      <c r="A5" s="121"/>
      <c r="B5" s="114"/>
      <c r="C5" s="114"/>
      <c r="D5" s="114"/>
      <c r="E5" s="122"/>
      <c r="F5" s="114"/>
      <c r="G5" s="123"/>
    </row>
    <row r="6" spans="1:9" x14ac:dyDescent="0.2">
      <c r="A6" s="124" t="s">
        <v>81</v>
      </c>
      <c r="B6" s="125" t="s">
        <v>82</v>
      </c>
      <c r="C6" s="126" t="s">
        <v>83</v>
      </c>
      <c r="D6" s="126" t="s">
        <v>84</v>
      </c>
      <c r="E6" s="127" t="s">
        <v>85</v>
      </c>
      <c r="F6" s="126" t="s">
        <v>86</v>
      </c>
      <c r="G6" s="128" t="s">
        <v>87</v>
      </c>
    </row>
    <row r="7" spans="1:9" ht="15.75" x14ac:dyDescent="0.25">
      <c r="A7" s="129"/>
      <c r="B7" s="130"/>
      <c r="C7" s="131" t="s">
        <v>88</v>
      </c>
      <c r="D7" s="132"/>
      <c r="E7" s="133"/>
      <c r="F7" s="133"/>
      <c r="G7" s="134"/>
    </row>
    <row r="8" spans="1:9" x14ac:dyDescent="0.2">
      <c r="A8" s="135" t="s">
        <v>89</v>
      </c>
      <c r="B8" s="136" t="s">
        <v>90</v>
      </c>
      <c r="C8" s="137" t="s">
        <v>91</v>
      </c>
      <c r="D8" s="138"/>
      <c r="E8" s="139"/>
      <c r="F8" s="139"/>
      <c r="G8" s="140"/>
    </row>
    <row r="9" spans="1:9" x14ac:dyDescent="0.2">
      <c r="A9" s="141">
        <v>1</v>
      </c>
      <c r="B9" s="142" t="s">
        <v>201</v>
      </c>
      <c r="C9" s="143" t="s">
        <v>205</v>
      </c>
      <c r="D9" s="144" t="s">
        <v>92</v>
      </c>
      <c r="E9" s="145">
        <v>435</v>
      </c>
      <c r="F9" s="146">
        <v>0</v>
      </c>
      <c r="G9" s="147">
        <f>E9*F9</f>
        <v>0</v>
      </c>
    </row>
    <row r="10" spans="1:9" x14ac:dyDescent="0.2">
      <c r="A10" s="141">
        <v>2</v>
      </c>
      <c r="B10" s="142" t="s">
        <v>202</v>
      </c>
      <c r="C10" s="143" t="s">
        <v>204</v>
      </c>
      <c r="D10" s="144" t="s">
        <v>92</v>
      </c>
      <c r="E10" s="145">
        <v>435</v>
      </c>
      <c r="F10" s="146">
        <v>0</v>
      </c>
      <c r="G10" s="147">
        <f>E10*F10</f>
        <v>0</v>
      </c>
    </row>
    <row r="11" spans="1:9" x14ac:dyDescent="0.2">
      <c r="A11" s="141">
        <v>3</v>
      </c>
      <c r="B11" s="142" t="s">
        <v>94</v>
      </c>
      <c r="C11" s="143" t="s">
        <v>95</v>
      </c>
      <c r="D11" s="144" t="s">
        <v>92</v>
      </c>
      <c r="E11" s="145">
        <v>458</v>
      </c>
      <c r="F11" s="146">
        <v>0</v>
      </c>
      <c r="G11" s="147">
        <f>E11*F11</f>
        <v>0</v>
      </c>
    </row>
    <row r="12" spans="1:9" x14ac:dyDescent="0.2">
      <c r="A12" s="148"/>
      <c r="B12" s="149" t="s">
        <v>96</v>
      </c>
      <c r="C12" s="150" t="str">
        <f>CONCATENATE(B8," ",C8)</f>
        <v>1 Zemní práce</v>
      </c>
      <c r="D12" s="151"/>
      <c r="E12" s="152"/>
      <c r="F12" s="153"/>
      <c r="G12" s="154">
        <f>SUM(G8:G11)</f>
        <v>0</v>
      </c>
    </row>
    <row r="13" spans="1:9" x14ac:dyDescent="0.2">
      <c r="A13" s="135" t="s">
        <v>89</v>
      </c>
      <c r="B13" s="136" t="s">
        <v>97</v>
      </c>
      <c r="C13" s="137" t="s">
        <v>98</v>
      </c>
      <c r="D13" s="138"/>
      <c r="E13" s="139"/>
      <c r="F13" s="139"/>
      <c r="G13" s="140"/>
      <c r="I13" s="155"/>
    </row>
    <row r="14" spans="1:9" ht="22.5" x14ac:dyDescent="0.2">
      <c r="A14" s="156">
        <v>4</v>
      </c>
      <c r="B14" s="157" t="s">
        <v>6</v>
      </c>
      <c r="C14" s="158" t="s">
        <v>99</v>
      </c>
      <c r="D14" s="159" t="s">
        <v>100</v>
      </c>
      <c r="E14" s="160">
        <v>2</v>
      </c>
      <c r="F14" s="161">
        <v>0</v>
      </c>
      <c r="G14" s="162">
        <f>E14*F14</f>
        <v>0</v>
      </c>
    </row>
    <row r="15" spans="1:9" x14ac:dyDescent="0.2">
      <c r="A15" s="156">
        <v>5</v>
      </c>
      <c r="B15" s="157" t="s">
        <v>101</v>
      </c>
      <c r="C15" s="163" t="s">
        <v>102</v>
      </c>
      <c r="D15" s="164" t="s">
        <v>100</v>
      </c>
      <c r="E15" s="161">
        <v>32</v>
      </c>
      <c r="F15" s="161">
        <v>0</v>
      </c>
      <c r="G15" s="161">
        <f>E15*F15</f>
        <v>0</v>
      </c>
    </row>
    <row r="16" spans="1:9" x14ac:dyDescent="0.2">
      <c r="A16" s="148"/>
      <c r="B16" s="149" t="s">
        <v>96</v>
      </c>
      <c r="C16" s="150" t="str">
        <f>CONCATENATE(B13," ",C13)</f>
        <v>2 Základy a zvláštní zakládání</v>
      </c>
      <c r="D16" s="151"/>
      <c r="E16" s="152"/>
      <c r="F16" s="153"/>
      <c r="G16" s="154">
        <f>SUM(G13:G15)</f>
        <v>0</v>
      </c>
    </row>
    <row r="17" spans="1:7" x14ac:dyDescent="0.2">
      <c r="A17" s="135" t="s">
        <v>89</v>
      </c>
      <c r="B17" s="136" t="s">
        <v>105</v>
      </c>
      <c r="C17" s="137" t="s">
        <v>106</v>
      </c>
      <c r="D17" s="138"/>
      <c r="E17" s="139"/>
      <c r="F17" s="139"/>
      <c r="G17" s="140"/>
    </row>
    <row r="18" spans="1:7" x14ac:dyDescent="0.2">
      <c r="A18" s="141">
        <v>6</v>
      </c>
      <c r="B18" s="142" t="s">
        <v>107</v>
      </c>
      <c r="C18" s="143" t="s">
        <v>108</v>
      </c>
      <c r="D18" s="144" t="s">
        <v>92</v>
      </c>
      <c r="E18" s="145">
        <v>435</v>
      </c>
      <c r="F18" s="146">
        <v>0</v>
      </c>
      <c r="G18" s="147">
        <f>E18*F18</f>
        <v>0</v>
      </c>
    </row>
    <row r="19" spans="1:7" x14ac:dyDescent="0.2">
      <c r="A19" s="141">
        <v>7</v>
      </c>
      <c r="B19" s="142" t="s">
        <v>109</v>
      </c>
      <c r="C19" s="143" t="s">
        <v>110</v>
      </c>
      <c r="D19" s="144" t="s">
        <v>92</v>
      </c>
      <c r="E19" s="145">
        <v>435</v>
      </c>
      <c r="F19" s="146">
        <v>0</v>
      </c>
      <c r="G19" s="147">
        <f>E19*F19</f>
        <v>0</v>
      </c>
    </row>
    <row r="20" spans="1:7" x14ac:dyDescent="0.2">
      <c r="A20" s="141">
        <v>8</v>
      </c>
      <c r="B20" s="142" t="s">
        <v>111</v>
      </c>
      <c r="C20" s="143" t="s">
        <v>112</v>
      </c>
      <c r="D20" s="144" t="s">
        <v>92</v>
      </c>
      <c r="E20" s="145">
        <v>435</v>
      </c>
      <c r="F20" s="146">
        <v>0</v>
      </c>
      <c r="G20" s="147">
        <f>E20*F20</f>
        <v>0</v>
      </c>
    </row>
    <row r="21" spans="1:7" x14ac:dyDescent="0.2">
      <c r="A21" s="141">
        <v>9</v>
      </c>
      <c r="B21" s="142" t="s">
        <v>113</v>
      </c>
      <c r="C21" s="143" t="s">
        <v>114</v>
      </c>
      <c r="D21" s="144" t="s">
        <v>92</v>
      </c>
      <c r="E21" s="145">
        <v>435</v>
      </c>
      <c r="F21" s="146">
        <v>0</v>
      </c>
      <c r="G21" s="147">
        <f>E21*F21</f>
        <v>0</v>
      </c>
    </row>
    <row r="22" spans="1:7" x14ac:dyDescent="0.2">
      <c r="A22" s="148"/>
      <c r="B22" s="149" t="s">
        <v>96</v>
      </c>
      <c r="C22" s="150" t="str">
        <f>CONCATENATE(B17," ",C17)</f>
        <v>5 Komunikace</v>
      </c>
      <c r="D22" s="151"/>
      <c r="E22" s="152"/>
      <c r="F22" s="153"/>
      <c r="G22" s="154">
        <f>SUM(G17:G21)</f>
        <v>0</v>
      </c>
    </row>
    <row r="23" spans="1:7" x14ac:dyDescent="0.2">
      <c r="A23" s="135" t="s">
        <v>89</v>
      </c>
      <c r="B23" s="136" t="s">
        <v>115</v>
      </c>
      <c r="C23" s="137" t="s">
        <v>116</v>
      </c>
      <c r="D23" s="138"/>
      <c r="E23" s="139"/>
      <c r="F23" s="139"/>
      <c r="G23" s="140"/>
    </row>
    <row r="24" spans="1:7" x14ac:dyDescent="0.2">
      <c r="A24" s="141">
        <v>10</v>
      </c>
      <c r="B24" s="142" t="s">
        <v>117</v>
      </c>
      <c r="C24" s="143" t="s">
        <v>118</v>
      </c>
      <c r="D24" s="144" t="s">
        <v>93</v>
      </c>
      <c r="E24" s="145">
        <v>88</v>
      </c>
      <c r="F24" s="146">
        <v>0</v>
      </c>
      <c r="G24" s="147">
        <f>E24*F24</f>
        <v>0</v>
      </c>
    </row>
    <row r="25" spans="1:7" x14ac:dyDescent="0.2">
      <c r="A25" s="141">
        <v>11</v>
      </c>
      <c r="B25" s="142" t="s">
        <v>119</v>
      </c>
      <c r="C25" s="143" t="s">
        <v>120</v>
      </c>
      <c r="D25" s="144" t="s">
        <v>121</v>
      </c>
      <c r="E25" s="145">
        <v>5</v>
      </c>
      <c r="F25" s="146">
        <v>0</v>
      </c>
      <c r="G25" s="147">
        <f>E25*F25</f>
        <v>0</v>
      </c>
    </row>
    <row r="26" spans="1:7" x14ac:dyDescent="0.2">
      <c r="A26" s="141">
        <v>12</v>
      </c>
      <c r="B26" s="142" t="s">
        <v>122</v>
      </c>
      <c r="C26" s="143" t="s">
        <v>123</v>
      </c>
      <c r="D26" s="144" t="s">
        <v>124</v>
      </c>
      <c r="E26" s="145">
        <v>88</v>
      </c>
      <c r="F26" s="146">
        <v>0</v>
      </c>
      <c r="G26" s="147">
        <f>E26*F26</f>
        <v>0</v>
      </c>
    </row>
    <row r="27" spans="1:7" x14ac:dyDescent="0.2">
      <c r="A27" s="148"/>
      <c r="B27" s="149" t="s">
        <v>96</v>
      </c>
      <c r="C27" s="150" t="str">
        <f>CONCATENATE(B23," ",C23)</f>
        <v>91 Doplňující práce na komunikaci</v>
      </c>
      <c r="D27" s="151"/>
      <c r="E27" s="152"/>
      <c r="F27" s="153"/>
      <c r="G27" s="154">
        <f>SUM(G23:G26)</f>
        <v>0</v>
      </c>
    </row>
    <row r="28" spans="1:7" x14ac:dyDescent="0.2">
      <c r="A28" s="170" t="s">
        <v>89</v>
      </c>
      <c r="B28" s="171" t="s">
        <v>125</v>
      </c>
      <c r="C28" s="172" t="s">
        <v>126</v>
      </c>
      <c r="D28" s="173"/>
      <c r="E28" s="174"/>
      <c r="F28" s="174"/>
      <c r="G28" s="175"/>
    </row>
    <row r="29" spans="1:7" x14ac:dyDescent="0.2">
      <c r="A29" s="176">
        <v>13</v>
      </c>
      <c r="B29" s="177" t="s">
        <v>127</v>
      </c>
      <c r="C29" s="178" t="s">
        <v>128</v>
      </c>
      <c r="D29" s="179" t="s">
        <v>129</v>
      </c>
      <c r="E29" s="180">
        <v>158</v>
      </c>
      <c r="F29" s="180">
        <v>0</v>
      </c>
      <c r="G29" s="180">
        <f>E29*F29</f>
        <v>0</v>
      </c>
    </row>
    <row r="30" spans="1:7" x14ac:dyDescent="0.2">
      <c r="A30" s="176">
        <v>14</v>
      </c>
      <c r="B30" s="177" t="s">
        <v>130</v>
      </c>
      <c r="C30" s="178" t="s">
        <v>131</v>
      </c>
      <c r="D30" s="179" t="s">
        <v>129</v>
      </c>
      <c r="E30" s="180">
        <v>158</v>
      </c>
      <c r="F30" s="180">
        <v>0</v>
      </c>
      <c r="G30" s="180">
        <f>E30*F30</f>
        <v>0</v>
      </c>
    </row>
    <row r="31" spans="1:7" x14ac:dyDescent="0.2">
      <c r="A31" s="176">
        <v>15</v>
      </c>
      <c r="B31" s="177" t="s">
        <v>132</v>
      </c>
      <c r="C31" s="178" t="s">
        <v>133</v>
      </c>
      <c r="D31" s="179" t="s">
        <v>129</v>
      </c>
      <c r="E31" s="180">
        <v>1422</v>
      </c>
      <c r="F31" s="180">
        <v>0</v>
      </c>
      <c r="G31" s="180">
        <f>E31*F31</f>
        <v>0</v>
      </c>
    </row>
    <row r="32" spans="1:7" x14ac:dyDescent="0.2">
      <c r="A32" s="176">
        <v>16</v>
      </c>
      <c r="B32" s="177" t="s">
        <v>134</v>
      </c>
      <c r="C32" s="178" t="s">
        <v>135</v>
      </c>
      <c r="D32" s="179" t="s">
        <v>129</v>
      </c>
      <c r="E32" s="180">
        <v>48</v>
      </c>
      <c r="F32" s="180">
        <v>0</v>
      </c>
      <c r="G32" s="180">
        <f>E32*F32</f>
        <v>0</v>
      </c>
    </row>
    <row r="33" spans="1:80" x14ac:dyDescent="0.2">
      <c r="A33" s="176">
        <v>17</v>
      </c>
      <c r="B33" s="177" t="s">
        <v>134</v>
      </c>
      <c r="C33" s="178" t="s">
        <v>203</v>
      </c>
      <c r="D33" s="179" t="s">
        <v>129</v>
      </c>
      <c r="E33" s="180">
        <v>110</v>
      </c>
      <c r="F33" s="180">
        <v>0</v>
      </c>
      <c r="G33" s="180">
        <f>E33*F33</f>
        <v>0</v>
      </c>
    </row>
    <row r="34" spans="1:80" x14ac:dyDescent="0.2">
      <c r="A34" s="181"/>
      <c r="B34" s="182" t="s">
        <v>96</v>
      </c>
      <c r="C34" s="183" t="str">
        <f>CONCATENATE(B28," ",C28)</f>
        <v>96 Bourání konstrukcí</v>
      </c>
      <c r="D34" s="184"/>
      <c r="E34" s="185"/>
      <c r="F34" s="186"/>
      <c r="G34" s="187">
        <f>SUM(G29:G33)</f>
        <v>0</v>
      </c>
    </row>
    <row r="35" spans="1:80" x14ac:dyDescent="0.2">
      <c r="A35" s="135" t="s">
        <v>89</v>
      </c>
      <c r="B35" s="136" t="s">
        <v>136</v>
      </c>
      <c r="C35" s="137" t="s">
        <v>137</v>
      </c>
      <c r="D35" s="138"/>
      <c r="E35" s="139"/>
      <c r="F35" s="139"/>
      <c r="G35" s="140"/>
    </row>
    <row r="36" spans="1:80" x14ac:dyDescent="0.2">
      <c r="A36" s="141">
        <v>18</v>
      </c>
      <c r="B36" s="142" t="s">
        <v>138</v>
      </c>
      <c r="C36" s="143" t="s">
        <v>139</v>
      </c>
      <c r="D36" s="144" t="s">
        <v>129</v>
      </c>
      <c r="E36" s="145">
        <v>400</v>
      </c>
      <c r="F36" s="146">
        <v>0</v>
      </c>
      <c r="G36" s="147">
        <f>E36*F36</f>
        <v>0</v>
      </c>
    </row>
    <row r="37" spans="1:80" x14ac:dyDescent="0.2">
      <c r="A37" s="148"/>
      <c r="B37" s="149" t="s">
        <v>96</v>
      </c>
      <c r="C37" s="150" t="str">
        <f>CONCATENATE(B35," ",C35)</f>
        <v>99 Staveništní přesun hmot</v>
      </c>
      <c r="D37" s="151"/>
      <c r="E37" s="152"/>
      <c r="F37" s="153"/>
      <c r="G37" s="154">
        <f>SUM(G35:G36)</f>
        <v>0</v>
      </c>
    </row>
    <row r="38" spans="1:80" x14ac:dyDescent="0.2">
      <c r="A38" s="188" t="s">
        <v>89</v>
      </c>
      <c r="B38" s="189"/>
      <c r="C38" s="190" t="s">
        <v>140</v>
      </c>
      <c r="D38" s="191"/>
      <c r="E38" s="192"/>
      <c r="F38" s="192"/>
      <c r="G38" s="193"/>
      <c r="I38" s="194"/>
      <c r="O38" s="195"/>
      <c r="BC38" s="111">
        <f>IF(AZ38=3,#REF!,0)</f>
        <v>0</v>
      </c>
      <c r="BD38" s="111">
        <f>IF(AZ38=4,#REF!,0)</f>
        <v>0</v>
      </c>
      <c r="BE38" s="111">
        <f>IF(AZ38=5,#REF!,0)</f>
        <v>0</v>
      </c>
      <c r="CA38" s="195">
        <v>1</v>
      </c>
      <c r="CB38" s="195">
        <v>2</v>
      </c>
    </row>
    <row r="39" spans="1:80" x14ac:dyDescent="0.2">
      <c r="A39" s="196">
        <v>19</v>
      </c>
      <c r="B39" s="197" t="s">
        <v>6</v>
      </c>
      <c r="C39" s="198" t="s">
        <v>141</v>
      </c>
      <c r="D39" s="199" t="s">
        <v>92</v>
      </c>
      <c r="E39" s="200">
        <v>435</v>
      </c>
      <c r="F39" s="200">
        <v>0</v>
      </c>
      <c r="G39" s="201">
        <f>E39*F39</f>
        <v>0</v>
      </c>
      <c r="I39" s="202"/>
      <c r="O39" s="195"/>
      <c r="BA39" s="203"/>
      <c r="BB39" s="203"/>
      <c r="BC39" s="203">
        <f>SUM(BC38:BC38)</f>
        <v>0</v>
      </c>
      <c r="BD39" s="203">
        <f>SUM(BD38:BD38)</f>
        <v>0</v>
      </c>
      <c r="BE39" s="203">
        <f>SUM(BE38:BE38)</f>
        <v>0</v>
      </c>
    </row>
    <row r="40" spans="1:80" x14ac:dyDescent="0.2">
      <c r="A40" s="196">
        <v>20</v>
      </c>
      <c r="B40" s="197" t="s">
        <v>101</v>
      </c>
      <c r="C40" s="198" t="s">
        <v>142</v>
      </c>
      <c r="D40" s="199" t="s">
        <v>93</v>
      </c>
      <c r="E40" s="200">
        <v>235</v>
      </c>
      <c r="F40" s="200">
        <v>0</v>
      </c>
      <c r="G40" s="201">
        <f>E40*F40</f>
        <v>0</v>
      </c>
      <c r="I40" s="202"/>
    </row>
    <row r="41" spans="1:80" x14ac:dyDescent="0.2">
      <c r="A41" s="148"/>
      <c r="B41" s="149" t="s">
        <v>96</v>
      </c>
      <c r="C41" s="204" t="str">
        <f>C38</f>
        <v>Sportovní povrchy</v>
      </c>
      <c r="D41" s="148"/>
      <c r="E41" s="205"/>
      <c r="F41" s="205"/>
      <c r="G41" s="154">
        <f>SUM(G38:G40)</f>
        <v>0</v>
      </c>
      <c r="I41" s="206"/>
    </row>
    <row r="42" spans="1:80" x14ac:dyDescent="0.2">
      <c r="A42" s="188" t="s">
        <v>89</v>
      </c>
      <c r="B42" s="189"/>
      <c r="C42" s="190" t="s">
        <v>143</v>
      </c>
      <c r="D42" s="191"/>
      <c r="E42" s="192"/>
      <c r="F42" s="192"/>
      <c r="G42" s="193"/>
    </row>
    <row r="43" spans="1:80" s="211" customFormat="1" ht="22.5" x14ac:dyDescent="0.2">
      <c r="A43" s="164">
        <v>21</v>
      </c>
      <c r="B43" s="207" t="s">
        <v>6</v>
      </c>
      <c r="C43" s="208" t="s">
        <v>144</v>
      </c>
      <c r="D43" s="209" t="s">
        <v>100</v>
      </c>
      <c r="E43" s="210">
        <v>1</v>
      </c>
      <c r="F43" s="210">
        <v>0</v>
      </c>
      <c r="G43" s="161">
        <f>E43*F43</f>
        <v>0</v>
      </c>
      <c r="I43" s="212"/>
      <c r="J43" s="212"/>
      <c r="K43" s="212"/>
    </row>
    <row r="44" spans="1:80" x14ac:dyDescent="0.2">
      <c r="A44" s="164">
        <v>22</v>
      </c>
      <c r="B44" s="213" t="s">
        <v>101</v>
      </c>
      <c r="C44" s="214" t="s">
        <v>145</v>
      </c>
      <c r="D44" s="215" t="s">
        <v>100</v>
      </c>
      <c r="E44" s="216">
        <v>2</v>
      </c>
      <c r="F44" s="216">
        <v>0</v>
      </c>
      <c r="G44" s="217">
        <f>E44*F44</f>
        <v>0</v>
      </c>
    </row>
    <row r="45" spans="1:80" x14ac:dyDescent="0.2">
      <c r="A45" s="164">
        <v>23</v>
      </c>
      <c r="B45" s="213" t="s">
        <v>103</v>
      </c>
      <c r="C45" s="218" t="s">
        <v>146</v>
      </c>
      <c r="D45" s="215" t="s">
        <v>100</v>
      </c>
      <c r="E45" s="216">
        <v>1</v>
      </c>
      <c r="F45" s="216">
        <v>0</v>
      </c>
      <c r="G45" s="217">
        <f>E45*F45</f>
        <v>0</v>
      </c>
    </row>
    <row r="46" spans="1:80" x14ac:dyDescent="0.2">
      <c r="A46" s="164">
        <v>24</v>
      </c>
      <c r="B46" s="213" t="s">
        <v>104</v>
      </c>
      <c r="C46" s="219" t="s">
        <v>147</v>
      </c>
      <c r="D46" s="220" t="s">
        <v>100</v>
      </c>
      <c r="E46" s="200">
        <v>2</v>
      </c>
      <c r="F46" s="200">
        <v>0</v>
      </c>
      <c r="G46" s="221">
        <f>E46*F46</f>
        <v>0</v>
      </c>
    </row>
    <row r="47" spans="1:80" x14ac:dyDescent="0.2">
      <c r="A47" s="148"/>
      <c r="B47" s="149" t="s">
        <v>96</v>
      </c>
      <c r="C47" s="204" t="str">
        <f>C42</f>
        <v>Vybavení</v>
      </c>
      <c r="D47" s="148"/>
      <c r="E47" s="205"/>
      <c r="F47" s="205"/>
      <c r="G47" s="154">
        <f>SUM(G42:G46)</f>
        <v>0</v>
      </c>
    </row>
    <row r="48" spans="1:80" x14ac:dyDescent="0.2">
      <c r="A48" s="222" t="s">
        <v>89</v>
      </c>
      <c r="B48" s="223"/>
      <c r="C48" s="224" t="s">
        <v>148</v>
      </c>
      <c r="D48" s="223"/>
      <c r="E48" s="223"/>
      <c r="F48" s="223"/>
      <c r="G48" s="221">
        <f t="shared" ref="G48:G64" si="0">E48*F48</f>
        <v>0</v>
      </c>
    </row>
    <row r="49" spans="1:9" x14ac:dyDescent="0.2">
      <c r="A49" s="225">
        <v>25</v>
      </c>
      <c r="B49" s="226" t="s">
        <v>6</v>
      </c>
      <c r="C49" s="214" t="s">
        <v>149</v>
      </c>
      <c r="D49" s="196" t="s">
        <v>100</v>
      </c>
      <c r="E49" s="217">
        <v>12</v>
      </c>
      <c r="F49" s="161">
        <v>0</v>
      </c>
      <c r="G49" s="217">
        <f t="shared" si="0"/>
        <v>0</v>
      </c>
    </row>
    <row r="50" spans="1:9" x14ac:dyDescent="0.2">
      <c r="A50" s="225">
        <v>26</v>
      </c>
      <c r="B50" s="226" t="s">
        <v>101</v>
      </c>
      <c r="C50" s="214" t="s">
        <v>150</v>
      </c>
      <c r="D50" s="196" t="s">
        <v>100</v>
      </c>
      <c r="E50" s="217">
        <v>20</v>
      </c>
      <c r="F50" s="161">
        <v>0</v>
      </c>
      <c r="G50" s="217">
        <f t="shared" si="0"/>
        <v>0</v>
      </c>
    </row>
    <row r="51" spans="1:9" x14ac:dyDescent="0.2">
      <c r="A51" s="225">
        <v>27</v>
      </c>
      <c r="B51" s="226" t="s">
        <v>103</v>
      </c>
      <c r="C51" s="214" t="s">
        <v>151</v>
      </c>
      <c r="D51" s="196" t="s">
        <v>100</v>
      </c>
      <c r="E51" s="217">
        <v>4</v>
      </c>
      <c r="F51" s="161">
        <v>0</v>
      </c>
      <c r="G51" s="217">
        <f t="shared" si="0"/>
        <v>0</v>
      </c>
    </row>
    <row r="52" spans="1:9" x14ac:dyDescent="0.2">
      <c r="A52" s="225">
        <v>28</v>
      </c>
      <c r="B52" s="226" t="s">
        <v>104</v>
      </c>
      <c r="C52" s="214" t="s">
        <v>152</v>
      </c>
      <c r="D52" s="196" t="s">
        <v>100</v>
      </c>
      <c r="E52" s="217">
        <v>4</v>
      </c>
      <c r="F52" s="161">
        <v>0</v>
      </c>
      <c r="G52" s="217">
        <f t="shared" si="0"/>
        <v>0</v>
      </c>
    </row>
    <row r="53" spans="1:9" x14ac:dyDescent="0.2">
      <c r="A53" s="225">
        <v>29</v>
      </c>
      <c r="B53" s="226" t="s">
        <v>153</v>
      </c>
      <c r="C53" s="143" t="s">
        <v>154</v>
      </c>
      <c r="D53" s="144" t="s">
        <v>100</v>
      </c>
      <c r="E53" s="146">
        <v>2</v>
      </c>
      <c r="F53" s="161">
        <v>0</v>
      </c>
      <c r="G53" s="147">
        <f t="shared" si="0"/>
        <v>0</v>
      </c>
    </row>
    <row r="54" spans="1:9" x14ac:dyDescent="0.2">
      <c r="A54" s="225">
        <v>30</v>
      </c>
      <c r="B54" s="226" t="s">
        <v>155</v>
      </c>
      <c r="C54" s="214" t="s">
        <v>156</v>
      </c>
      <c r="D54" s="196" t="s">
        <v>93</v>
      </c>
      <c r="E54" s="217">
        <v>118</v>
      </c>
      <c r="F54" s="161">
        <v>0</v>
      </c>
      <c r="G54" s="217">
        <f t="shared" si="0"/>
        <v>0</v>
      </c>
    </row>
    <row r="55" spans="1:9" x14ac:dyDescent="0.2">
      <c r="A55" s="225">
        <v>31</v>
      </c>
      <c r="B55" s="226" t="s">
        <v>157</v>
      </c>
      <c r="C55" s="227" t="s">
        <v>158</v>
      </c>
      <c r="D55" s="159" t="s">
        <v>92</v>
      </c>
      <c r="E55" s="161">
        <v>120</v>
      </c>
      <c r="F55" s="161">
        <v>0</v>
      </c>
      <c r="G55" s="162">
        <f t="shared" si="0"/>
        <v>0</v>
      </c>
    </row>
    <row r="56" spans="1:9" x14ac:dyDescent="0.2">
      <c r="A56" s="225">
        <v>32</v>
      </c>
      <c r="B56" s="226" t="s">
        <v>159</v>
      </c>
      <c r="C56" s="214" t="s">
        <v>160</v>
      </c>
      <c r="D56" s="196" t="s">
        <v>100</v>
      </c>
      <c r="E56" s="217">
        <v>44</v>
      </c>
      <c r="F56" s="161">
        <v>0</v>
      </c>
      <c r="G56" s="217">
        <f t="shared" si="0"/>
        <v>0</v>
      </c>
    </row>
    <row r="57" spans="1:9" x14ac:dyDescent="0.2">
      <c r="A57" s="225">
        <v>33</v>
      </c>
      <c r="B57" s="226" t="s">
        <v>161</v>
      </c>
      <c r="C57" s="214" t="s">
        <v>162</v>
      </c>
      <c r="D57" s="196" t="s">
        <v>93</v>
      </c>
      <c r="E57" s="217">
        <v>324</v>
      </c>
      <c r="F57" s="161">
        <v>0</v>
      </c>
      <c r="G57" s="217">
        <f t="shared" si="0"/>
        <v>0</v>
      </c>
    </row>
    <row r="58" spans="1:9" x14ac:dyDescent="0.2">
      <c r="A58" s="225">
        <v>34</v>
      </c>
      <c r="B58" s="226" t="s">
        <v>163</v>
      </c>
      <c r="C58" s="214" t="s">
        <v>164</v>
      </c>
      <c r="D58" s="196" t="s">
        <v>93</v>
      </c>
      <c r="E58" s="217">
        <v>324</v>
      </c>
      <c r="F58" s="161">
        <v>0</v>
      </c>
      <c r="G58" s="217">
        <f t="shared" si="0"/>
        <v>0</v>
      </c>
    </row>
    <row r="59" spans="1:9" x14ac:dyDescent="0.2">
      <c r="A59" s="225">
        <v>35</v>
      </c>
      <c r="B59" s="226" t="s">
        <v>165</v>
      </c>
      <c r="C59" s="214" t="s">
        <v>166</v>
      </c>
      <c r="D59" s="196" t="s">
        <v>100</v>
      </c>
      <c r="E59" s="217">
        <v>32</v>
      </c>
      <c r="F59" s="161">
        <v>0</v>
      </c>
      <c r="G59" s="217">
        <f t="shared" si="0"/>
        <v>0</v>
      </c>
    </row>
    <row r="60" spans="1:9" x14ac:dyDescent="0.2">
      <c r="A60" s="225">
        <v>36</v>
      </c>
      <c r="B60" s="226" t="s">
        <v>167</v>
      </c>
      <c r="C60" s="214" t="s">
        <v>168</v>
      </c>
      <c r="D60" s="196" t="s">
        <v>100</v>
      </c>
      <c r="E60" s="217">
        <v>8</v>
      </c>
      <c r="F60" s="161">
        <v>0</v>
      </c>
      <c r="G60" s="217">
        <f t="shared" si="0"/>
        <v>0</v>
      </c>
      <c r="I60" s="155"/>
    </row>
    <row r="61" spans="1:9" x14ac:dyDescent="0.2">
      <c r="A61" s="225">
        <v>37</v>
      </c>
      <c r="B61" s="226" t="s">
        <v>169</v>
      </c>
      <c r="C61" s="214" t="s">
        <v>170</v>
      </c>
      <c r="D61" s="196" t="s">
        <v>93</v>
      </c>
      <c r="E61" s="217">
        <v>58</v>
      </c>
      <c r="F61" s="161">
        <v>0</v>
      </c>
      <c r="G61" s="217">
        <f t="shared" si="0"/>
        <v>0</v>
      </c>
    </row>
    <row r="62" spans="1:9" x14ac:dyDescent="0.2">
      <c r="A62" s="225">
        <v>38</v>
      </c>
      <c r="B62" s="226" t="s">
        <v>171</v>
      </c>
      <c r="C62" s="214" t="s">
        <v>172</v>
      </c>
      <c r="D62" s="196" t="s">
        <v>93</v>
      </c>
      <c r="E62" s="217">
        <v>30</v>
      </c>
      <c r="F62" s="161">
        <v>0</v>
      </c>
      <c r="G62" s="217">
        <f t="shared" si="0"/>
        <v>0</v>
      </c>
    </row>
    <row r="63" spans="1:9" x14ac:dyDescent="0.2">
      <c r="A63" s="225">
        <v>39</v>
      </c>
      <c r="B63" s="226" t="s">
        <v>173</v>
      </c>
      <c r="C63" s="143" t="s">
        <v>174</v>
      </c>
      <c r="D63" s="144" t="s">
        <v>100</v>
      </c>
      <c r="E63" s="146">
        <v>2</v>
      </c>
      <c r="F63" s="161">
        <v>0</v>
      </c>
      <c r="G63" s="147">
        <f t="shared" si="0"/>
        <v>0</v>
      </c>
    </row>
    <row r="64" spans="1:9" x14ac:dyDescent="0.2">
      <c r="A64" s="225">
        <v>40</v>
      </c>
      <c r="B64" s="226" t="s">
        <v>175</v>
      </c>
      <c r="C64" s="214" t="s">
        <v>200</v>
      </c>
      <c r="D64" s="196" t="s">
        <v>176</v>
      </c>
      <c r="E64" s="217">
        <v>1</v>
      </c>
      <c r="F64" s="161">
        <v>0</v>
      </c>
      <c r="G64" s="217">
        <f t="shared" si="0"/>
        <v>0</v>
      </c>
    </row>
    <row r="65" spans="1:7" x14ac:dyDescent="0.2">
      <c r="A65" s="228"/>
      <c r="B65" s="229" t="s">
        <v>96</v>
      </c>
      <c r="C65" s="230" t="str">
        <f>C48</f>
        <v>Zámečnické konstrukce-oplocení v. 4,0 m a 2,0 m</v>
      </c>
      <c r="D65" s="228"/>
      <c r="E65" s="228"/>
      <c r="F65" s="228"/>
      <c r="G65" s="231">
        <f>SUM(G48:G64)</f>
        <v>0</v>
      </c>
    </row>
    <row r="66" spans="1:7" ht="15.75" x14ac:dyDescent="0.25">
      <c r="A66" s="129"/>
      <c r="B66" s="130"/>
      <c r="C66" s="131" t="s">
        <v>88</v>
      </c>
      <c r="D66" s="132"/>
      <c r="E66" s="133"/>
      <c r="F66" s="133"/>
      <c r="G66" s="232">
        <f>G12+G16+G22+G27+G34+G37+G41+G47+G65</f>
        <v>0</v>
      </c>
    </row>
    <row r="67" spans="1:7" ht="15.75" x14ac:dyDescent="0.25">
      <c r="A67" s="233"/>
      <c r="B67" s="234"/>
      <c r="C67" s="235"/>
      <c r="D67" s="236"/>
      <c r="E67" s="237"/>
      <c r="F67" s="237"/>
      <c r="G67" s="238"/>
    </row>
    <row r="68" spans="1:7" ht="15.75" x14ac:dyDescent="0.25">
      <c r="A68" s="129"/>
      <c r="B68" s="130"/>
      <c r="C68" s="131" t="s">
        <v>177</v>
      </c>
      <c r="D68" s="132"/>
      <c r="E68" s="133"/>
      <c r="F68" s="133"/>
      <c r="G68" s="134"/>
    </row>
    <row r="69" spans="1:7" x14ac:dyDescent="0.2">
      <c r="A69" s="135" t="s">
        <v>89</v>
      </c>
      <c r="B69" s="136" t="s">
        <v>105</v>
      </c>
      <c r="C69" s="137" t="s">
        <v>106</v>
      </c>
      <c r="D69" s="138"/>
      <c r="E69" s="139"/>
      <c r="F69" s="139"/>
      <c r="G69" s="140"/>
    </row>
    <row r="70" spans="1:7" x14ac:dyDescent="0.2">
      <c r="A70" s="141">
        <v>41</v>
      </c>
      <c r="B70" s="142" t="s">
        <v>6</v>
      </c>
      <c r="C70" s="239" t="s">
        <v>178</v>
      </c>
      <c r="D70" s="144" t="s">
        <v>176</v>
      </c>
      <c r="E70" s="145">
        <v>1</v>
      </c>
      <c r="F70" s="146">
        <v>0</v>
      </c>
      <c r="G70" s="147">
        <f>E70*F70</f>
        <v>0</v>
      </c>
    </row>
    <row r="71" spans="1:7" x14ac:dyDescent="0.2">
      <c r="A71" s="148"/>
      <c r="B71" s="149" t="s">
        <v>96</v>
      </c>
      <c r="C71" s="150" t="str">
        <f>CONCATENATE(B69," ",C69)</f>
        <v>5 Komunikace</v>
      </c>
      <c r="D71" s="151"/>
      <c r="E71" s="152"/>
      <c r="F71" s="153"/>
      <c r="G71" s="154">
        <f>SUM(G69:G70)</f>
        <v>0</v>
      </c>
    </row>
    <row r="72" spans="1:7" x14ac:dyDescent="0.2">
      <c r="A72" s="188" t="s">
        <v>89</v>
      </c>
      <c r="B72" s="189"/>
      <c r="C72" s="190" t="s">
        <v>140</v>
      </c>
      <c r="D72" s="191"/>
      <c r="E72" s="192"/>
      <c r="F72" s="192"/>
      <c r="G72" s="193"/>
    </row>
    <row r="73" spans="1:7" x14ac:dyDescent="0.2">
      <c r="A73" s="196">
        <v>42</v>
      </c>
      <c r="B73" s="213" t="s">
        <v>179</v>
      </c>
      <c r="C73" s="214" t="s">
        <v>180</v>
      </c>
      <c r="D73" s="215" t="s">
        <v>92</v>
      </c>
      <c r="E73" s="216">
        <v>585</v>
      </c>
      <c r="F73" s="216">
        <v>0</v>
      </c>
      <c r="G73" s="217">
        <f>E73*F73</f>
        <v>0</v>
      </c>
    </row>
    <row r="74" spans="1:7" x14ac:dyDescent="0.2">
      <c r="A74" s="196">
        <v>43</v>
      </c>
      <c r="B74" s="213" t="s">
        <v>181</v>
      </c>
      <c r="C74" s="214" t="s">
        <v>182</v>
      </c>
      <c r="D74" s="215" t="s">
        <v>129</v>
      </c>
      <c r="E74" s="216">
        <v>15</v>
      </c>
      <c r="F74" s="216">
        <v>0</v>
      </c>
      <c r="G74" s="217">
        <f>E74*F74</f>
        <v>0</v>
      </c>
    </row>
    <row r="75" spans="1:7" x14ac:dyDescent="0.2">
      <c r="A75" s="196">
        <v>44</v>
      </c>
      <c r="B75" s="213" t="s">
        <v>183</v>
      </c>
      <c r="C75" s="214" t="s">
        <v>184</v>
      </c>
      <c r="D75" s="215" t="s">
        <v>176</v>
      </c>
      <c r="E75" s="216">
        <v>1</v>
      </c>
      <c r="F75" s="216">
        <v>0</v>
      </c>
      <c r="G75" s="217">
        <f>E75*F75</f>
        <v>0</v>
      </c>
    </row>
    <row r="76" spans="1:7" x14ac:dyDescent="0.2">
      <c r="A76" s="196">
        <v>45</v>
      </c>
      <c r="B76" s="197" t="s">
        <v>6</v>
      </c>
      <c r="C76" s="198" t="s">
        <v>141</v>
      </c>
      <c r="D76" s="199" t="s">
        <v>92</v>
      </c>
      <c r="E76" s="200">
        <v>585</v>
      </c>
      <c r="F76" s="200">
        <v>0</v>
      </c>
      <c r="G76" s="201">
        <f>E76*F76</f>
        <v>0</v>
      </c>
    </row>
    <row r="77" spans="1:7" x14ac:dyDescent="0.2">
      <c r="A77" s="196">
        <v>46</v>
      </c>
      <c r="B77" s="197" t="s">
        <v>101</v>
      </c>
      <c r="C77" s="198" t="s">
        <v>142</v>
      </c>
      <c r="D77" s="199" t="s">
        <v>93</v>
      </c>
      <c r="E77" s="200">
        <v>380</v>
      </c>
      <c r="F77" s="200">
        <v>0</v>
      </c>
      <c r="G77" s="201">
        <f>E77*F77</f>
        <v>0</v>
      </c>
    </row>
    <row r="78" spans="1:7" x14ac:dyDescent="0.2">
      <c r="A78" s="148"/>
      <c r="B78" s="149" t="s">
        <v>96</v>
      </c>
      <c r="C78" s="204" t="str">
        <f>C72</f>
        <v>Sportovní povrchy</v>
      </c>
      <c r="D78" s="148"/>
      <c r="E78" s="205"/>
      <c r="F78" s="205"/>
      <c r="G78" s="154">
        <f>SUM(G72:G77)</f>
        <v>0</v>
      </c>
    </row>
    <row r="79" spans="1:7" x14ac:dyDescent="0.2">
      <c r="A79" s="188" t="s">
        <v>89</v>
      </c>
      <c r="B79" s="189"/>
      <c r="C79" s="190" t="s">
        <v>143</v>
      </c>
      <c r="D79" s="191"/>
      <c r="E79" s="192"/>
      <c r="F79" s="192"/>
      <c r="G79" s="193"/>
    </row>
    <row r="80" spans="1:7" x14ac:dyDescent="0.2">
      <c r="A80" s="196">
        <v>47</v>
      </c>
      <c r="B80" s="213" t="s">
        <v>6</v>
      </c>
      <c r="C80" s="218" t="s">
        <v>146</v>
      </c>
      <c r="D80" s="215" t="s">
        <v>100</v>
      </c>
      <c r="E80" s="216">
        <v>1</v>
      </c>
      <c r="F80" s="216">
        <v>0</v>
      </c>
      <c r="G80" s="217">
        <f>E80*F80</f>
        <v>0</v>
      </c>
    </row>
    <row r="81" spans="1:7" ht="22.5" x14ac:dyDescent="0.2">
      <c r="A81" s="164">
        <v>48</v>
      </c>
      <c r="B81" s="207" t="s">
        <v>179</v>
      </c>
      <c r="C81" s="208" t="s">
        <v>144</v>
      </c>
      <c r="D81" s="209" t="s">
        <v>100</v>
      </c>
      <c r="E81" s="210">
        <v>1</v>
      </c>
      <c r="F81" s="210">
        <v>0</v>
      </c>
      <c r="G81" s="161">
        <f>E81*F81</f>
        <v>0</v>
      </c>
    </row>
    <row r="82" spans="1:7" x14ac:dyDescent="0.2">
      <c r="A82" s="148"/>
      <c r="B82" s="149" t="s">
        <v>96</v>
      </c>
      <c r="C82" s="204" t="str">
        <f>C79</f>
        <v>Vybavení</v>
      </c>
      <c r="D82" s="148"/>
      <c r="E82" s="205"/>
      <c r="F82" s="205"/>
      <c r="G82" s="154">
        <f>SUM(G79:G81)</f>
        <v>0</v>
      </c>
    </row>
    <row r="83" spans="1:7" ht="15.75" x14ac:dyDescent="0.25">
      <c r="A83" s="129"/>
      <c r="B83" s="130"/>
      <c r="C83" s="131" t="s">
        <v>177</v>
      </c>
      <c r="D83" s="132"/>
      <c r="E83" s="133"/>
      <c r="F83" s="133"/>
      <c r="G83" s="232">
        <f>G71+G78+G82</f>
        <v>0</v>
      </c>
    </row>
    <row r="84" spans="1:7" ht="15.75" x14ac:dyDescent="0.25">
      <c r="A84" s="233"/>
      <c r="B84" s="234"/>
      <c r="C84" s="235"/>
      <c r="D84" s="236"/>
      <c r="E84" s="237"/>
      <c r="F84" s="237"/>
      <c r="G84" s="238"/>
    </row>
    <row r="85" spans="1:7" ht="15.75" x14ac:dyDescent="0.25">
      <c r="A85" s="129"/>
      <c r="B85" s="130"/>
      <c r="C85" s="131" t="s">
        <v>185</v>
      </c>
      <c r="D85" s="132"/>
      <c r="E85" s="133"/>
      <c r="F85" s="133"/>
      <c r="G85" s="232"/>
    </row>
    <row r="86" spans="1:7" x14ac:dyDescent="0.2">
      <c r="A86" s="135" t="s">
        <v>89</v>
      </c>
      <c r="B86" s="136" t="s">
        <v>105</v>
      </c>
      <c r="C86" s="137" t="s">
        <v>106</v>
      </c>
      <c r="D86" s="138"/>
      <c r="E86" s="139"/>
      <c r="F86" s="139"/>
      <c r="G86" s="140"/>
    </row>
    <row r="87" spans="1:7" ht="22.5" x14ac:dyDescent="0.2">
      <c r="A87" s="240">
        <v>49</v>
      </c>
      <c r="B87" s="169" t="s">
        <v>6</v>
      </c>
      <c r="C87" s="241" t="s">
        <v>186</v>
      </c>
      <c r="D87" s="165" t="s">
        <v>92</v>
      </c>
      <c r="E87" s="166">
        <v>256</v>
      </c>
      <c r="F87" s="167">
        <v>0</v>
      </c>
      <c r="G87" s="168">
        <f>E87*F87</f>
        <v>0</v>
      </c>
    </row>
    <row r="88" spans="1:7" x14ac:dyDescent="0.2">
      <c r="A88" s="148"/>
      <c r="B88" s="149" t="s">
        <v>96</v>
      </c>
      <c r="C88" s="150" t="str">
        <f>CONCATENATE(B86," ",C86)</f>
        <v>5 Komunikace</v>
      </c>
      <c r="D88" s="151"/>
      <c r="E88" s="152"/>
      <c r="F88" s="153"/>
      <c r="G88" s="154">
        <f>SUM(G86:G87)</f>
        <v>0</v>
      </c>
    </row>
    <row r="89" spans="1:7" x14ac:dyDescent="0.2">
      <c r="A89" s="188" t="s">
        <v>89</v>
      </c>
      <c r="B89" s="189"/>
      <c r="C89" s="190" t="s">
        <v>140</v>
      </c>
      <c r="D89" s="191"/>
      <c r="E89" s="192"/>
      <c r="F89" s="192"/>
      <c r="G89" s="193"/>
    </row>
    <row r="90" spans="1:7" x14ac:dyDescent="0.2">
      <c r="A90" s="196">
        <v>50</v>
      </c>
      <c r="B90" s="213" t="s">
        <v>179</v>
      </c>
      <c r="C90" s="214" t="s">
        <v>180</v>
      </c>
      <c r="D90" s="215" t="s">
        <v>92</v>
      </c>
      <c r="E90" s="216">
        <v>256</v>
      </c>
      <c r="F90" s="216">
        <v>0</v>
      </c>
      <c r="G90" s="217">
        <f>E90*F90</f>
        <v>0</v>
      </c>
    </row>
    <row r="91" spans="1:7" x14ac:dyDescent="0.2">
      <c r="A91" s="196">
        <v>51</v>
      </c>
      <c r="B91" s="213" t="s">
        <v>181</v>
      </c>
      <c r="C91" s="214" t="s">
        <v>182</v>
      </c>
      <c r="D91" s="215" t="s">
        <v>129</v>
      </c>
      <c r="E91" s="216">
        <v>7</v>
      </c>
      <c r="F91" s="216">
        <v>0</v>
      </c>
      <c r="G91" s="217">
        <f>E91*F91</f>
        <v>0</v>
      </c>
    </row>
    <row r="92" spans="1:7" x14ac:dyDescent="0.2">
      <c r="A92" s="196">
        <v>52</v>
      </c>
      <c r="B92" s="213" t="s">
        <v>183</v>
      </c>
      <c r="C92" s="214" t="s">
        <v>184</v>
      </c>
      <c r="D92" s="215" t="s">
        <v>176</v>
      </c>
      <c r="E92" s="216">
        <v>1</v>
      </c>
      <c r="F92" s="216">
        <v>0</v>
      </c>
      <c r="G92" s="217">
        <f>E92*F92</f>
        <v>0</v>
      </c>
    </row>
    <row r="93" spans="1:7" x14ac:dyDescent="0.2">
      <c r="A93" s="196">
        <v>53</v>
      </c>
      <c r="B93" s="197" t="s">
        <v>6</v>
      </c>
      <c r="C93" s="198" t="s">
        <v>141</v>
      </c>
      <c r="D93" s="199" t="s">
        <v>92</v>
      </c>
      <c r="E93" s="200">
        <v>256</v>
      </c>
      <c r="F93" s="200">
        <v>0</v>
      </c>
      <c r="G93" s="201">
        <f>E93*F93</f>
        <v>0</v>
      </c>
    </row>
    <row r="94" spans="1:7" x14ac:dyDescent="0.2">
      <c r="A94" s="196">
        <v>54</v>
      </c>
      <c r="B94" s="197" t="s">
        <v>101</v>
      </c>
      <c r="C94" s="198" t="s">
        <v>187</v>
      </c>
      <c r="D94" s="199" t="s">
        <v>93</v>
      </c>
      <c r="E94" s="200">
        <v>112</v>
      </c>
      <c r="F94" s="200">
        <v>0</v>
      </c>
      <c r="G94" s="201">
        <f>E94*F94</f>
        <v>0</v>
      </c>
    </row>
    <row r="95" spans="1:7" x14ac:dyDescent="0.2">
      <c r="A95" s="148"/>
      <c r="B95" s="149" t="s">
        <v>96</v>
      </c>
      <c r="C95" s="204" t="str">
        <f>C89</f>
        <v>Sportovní povrchy</v>
      </c>
      <c r="D95" s="148"/>
      <c r="E95" s="205"/>
      <c r="F95" s="205"/>
      <c r="G95" s="154">
        <f>SUM(G89:G94)</f>
        <v>0</v>
      </c>
    </row>
    <row r="96" spans="1:7" x14ac:dyDescent="0.2">
      <c r="A96" s="222" t="s">
        <v>89</v>
      </c>
      <c r="B96" s="223"/>
      <c r="C96" s="224" t="s">
        <v>188</v>
      </c>
      <c r="D96" s="223"/>
      <c r="E96" s="223"/>
      <c r="F96" s="223"/>
      <c r="G96" s="221">
        <f t="shared" ref="G96:G101" si="1">E96*F96</f>
        <v>0</v>
      </c>
    </row>
    <row r="97" spans="1:7" x14ac:dyDescent="0.2">
      <c r="A97" s="225">
        <v>55</v>
      </c>
      <c r="B97" s="226" t="s">
        <v>6</v>
      </c>
      <c r="C97" s="158" t="s">
        <v>189</v>
      </c>
      <c r="D97" s="159" t="s">
        <v>190</v>
      </c>
      <c r="E97" s="242">
        <v>1</v>
      </c>
      <c r="F97" s="161">
        <v>0</v>
      </c>
      <c r="G97" s="162">
        <f t="shared" si="1"/>
        <v>0</v>
      </c>
    </row>
    <row r="98" spans="1:7" ht="22.5" x14ac:dyDescent="0.2">
      <c r="A98" s="225">
        <v>56</v>
      </c>
      <c r="B98" s="226" t="s">
        <v>101</v>
      </c>
      <c r="C98" s="208" t="s">
        <v>191</v>
      </c>
      <c r="D98" s="164" t="s">
        <v>190</v>
      </c>
      <c r="E98" s="161">
        <v>1</v>
      </c>
      <c r="F98" s="161">
        <v>0</v>
      </c>
      <c r="G98" s="161">
        <f t="shared" si="1"/>
        <v>0</v>
      </c>
    </row>
    <row r="99" spans="1:7" x14ac:dyDescent="0.2">
      <c r="A99" s="225">
        <v>57</v>
      </c>
      <c r="B99" s="226" t="s">
        <v>103</v>
      </c>
      <c r="C99" s="208" t="s">
        <v>192</v>
      </c>
      <c r="D99" s="164" t="s">
        <v>190</v>
      </c>
      <c r="E99" s="161">
        <v>1</v>
      </c>
      <c r="F99" s="161">
        <v>0</v>
      </c>
      <c r="G99" s="161">
        <f t="shared" si="1"/>
        <v>0</v>
      </c>
    </row>
    <row r="100" spans="1:7" x14ac:dyDescent="0.2">
      <c r="A100" s="225">
        <v>58</v>
      </c>
      <c r="B100" s="226" t="s">
        <v>104</v>
      </c>
      <c r="C100" s="208" t="s">
        <v>193</v>
      </c>
      <c r="D100" s="164" t="s">
        <v>92</v>
      </c>
      <c r="E100" s="161">
        <v>20</v>
      </c>
      <c r="F100" s="161">
        <v>0</v>
      </c>
      <c r="G100" s="161">
        <f t="shared" si="1"/>
        <v>0</v>
      </c>
    </row>
    <row r="101" spans="1:7" x14ac:dyDescent="0.2">
      <c r="A101" s="225">
        <v>59</v>
      </c>
      <c r="B101" s="226" t="s">
        <v>153</v>
      </c>
      <c r="C101" s="163" t="s">
        <v>200</v>
      </c>
      <c r="D101" s="164" t="s">
        <v>176</v>
      </c>
      <c r="E101" s="161">
        <v>1</v>
      </c>
      <c r="F101" s="161">
        <v>0</v>
      </c>
      <c r="G101" s="161">
        <f t="shared" si="1"/>
        <v>0</v>
      </c>
    </row>
    <row r="102" spans="1:7" x14ac:dyDescent="0.2">
      <c r="A102" s="243"/>
      <c r="B102" s="244" t="s">
        <v>96</v>
      </c>
      <c r="C102" s="245" t="str">
        <f>C96</f>
        <v>Zámečnické konstrukce-oplocení v. 2,0m</v>
      </c>
      <c r="D102" s="243"/>
      <c r="E102" s="243"/>
      <c r="F102" s="243"/>
      <c r="G102" s="246">
        <f>SUM(G96:G101)</f>
        <v>0</v>
      </c>
    </row>
    <row r="103" spans="1:7" ht="15.75" x14ac:dyDescent="0.25">
      <c r="A103" s="129"/>
      <c r="B103" s="130"/>
      <c r="C103" s="131" t="s">
        <v>185</v>
      </c>
      <c r="D103" s="132"/>
      <c r="E103" s="133"/>
      <c r="F103" s="133"/>
      <c r="G103" s="232">
        <f>G88+G95+G102</f>
        <v>0</v>
      </c>
    </row>
    <row r="104" spans="1:7" ht="15.75" x14ac:dyDescent="0.25">
      <c r="A104" s="233"/>
      <c r="B104" s="234"/>
      <c r="C104" s="235"/>
      <c r="D104" s="236"/>
      <c r="E104" s="237"/>
      <c r="F104" s="237"/>
      <c r="G104" s="238"/>
    </row>
    <row r="105" spans="1:7" ht="15.75" x14ac:dyDescent="0.25">
      <c r="A105" s="129"/>
      <c r="B105" s="130"/>
      <c r="C105" s="131" t="s">
        <v>194</v>
      </c>
      <c r="D105" s="132"/>
      <c r="E105" s="133"/>
      <c r="F105" s="133"/>
      <c r="G105" s="232"/>
    </row>
    <row r="106" spans="1:7" x14ac:dyDescent="0.2">
      <c r="A106" s="135" t="s">
        <v>89</v>
      </c>
      <c r="B106" s="136" t="s">
        <v>105</v>
      </c>
      <c r="C106" s="137" t="s">
        <v>106</v>
      </c>
      <c r="D106" s="138"/>
      <c r="E106" s="139"/>
      <c r="F106" s="139"/>
      <c r="G106" s="140"/>
    </row>
    <row r="107" spans="1:7" ht="22.5" x14ac:dyDescent="0.2">
      <c r="A107" s="240">
        <v>60</v>
      </c>
      <c r="B107" s="169" t="s">
        <v>6</v>
      </c>
      <c r="C107" s="241" t="s">
        <v>195</v>
      </c>
      <c r="D107" s="165" t="s">
        <v>176</v>
      </c>
      <c r="E107" s="166">
        <v>1</v>
      </c>
      <c r="F107" s="167">
        <v>0</v>
      </c>
      <c r="G107" s="168">
        <f>E107*F107</f>
        <v>0</v>
      </c>
    </row>
    <row r="108" spans="1:7" x14ac:dyDescent="0.2">
      <c r="A108" s="148"/>
      <c r="B108" s="149" t="s">
        <v>96</v>
      </c>
      <c r="C108" s="150" t="str">
        <f>CONCATENATE(B106," ",C106)</f>
        <v>5 Komunikace</v>
      </c>
      <c r="D108" s="151"/>
      <c r="E108" s="152"/>
      <c r="F108" s="153"/>
      <c r="G108" s="154">
        <f>SUM(G106:G107)</f>
        <v>0</v>
      </c>
    </row>
    <row r="109" spans="1:7" x14ac:dyDescent="0.2">
      <c r="A109" s="188" t="s">
        <v>89</v>
      </c>
      <c r="B109" s="189"/>
      <c r="C109" s="190" t="s">
        <v>140</v>
      </c>
      <c r="D109" s="191"/>
      <c r="E109" s="192"/>
      <c r="F109" s="192"/>
      <c r="G109" s="193"/>
    </row>
    <row r="110" spans="1:7" x14ac:dyDescent="0.2">
      <c r="A110" s="196">
        <v>61</v>
      </c>
      <c r="B110" s="213" t="s">
        <v>6</v>
      </c>
      <c r="C110" s="214" t="s">
        <v>180</v>
      </c>
      <c r="D110" s="215" t="s">
        <v>92</v>
      </c>
      <c r="E110" s="216">
        <v>291</v>
      </c>
      <c r="F110" s="216">
        <v>0</v>
      </c>
      <c r="G110" s="217">
        <f>E110*F110</f>
        <v>0</v>
      </c>
    </row>
    <row r="111" spans="1:7" x14ac:dyDescent="0.2">
      <c r="A111" s="196">
        <v>62</v>
      </c>
      <c r="B111" s="213" t="s">
        <v>101</v>
      </c>
      <c r="C111" s="214" t="s">
        <v>182</v>
      </c>
      <c r="D111" s="215" t="s">
        <v>129</v>
      </c>
      <c r="E111" s="216">
        <v>8</v>
      </c>
      <c r="F111" s="216">
        <v>0</v>
      </c>
      <c r="G111" s="217">
        <f>E111*F111</f>
        <v>0</v>
      </c>
    </row>
    <row r="112" spans="1:7" x14ac:dyDescent="0.2">
      <c r="A112" s="196">
        <v>63</v>
      </c>
      <c r="B112" s="213" t="s">
        <v>103</v>
      </c>
      <c r="C112" s="214" t="s">
        <v>184</v>
      </c>
      <c r="D112" s="215" t="s">
        <v>176</v>
      </c>
      <c r="E112" s="216">
        <v>1</v>
      </c>
      <c r="F112" s="216">
        <v>0</v>
      </c>
      <c r="G112" s="217">
        <f>E112*F112</f>
        <v>0</v>
      </c>
    </row>
    <row r="113" spans="1:11" x14ac:dyDescent="0.2">
      <c r="A113" s="196">
        <v>64</v>
      </c>
      <c r="B113" s="213" t="s">
        <v>104</v>
      </c>
      <c r="C113" s="198" t="s">
        <v>141</v>
      </c>
      <c r="D113" s="199" t="s">
        <v>92</v>
      </c>
      <c r="E113" s="200">
        <v>291</v>
      </c>
      <c r="F113" s="200">
        <v>0</v>
      </c>
      <c r="G113" s="201">
        <f>E113*F113</f>
        <v>0</v>
      </c>
    </row>
    <row r="114" spans="1:11" x14ac:dyDescent="0.2">
      <c r="A114" s="196">
        <v>65</v>
      </c>
      <c r="B114" s="213" t="s">
        <v>153</v>
      </c>
      <c r="C114" s="198" t="s">
        <v>196</v>
      </c>
      <c r="D114" s="199" t="s">
        <v>93</v>
      </c>
      <c r="E114" s="200">
        <v>250</v>
      </c>
      <c r="F114" s="200">
        <v>0</v>
      </c>
      <c r="G114" s="201">
        <f>E114*F114</f>
        <v>0</v>
      </c>
    </row>
    <row r="115" spans="1:11" x14ac:dyDescent="0.2">
      <c r="A115" s="148"/>
      <c r="B115" s="149" t="s">
        <v>96</v>
      </c>
      <c r="C115" s="204" t="str">
        <f>C109</f>
        <v>Sportovní povrchy</v>
      </c>
      <c r="D115" s="148"/>
      <c r="E115" s="205"/>
      <c r="F115" s="205"/>
      <c r="G115" s="154">
        <f>SUM(G109:G114)</f>
        <v>0</v>
      </c>
    </row>
    <row r="116" spans="1:11" x14ac:dyDescent="0.2">
      <c r="A116" s="188" t="s">
        <v>89</v>
      </c>
      <c r="B116" s="189"/>
      <c r="C116" s="190" t="s">
        <v>143</v>
      </c>
      <c r="D116" s="191"/>
      <c r="E116" s="192"/>
      <c r="F116" s="192"/>
      <c r="G116" s="193"/>
    </row>
    <row r="117" spans="1:11" x14ac:dyDescent="0.2">
      <c r="A117" s="196">
        <v>66</v>
      </c>
      <c r="B117" s="213" t="s">
        <v>6</v>
      </c>
      <c r="C117" s="214" t="s">
        <v>145</v>
      </c>
      <c r="D117" s="215" t="s">
        <v>100</v>
      </c>
      <c r="E117" s="216">
        <v>2</v>
      </c>
      <c r="F117" s="216">
        <v>0</v>
      </c>
      <c r="G117" s="217">
        <f>E117*F117</f>
        <v>0</v>
      </c>
    </row>
    <row r="118" spans="1:11" x14ac:dyDescent="0.2">
      <c r="A118" s="196">
        <v>67</v>
      </c>
      <c r="B118" s="213" t="s">
        <v>101</v>
      </c>
      <c r="C118" s="218" t="s">
        <v>146</v>
      </c>
      <c r="D118" s="215" t="s">
        <v>176</v>
      </c>
      <c r="E118" s="216">
        <v>1</v>
      </c>
      <c r="F118" s="216">
        <v>0</v>
      </c>
      <c r="G118" s="217">
        <f>E118*F118</f>
        <v>0</v>
      </c>
    </row>
    <row r="119" spans="1:11" s="211" customFormat="1" ht="22.5" x14ac:dyDescent="0.2">
      <c r="A119" s="164">
        <v>68</v>
      </c>
      <c r="B119" s="207" t="s">
        <v>103</v>
      </c>
      <c r="C119" s="208" t="s">
        <v>144</v>
      </c>
      <c r="D119" s="209" t="s">
        <v>100</v>
      </c>
      <c r="E119" s="210">
        <v>1</v>
      </c>
      <c r="F119" s="210">
        <v>0</v>
      </c>
      <c r="G119" s="161">
        <f>E119*F119</f>
        <v>0</v>
      </c>
      <c r="I119" s="212"/>
      <c r="J119" s="212"/>
      <c r="K119" s="212"/>
    </row>
    <row r="120" spans="1:11" x14ac:dyDescent="0.2">
      <c r="A120" s="148"/>
      <c r="B120" s="149" t="s">
        <v>96</v>
      </c>
      <c r="C120" s="204" t="str">
        <f>C116</f>
        <v>Vybavení</v>
      </c>
      <c r="D120" s="148"/>
      <c r="E120" s="205"/>
      <c r="F120" s="205"/>
      <c r="G120" s="154">
        <f>SUM(G116:G119)</f>
        <v>0</v>
      </c>
    </row>
    <row r="121" spans="1:11" x14ac:dyDescent="0.2">
      <c r="A121" s="222" t="s">
        <v>89</v>
      </c>
      <c r="B121" s="223"/>
      <c r="C121" s="224" t="s">
        <v>197</v>
      </c>
      <c r="D121" s="223"/>
      <c r="E121" s="223"/>
      <c r="F121" s="223"/>
      <c r="G121" s="221">
        <f t="shared" ref="G121:G127" si="2">E121*F121</f>
        <v>0</v>
      </c>
    </row>
    <row r="122" spans="1:11" x14ac:dyDescent="0.2">
      <c r="A122" s="225">
        <v>69</v>
      </c>
      <c r="B122" s="226" t="s">
        <v>6</v>
      </c>
      <c r="C122" s="158" t="s">
        <v>189</v>
      </c>
      <c r="D122" s="159" t="s">
        <v>190</v>
      </c>
      <c r="E122" s="242">
        <v>1</v>
      </c>
      <c r="F122" s="161">
        <v>0</v>
      </c>
      <c r="G122" s="162">
        <f t="shared" si="2"/>
        <v>0</v>
      </c>
    </row>
    <row r="123" spans="1:11" ht="33.75" x14ac:dyDescent="0.2">
      <c r="A123" s="225">
        <v>70</v>
      </c>
      <c r="B123" s="226" t="s">
        <v>101</v>
      </c>
      <c r="C123" s="208" t="s">
        <v>198</v>
      </c>
      <c r="D123" s="164" t="s">
        <v>190</v>
      </c>
      <c r="E123" s="161">
        <v>1</v>
      </c>
      <c r="F123" s="161">
        <v>0</v>
      </c>
      <c r="G123" s="161">
        <f t="shared" si="2"/>
        <v>0</v>
      </c>
    </row>
    <row r="124" spans="1:11" x14ac:dyDescent="0.2">
      <c r="A124" s="225">
        <v>71</v>
      </c>
      <c r="B124" s="226" t="s">
        <v>103</v>
      </c>
      <c r="C124" s="208" t="s">
        <v>192</v>
      </c>
      <c r="D124" s="164" t="s">
        <v>190</v>
      </c>
      <c r="E124" s="161">
        <v>1</v>
      </c>
      <c r="F124" s="161">
        <v>0</v>
      </c>
      <c r="G124" s="161">
        <f t="shared" si="2"/>
        <v>0</v>
      </c>
    </row>
    <row r="125" spans="1:11" x14ac:dyDescent="0.2">
      <c r="A125" s="225">
        <v>72</v>
      </c>
      <c r="B125" s="226" t="s">
        <v>104</v>
      </c>
      <c r="C125" s="208" t="s">
        <v>193</v>
      </c>
      <c r="D125" s="164" t="s">
        <v>92</v>
      </c>
      <c r="E125" s="161">
        <v>24</v>
      </c>
      <c r="F125" s="161">
        <v>0</v>
      </c>
      <c r="G125" s="161">
        <f t="shared" si="2"/>
        <v>0</v>
      </c>
    </row>
    <row r="126" spans="1:11" x14ac:dyDescent="0.2">
      <c r="A126" s="225">
        <v>73</v>
      </c>
      <c r="B126" s="226" t="s">
        <v>153</v>
      </c>
      <c r="C126" s="163" t="s">
        <v>199</v>
      </c>
      <c r="D126" s="164" t="s">
        <v>190</v>
      </c>
      <c r="E126" s="161">
        <v>1</v>
      </c>
      <c r="F126" s="161">
        <v>0</v>
      </c>
      <c r="G126" s="161">
        <f t="shared" si="2"/>
        <v>0</v>
      </c>
    </row>
    <row r="127" spans="1:11" x14ac:dyDescent="0.2">
      <c r="A127" s="225">
        <v>74</v>
      </c>
      <c r="B127" s="226" t="s">
        <v>155</v>
      </c>
      <c r="C127" s="163" t="s">
        <v>200</v>
      </c>
      <c r="D127" s="164" t="s">
        <v>176</v>
      </c>
      <c r="E127" s="161">
        <v>1</v>
      </c>
      <c r="F127" s="161">
        <v>0</v>
      </c>
      <c r="G127" s="161">
        <f t="shared" si="2"/>
        <v>0</v>
      </c>
    </row>
    <row r="128" spans="1:11" x14ac:dyDescent="0.2">
      <c r="A128" s="243"/>
      <c r="B128" s="244" t="s">
        <v>96</v>
      </c>
      <c r="C128" s="245" t="str">
        <f>C121</f>
        <v>Zámečnické konstrukce-oplocení v.4,0m</v>
      </c>
      <c r="D128" s="243"/>
      <c r="E128" s="243"/>
      <c r="F128" s="243"/>
      <c r="G128" s="246">
        <f>SUM(G121:G127)</f>
        <v>0</v>
      </c>
    </row>
    <row r="129" spans="1:7" ht="15.75" x14ac:dyDescent="0.25">
      <c r="A129" s="129"/>
      <c r="B129" s="130"/>
      <c r="C129" s="131" t="s">
        <v>194</v>
      </c>
      <c r="D129" s="132"/>
      <c r="E129" s="133"/>
      <c r="F129" s="133"/>
      <c r="G129" s="232">
        <f>G108+G115+G120+G128</f>
        <v>0</v>
      </c>
    </row>
  </sheetData>
  <sheetProtection selectLockedCells="1" selectUnlockedCells="1"/>
  <mergeCells count="4">
    <mergeCell ref="A1:G1"/>
    <mergeCell ref="A3:B3"/>
    <mergeCell ref="A4:B4"/>
    <mergeCell ref="E4:G4"/>
  </mergeCells>
  <pageMargins left="0.59027777777777779" right="0.39374999999999999" top="0.59027777777777779" bottom="0.51180555555555551" header="0.51180555555555551" footer="0.51180555555555551"/>
  <pageSetup paperSize="9" scale="85" firstPageNumber="0" orientation="portrait" horizontalDpi="300" verticalDpi="300"/>
  <headerFooter alignWithMargins="0"/>
  <rowBreaks count="1" manualBreakCount="1"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38</vt:i4>
      </vt:variant>
    </vt:vector>
  </HeadingPairs>
  <TitlesOfParts>
    <vt:vector size="41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Rekapitulace!Excel_BuiltIn_Print_Area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 Aleš</dc:creator>
  <cp:lastModifiedBy>Lada Aleš</cp:lastModifiedBy>
  <dcterms:created xsi:type="dcterms:W3CDTF">2018-04-27T10:13:36Z</dcterms:created>
  <dcterms:modified xsi:type="dcterms:W3CDTF">2018-04-27T12:22:19Z</dcterms:modified>
</cp:coreProperties>
</file>