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3035" windowHeight="8955"/>
  </bookViews>
  <sheets>
    <sheet name="Rekapitulace stavby" sheetId="1" r:id="rId1"/>
    <sheet name="01.1 - SO 01.1 Stavební část" sheetId="2" r:id="rId2"/>
    <sheet name="01.3 - SO 01.3  VZT" sheetId="4" r:id="rId3"/>
    <sheet name="01.4 - SO 01.4 ÚT" sheetId="5" r:id="rId4"/>
    <sheet name="01.5 - SO 01.5 Klimatizace" sheetId="6" r:id="rId5"/>
    <sheet name="101 - VON" sheetId="8" r:id="rId6"/>
  </sheets>
  <definedNames>
    <definedName name="_xlnm.Print_Titles" localSheetId="1">'01.1 - SO 01.1 Stavební část'!$120:$120</definedName>
    <definedName name="_xlnm.Print_Titles" localSheetId="2">'01.3 - SO 01.3  VZT'!$112:$112</definedName>
    <definedName name="_xlnm.Print_Titles" localSheetId="3">'01.4 - SO 01.4 ÚT'!$113:$113</definedName>
    <definedName name="_xlnm.Print_Titles" localSheetId="4">'01.5 - SO 01.5 Klimatizace'!$111:$111</definedName>
    <definedName name="_xlnm.Print_Titles" localSheetId="5">'101 - VON'!$110:$110</definedName>
    <definedName name="_xlnm.Print_Titles" localSheetId="0">'Rekapitulace stavby'!$85:$85</definedName>
    <definedName name="_xlnm.Print_Area" localSheetId="1">'01.1 - SO 01.1 Stavební část'!$C$4:$Q$70,'01.1 - SO 01.1 Stavební část'!$C$76:$Q$104,'01.1 - SO 01.1 Stavební část'!$C$110:$Q$224</definedName>
    <definedName name="_xlnm.Print_Area" localSheetId="2">'01.3 - SO 01.3  VZT'!$C$4:$Q$70,'01.3 - SO 01.3  VZT'!$C$76:$Q$96,'01.3 - SO 01.3  VZT'!$C$102:$Q$183</definedName>
    <definedName name="_xlnm.Print_Area" localSheetId="3">'01.4 - SO 01.4 ÚT'!$C$4:$Q$70,'01.4 - SO 01.4 ÚT'!$C$76:$Q$97,'01.4 - SO 01.4 ÚT'!$C$103:$Q$142</definedName>
    <definedName name="_xlnm.Print_Area" localSheetId="4">'01.5 - SO 01.5 Klimatizace'!$C$4:$Q$70,'01.5 - SO 01.5 Klimatizace'!$C$76:$Q$95,'01.5 - SO 01.5 Klimatizace'!$C$101:$Q$125</definedName>
    <definedName name="_xlnm.Print_Area" localSheetId="5">'101 - VON'!$C$4:$Q$70,'101 - VON'!$C$76:$Q$94,'101 - VON'!$C$100:$Q$116</definedName>
    <definedName name="_xlnm.Print_Area" localSheetId="0">'Rekapitulace stavby'!$C$4:$AP$70,'Rekapitulace stavby'!$C$76:$AP$96</definedName>
  </definedNames>
  <calcPr calcId="145621" fullCalcOnLoad="1" iterateCount="1"/>
</workbook>
</file>

<file path=xl/calcChain.xml><?xml version="1.0" encoding="utf-8"?>
<calcChain xmlns="http://schemas.openxmlformats.org/spreadsheetml/2006/main">
  <c r="K140" i="2" l="1"/>
  <c r="K137" i="2"/>
  <c r="F6" i="2"/>
  <c r="F112" i="2"/>
  <c r="O11" i="2"/>
  <c r="E12" i="2"/>
  <c r="F117" i="2"/>
  <c r="O12" i="2"/>
  <c r="O14" i="2"/>
  <c r="E15" i="2"/>
  <c r="F84" i="2"/>
  <c r="O15" i="2"/>
  <c r="O17" i="2"/>
  <c r="E18" i="2"/>
  <c r="M117" i="2"/>
  <c r="O18" i="2"/>
  <c r="O20" i="2"/>
  <c r="E21" i="2"/>
  <c r="M84" i="2"/>
  <c r="O21" i="2"/>
  <c r="BK124" i="2"/>
  <c r="BK123" i="2"/>
  <c r="BK131" i="2"/>
  <c r="BK134" i="2"/>
  <c r="BK142" i="2"/>
  <c r="BK147" i="2"/>
  <c r="BK152" i="2"/>
  <c r="BK156" i="2"/>
  <c r="BK159" i="2"/>
  <c r="BK162" i="2"/>
  <c r="BK165" i="2"/>
  <c r="BK169" i="2"/>
  <c r="BK170" i="2"/>
  <c r="BK171" i="2"/>
  <c r="BK172" i="2"/>
  <c r="BK175" i="2"/>
  <c r="BK179" i="2"/>
  <c r="BK178" i="2"/>
  <c r="N178" i="2"/>
  <c r="N94" i="2"/>
  <c r="BK182" i="2"/>
  <c r="BK185" i="2"/>
  <c r="BK188" i="2"/>
  <c r="BK191" i="2"/>
  <c r="BK194" i="2"/>
  <c r="BK196" i="2"/>
  <c r="BK199" i="2"/>
  <c r="BK202" i="2"/>
  <c r="BK203" i="2"/>
  <c r="BK205" i="2"/>
  <c r="BK208" i="2"/>
  <c r="BK211" i="2"/>
  <c r="BK212" i="2"/>
  <c r="BK213" i="2"/>
  <c r="BK214" i="2"/>
  <c r="BK216" i="2"/>
  <c r="BK221" i="2"/>
  <c r="BK222" i="2"/>
  <c r="BK223" i="2"/>
  <c r="BK224" i="2"/>
  <c r="M28" i="2"/>
  <c r="AS88" i="1"/>
  <c r="N124" i="2"/>
  <c r="BE124" i="2"/>
  <c r="N131" i="2"/>
  <c r="BE131" i="2"/>
  <c r="N134" i="2"/>
  <c r="BE134" i="2"/>
  <c r="N142" i="2"/>
  <c r="BE142" i="2"/>
  <c r="N147" i="2"/>
  <c r="BE147" i="2"/>
  <c r="N152" i="2"/>
  <c r="BE152" i="2"/>
  <c r="N156" i="2"/>
  <c r="BE156" i="2"/>
  <c r="N159" i="2"/>
  <c r="BE159" i="2"/>
  <c r="N162" i="2"/>
  <c r="BE162" i="2"/>
  <c r="N165" i="2"/>
  <c r="BE165" i="2"/>
  <c r="N169" i="2"/>
  <c r="BE169" i="2"/>
  <c r="N170" i="2"/>
  <c r="BE170" i="2"/>
  <c r="N171" i="2"/>
  <c r="BE171" i="2"/>
  <c r="N172" i="2"/>
  <c r="BE172" i="2"/>
  <c r="N175" i="2"/>
  <c r="BE175" i="2"/>
  <c r="N179" i="2"/>
  <c r="BE179" i="2"/>
  <c r="N182" i="2"/>
  <c r="BE182" i="2"/>
  <c r="N185" i="2"/>
  <c r="BE185" i="2"/>
  <c r="N188" i="2"/>
  <c r="BE188" i="2"/>
  <c r="N191" i="2"/>
  <c r="BE191" i="2"/>
  <c r="N194" i="2"/>
  <c r="BE194" i="2"/>
  <c r="N196" i="2"/>
  <c r="BE196" i="2"/>
  <c r="N199" i="2"/>
  <c r="BE199" i="2"/>
  <c r="N202" i="2"/>
  <c r="BE202" i="2"/>
  <c r="N203" i="2"/>
  <c r="BE203" i="2"/>
  <c r="N205" i="2"/>
  <c r="BE205" i="2"/>
  <c r="N208" i="2"/>
  <c r="BE208" i="2"/>
  <c r="N211" i="2"/>
  <c r="BE211" i="2"/>
  <c r="N212" i="2"/>
  <c r="BE212" i="2"/>
  <c r="N213" i="2"/>
  <c r="BE213" i="2"/>
  <c r="N214" i="2"/>
  <c r="BE214" i="2"/>
  <c r="N216" i="2"/>
  <c r="BE216" i="2"/>
  <c r="N221" i="2"/>
  <c r="BE221" i="2"/>
  <c r="N222" i="2"/>
  <c r="BE222" i="2"/>
  <c r="N223" i="2"/>
  <c r="BE223" i="2"/>
  <c r="N224" i="2"/>
  <c r="BE224" i="2"/>
  <c r="BF124" i="2"/>
  <c r="BF131" i="2"/>
  <c r="BF134" i="2"/>
  <c r="BF137" i="2"/>
  <c r="BF142" i="2"/>
  <c r="BF147" i="2"/>
  <c r="BF152" i="2"/>
  <c r="BF156" i="2"/>
  <c r="BF159" i="2"/>
  <c r="BF162" i="2"/>
  <c r="BF165" i="2"/>
  <c r="BF169" i="2"/>
  <c r="BF170" i="2"/>
  <c r="BF171" i="2"/>
  <c r="BF172" i="2"/>
  <c r="BF175" i="2"/>
  <c r="BF179" i="2"/>
  <c r="BF182" i="2"/>
  <c r="BF185" i="2"/>
  <c r="BF188" i="2"/>
  <c r="BF191" i="2"/>
  <c r="BF194" i="2"/>
  <c r="BF196" i="2"/>
  <c r="BF199" i="2"/>
  <c r="BF202" i="2"/>
  <c r="BF203" i="2"/>
  <c r="BF205" i="2"/>
  <c r="BF208" i="2"/>
  <c r="BF211" i="2"/>
  <c r="BF212" i="2"/>
  <c r="BF213" i="2"/>
  <c r="BF214" i="2"/>
  <c r="BF216" i="2"/>
  <c r="BF221" i="2"/>
  <c r="BF222" i="2"/>
  <c r="BF223" i="2"/>
  <c r="BF224" i="2"/>
  <c r="BG124" i="2"/>
  <c r="BG131" i="2"/>
  <c r="BG134" i="2"/>
  <c r="BG137" i="2"/>
  <c r="BG142" i="2"/>
  <c r="BG147" i="2"/>
  <c r="BG152" i="2"/>
  <c r="BG156" i="2"/>
  <c r="BG159" i="2"/>
  <c r="BG162" i="2"/>
  <c r="BG165" i="2"/>
  <c r="BG169" i="2"/>
  <c r="BG170" i="2"/>
  <c r="BG171" i="2"/>
  <c r="BG172" i="2"/>
  <c r="BG175" i="2"/>
  <c r="BG179" i="2"/>
  <c r="BG182" i="2"/>
  <c r="BG185" i="2"/>
  <c r="BG188" i="2"/>
  <c r="BG191" i="2"/>
  <c r="BG194" i="2"/>
  <c r="BG196" i="2"/>
  <c r="BG199" i="2"/>
  <c r="BG202" i="2"/>
  <c r="BG203" i="2"/>
  <c r="BG205" i="2"/>
  <c r="BG208" i="2"/>
  <c r="BG211" i="2"/>
  <c r="BG212" i="2"/>
  <c r="BG213" i="2"/>
  <c r="BG214" i="2"/>
  <c r="BG216" i="2"/>
  <c r="BG221" i="2"/>
  <c r="BG222" i="2"/>
  <c r="BG223" i="2"/>
  <c r="BG224" i="2"/>
  <c r="BH124" i="2"/>
  <c r="BH131" i="2"/>
  <c r="BH134" i="2"/>
  <c r="BH137" i="2"/>
  <c r="BH142" i="2"/>
  <c r="BH147" i="2"/>
  <c r="BH152" i="2"/>
  <c r="BH156" i="2"/>
  <c r="BH159" i="2"/>
  <c r="BH162" i="2"/>
  <c r="BH165" i="2"/>
  <c r="BH169" i="2"/>
  <c r="BH170" i="2"/>
  <c r="BH171" i="2"/>
  <c r="BH172" i="2"/>
  <c r="BH175" i="2"/>
  <c r="BH179" i="2"/>
  <c r="BH182" i="2"/>
  <c r="BH185" i="2"/>
  <c r="BH188" i="2"/>
  <c r="BH191" i="2"/>
  <c r="BH194" i="2"/>
  <c r="BH196" i="2"/>
  <c r="BH199" i="2"/>
  <c r="BH202" i="2"/>
  <c r="BH203" i="2"/>
  <c r="BH205" i="2"/>
  <c r="BH208" i="2"/>
  <c r="BH211" i="2"/>
  <c r="BH212" i="2"/>
  <c r="BH213" i="2"/>
  <c r="BH214" i="2"/>
  <c r="BH216" i="2"/>
  <c r="BH221" i="2"/>
  <c r="BH222" i="2"/>
  <c r="BH223" i="2"/>
  <c r="BH224" i="2"/>
  <c r="BI124" i="2"/>
  <c r="BI131" i="2"/>
  <c r="BI134" i="2"/>
  <c r="BI137" i="2"/>
  <c r="BI142" i="2"/>
  <c r="BI147" i="2"/>
  <c r="BI152" i="2"/>
  <c r="BI156" i="2"/>
  <c r="BI159" i="2"/>
  <c r="BI162" i="2"/>
  <c r="BI165" i="2"/>
  <c r="BI169" i="2"/>
  <c r="BI170" i="2"/>
  <c r="BI171" i="2"/>
  <c r="BI172" i="2"/>
  <c r="BI175" i="2"/>
  <c r="BI179" i="2"/>
  <c r="BI182" i="2"/>
  <c r="BI185" i="2"/>
  <c r="BI188" i="2"/>
  <c r="BI191" i="2"/>
  <c r="BI194" i="2"/>
  <c r="BI196" i="2"/>
  <c r="BI199" i="2"/>
  <c r="BI202" i="2"/>
  <c r="BI203" i="2"/>
  <c r="BI205" i="2"/>
  <c r="BI208" i="2"/>
  <c r="BI211" i="2"/>
  <c r="BI212" i="2"/>
  <c r="BI213" i="2"/>
  <c r="BI214" i="2"/>
  <c r="BI216" i="2"/>
  <c r="BI221" i="2"/>
  <c r="BI222" i="2"/>
  <c r="BI223" i="2"/>
  <c r="BI224" i="2"/>
  <c r="F79" i="2"/>
  <c r="F81" i="2"/>
  <c r="M81" i="2"/>
  <c r="F113" i="2"/>
  <c r="F115" i="2"/>
  <c r="M115" i="2"/>
  <c r="W124" i="2"/>
  <c r="W123" i="2"/>
  <c r="W131" i="2"/>
  <c r="W134" i="2"/>
  <c r="W142" i="2"/>
  <c r="W147" i="2"/>
  <c r="W152" i="2"/>
  <c r="W156" i="2"/>
  <c r="W159" i="2"/>
  <c r="W162" i="2"/>
  <c r="W165" i="2"/>
  <c r="W169" i="2"/>
  <c r="W170" i="2"/>
  <c r="W171" i="2"/>
  <c r="W172" i="2"/>
  <c r="W175" i="2"/>
  <c r="W179" i="2"/>
  <c r="W178" i="2"/>
  <c r="W182" i="2"/>
  <c r="W185" i="2"/>
  <c r="W188" i="2"/>
  <c r="W191" i="2"/>
  <c r="W194" i="2"/>
  <c r="W196" i="2"/>
  <c r="W199" i="2"/>
  <c r="W202" i="2"/>
  <c r="W203" i="2"/>
  <c r="W205" i="2"/>
  <c r="W208" i="2"/>
  <c r="W211" i="2"/>
  <c r="W212" i="2"/>
  <c r="W213" i="2"/>
  <c r="W214" i="2"/>
  <c r="W216" i="2"/>
  <c r="W221" i="2"/>
  <c r="W222" i="2"/>
  <c r="W223" i="2"/>
  <c r="W224" i="2"/>
  <c r="Y124" i="2"/>
  <c r="Y123" i="2"/>
  <c r="Y131" i="2"/>
  <c r="Y134" i="2"/>
  <c r="Y142" i="2"/>
  <c r="Y147" i="2"/>
  <c r="Y152" i="2"/>
  <c r="Y156" i="2"/>
  <c r="Y159" i="2"/>
  <c r="Y162" i="2"/>
  <c r="Y165" i="2"/>
  <c r="Y169" i="2"/>
  <c r="Y170" i="2"/>
  <c r="Y171" i="2"/>
  <c r="Y172" i="2"/>
  <c r="Y175" i="2"/>
  <c r="Y179" i="2"/>
  <c r="Y178" i="2"/>
  <c r="Y182" i="2"/>
  <c r="Y185" i="2"/>
  <c r="Y188" i="2"/>
  <c r="Y191" i="2"/>
  <c r="Y194" i="2"/>
  <c r="Y196" i="2"/>
  <c r="Y199" i="2"/>
  <c r="Y202" i="2"/>
  <c r="Y203" i="2"/>
  <c r="Y205" i="2"/>
  <c r="Y208" i="2"/>
  <c r="Y211" i="2"/>
  <c r="Y212" i="2"/>
  <c r="Y213" i="2"/>
  <c r="Y214" i="2"/>
  <c r="Y216" i="2"/>
  <c r="Y221" i="2"/>
  <c r="Y222" i="2"/>
  <c r="Y223" i="2"/>
  <c r="Y224" i="2"/>
  <c r="AA124" i="2"/>
  <c r="AA123" i="2"/>
  <c r="AA131" i="2"/>
  <c r="AA134" i="2"/>
  <c r="AA142" i="2"/>
  <c r="AA147" i="2"/>
  <c r="AA152" i="2"/>
  <c r="AA156" i="2"/>
  <c r="AA159" i="2"/>
  <c r="AA162" i="2"/>
  <c r="AA165" i="2"/>
  <c r="AA169" i="2"/>
  <c r="AA170" i="2"/>
  <c r="AA171" i="2"/>
  <c r="AA172" i="2"/>
  <c r="AA175" i="2"/>
  <c r="AA179" i="2"/>
  <c r="AA178" i="2"/>
  <c r="AA182" i="2"/>
  <c r="AA185" i="2"/>
  <c r="AA188" i="2"/>
  <c r="AA191" i="2"/>
  <c r="AA194" i="2"/>
  <c r="AA196" i="2"/>
  <c r="AA199" i="2"/>
  <c r="AA202" i="2"/>
  <c r="AA203" i="2"/>
  <c r="AA205" i="2"/>
  <c r="AA208" i="2"/>
  <c r="AA211" i="2"/>
  <c r="AA212" i="2"/>
  <c r="AA213" i="2"/>
  <c r="AA214" i="2"/>
  <c r="AA216" i="2"/>
  <c r="AA221" i="2"/>
  <c r="AA222" i="2"/>
  <c r="AA223" i="2"/>
  <c r="AA224" i="2"/>
  <c r="F6" i="4"/>
  <c r="F78" i="4"/>
  <c r="O11" i="4"/>
  <c r="E12" i="4"/>
  <c r="F83" i="4"/>
  <c r="O12" i="4"/>
  <c r="O14" i="4"/>
  <c r="E15" i="4"/>
  <c r="F110" i="4"/>
  <c r="O15" i="4"/>
  <c r="O17" i="4"/>
  <c r="E18" i="4"/>
  <c r="M109" i="4"/>
  <c r="O18" i="4"/>
  <c r="O20" i="4"/>
  <c r="E21" i="4"/>
  <c r="M84" i="4"/>
  <c r="O21" i="4"/>
  <c r="BK115" i="4"/>
  <c r="BK116" i="4"/>
  <c r="BK117" i="4"/>
  <c r="BK118" i="4"/>
  <c r="BK119" i="4"/>
  <c r="BK120" i="4"/>
  <c r="BK121" i="4"/>
  <c r="BK122" i="4"/>
  <c r="BK123" i="4"/>
  <c r="BK124" i="4"/>
  <c r="BK125" i="4"/>
  <c r="BK126" i="4"/>
  <c r="BK127" i="4"/>
  <c r="BK128" i="4"/>
  <c r="BK129" i="4"/>
  <c r="BK130" i="4"/>
  <c r="BK131" i="4"/>
  <c r="BK132" i="4"/>
  <c r="BK133" i="4"/>
  <c r="BK134" i="4"/>
  <c r="BK135" i="4"/>
  <c r="BK137" i="4"/>
  <c r="BK138" i="4"/>
  <c r="BK139" i="4"/>
  <c r="BK140" i="4"/>
  <c r="BK141" i="4"/>
  <c r="BK142" i="4"/>
  <c r="BK143" i="4"/>
  <c r="BK144" i="4"/>
  <c r="BK145" i="4"/>
  <c r="BK146" i="4"/>
  <c r="BK147" i="4"/>
  <c r="BK148" i="4"/>
  <c r="BK149" i="4"/>
  <c r="BK150" i="4"/>
  <c r="BK151" i="4"/>
  <c r="BK152" i="4"/>
  <c r="BK153" i="4"/>
  <c r="BK154" i="4"/>
  <c r="BK155" i="4"/>
  <c r="BK156" i="4"/>
  <c r="BK157" i="4"/>
  <c r="BK158" i="4"/>
  <c r="BK159" i="4"/>
  <c r="BK160" i="4"/>
  <c r="BK161" i="4"/>
  <c r="BK162" i="4"/>
  <c r="BK163" i="4"/>
  <c r="BK165" i="4"/>
  <c r="BK166" i="4"/>
  <c r="BK167" i="4"/>
  <c r="BK168" i="4"/>
  <c r="BK169" i="4"/>
  <c r="BK170" i="4"/>
  <c r="BK171" i="4"/>
  <c r="BK172" i="4"/>
  <c r="BK173" i="4"/>
  <c r="BK174" i="4"/>
  <c r="BK175" i="4"/>
  <c r="BK176" i="4"/>
  <c r="BK177" i="4"/>
  <c r="BK178" i="4"/>
  <c r="BK179" i="4"/>
  <c r="BK181" i="4"/>
  <c r="BK180" i="4"/>
  <c r="N180" i="4"/>
  <c r="N92" i="4"/>
  <c r="BK182" i="4"/>
  <c r="BK183" i="4"/>
  <c r="M28" i="4"/>
  <c r="N115" i="4"/>
  <c r="BE115" i="4"/>
  <c r="N116" i="4"/>
  <c r="BE116" i="4"/>
  <c r="N117" i="4"/>
  <c r="BE117" i="4"/>
  <c r="N118" i="4"/>
  <c r="BE118" i="4"/>
  <c r="N119" i="4"/>
  <c r="BE119" i="4"/>
  <c r="N120" i="4"/>
  <c r="BE120" i="4"/>
  <c r="N121" i="4"/>
  <c r="BE121" i="4"/>
  <c r="N122" i="4"/>
  <c r="BE122" i="4"/>
  <c r="N123" i="4"/>
  <c r="BE123" i="4"/>
  <c r="N124" i="4"/>
  <c r="BE124" i="4"/>
  <c r="N125" i="4"/>
  <c r="BE125" i="4"/>
  <c r="N126" i="4"/>
  <c r="BE126" i="4"/>
  <c r="N127" i="4"/>
  <c r="BE127" i="4"/>
  <c r="N128" i="4"/>
  <c r="BE128" i="4"/>
  <c r="N129" i="4"/>
  <c r="BE129" i="4"/>
  <c r="N130" i="4"/>
  <c r="BE130" i="4"/>
  <c r="N131" i="4"/>
  <c r="BE131" i="4"/>
  <c r="N132" i="4"/>
  <c r="BE132" i="4"/>
  <c r="N133" i="4"/>
  <c r="BE133" i="4"/>
  <c r="N134" i="4"/>
  <c r="BE134" i="4"/>
  <c r="N135" i="4"/>
  <c r="BE135" i="4"/>
  <c r="N137" i="4"/>
  <c r="BE137" i="4"/>
  <c r="N138" i="4"/>
  <c r="BE138" i="4"/>
  <c r="N139" i="4"/>
  <c r="BE139" i="4"/>
  <c r="N140" i="4"/>
  <c r="BE140" i="4"/>
  <c r="N141" i="4"/>
  <c r="BE141" i="4"/>
  <c r="N142" i="4"/>
  <c r="BE142" i="4"/>
  <c r="N143" i="4"/>
  <c r="BE143" i="4"/>
  <c r="N144" i="4"/>
  <c r="BE144" i="4"/>
  <c r="N145" i="4"/>
  <c r="BE145" i="4"/>
  <c r="N146" i="4"/>
  <c r="BE146" i="4"/>
  <c r="N147" i="4"/>
  <c r="BE147" i="4"/>
  <c r="N148" i="4"/>
  <c r="BE148" i="4"/>
  <c r="N149" i="4"/>
  <c r="BE149" i="4"/>
  <c r="N150" i="4"/>
  <c r="BE150" i="4"/>
  <c r="N151" i="4"/>
  <c r="BE151" i="4"/>
  <c r="N152" i="4"/>
  <c r="BE152" i="4"/>
  <c r="N153" i="4"/>
  <c r="BE153" i="4"/>
  <c r="N154" i="4"/>
  <c r="BE154" i="4"/>
  <c r="N155" i="4"/>
  <c r="BE155" i="4"/>
  <c r="N156" i="4"/>
  <c r="BE156" i="4"/>
  <c r="N157" i="4"/>
  <c r="BE157" i="4"/>
  <c r="N158" i="4"/>
  <c r="BE158" i="4"/>
  <c r="N159" i="4"/>
  <c r="BE159" i="4"/>
  <c r="N160" i="4"/>
  <c r="BE160" i="4"/>
  <c r="N161" i="4"/>
  <c r="BE161" i="4"/>
  <c r="N162" i="4"/>
  <c r="BE162" i="4"/>
  <c r="N163" i="4"/>
  <c r="BE163" i="4"/>
  <c r="N165" i="4"/>
  <c r="BE165" i="4"/>
  <c r="N166" i="4"/>
  <c r="BE166" i="4"/>
  <c r="N167" i="4"/>
  <c r="BE167" i="4"/>
  <c r="N168" i="4"/>
  <c r="BE168" i="4"/>
  <c r="N169" i="4"/>
  <c r="BE169" i="4"/>
  <c r="N170" i="4"/>
  <c r="BE170" i="4"/>
  <c r="N171" i="4"/>
  <c r="BE171" i="4"/>
  <c r="N172" i="4"/>
  <c r="BE172" i="4"/>
  <c r="N173" i="4"/>
  <c r="BE173" i="4"/>
  <c r="N174" i="4"/>
  <c r="BE174" i="4"/>
  <c r="N175" i="4"/>
  <c r="BE175" i="4"/>
  <c r="N176" i="4"/>
  <c r="BE176" i="4"/>
  <c r="N177" i="4"/>
  <c r="BE177" i="4"/>
  <c r="N178" i="4"/>
  <c r="BE178" i="4"/>
  <c r="N179" i="4"/>
  <c r="BE179" i="4"/>
  <c r="N181" i="4"/>
  <c r="BE181" i="4"/>
  <c r="N182" i="4"/>
  <c r="BE182" i="4"/>
  <c r="N183" i="4"/>
  <c r="BE183" i="4"/>
  <c r="BF115" i="4"/>
  <c r="BF116" i="4"/>
  <c r="BF117" i="4"/>
  <c r="BF118" i="4"/>
  <c r="BF119" i="4"/>
  <c r="BF120" i="4"/>
  <c r="BF121" i="4"/>
  <c r="BF122" i="4"/>
  <c r="BF123" i="4"/>
  <c r="BF124" i="4"/>
  <c r="BF125" i="4"/>
  <c r="BF126" i="4"/>
  <c r="BF127" i="4"/>
  <c r="BF128" i="4"/>
  <c r="BF129" i="4"/>
  <c r="BF130" i="4"/>
  <c r="BF131" i="4"/>
  <c r="BF132" i="4"/>
  <c r="BF133" i="4"/>
  <c r="BF134" i="4"/>
  <c r="BF135" i="4"/>
  <c r="BF137" i="4"/>
  <c r="BF138" i="4"/>
  <c r="BF139" i="4"/>
  <c r="BF140" i="4"/>
  <c r="BF141" i="4"/>
  <c r="BF142" i="4"/>
  <c r="BF143" i="4"/>
  <c r="BF144" i="4"/>
  <c r="BF145" i="4"/>
  <c r="BF146" i="4"/>
  <c r="BF147" i="4"/>
  <c r="BF148" i="4"/>
  <c r="BF149" i="4"/>
  <c r="BF150" i="4"/>
  <c r="BF151" i="4"/>
  <c r="BF152" i="4"/>
  <c r="BF153" i="4"/>
  <c r="BF154" i="4"/>
  <c r="BF155" i="4"/>
  <c r="BF156" i="4"/>
  <c r="BF157" i="4"/>
  <c r="BF158" i="4"/>
  <c r="BF159" i="4"/>
  <c r="BF160" i="4"/>
  <c r="BF161" i="4"/>
  <c r="BF162" i="4"/>
  <c r="BF163" i="4"/>
  <c r="BF165" i="4"/>
  <c r="BF166" i="4"/>
  <c r="BF167" i="4"/>
  <c r="BF168" i="4"/>
  <c r="BF169" i="4"/>
  <c r="BF170" i="4"/>
  <c r="BF171" i="4"/>
  <c r="BF172" i="4"/>
  <c r="BF173" i="4"/>
  <c r="BF174" i="4"/>
  <c r="BF175" i="4"/>
  <c r="BF176" i="4"/>
  <c r="BF177" i="4"/>
  <c r="BF178" i="4"/>
  <c r="BF179" i="4"/>
  <c r="BF181" i="4"/>
  <c r="BF182" i="4"/>
  <c r="BF183" i="4"/>
  <c r="BG115" i="4"/>
  <c r="BG116" i="4"/>
  <c r="BG117" i="4"/>
  <c r="BG118" i="4"/>
  <c r="BG119" i="4"/>
  <c r="BG120" i="4"/>
  <c r="BG121" i="4"/>
  <c r="BG122" i="4"/>
  <c r="BG123" i="4"/>
  <c r="BG124" i="4"/>
  <c r="BG125" i="4"/>
  <c r="BG126" i="4"/>
  <c r="BG127" i="4"/>
  <c r="BG128" i="4"/>
  <c r="BG129" i="4"/>
  <c r="BG130" i="4"/>
  <c r="BG131" i="4"/>
  <c r="BG132" i="4"/>
  <c r="BG133" i="4"/>
  <c r="BG134" i="4"/>
  <c r="BG135" i="4"/>
  <c r="BG137" i="4"/>
  <c r="BG138" i="4"/>
  <c r="BG139" i="4"/>
  <c r="BG140" i="4"/>
  <c r="BG141" i="4"/>
  <c r="BG142" i="4"/>
  <c r="BG143" i="4"/>
  <c r="BG144" i="4"/>
  <c r="BG145" i="4"/>
  <c r="BG146" i="4"/>
  <c r="BG147" i="4"/>
  <c r="BG148" i="4"/>
  <c r="BG149" i="4"/>
  <c r="BG150" i="4"/>
  <c r="BG151" i="4"/>
  <c r="BG152" i="4"/>
  <c r="BG153" i="4"/>
  <c r="BG154" i="4"/>
  <c r="BG155" i="4"/>
  <c r="BG156" i="4"/>
  <c r="BG157" i="4"/>
  <c r="BG158" i="4"/>
  <c r="BG159" i="4"/>
  <c r="BG160" i="4"/>
  <c r="BG161" i="4"/>
  <c r="BG162" i="4"/>
  <c r="BG163" i="4"/>
  <c r="BG165" i="4"/>
  <c r="BG166" i="4"/>
  <c r="BG167" i="4"/>
  <c r="BG168" i="4"/>
  <c r="BG169" i="4"/>
  <c r="BG170" i="4"/>
  <c r="BG171" i="4"/>
  <c r="BG172" i="4"/>
  <c r="BG173" i="4"/>
  <c r="BG174" i="4"/>
  <c r="BG175" i="4"/>
  <c r="BG176" i="4"/>
  <c r="BG177" i="4"/>
  <c r="BG178" i="4"/>
  <c r="BG179" i="4"/>
  <c r="BG181" i="4"/>
  <c r="BG182" i="4"/>
  <c r="BG183" i="4"/>
  <c r="BH115" i="4"/>
  <c r="BH116" i="4"/>
  <c r="BH117" i="4"/>
  <c r="BH118" i="4"/>
  <c r="BH119" i="4"/>
  <c r="BH120" i="4"/>
  <c r="BH121" i="4"/>
  <c r="BH122" i="4"/>
  <c r="BH123" i="4"/>
  <c r="BH124" i="4"/>
  <c r="BH125" i="4"/>
  <c r="BH126" i="4"/>
  <c r="BH127" i="4"/>
  <c r="BH128" i="4"/>
  <c r="BH129" i="4"/>
  <c r="BH130" i="4"/>
  <c r="BH131" i="4"/>
  <c r="BH132" i="4"/>
  <c r="BH133" i="4"/>
  <c r="BH134" i="4"/>
  <c r="BH135" i="4"/>
  <c r="BH137" i="4"/>
  <c r="BH138" i="4"/>
  <c r="BH139" i="4"/>
  <c r="BH140" i="4"/>
  <c r="BH141" i="4"/>
  <c r="BH142" i="4"/>
  <c r="BH143" i="4"/>
  <c r="BH144" i="4"/>
  <c r="BH145" i="4"/>
  <c r="BH146" i="4"/>
  <c r="BH147" i="4"/>
  <c r="BH148" i="4"/>
  <c r="BH149" i="4"/>
  <c r="BH150" i="4"/>
  <c r="BH151" i="4"/>
  <c r="BH152" i="4"/>
  <c r="BH153" i="4"/>
  <c r="BH154" i="4"/>
  <c r="BH155" i="4"/>
  <c r="BH156" i="4"/>
  <c r="BH157" i="4"/>
  <c r="BH158" i="4"/>
  <c r="BH159" i="4"/>
  <c r="BH160" i="4"/>
  <c r="BH161" i="4"/>
  <c r="BH162" i="4"/>
  <c r="BH163" i="4"/>
  <c r="BH165" i="4"/>
  <c r="BH166" i="4"/>
  <c r="BH167" i="4"/>
  <c r="BH168" i="4"/>
  <c r="BH169" i="4"/>
  <c r="BH170" i="4"/>
  <c r="BH171" i="4"/>
  <c r="BH172" i="4"/>
  <c r="BH173" i="4"/>
  <c r="BH174" i="4"/>
  <c r="BH175" i="4"/>
  <c r="BH176" i="4"/>
  <c r="BH177" i="4"/>
  <c r="BH178" i="4"/>
  <c r="BH179" i="4"/>
  <c r="BH181" i="4"/>
  <c r="BH182" i="4"/>
  <c r="BH183" i="4"/>
  <c r="BI115" i="4"/>
  <c r="BI116" i="4"/>
  <c r="BI117" i="4"/>
  <c r="BI118" i="4"/>
  <c r="BI119" i="4"/>
  <c r="BI120" i="4"/>
  <c r="BI121" i="4"/>
  <c r="BI122" i="4"/>
  <c r="BI123" i="4"/>
  <c r="BI124" i="4"/>
  <c r="BI125" i="4"/>
  <c r="BI126" i="4"/>
  <c r="BI127" i="4"/>
  <c r="BI128" i="4"/>
  <c r="BI129" i="4"/>
  <c r="BI130" i="4"/>
  <c r="BI131" i="4"/>
  <c r="BI132" i="4"/>
  <c r="BI133" i="4"/>
  <c r="BI134" i="4"/>
  <c r="BI135" i="4"/>
  <c r="BI137" i="4"/>
  <c r="BI138" i="4"/>
  <c r="BI139" i="4"/>
  <c r="BI140" i="4"/>
  <c r="BI141" i="4"/>
  <c r="BI142" i="4"/>
  <c r="BI143" i="4"/>
  <c r="BI144" i="4"/>
  <c r="BI145" i="4"/>
  <c r="BI146" i="4"/>
  <c r="BI147" i="4"/>
  <c r="BI148" i="4"/>
  <c r="BI149" i="4"/>
  <c r="BI150" i="4"/>
  <c r="BI151" i="4"/>
  <c r="BI152" i="4"/>
  <c r="BI153" i="4"/>
  <c r="BI154" i="4"/>
  <c r="BI155" i="4"/>
  <c r="BI156" i="4"/>
  <c r="BI157" i="4"/>
  <c r="BI158" i="4"/>
  <c r="BI159" i="4"/>
  <c r="BI160" i="4"/>
  <c r="BI161" i="4"/>
  <c r="BI162" i="4"/>
  <c r="BI163" i="4"/>
  <c r="BI165" i="4"/>
  <c r="BI166" i="4"/>
  <c r="BI167" i="4"/>
  <c r="BI168" i="4"/>
  <c r="BI169" i="4"/>
  <c r="BI170" i="4"/>
  <c r="BI171" i="4"/>
  <c r="BI172" i="4"/>
  <c r="BI173" i="4"/>
  <c r="BI174" i="4"/>
  <c r="BI175" i="4"/>
  <c r="BI176" i="4"/>
  <c r="BI177" i="4"/>
  <c r="BI178" i="4"/>
  <c r="BI179" i="4"/>
  <c r="BI181" i="4"/>
  <c r="BI182" i="4"/>
  <c r="BI183" i="4"/>
  <c r="F79" i="4"/>
  <c r="F81" i="4"/>
  <c r="M81" i="4"/>
  <c r="M83" i="4"/>
  <c r="F84" i="4"/>
  <c r="F104" i="4"/>
  <c r="F105" i="4"/>
  <c r="F107" i="4"/>
  <c r="M107" i="4"/>
  <c r="M110" i="4"/>
  <c r="W115" i="4"/>
  <c r="W116" i="4"/>
  <c r="W117" i="4"/>
  <c r="W118" i="4"/>
  <c r="W119" i="4"/>
  <c r="W120" i="4"/>
  <c r="W121" i="4"/>
  <c r="W122" i="4"/>
  <c r="W123" i="4"/>
  <c r="W124" i="4"/>
  <c r="W125" i="4"/>
  <c r="W126" i="4"/>
  <c r="W127" i="4"/>
  <c r="W128" i="4"/>
  <c r="W129" i="4"/>
  <c r="W130" i="4"/>
  <c r="W131" i="4"/>
  <c r="W132" i="4"/>
  <c r="W133" i="4"/>
  <c r="W134" i="4"/>
  <c r="W135" i="4"/>
  <c r="W137" i="4"/>
  <c r="W136" i="4"/>
  <c r="W138" i="4"/>
  <c r="W139" i="4"/>
  <c r="W140" i="4"/>
  <c r="W141" i="4"/>
  <c r="W142" i="4"/>
  <c r="W143" i="4"/>
  <c r="W144" i="4"/>
  <c r="W145" i="4"/>
  <c r="W146" i="4"/>
  <c r="W147" i="4"/>
  <c r="W148" i="4"/>
  <c r="W149" i="4"/>
  <c r="W150" i="4"/>
  <c r="W151" i="4"/>
  <c r="W152" i="4"/>
  <c r="W153" i="4"/>
  <c r="W154" i="4"/>
  <c r="W155" i="4"/>
  <c r="W156" i="4"/>
  <c r="W157" i="4"/>
  <c r="W158" i="4"/>
  <c r="W159" i="4"/>
  <c r="W160" i="4"/>
  <c r="W161" i="4"/>
  <c r="W162" i="4"/>
  <c r="W163" i="4"/>
  <c r="W165" i="4"/>
  <c r="W166" i="4"/>
  <c r="W167" i="4"/>
  <c r="W168" i="4"/>
  <c r="W169" i="4"/>
  <c r="W170" i="4"/>
  <c r="W171" i="4"/>
  <c r="W172" i="4"/>
  <c r="W173" i="4"/>
  <c r="W174" i="4"/>
  <c r="W175" i="4"/>
  <c r="W176" i="4"/>
  <c r="W177" i="4"/>
  <c r="W178" i="4"/>
  <c r="W179" i="4"/>
  <c r="W181" i="4"/>
  <c r="W182" i="4"/>
  <c r="W183" i="4"/>
  <c r="Y115" i="4"/>
  <c r="Y116" i="4"/>
  <c r="Y117" i="4"/>
  <c r="Y118" i="4"/>
  <c r="Y119" i="4"/>
  <c r="Y120" i="4"/>
  <c r="Y121" i="4"/>
  <c r="Y122" i="4"/>
  <c r="Y123" i="4"/>
  <c r="Y124" i="4"/>
  <c r="Y125" i="4"/>
  <c r="Y126" i="4"/>
  <c r="Y127" i="4"/>
  <c r="Y128" i="4"/>
  <c r="Y129" i="4"/>
  <c r="Y130" i="4"/>
  <c r="Y131" i="4"/>
  <c r="Y132" i="4"/>
  <c r="Y133" i="4"/>
  <c r="Y134" i="4"/>
  <c r="Y135" i="4"/>
  <c r="Y114" i="4"/>
  <c r="Y137" i="4"/>
  <c r="Y138" i="4"/>
  <c r="Y139" i="4"/>
  <c r="Y140" i="4"/>
  <c r="Y141" i="4"/>
  <c r="Y142" i="4"/>
  <c r="Y143" i="4"/>
  <c r="Y144" i="4"/>
  <c r="Y145" i="4"/>
  <c r="Y146" i="4"/>
  <c r="Y147" i="4"/>
  <c r="Y148" i="4"/>
  <c r="Y149" i="4"/>
  <c r="Y150" i="4"/>
  <c r="Y151" i="4"/>
  <c r="Y152" i="4"/>
  <c r="Y153" i="4"/>
  <c r="Y154" i="4"/>
  <c r="Y155" i="4"/>
  <c r="Y156" i="4"/>
  <c r="Y157" i="4"/>
  <c r="Y158" i="4"/>
  <c r="Y159" i="4"/>
  <c r="Y160" i="4"/>
  <c r="Y161" i="4"/>
  <c r="Y162" i="4"/>
  <c r="Y163" i="4"/>
  <c r="Y136" i="4"/>
  <c r="Y165" i="4"/>
  <c r="Y166" i="4"/>
  <c r="Y167" i="4"/>
  <c r="Y168" i="4"/>
  <c r="Y169" i="4"/>
  <c r="Y170" i="4"/>
  <c r="Y171" i="4"/>
  <c r="Y172" i="4"/>
  <c r="Y173" i="4"/>
  <c r="Y174" i="4"/>
  <c r="Y175" i="4"/>
  <c r="Y176" i="4"/>
  <c r="Y177" i="4"/>
  <c r="Y178" i="4"/>
  <c r="Y179" i="4"/>
  <c r="Y164" i="4"/>
  <c r="Y181" i="4"/>
  <c r="Y182" i="4"/>
  <c r="Y183" i="4"/>
  <c r="Y180" i="4"/>
  <c r="AA115" i="4"/>
  <c r="AA116" i="4"/>
  <c r="AA117" i="4"/>
  <c r="AA118" i="4"/>
  <c r="AA119" i="4"/>
  <c r="AA120" i="4"/>
  <c r="AA121" i="4"/>
  <c r="AA122" i="4"/>
  <c r="AA123" i="4"/>
  <c r="AA124" i="4"/>
  <c r="AA125" i="4"/>
  <c r="AA126" i="4"/>
  <c r="AA127" i="4"/>
  <c r="AA128" i="4"/>
  <c r="AA129" i="4"/>
  <c r="AA130" i="4"/>
  <c r="AA131" i="4"/>
  <c r="AA132" i="4"/>
  <c r="AA133" i="4"/>
  <c r="AA134" i="4"/>
  <c r="AA135" i="4"/>
  <c r="AA137" i="4"/>
  <c r="AA138" i="4"/>
  <c r="AA139" i="4"/>
  <c r="AA140" i="4"/>
  <c r="AA141" i="4"/>
  <c r="AA142" i="4"/>
  <c r="AA143" i="4"/>
  <c r="AA144" i="4"/>
  <c r="AA145" i="4"/>
  <c r="AA146" i="4"/>
  <c r="AA147" i="4"/>
  <c r="AA148" i="4"/>
  <c r="AA149" i="4"/>
  <c r="AA150" i="4"/>
  <c r="AA151" i="4"/>
  <c r="AA152" i="4"/>
  <c r="AA153" i="4"/>
  <c r="AA154" i="4"/>
  <c r="AA155" i="4"/>
  <c r="AA156" i="4"/>
  <c r="AA157" i="4"/>
  <c r="AA158" i="4"/>
  <c r="AA159" i="4"/>
  <c r="AA160" i="4"/>
  <c r="AA161" i="4"/>
  <c r="AA162" i="4"/>
  <c r="AA163" i="4"/>
  <c r="AA165" i="4"/>
  <c r="AA166" i="4"/>
  <c r="AA167" i="4"/>
  <c r="AA168" i="4"/>
  <c r="AA169" i="4"/>
  <c r="AA170" i="4"/>
  <c r="AA171" i="4"/>
  <c r="AA172" i="4"/>
  <c r="AA173" i="4"/>
  <c r="AA174" i="4"/>
  <c r="AA175" i="4"/>
  <c r="AA176" i="4"/>
  <c r="AA177" i="4"/>
  <c r="AA178" i="4"/>
  <c r="AA179" i="4"/>
  <c r="AA181" i="4"/>
  <c r="AA180" i="4"/>
  <c r="AA182" i="4"/>
  <c r="AA183" i="4"/>
  <c r="F6" i="5"/>
  <c r="F78" i="5"/>
  <c r="O11" i="5"/>
  <c r="E12" i="5"/>
  <c r="O12" i="5"/>
  <c r="O14" i="5"/>
  <c r="E15" i="5"/>
  <c r="O15" i="5"/>
  <c r="O17" i="5"/>
  <c r="E18" i="5"/>
  <c r="M110" i="5"/>
  <c r="O18" i="5"/>
  <c r="O20" i="5"/>
  <c r="E21" i="5"/>
  <c r="M84" i="5"/>
  <c r="O21" i="5"/>
  <c r="BK116" i="5"/>
  <c r="BK117" i="5"/>
  <c r="BK118" i="5"/>
  <c r="BK119" i="5"/>
  <c r="BK120" i="5"/>
  <c r="BK122" i="5"/>
  <c r="BK123" i="5"/>
  <c r="BK124" i="5"/>
  <c r="BK125" i="5"/>
  <c r="BK126" i="5"/>
  <c r="BK127" i="5"/>
  <c r="BK129" i="5"/>
  <c r="BK130" i="5"/>
  <c r="BK131" i="5"/>
  <c r="BK132" i="5"/>
  <c r="BK133" i="5"/>
  <c r="BK134" i="5"/>
  <c r="BK135" i="5"/>
  <c r="BK136" i="5"/>
  <c r="BK137" i="5"/>
  <c r="BK139" i="5"/>
  <c r="BK140" i="5"/>
  <c r="BK138" i="5"/>
  <c r="N138" i="5"/>
  <c r="N92" i="5"/>
  <c r="BK142" i="5"/>
  <c r="BK141" i="5"/>
  <c r="N141" i="5"/>
  <c r="N93" i="5"/>
  <c r="M28" i="5"/>
  <c r="N116" i="5"/>
  <c r="BE116" i="5"/>
  <c r="N117" i="5"/>
  <c r="BE117" i="5"/>
  <c r="N118" i="5"/>
  <c r="BE118" i="5"/>
  <c r="N119" i="5"/>
  <c r="BE119" i="5"/>
  <c r="N120" i="5"/>
  <c r="BE120" i="5"/>
  <c r="N122" i="5"/>
  <c r="BE122" i="5"/>
  <c r="N123" i="5"/>
  <c r="BE123" i="5"/>
  <c r="N124" i="5"/>
  <c r="BE124" i="5"/>
  <c r="N125" i="5"/>
  <c r="BE125" i="5"/>
  <c r="N126" i="5"/>
  <c r="BE126" i="5"/>
  <c r="N127" i="5"/>
  <c r="BE127" i="5"/>
  <c r="N129" i="5"/>
  <c r="BE129" i="5"/>
  <c r="N130" i="5"/>
  <c r="BE130" i="5"/>
  <c r="N131" i="5"/>
  <c r="BE131" i="5"/>
  <c r="N132" i="5"/>
  <c r="BE132" i="5"/>
  <c r="N133" i="5"/>
  <c r="BE133" i="5"/>
  <c r="N134" i="5"/>
  <c r="BE134" i="5"/>
  <c r="N135" i="5"/>
  <c r="BE135" i="5"/>
  <c r="N136" i="5"/>
  <c r="BE136" i="5"/>
  <c r="N137" i="5"/>
  <c r="BE137" i="5"/>
  <c r="N139" i="5"/>
  <c r="BE139" i="5"/>
  <c r="N140" i="5"/>
  <c r="BE140" i="5"/>
  <c r="N142" i="5"/>
  <c r="BE142" i="5"/>
  <c r="BF116" i="5"/>
  <c r="BF117" i="5"/>
  <c r="BF118" i="5"/>
  <c r="BF119" i="5"/>
  <c r="BF120" i="5"/>
  <c r="BF122" i="5"/>
  <c r="BF123" i="5"/>
  <c r="BF124" i="5"/>
  <c r="BF125" i="5"/>
  <c r="BF126" i="5"/>
  <c r="BF127" i="5"/>
  <c r="BF129" i="5"/>
  <c r="BF130" i="5"/>
  <c r="BF131" i="5"/>
  <c r="BF132" i="5"/>
  <c r="BF133" i="5"/>
  <c r="BF134" i="5"/>
  <c r="BF135" i="5"/>
  <c r="BF136" i="5"/>
  <c r="BF137" i="5"/>
  <c r="BF139" i="5"/>
  <c r="BF140" i="5"/>
  <c r="BF142" i="5"/>
  <c r="BG116" i="5"/>
  <c r="BG117" i="5"/>
  <c r="BG118" i="5"/>
  <c r="BG119" i="5"/>
  <c r="BG120" i="5"/>
  <c r="BG122" i="5"/>
  <c r="BG123" i="5"/>
  <c r="BG124" i="5"/>
  <c r="BG125" i="5"/>
  <c r="BG126" i="5"/>
  <c r="BG127" i="5"/>
  <c r="BG129" i="5"/>
  <c r="BG130" i="5"/>
  <c r="BG131" i="5"/>
  <c r="BG132" i="5"/>
  <c r="BG133" i="5"/>
  <c r="BG134" i="5"/>
  <c r="BG135" i="5"/>
  <c r="BG136" i="5"/>
  <c r="BG137" i="5"/>
  <c r="BG139" i="5"/>
  <c r="BG140" i="5"/>
  <c r="BG142" i="5"/>
  <c r="BH116" i="5"/>
  <c r="BH117" i="5"/>
  <c r="BH118" i="5"/>
  <c r="BH119" i="5"/>
  <c r="BH120" i="5"/>
  <c r="BH122" i="5"/>
  <c r="BH123" i="5"/>
  <c r="BH124" i="5"/>
  <c r="BH125" i="5"/>
  <c r="BH126" i="5"/>
  <c r="BH127" i="5"/>
  <c r="BH129" i="5"/>
  <c r="BH130" i="5"/>
  <c r="BH131" i="5"/>
  <c r="BH132" i="5"/>
  <c r="BH133" i="5"/>
  <c r="BH134" i="5"/>
  <c r="BH135" i="5"/>
  <c r="BH136" i="5"/>
  <c r="BH137" i="5"/>
  <c r="BH139" i="5"/>
  <c r="BH140" i="5"/>
  <c r="BH142" i="5"/>
  <c r="BI116" i="5"/>
  <c r="BI117" i="5"/>
  <c r="BI118" i="5"/>
  <c r="BI119" i="5"/>
  <c r="BI120" i="5"/>
  <c r="BI122" i="5"/>
  <c r="BI123" i="5"/>
  <c r="BI124" i="5"/>
  <c r="BI125" i="5"/>
  <c r="BI126" i="5"/>
  <c r="BI127" i="5"/>
  <c r="BI129" i="5"/>
  <c r="BI130" i="5"/>
  <c r="BI131" i="5"/>
  <c r="BI132" i="5"/>
  <c r="BI133" i="5"/>
  <c r="BI134" i="5"/>
  <c r="BI135" i="5"/>
  <c r="BI136" i="5"/>
  <c r="BI137" i="5"/>
  <c r="BI139" i="5"/>
  <c r="BI140" i="5"/>
  <c r="BI142" i="5"/>
  <c r="F79" i="5"/>
  <c r="F81" i="5"/>
  <c r="M81" i="5"/>
  <c r="F83" i="5"/>
  <c r="M83" i="5"/>
  <c r="F84" i="5"/>
  <c r="F106" i="5"/>
  <c r="F108" i="5"/>
  <c r="M108" i="5"/>
  <c r="F110" i="5"/>
  <c r="F111" i="5"/>
  <c r="W116" i="5"/>
  <c r="W117" i="5"/>
  <c r="W118" i="5"/>
  <c r="W115" i="5"/>
  <c r="W119" i="5"/>
  <c r="W120" i="5"/>
  <c r="W122" i="5"/>
  <c r="W123" i="5"/>
  <c r="W124" i="5"/>
  <c r="W125" i="5"/>
  <c r="W126" i="5"/>
  <c r="W127" i="5"/>
  <c r="W129" i="5"/>
  <c r="W130" i="5"/>
  <c r="W131" i="5"/>
  <c r="W132" i="5"/>
  <c r="W133" i="5"/>
  <c r="W134" i="5"/>
  <c r="W135" i="5"/>
  <c r="W136" i="5"/>
  <c r="W137" i="5"/>
  <c r="W139" i="5"/>
  <c r="W138" i="5"/>
  <c r="W140" i="5"/>
  <c r="W142" i="5"/>
  <c r="W141" i="5"/>
  <c r="Y116" i="5"/>
  <c r="Y117" i="5"/>
  <c r="Y118" i="5"/>
  <c r="Y115" i="5"/>
  <c r="Y119" i="5"/>
  <c r="Y120" i="5"/>
  <c r="Y122" i="5"/>
  <c r="Y123" i="5"/>
  <c r="Y124" i="5"/>
  <c r="Y125" i="5"/>
  <c r="Y126" i="5"/>
  <c r="Y127" i="5"/>
  <c r="Y129" i="5"/>
  <c r="Y130" i="5"/>
  <c r="Y131" i="5"/>
  <c r="Y132" i="5"/>
  <c r="Y133" i="5"/>
  <c r="Y134" i="5"/>
  <c r="Y135" i="5"/>
  <c r="Y136" i="5"/>
  <c r="Y137" i="5"/>
  <c r="Y128" i="5"/>
  <c r="Y139" i="5"/>
  <c r="Y140" i="5"/>
  <c r="Y138" i="5"/>
  <c r="Y142" i="5"/>
  <c r="Y141" i="5"/>
  <c r="AA116" i="5"/>
  <c r="AA117" i="5"/>
  <c r="AA115" i="5"/>
  <c r="AA118" i="5"/>
  <c r="AA119" i="5"/>
  <c r="AA120" i="5"/>
  <c r="AA122" i="5"/>
  <c r="AA123" i="5"/>
  <c r="AA124" i="5"/>
  <c r="AA125" i="5"/>
  <c r="AA121" i="5"/>
  <c r="AA126" i="5"/>
  <c r="AA127" i="5"/>
  <c r="AA129" i="5"/>
  <c r="AA130" i="5"/>
  <c r="AA131" i="5"/>
  <c r="AA132" i="5"/>
  <c r="AA133" i="5"/>
  <c r="AA134" i="5"/>
  <c r="AA135" i="5"/>
  <c r="AA136" i="5"/>
  <c r="AA137" i="5"/>
  <c r="AA139" i="5"/>
  <c r="AA140" i="5"/>
  <c r="AA138" i="5"/>
  <c r="AA142" i="5"/>
  <c r="AA141" i="5"/>
  <c r="F6" i="6"/>
  <c r="O11" i="6"/>
  <c r="E12" i="6"/>
  <c r="F83" i="6"/>
  <c r="O12" i="6"/>
  <c r="O14" i="6"/>
  <c r="E15" i="6"/>
  <c r="F84" i="6"/>
  <c r="O15" i="6"/>
  <c r="O17" i="6"/>
  <c r="E18" i="6"/>
  <c r="M83" i="6"/>
  <c r="O18" i="6"/>
  <c r="O20" i="6"/>
  <c r="E21" i="6"/>
  <c r="M84" i="6"/>
  <c r="O21" i="6"/>
  <c r="BK115" i="6"/>
  <c r="BK116" i="6"/>
  <c r="BK117" i="6"/>
  <c r="BK118" i="6"/>
  <c r="BK119" i="6"/>
  <c r="BK120" i="6"/>
  <c r="BK121" i="6"/>
  <c r="BK122" i="6"/>
  <c r="BK124" i="6"/>
  <c r="BK123" i="6"/>
  <c r="N123" i="6"/>
  <c r="N91" i="6"/>
  <c r="BK125" i="6"/>
  <c r="M28" i="6"/>
  <c r="N115" i="6"/>
  <c r="BE115" i="6"/>
  <c r="N116" i="6"/>
  <c r="BE116" i="6"/>
  <c r="N117" i="6"/>
  <c r="BE117" i="6"/>
  <c r="N118" i="6"/>
  <c r="BE118" i="6"/>
  <c r="N119" i="6"/>
  <c r="BE119" i="6"/>
  <c r="N120" i="6"/>
  <c r="BE120" i="6"/>
  <c r="N121" i="6"/>
  <c r="BE121" i="6"/>
  <c r="N122" i="6"/>
  <c r="BE122" i="6"/>
  <c r="N124" i="6"/>
  <c r="BE124" i="6"/>
  <c r="N125" i="6"/>
  <c r="BE125" i="6"/>
  <c r="BF115" i="6"/>
  <c r="BF116" i="6"/>
  <c r="BF117" i="6"/>
  <c r="BF118" i="6"/>
  <c r="BF119" i="6"/>
  <c r="BF120" i="6"/>
  <c r="BF121" i="6"/>
  <c r="BF122" i="6"/>
  <c r="BF124" i="6"/>
  <c r="BF125" i="6"/>
  <c r="BG115" i="6"/>
  <c r="BG116" i="6"/>
  <c r="BG117" i="6"/>
  <c r="BG118" i="6"/>
  <c r="BG119" i="6"/>
  <c r="BG120" i="6"/>
  <c r="BG121" i="6"/>
  <c r="BG122" i="6"/>
  <c r="BG124" i="6"/>
  <c r="BG125" i="6"/>
  <c r="BH115" i="6"/>
  <c r="BH116" i="6"/>
  <c r="BH117" i="6"/>
  <c r="BH118" i="6"/>
  <c r="BH119" i="6"/>
  <c r="BH120" i="6"/>
  <c r="BH121" i="6"/>
  <c r="BH122" i="6"/>
  <c r="BH124" i="6"/>
  <c r="BH125" i="6"/>
  <c r="BI115" i="6"/>
  <c r="BI116" i="6"/>
  <c r="BI117" i="6"/>
  <c r="BI118" i="6"/>
  <c r="BI119" i="6"/>
  <c r="BI120" i="6"/>
  <c r="BI121" i="6"/>
  <c r="BI122" i="6"/>
  <c r="BI124" i="6"/>
  <c r="BI125" i="6"/>
  <c r="F78" i="6"/>
  <c r="F79" i="6"/>
  <c r="F81" i="6"/>
  <c r="M81" i="6"/>
  <c r="F103" i="6"/>
  <c r="F104" i="6"/>
  <c r="F106" i="6"/>
  <c r="M106" i="6"/>
  <c r="F108" i="6"/>
  <c r="M109" i="6"/>
  <c r="W115" i="6"/>
  <c r="W116" i="6"/>
  <c r="W114" i="6"/>
  <c r="W117" i="6"/>
  <c r="W118" i="6"/>
  <c r="W119" i="6"/>
  <c r="W120" i="6"/>
  <c r="W121" i="6"/>
  <c r="W122" i="6"/>
  <c r="W124" i="6"/>
  <c r="W123" i="6"/>
  <c r="W125" i="6"/>
  <c r="Y115" i="6"/>
  <c r="Y116" i="6"/>
  <c r="Y117" i="6"/>
  <c r="Y118" i="6"/>
  <c r="Y119" i="6"/>
  <c r="Y114" i="6"/>
  <c r="Y113" i="6"/>
  <c r="Y112" i="6"/>
  <c r="Y120" i="6"/>
  <c r="Y121" i="6"/>
  <c r="Y122" i="6"/>
  <c r="Y124" i="6"/>
  <c r="Y125" i="6"/>
  <c r="Y123" i="6"/>
  <c r="AA115" i="6"/>
  <c r="AA116" i="6"/>
  <c r="AA114" i="6"/>
  <c r="AA113" i="6"/>
  <c r="AA112" i="6"/>
  <c r="AA117" i="6"/>
  <c r="AA118" i="6"/>
  <c r="AA119" i="6"/>
  <c r="AA120" i="6"/>
  <c r="AA121" i="6"/>
  <c r="AA122" i="6"/>
  <c r="AA124" i="6"/>
  <c r="AA123" i="6"/>
  <c r="AA125" i="6"/>
  <c r="F6" i="8"/>
  <c r="F78" i="8"/>
  <c r="O11" i="8"/>
  <c r="E12" i="8"/>
  <c r="F107" i="8"/>
  <c r="O12" i="8"/>
  <c r="O14" i="8"/>
  <c r="E15" i="8"/>
  <c r="O15" i="8"/>
  <c r="O17" i="8"/>
  <c r="E18" i="8"/>
  <c r="M107" i="8"/>
  <c r="O18" i="8"/>
  <c r="O20" i="8"/>
  <c r="E21" i="8"/>
  <c r="M84" i="8"/>
  <c r="O21" i="8"/>
  <c r="BK114" i="8"/>
  <c r="BK115" i="8"/>
  <c r="BK116" i="8"/>
  <c r="M28" i="8"/>
  <c r="AS92" i="1"/>
  <c r="N114" i="8"/>
  <c r="BE114" i="8"/>
  <c r="N115" i="8"/>
  <c r="BE115" i="8"/>
  <c r="N116" i="8"/>
  <c r="BE116" i="8"/>
  <c r="BF114" i="8"/>
  <c r="BF115" i="8"/>
  <c r="BF116" i="8"/>
  <c r="BG114" i="8"/>
  <c r="BG115" i="8"/>
  <c r="BG116" i="8"/>
  <c r="BH114" i="8"/>
  <c r="BH115" i="8"/>
  <c r="BH116" i="8"/>
  <c r="BI114" i="8"/>
  <c r="BI115" i="8"/>
  <c r="BI116" i="8"/>
  <c r="F79" i="8"/>
  <c r="F81" i="8"/>
  <c r="M81" i="8"/>
  <c r="F102" i="8"/>
  <c r="F103" i="8"/>
  <c r="F105" i="8"/>
  <c r="M105" i="8"/>
  <c r="M108" i="8"/>
  <c r="W114" i="8"/>
  <c r="W115" i="8"/>
  <c r="W116" i="8"/>
  <c r="Y114" i="8"/>
  <c r="Y113" i="8"/>
  <c r="Y112" i="8"/>
  <c r="Y111" i="8"/>
  <c r="Y115" i="8"/>
  <c r="Y116" i="8"/>
  <c r="AA114" i="8"/>
  <c r="AA115" i="8"/>
  <c r="AA113" i="8"/>
  <c r="AA112" i="8"/>
  <c r="AA111" i="8"/>
  <c r="AA116" i="8"/>
  <c r="AK27" i="1"/>
  <c r="L77" i="1"/>
  <c r="L78" i="1"/>
  <c r="L80" i="1"/>
  <c r="AM80" i="1"/>
  <c r="L82" i="1"/>
  <c r="AM82" i="1"/>
  <c r="L83" i="1"/>
  <c r="AM83" i="1"/>
  <c r="AS89" i="1"/>
  <c r="AS90" i="1"/>
  <c r="AS91" i="1"/>
  <c r="AX88" i="1"/>
  <c r="AY88" i="1"/>
  <c r="AX89" i="1"/>
  <c r="AY89" i="1"/>
  <c r="AX90" i="1"/>
  <c r="AY90" i="1"/>
  <c r="AX91" i="1"/>
  <c r="AY91" i="1"/>
  <c r="AX92" i="1"/>
  <c r="AY92" i="1"/>
  <c r="W113" i="8"/>
  <c r="W112" i="8"/>
  <c r="W111" i="8"/>
  <c r="AU92" i="1"/>
  <c r="H34" i="8"/>
  <c r="BB92" i="1"/>
  <c r="F84" i="8"/>
  <c r="F108" i="8"/>
  <c r="W113" i="6"/>
  <c r="W112" i="6"/>
  <c r="AU91" i="1"/>
  <c r="W114" i="5"/>
  <c r="AU90" i="1"/>
  <c r="AA128" i="5"/>
  <c r="AA114" i="5"/>
  <c r="Y121" i="5"/>
  <c r="Y114" i="5"/>
  <c r="W128" i="5"/>
  <c r="W121" i="5"/>
  <c r="AA136" i="4"/>
  <c r="BK115" i="5"/>
  <c r="AA164" i="4"/>
  <c r="AA114" i="4"/>
  <c r="W164" i="4"/>
  <c r="W114" i="4"/>
  <c r="W113" i="4"/>
  <c r="AU89" i="1"/>
  <c r="F109" i="4"/>
  <c r="Y113" i="4"/>
  <c r="W180" i="4"/>
  <c r="AA113" i="4"/>
  <c r="BK164" i="4"/>
  <c r="N164" i="4"/>
  <c r="N91" i="4"/>
  <c r="BK136" i="4"/>
  <c r="N136" i="4"/>
  <c r="N90" i="4"/>
  <c r="H34" i="4"/>
  <c r="BB89" i="1"/>
  <c r="BK114" i="4"/>
  <c r="H35" i="4"/>
  <c r="BC89" i="1"/>
  <c r="H36" i="4"/>
  <c r="BD89" i="1"/>
  <c r="H33" i="4"/>
  <c r="BA89" i="1"/>
  <c r="H32" i="4"/>
  <c r="AZ89" i="1"/>
  <c r="M32" i="4"/>
  <c r="AV89" i="1"/>
  <c r="M33" i="4"/>
  <c r="AW89" i="1"/>
  <c r="BK128" i="5"/>
  <c r="N128" i="5"/>
  <c r="N91" i="5"/>
  <c r="BK121" i="5"/>
  <c r="N121" i="5"/>
  <c r="N90" i="5"/>
  <c r="H33" i="5"/>
  <c r="BA90" i="1"/>
  <c r="H36" i="5"/>
  <c r="BD90" i="1"/>
  <c r="M33" i="5"/>
  <c r="AW90" i="1"/>
  <c r="H35" i="5"/>
  <c r="BC90" i="1"/>
  <c r="H34" i="5"/>
  <c r="BB90" i="1"/>
  <c r="M32" i="5"/>
  <c r="AV90" i="1"/>
  <c r="H32" i="5"/>
  <c r="AZ90" i="1"/>
  <c r="N115" i="5"/>
  <c r="N89" i="5"/>
  <c r="BK114" i="6"/>
  <c r="H32" i="6"/>
  <c r="AZ91" i="1"/>
  <c r="M33" i="6"/>
  <c r="AW91" i="1"/>
  <c r="H34" i="6"/>
  <c r="BB91" i="1"/>
  <c r="H33" i="6"/>
  <c r="BA91" i="1"/>
  <c r="H35" i="6"/>
  <c r="BC91" i="1"/>
  <c r="H36" i="6"/>
  <c r="BD91" i="1"/>
  <c r="M32" i="6"/>
  <c r="AV91" i="1"/>
  <c r="BK113" i="6"/>
  <c r="N114" i="6"/>
  <c r="N90" i="6"/>
  <c r="H36" i="8"/>
  <c r="BD92" i="1"/>
  <c r="H35" i="8"/>
  <c r="BC92" i="1"/>
  <c r="BK113" i="8"/>
  <c r="N113" i="8"/>
  <c r="N90" i="8"/>
  <c r="M33" i="8"/>
  <c r="AW92" i="1"/>
  <c r="F118" i="2"/>
  <c r="M83" i="2"/>
  <c r="F78" i="2"/>
  <c r="BK137" i="2"/>
  <c r="BK130" i="2"/>
  <c r="N130" i="2"/>
  <c r="N91" i="2"/>
  <c r="N137" i="2"/>
  <c r="BE137" i="2"/>
  <c r="H32" i="2"/>
  <c r="AZ88" i="1"/>
  <c r="AA215" i="2"/>
  <c r="W204" i="2"/>
  <c r="W195" i="2"/>
  <c r="BK220" i="2"/>
  <c r="N220" i="2"/>
  <c r="N100" i="2"/>
  <c r="Y220" i="2"/>
  <c r="Y181" i="2"/>
  <c r="AA137" i="2"/>
  <c r="AA130" i="2"/>
  <c r="Y137" i="2"/>
  <c r="Y130" i="2"/>
  <c r="W137" i="2"/>
  <c r="W130" i="2"/>
  <c r="AA204" i="2"/>
  <c r="Y215" i="2"/>
  <c r="Y195" i="2"/>
  <c r="H35" i="2"/>
  <c r="BC88" i="1"/>
  <c r="H33" i="2"/>
  <c r="BA88" i="1"/>
  <c r="BK195" i="2"/>
  <c r="N195" i="2"/>
  <c r="N97" i="2"/>
  <c r="BK181" i="2"/>
  <c r="N181" i="2"/>
  <c r="Y168" i="2"/>
  <c r="Y141" i="2"/>
  <c r="W181" i="2"/>
  <c r="H36" i="2"/>
  <c r="BD88" i="1"/>
  <c r="BK141" i="2"/>
  <c r="N141" i="2"/>
  <c r="N92" i="2"/>
  <c r="AA220" i="2"/>
  <c r="AA195" i="2"/>
  <c r="AA181" i="2"/>
  <c r="AA141" i="2"/>
  <c r="Y204" i="2"/>
  <c r="W220" i="2"/>
  <c r="W215" i="2"/>
  <c r="W168" i="2"/>
  <c r="W141" i="2"/>
  <c r="BK168" i="2"/>
  <c r="N168" i="2"/>
  <c r="N93" i="2"/>
  <c r="AA168" i="2"/>
  <c r="H34" i="2"/>
  <c r="BB88" i="1"/>
  <c r="BK215" i="2"/>
  <c r="N215" i="2"/>
  <c r="N99" i="2"/>
  <c r="BK204" i="2"/>
  <c r="N204" i="2"/>
  <c r="N98" i="2"/>
  <c r="N123" i="2"/>
  <c r="M33" i="2"/>
  <c r="AW88" i="1"/>
  <c r="F105" i="5"/>
  <c r="AS87" i="1"/>
  <c r="M83" i="8"/>
  <c r="M111" i="5"/>
  <c r="M108" i="6"/>
  <c r="M118" i="2"/>
  <c r="F83" i="2"/>
  <c r="F109" i="6"/>
  <c r="H33" i="8"/>
  <c r="BA92" i="1"/>
  <c r="M32" i="8"/>
  <c r="AV92" i="1"/>
  <c r="H32" i="8"/>
  <c r="AZ92" i="1"/>
  <c r="F83" i="8"/>
  <c r="N96" i="2"/>
  <c r="N180" i="2"/>
  <c r="N90" i="2"/>
  <c r="N122" i="2"/>
  <c r="BK113" i="4"/>
  <c r="N113" i="4"/>
  <c r="N88" i="4"/>
  <c r="L96" i="4"/>
  <c r="N114" i="4"/>
  <c r="N89" i="4"/>
  <c r="AT89" i="1"/>
  <c r="BK114" i="5"/>
  <c r="N114" i="5"/>
  <c r="N88" i="5"/>
  <c r="AT90" i="1"/>
  <c r="BB87" i="1"/>
  <c r="W33" i="1"/>
  <c r="BD87" i="1"/>
  <c r="W35" i="1"/>
  <c r="BC87" i="1"/>
  <c r="AY87" i="1"/>
  <c r="AT91" i="1"/>
  <c r="N113" i="6"/>
  <c r="N89" i="6"/>
  <c r="BK112" i="6"/>
  <c r="N112" i="6"/>
  <c r="N88" i="6"/>
  <c r="BK112" i="8"/>
  <c r="AT92" i="1"/>
  <c r="BA87" i="1"/>
  <c r="W32" i="1"/>
  <c r="M32" i="2"/>
  <c r="AV88" i="1"/>
  <c r="AT88" i="1"/>
  <c r="W122" i="2"/>
  <c r="BK180" i="2"/>
  <c r="W180" i="2"/>
  <c r="Y122" i="2"/>
  <c r="AA180" i="2"/>
  <c r="AA122" i="2"/>
  <c r="Y180" i="2"/>
  <c r="BK122" i="2"/>
  <c r="AZ87" i="1"/>
  <c r="AV87" i="1"/>
  <c r="N112" i="8"/>
  <c r="N89" i="8"/>
  <c r="BK111" i="8"/>
  <c r="N111" i="8"/>
  <c r="N88" i="8"/>
  <c r="N95" i="2"/>
  <c r="N121" i="2"/>
  <c r="M27" i="4"/>
  <c r="M30" i="4"/>
  <c r="AG89" i="1"/>
  <c r="AN89" i="1"/>
  <c r="M27" i="5"/>
  <c r="M30" i="5"/>
  <c r="L97" i="5"/>
  <c r="AX87" i="1"/>
  <c r="W34" i="1"/>
  <c r="L95" i="6"/>
  <c r="M27" i="6"/>
  <c r="M30" i="6"/>
  <c r="AW87" i="1"/>
  <c r="AK32" i="1"/>
  <c r="BK121" i="2"/>
  <c r="Y121" i="2"/>
  <c r="W121" i="2"/>
  <c r="AU88" i="1"/>
  <c r="AU87" i="1"/>
  <c r="AA121" i="2"/>
  <c r="W31" i="1"/>
  <c r="N89" i="2"/>
  <c r="AK31" i="1"/>
  <c r="L94" i="8"/>
  <c r="M27" i="8"/>
  <c r="M30" i="8"/>
  <c r="N88" i="2"/>
  <c r="L104" i="2"/>
  <c r="L38" i="4"/>
  <c r="L38" i="5"/>
  <c r="AG90" i="1"/>
  <c r="AN90" i="1"/>
  <c r="AG91" i="1"/>
  <c r="AN91" i="1"/>
  <c r="L38" i="6"/>
  <c r="AT87" i="1"/>
  <c r="L38" i="8"/>
  <c r="AG92" i="1"/>
  <c r="M27" i="2"/>
  <c r="M30" i="2"/>
  <c r="AG88" i="1"/>
  <c r="AN88" i="1"/>
  <c r="AN92" i="1"/>
  <c r="L38" i="2"/>
  <c r="AG87" i="1"/>
  <c r="AG96" i="1"/>
  <c r="AN87" i="1"/>
  <c r="AN96" i="1"/>
  <c r="AK26" i="1"/>
  <c r="AK29" i="1"/>
  <c r="AK37" i="1"/>
</calcChain>
</file>

<file path=xl/sharedStrings.xml><?xml version="1.0" encoding="utf-8"?>
<sst xmlns="http://schemas.openxmlformats.org/spreadsheetml/2006/main" count="3031" uniqueCount="648">
  <si>
    <t>01.3 - SO 01.3  VZT</t>
  </si>
  <si>
    <t>D1 - Zařízení č.1 - Větrání  kuchyně - přívod</t>
  </si>
  <si>
    <t>D2 - Zařízení č.2 - Větrání  kuchyně - odvod</t>
  </si>
  <si>
    <t>D3 - Zařízení č.3 - Větrání  sociálního zázemí - odvod</t>
  </si>
  <si>
    <t>D4 - Ostatní</t>
  </si>
  <si>
    <t>751 11-0001</t>
  </si>
  <si>
    <t>VZT jednotka pro kuchyni , s protiproudou rekup, filtrací na přívodu a odvodu, s vodním ohřívačem, přímým chladičem;  přívodním a odvodním ventilátorem; přívod 4500m3/h,550Pa,3,3kW,5,4A,400V odvod 5000 m3/hod, 650Pa, ; 3,3kW,5,4A, 400V, Qp kW, Qch 15kW</t>
  </si>
  <si>
    <t>94751220</t>
  </si>
  <si>
    <t>751 31-1094</t>
  </si>
  <si>
    <t>Vyústka  čtyřhranná  825x2255  - přívodní</t>
  </si>
  <si>
    <t>1717422065</t>
  </si>
  <si>
    <t>751 34-4124</t>
  </si>
  <si>
    <t>Tlumič hluku buňkový G250x500/1000</t>
  </si>
  <si>
    <t>814143113</t>
  </si>
  <si>
    <t>751 34-4124.1</t>
  </si>
  <si>
    <t>Tlumič hluku buňkový G200x500/2000</t>
  </si>
  <si>
    <t>290319567</t>
  </si>
  <si>
    <t>751 31-1121</t>
  </si>
  <si>
    <t>Protidešťová žaluzie ocelová široká 1100x500</t>
  </si>
  <si>
    <t>169440096</t>
  </si>
  <si>
    <t>751 32-2012</t>
  </si>
  <si>
    <t>Požární klapka PKTM-90/CZ 500x630TPM018/01 .11</t>
  </si>
  <si>
    <t>-1499551760</t>
  </si>
  <si>
    <t>751 51-0013</t>
  </si>
  <si>
    <t>Potrubí čtyřhranné průřezu přes 0,07 do 0,13m2 - dodávka</t>
  </si>
  <si>
    <t>706744380</t>
  </si>
  <si>
    <t>751 51-1021</t>
  </si>
  <si>
    <t>Potrubí čtyřhranné průřezu přes 0,07 do 0,13m2 - montáž</t>
  </si>
  <si>
    <t>1757551289</t>
  </si>
  <si>
    <t>751 51-0014</t>
  </si>
  <si>
    <t>Potrubí čtyřhranné průřezu přes 0,13 do 0,28m2 - dodávka</t>
  </si>
  <si>
    <t>-723011244</t>
  </si>
  <si>
    <t>751 51-1022</t>
  </si>
  <si>
    <t>Potrubí čtyřhranné průřezu přes 0,13 do 0,28m2 - montáž</t>
  </si>
  <si>
    <t>98958344</t>
  </si>
  <si>
    <t>751 51-0015</t>
  </si>
  <si>
    <t>Potrubí čtyřhranné průřezu přes 0,28 do 0,5 - dodávka</t>
  </si>
  <si>
    <t>780601801</t>
  </si>
  <si>
    <t>751 51-1023</t>
  </si>
  <si>
    <t>Potrubí čtyřhranné průřezu přes 0,28 do 0,5 - montáž</t>
  </si>
  <si>
    <t>-1603468894</t>
  </si>
  <si>
    <t>751 58-1315</t>
  </si>
  <si>
    <t>Prostup potrubí stěnou</t>
  </si>
  <si>
    <t>593804056</t>
  </si>
  <si>
    <t>751 58-1335</t>
  </si>
  <si>
    <t>Prostup potrubí stropem</t>
  </si>
  <si>
    <t>1655470560</t>
  </si>
  <si>
    <t>751 51-0016</t>
  </si>
  <si>
    <t>Potrubí čtyřhranné průřezu přes 0,5 do 0,79 - dodávka</t>
  </si>
  <si>
    <t>-1162034334</t>
  </si>
  <si>
    <t>751 51-1024</t>
  </si>
  <si>
    <t>Potrubí čtyřhranné průřezu přes 0,5 do 0,79 - montáž</t>
  </si>
  <si>
    <t>-1980683906</t>
  </si>
  <si>
    <t>751 66-0001</t>
  </si>
  <si>
    <t>Skružovatelná lamelová rohož s povrchem AL, , tl.50mm</t>
  </si>
  <si>
    <t>1176133995</t>
  </si>
  <si>
    <t>751 66-0002</t>
  </si>
  <si>
    <t>Izolace Armaflex, , tl.19mm-samolepící</t>
  </si>
  <si>
    <t>-1564964950</t>
  </si>
  <si>
    <t>751 66-0003</t>
  </si>
  <si>
    <t>Těsnící a spojovací materiál</t>
  </si>
  <si>
    <t>kg</t>
  </si>
  <si>
    <t>2019409133</t>
  </si>
  <si>
    <t>751 66-0004</t>
  </si>
  <si>
    <t>Profilový materiál na závěsy</t>
  </si>
  <si>
    <t>631737107</t>
  </si>
  <si>
    <t>751 66-0005</t>
  </si>
  <si>
    <t>Úložný systém  s gumovou výstelkou</t>
  </si>
  <si>
    <t>2108167487</t>
  </si>
  <si>
    <t>751 31-1011</t>
  </si>
  <si>
    <t>Vyústka  čtyřhranná jednořadá 225x125  - odvodní</t>
  </si>
  <si>
    <t>-697023503</t>
  </si>
  <si>
    <t>751 31-1011.1</t>
  </si>
  <si>
    <t>Vyústka  čtyřhranná jednořadá 325x125  - odvodní</t>
  </si>
  <si>
    <t>-1389542932</t>
  </si>
  <si>
    <t>1300089045</t>
  </si>
  <si>
    <t>751 33.0002</t>
  </si>
  <si>
    <t>Nerezový akumulační zákryt 2400x1200x450</t>
  </si>
  <si>
    <t>2024282290</t>
  </si>
  <si>
    <t>751 33-0001</t>
  </si>
  <si>
    <t>Nerezový akumulační zákryt 1500x800x450</t>
  </si>
  <si>
    <t>2008877179</t>
  </si>
  <si>
    <t>751 39-8092</t>
  </si>
  <si>
    <t>Regulační klapka 200x200/125 RUČNÍ</t>
  </si>
  <si>
    <t>-696418545</t>
  </si>
  <si>
    <t>751 39-8093</t>
  </si>
  <si>
    <t>Regulační klapka 315x200/125 RUČNÍ</t>
  </si>
  <si>
    <t>-843813992</t>
  </si>
  <si>
    <t>751 39-8093.1</t>
  </si>
  <si>
    <t>Regulační klapka 500x200/125 RUČNÍ</t>
  </si>
  <si>
    <t>-1689964525</t>
  </si>
  <si>
    <t>751 34-2011</t>
  </si>
  <si>
    <t>Radiální ventilátor do kruhového potrubí O125, 300m3/h, 80W, 230V</t>
  </si>
  <si>
    <t>-659027050</t>
  </si>
  <si>
    <t>751 39-8041</t>
  </si>
  <si>
    <t>Zpětná klapka kruhová O125</t>
  </si>
  <si>
    <t>-471493421</t>
  </si>
  <si>
    <t>751 51-0012</t>
  </si>
  <si>
    <t>Potrubí čtyřhranné průřezu přes 0,03 do 0,07 - dodávka</t>
  </si>
  <si>
    <t>-1287484986</t>
  </si>
  <si>
    <t>751 51-1021.1</t>
  </si>
  <si>
    <t>Potrubí čtyřhranné průřezu přes 0,03 do 0,07 - montáž</t>
  </si>
  <si>
    <t>-7005553</t>
  </si>
  <si>
    <t>751 51-0013.1</t>
  </si>
  <si>
    <t>Potrubí čtyřhranné průřezu přes 0,07 do 0,13 - dodávka</t>
  </si>
  <si>
    <t>1317277076</t>
  </si>
  <si>
    <t>751 51-1021.2</t>
  </si>
  <si>
    <t>Potrubí čtyřhranné průřezu přes 0,07 do 0,13 - montáž</t>
  </si>
  <si>
    <t>-1898907706</t>
  </si>
  <si>
    <t>1958419422</t>
  </si>
  <si>
    <t>262978780</t>
  </si>
  <si>
    <t>1721715448</t>
  </si>
  <si>
    <t>-1864303679</t>
  </si>
  <si>
    <t>1886804948</t>
  </si>
  <si>
    <t>1775597108</t>
  </si>
  <si>
    <t>751 51-1182</t>
  </si>
  <si>
    <t>TR O 125</t>
  </si>
  <si>
    <t>-1949387333</t>
  </si>
  <si>
    <t>751 53-7011</t>
  </si>
  <si>
    <t>Ohebná hadice tepelně a zvukově izolovaná ? 25, např.  Sonoflex  MO</t>
  </si>
  <si>
    <t>-831213549</t>
  </si>
  <si>
    <t>751 41-1145</t>
  </si>
  <si>
    <t>-639732649</t>
  </si>
  <si>
    <t>751 45-0001</t>
  </si>
  <si>
    <t>1374507008</t>
  </si>
  <si>
    <t>751 45-0002</t>
  </si>
  <si>
    <t>-1218000836</t>
  </si>
  <si>
    <t>751 45-0003</t>
  </si>
  <si>
    <t>-519856010</t>
  </si>
  <si>
    <t>751 45-0004</t>
  </si>
  <si>
    <t>174515176</t>
  </si>
  <si>
    <t>751 12-2011</t>
  </si>
  <si>
    <t>Malý radiální ventilátor 90m3/hod, 150Pa, 40W,230V,</t>
  </si>
  <si>
    <t>-1828592726</t>
  </si>
  <si>
    <t>751 13-0001</t>
  </si>
  <si>
    <t>doběhový spínač</t>
  </si>
  <si>
    <t>-1861922441</t>
  </si>
  <si>
    <t>751 39-8031</t>
  </si>
  <si>
    <t>Dveřní mřížka PT</t>
  </si>
  <si>
    <t>907092293</t>
  </si>
  <si>
    <t>751 51-1181</t>
  </si>
  <si>
    <t>Spiropotrubí a tvarovky -TR O 100</t>
  </si>
  <si>
    <t>-1124452623</t>
  </si>
  <si>
    <t>751 51-1183</t>
  </si>
  <si>
    <t>Spiropotrubí a tvarovky -TR O 140</t>
  </si>
  <si>
    <t>203958640</t>
  </si>
  <si>
    <t>751 51-4177</t>
  </si>
  <si>
    <t>Spiropotrubí a tvarovky - OS90°100</t>
  </si>
  <si>
    <t>847574204</t>
  </si>
  <si>
    <t>751 51-4178</t>
  </si>
  <si>
    <t>Spiropotrubí a tvarovky - OS90°140</t>
  </si>
  <si>
    <t>-1183451098</t>
  </si>
  <si>
    <t>751 51-4288</t>
  </si>
  <si>
    <t>Spiropotrubí a tvarovky - OBJ 45° 140-80</t>
  </si>
  <si>
    <t>1346715014</t>
  </si>
  <si>
    <t>751 51-4578</t>
  </si>
  <si>
    <t>Spiropotrubí a tvarovky - PRO 140-100</t>
  </si>
  <si>
    <t>-1570322948</t>
  </si>
  <si>
    <t>751 51-4172</t>
  </si>
  <si>
    <t>Spiropotrubí a tvarovky - OBJ 90° 140-80</t>
  </si>
  <si>
    <t>271620161</t>
  </si>
  <si>
    <t>751 51-4176</t>
  </si>
  <si>
    <t>Protidešťová stříška 250</t>
  </si>
  <si>
    <t>526214334</t>
  </si>
  <si>
    <t>751 52-0001</t>
  </si>
  <si>
    <t>Přechod 250x200-O250</t>
  </si>
  <si>
    <t>1143535734</t>
  </si>
  <si>
    <t>751 53-7011.1</t>
  </si>
  <si>
    <t>Ohebná hadice tepelně a zvukově izolovaná ? 80, např.  Sonoflex  MO</t>
  </si>
  <si>
    <t>-608742627</t>
  </si>
  <si>
    <t>751 55-0001</t>
  </si>
  <si>
    <t>-390757282</t>
  </si>
  <si>
    <t>751 55-0002</t>
  </si>
  <si>
    <t>-428862558</t>
  </si>
  <si>
    <t>Dopravné</t>
  </si>
  <si>
    <t>-1801238295</t>
  </si>
  <si>
    <t>Přesun hmot</t>
  </si>
  <si>
    <t>-750347206</t>
  </si>
  <si>
    <t>Demontáže stávajících zařízení</t>
  </si>
  <si>
    <t>hod.</t>
  </si>
  <si>
    <t>-1859469578</t>
  </si>
  <si>
    <t>01.4 - SO 01.4 ÚT</t>
  </si>
  <si>
    <t>D1 - Strojovny</t>
  </si>
  <si>
    <t>D2 - Potrubí</t>
  </si>
  <si>
    <t>D3 - Armatury</t>
  </si>
  <si>
    <t>D4 - Izolace</t>
  </si>
  <si>
    <t>D5 - Dopravné</t>
  </si>
  <si>
    <t>Pol1</t>
  </si>
  <si>
    <t>Čerpadla oběhová teplovodní ALPHA 25-60-130, 45W,230V</t>
  </si>
  <si>
    <t>2066692287</t>
  </si>
  <si>
    <t>732 42-9111</t>
  </si>
  <si>
    <t>Montáž čerpadla DN 25</t>
  </si>
  <si>
    <t>sb</t>
  </si>
  <si>
    <t>410321434</t>
  </si>
  <si>
    <t>Pol2</t>
  </si>
  <si>
    <t>Vysazení odbočky na rozdělovači a sběrači</t>
  </si>
  <si>
    <t>-652846460</t>
  </si>
  <si>
    <t>998 73- 2181  Přesun</t>
  </si>
  <si>
    <t>Přesun hmot bez použití mechanizace</t>
  </si>
  <si>
    <t>114198018</t>
  </si>
  <si>
    <t>998-73-2102</t>
  </si>
  <si>
    <t>Přesun hmot do 50m</t>
  </si>
  <si>
    <t>924137508</t>
  </si>
  <si>
    <t>733 22-3101</t>
  </si>
  <si>
    <t>Potrubí měděné 15x1</t>
  </si>
  <si>
    <t>1865816902</t>
  </si>
  <si>
    <t>733 22-3105</t>
  </si>
  <si>
    <t>Potrubí měděné 28x1,5</t>
  </si>
  <si>
    <t>-696261432</t>
  </si>
  <si>
    <t>Pol3</t>
  </si>
  <si>
    <t>Montáž potrubí</t>
  </si>
  <si>
    <t>-1637456882</t>
  </si>
  <si>
    <t>733 29-1101</t>
  </si>
  <si>
    <t>Zkouška těsnosti měděného potrubí do 35x1,5</t>
  </si>
  <si>
    <t>1311462610</t>
  </si>
  <si>
    <t>998 73-3105</t>
  </si>
  <si>
    <t>1696100837</t>
  </si>
  <si>
    <t>998 73-3181</t>
  </si>
  <si>
    <t>-85729326</t>
  </si>
  <si>
    <t>734 20-9102</t>
  </si>
  <si>
    <t>Montáž armatur s jedním závitem DN 10</t>
  </si>
  <si>
    <t>-548382297</t>
  </si>
  <si>
    <t>734 20-9113</t>
  </si>
  <si>
    <t>Montáž arnatur se dvěma závity DN 15</t>
  </si>
  <si>
    <t>935226724</t>
  </si>
  <si>
    <t>734 20-9115</t>
  </si>
  <si>
    <t>Montáž armatur se dvěma závity DN25</t>
  </si>
  <si>
    <t>-1449609053</t>
  </si>
  <si>
    <t>734 21-1126</t>
  </si>
  <si>
    <t>Automatický odvzdušňovací ventil  DN 10</t>
  </si>
  <si>
    <t>-1556548561</t>
  </si>
  <si>
    <t>734 24 2414</t>
  </si>
  <si>
    <t>Zpětná klapka  DN 25</t>
  </si>
  <si>
    <t>1201664677</t>
  </si>
  <si>
    <t>734 29 -2715</t>
  </si>
  <si>
    <t>Kulový kohout DN 25</t>
  </si>
  <si>
    <t>-1744096092</t>
  </si>
  <si>
    <t>734 29-1122</t>
  </si>
  <si>
    <t>Kohouty vypouštěcí DN 15</t>
  </si>
  <si>
    <t>-167699316</t>
  </si>
  <si>
    <t>998 73-4106</t>
  </si>
  <si>
    <t>3320822</t>
  </si>
  <si>
    <t>998 73-4181</t>
  </si>
  <si>
    <t>Příplatek za přesun bez mechanizace</t>
  </si>
  <si>
    <t>-425998195</t>
  </si>
  <si>
    <t>713 46-3311</t>
  </si>
  <si>
    <t>Montáž izolace do DN 50</t>
  </si>
  <si>
    <t>-782052745</t>
  </si>
  <si>
    <t>Pol4</t>
  </si>
  <si>
    <t>Izolace Tubex  28 tl. 15 mm</t>
  </si>
  <si>
    <t>737390834</t>
  </si>
  <si>
    <t>Pol6</t>
  </si>
  <si>
    <t>427969632</t>
  </si>
  <si>
    <t>01.5 - SO 01.5 Klimatizace</t>
  </si>
  <si>
    <t>PSV - PSV</t>
  </si>
  <si>
    <t xml:space="preserve">    91x - Chlazení vzduchu pro kuchyni</t>
  </si>
  <si>
    <t xml:space="preserve">    92x - Ostatní</t>
  </si>
  <si>
    <t>001</t>
  </si>
  <si>
    <t>Venkovní jednotka ,  N = 3,5  kW, 9,1A, 400V  chladivo R410A Qch = 15,0 kW</t>
  </si>
  <si>
    <t>-2055194636</t>
  </si>
  <si>
    <t>002</t>
  </si>
  <si>
    <t xml:space="preserve"> Ŕídící jednotka</t>
  </si>
  <si>
    <t>-399890483</t>
  </si>
  <si>
    <t>003</t>
  </si>
  <si>
    <t>Měděné potrubí pro rozvod chladu d 10</t>
  </si>
  <si>
    <t>1788451290</t>
  </si>
  <si>
    <t>004</t>
  </si>
  <si>
    <t>Měděné potrubí pro rozvod chladu d 18</t>
  </si>
  <si>
    <t>1851578073</t>
  </si>
  <si>
    <t>005</t>
  </si>
  <si>
    <t>Izolace AF Armaflex pro potrubí d 10 tl.  13mm</t>
  </si>
  <si>
    <t>-1323864597</t>
  </si>
  <si>
    <t>006</t>
  </si>
  <si>
    <t>Izolace AF Armaflex pro potrubí d 18 tl.  13mm</t>
  </si>
  <si>
    <t>1920649893</t>
  </si>
  <si>
    <t>007</t>
  </si>
  <si>
    <t>Úložný systém Wemefa</t>
  </si>
  <si>
    <t>1677402620</t>
  </si>
  <si>
    <t>008</t>
  </si>
  <si>
    <t>Profilový materiál</t>
  </si>
  <si>
    <t>-1915110779</t>
  </si>
  <si>
    <t>-214583623</t>
  </si>
  <si>
    <t>102</t>
  </si>
  <si>
    <t>1972642443</t>
  </si>
  <si>
    <t>1024</t>
  </si>
  <si>
    <t>101 - VON</t>
  </si>
  <si>
    <t>Ostatní - Ostatní</t>
  </si>
  <si>
    <t xml:space="preserve">    200 - Ostatní náklady</t>
  </si>
  <si>
    <t>0101</t>
  </si>
  <si>
    <t>Zařízení staveniště</t>
  </si>
  <si>
    <t>-1565982</t>
  </si>
  <si>
    <t>0102</t>
  </si>
  <si>
    <t>územní vlivy</t>
  </si>
  <si>
    <t>18843686</t>
  </si>
  <si>
    <t>0103</t>
  </si>
  <si>
    <t>provozní vlivy</t>
  </si>
  <si>
    <t>-100721978</t>
  </si>
  <si>
    <t>1) Souhrnný list stavby</t>
  </si>
  <si>
    <t>2) Rekapitulace objektů</t>
  </si>
  <si>
    <t>/</t>
  </si>
  <si>
    <t>1) Krycí list rozpočtu</t>
  </si>
  <si>
    <t>2) Rekapitulace rozpočtu</t>
  </si>
  <si>
    <t>3) Rozpočet</t>
  </si>
  <si>
    <t>Rekapitulace stavby</t>
  </si>
  <si>
    <t>2012</t>
  </si>
  <si>
    <t>List obsahuje:</t>
  </si>
  <si>
    <t>2.0</t>
  </si>
  <si>
    <t>False</t>
  </si>
  <si>
    <t>optimalizováno pro tisk sestav ve formátu A4 - na výšku</t>
  </si>
  <si>
    <t>&gt;&gt;  skryté sloupce  &lt;&lt;</t>
  </si>
  <si>
    <t>0,01</t>
  </si>
  <si>
    <t>21</t>
  </si>
  <si>
    <t>15</t>
  </si>
  <si>
    <t>SOUHRNNÝ LIST STAVBY</t>
  </si>
  <si>
    <t>v ---  níže se nacházejí doplnkové a pomocné údaje k sestavám  --- v</t>
  </si>
  <si>
    <t>0,001</t>
  </si>
  <si>
    <t>Kód:</t>
  </si>
  <si>
    <t>06</t>
  </si>
  <si>
    <t>Stavba:</t>
  </si>
  <si>
    <t>0,1</t>
  </si>
  <si>
    <t>JKSO:</t>
  </si>
  <si>
    <t>CC-CZ:</t>
  </si>
  <si>
    <t>1</t>
  </si>
  <si>
    <t>Místo:</t>
  </si>
  <si>
    <t xml:space="preserve"> </t>
  </si>
  <si>
    <t>Datum:</t>
  </si>
  <si>
    <t>Objednavatel:</t>
  </si>
  <si>
    <t>IČ:</t>
  </si>
  <si>
    <t>DIČ:</t>
  </si>
  <si>
    <t>Zhotovitel:</t>
  </si>
  <si>
    <t>Projektant:</t>
  </si>
  <si>
    <t>True</t>
  </si>
  <si>
    <t>Zpracovatel:</t>
  </si>
  <si>
    <t>Poznámka:</t>
  </si>
  <si>
    <t>Náklady z rozpočtů</t>
  </si>
  <si>
    <t>Ostatní náklady ze souhrnného listu</t>
  </si>
  <si>
    <t>Cena bez DPH</t>
  </si>
  <si>
    <t>DPH</t>
  </si>
  <si>
    <t>základní</t>
  </si>
  <si>
    <t>ze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</si>
  <si>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</si>
  <si>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</si>
  <si>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</si>
  <si>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</si>
  <si>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</si>
  <si>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</si>
  <si>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</si>
  <si>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</si>
  <si>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</si>
  <si>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</si>
  <si>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</si>
  <si>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</si>
  <si>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Zhotovitel</t>
  </si>
  <si>
    <t>REKAPITULACE OBJEKTŮ STAVBY</t>
  </si>
  <si>
    <t>Informatívní údaje z listů zakázek</t>
  </si>
  <si>
    <t>Kód</t>
  </si>
  <si>
    <t>Objekt</t>
  </si>
  <si>
    <t>Cena bez DPH [CZK]</t>
  </si>
  <si>
    <t>Cena s DPH [CZK]</t>
  </si>
  <si>
    <t>z toho Ostat.
náklady [CZK]</t>
  </si>
  <si>
    <t>DPH [CZK]</t>
  </si>
  <si>
    <t>Normohodiny [h]</t>
  </si>
  <si>
    <t>DPH základní [CZK]</t>
  </si>
  <si>
    <t>DPH snížená [CZK]</t>
  </si>
  <si>
    <t>DPH základní přenesená
[CZK]</t>
  </si>
  <si>
    <t>DPH snížená přenesená
[CZK]</t>
  </si>
  <si>
    <t>Základna
DPH základní</t>
  </si>
  <si>
    <t>Základna
DPH snížená</t>
  </si>
  <si>
    <t>Základna
DPH zákl. přenesená</t>
  </si>
  <si>
    <t>Základna
DPH sníž. přenesená</t>
  </si>
  <si>
    <t>Základna
DPH nulová</t>
  </si>
  <si>
    <t>1) Náklady z rozpočtů</t>
  </si>
  <si>
    <t>D</t>
  </si>
  <si>
    <t>0</t>
  </si>
  <si>
    <t>###NOIMPORT###</t>
  </si>
  <si>
    <t>IMPORT</t>
  </si>
  <si>
    <t>{8BF29A07-34C1-4534-855F-EFE7079FCC7D}</t>
  </si>
  <si>
    <t>{00000000-0000-0000-0000-000000000000}</t>
  </si>
  <si>
    <t>01.1</t>
  </si>
  <si>
    <t>SO 01.1 Stavební část</t>
  </si>
  <si>
    <t>{C706149B-49C9-4E41-ADDA-651A90CFADBF}</t>
  </si>
  <si>
    <t>01.3</t>
  </si>
  <si>
    <t>SO 01.3  VZT</t>
  </si>
  <si>
    <t>{9B85433D-B906-4F0B-A0AC-42D24FDCA1DE}</t>
  </si>
  <si>
    <t>01.4</t>
  </si>
  <si>
    <t>SO 01.4 ÚT</t>
  </si>
  <si>
    <t>{398DCDF0-65CA-4F21-A878-B0B401F65D10}</t>
  </si>
  <si>
    <t>01.5</t>
  </si>
  <si>
    <t>SO 01.5 Klimatizace</t>
  </si>
  <si>
    <t>{C35DE69F-2103-4182-8389-F607ED7694A7}</t>
  </si>
  <si>
    <t>101</t>
  </si>
  <si>
    <t>VON</t>
  </si>
  <si>
    <t>{173BAA73-6F14-4DF9-9F2A-AF835618C86B}</t>
  </si>
  <si>
    <t>2) Ostatní náklady ze souhrnného listu</t>
  </si>
  <si>
    <t>Procent. zadání
[% nákladů rozpočtu]</t>
  </si>
  <si>
    <t>Zařazení nákladů</t>
  </si>
  <si>
    <t>Celkové náklady za stavbu 1) + 2)</t>
  </si>
  <si>
    <t>Zpět na list:</t>
  </si>
  <si>
    <t>2</t>
  </si>
  <si>
    <t>KRYCÍ LIST ROZPOČTU</t>
  </si>
  <si>
    <t>Objekt:</t>
  </si>
  <si>
    <t>01.1 - SO 01.1 Stavební část</t>
  </si>
  <si>
    <t>Náklady z rozpočtu</t>
  </si>
  <si>
    <t>Ostatní náklady</t>
  </si>
  <si>
    <t>REKAPITULACE ROZPOČTU</t>
  </si>
  <si>
    <t>Kód - Popis</t>
  </si>
  <si>
    <t>Cena celkem [CZK]</t>
  </si>
  <si>
    <t>1) Náklady z rozpočtu</t>
  </si>
  <si>
    <t>-1</t>
  </si>
  <si>
    <t>HSV - Práce a dodávky HSV</t>
  </si>
  <si>
    <t xml:space="preserve">    4 - Vodorovné konstrukce</t>
  </si>
  <si>
    <t xml:space="preserve">    6 - Úpravy povrchů, podlahy a osazování výplní</t>
  </si>
  <si>
    <t xml:space="preserve">    9 - Ostatní konstrukce a práce, bourání</t>
  </si>
  <si>
    <t xml:space="preserve">    997 - Přesun sutě</t>
  </si>
  <si>
    <t xml:space="preserve">    998 - Přesun hmot</t>
  </si>
  <si>
    <t>PSV - Práce a dodávky PSV</t>
  </si>
  <si>
    <t xml:space="preserve">    711 - Izolace proti vodě, vlhkosti a plynům</t>
  </si>
  <si>
    <t xml:space="preserve">    712 - Povlakové krytiny</t>
  </si>
  <si>
    <t xml:space="preserve">    713 - Izolace tepelné</t>
  </si>
  <si>
    <t xml:space="preserve">    763 - Konstrukce suché výstavby</t>
  </si>
  <si>
    <t xml:space="preserve">    784 - Dokončovací práce - malby a tapety</t>
  </si>
  <si>
    <t>2) Ostatní náklady</t>
  </si>
  <si>
    <t>ROZPOČET</t>
  </si>
  <si>
    <t>PČ</t>
  </si>
  <si>
    <t>Typ</t>
  </si>
  <si>
    <t>Popis</t>
  </si>
  <si>
    <t>MJ</t>
  </si>
  <si>
    <t>Množství</t>
  </si>
  <si>
    <t>J.cena [CZK]</t>
  </si>
  <si>
    <t>Cena celkem
[CZK]</t>
  </si>
  <si>
    <t>Poznámka</t>
  </si>
  <si>
    <t>J. Nh [h]</t>
  </si>
  <si>
    <t>Nh celkem [h]</t>
  </si>
  <si>
    <t>J. hmotnost
[t]</t>
  </si>
  <si>
    <t>Hmotnost
celkem [t]</t>
  </si>
  <si>
    <t>J. suť [t]</t>
  </si>
  <si>
    <t>Suť Celkem [t]</t>
  </si>
  <si>
    <t>ROZPOCET</t>
  </si>
  <si>
    <t>K</t>
  </si>
  <si>
    <t>411388531</t>
  </si>
  <si>
    <t>Zabetonování otvorů pl do 1 m2 ve stropech</t>
  </si>
  <si>
    <t>m3</t>
  </si>
  <si>
    <t>4</t>
  </si>
  <si>
    <t>-225403474</t>
  </si>
  <si>
    <t>"1PP" ((1,0*0,5)+(0,5*0,6*2))*0,35</t>
  </si>
  <si>
    <t>VV</t>
  </si>
  <si>
    <t>"1NP" ((1,0*0,5)+(0,5*0,6*2))*0,35</t>
  </si>
  <si>
    <t>"2NP" ((1,0*0,5)+(0,5*0,6*2))*0,35</t>
  </si>
  <si>
    <t>"3NP" ((1,0*0,5)+(0,5*0,6*2))*0,35</t>
  </si>
  <si>
    <t>Součet</t>
  </si>
  <si>
    <t>m2</t>
  </si>
  <si>
    <t>"1NP m.č. 1.25 až 1.29" 1,4+1,35+1,71+1,35+1,56</t>
  </si>
  <si>
    <t>"2NP m.č. 2.23 až 2.27" 1,4+1,35+1,71+1,35+1,56</t>
  </si>
  <si>
    <t>3</t>
  </si>
  <si>
    <t>612325111</t>
  </si>
  <si>
    <t>Vápenocementová hladká omítka rýh ve stěnách šířky do 150 mm</t>
  </si>
  <si>
    <t>60520798</t>
  </si>
  <si>
    <t>5</t>
  </si>
  <si>
    <t>612325213</t>
  </si>
  <si>
    <t>Vápenocementová hladká omítka malých ploch do 1,0 m2 na stěnách</t>
  </si>
  <si>
    <t>kus</t>
  </si>
  <si>
    <t>48998513</t>
  </si>
  <si>
    <t>"odhad" 10*3</t>
  </si>
  <si>
    <t>6</t>
  </si>
  <si>
    <t>619991001</t>
  </si>
  <si>
    <t>Zakrytí podlah fólií přilepenou lepící páskou</t>
  </si>
  <si>
    <t>-565589868</t>
  </si>
  <si>
    <t>"1NP" 157,39</t>
  </si>
  <si>
    <t>"2NP" 159,54</t>
  </si>
  <si>
    <t>"3NP" 100,83</t>
  </si>
  <si>
    <t>7</t>
  </si>
  <si>
    <t>8</t>
  </si>
  <si>
    <t>9</t>
  </si>
  <si>
    <t>10</t>
  </si>
  <si>
    <t>952901111</t>
  </si>
  <si>
    <t>Vyčištění budov bytové a občanské výstavby při výšce podlaží do 4 m</t>
  </si>
  <si>
    <t>249211286</t>
  </si>
  <si>
    <t>11</t>
  </si>
  <si>
    <t>952902131</t>
  </si>
  <si>
    <t>Čištění budov omytí podlah</t>
  </si>
  <si>
    <t>772695852</t>
  </si>
  <si>
    <t>12</t>
  </si>
  <si>
    <t>kpl</t>
  </si>
  <si>
    <t>13</t>
  </si>
  <si>
    <t>953945R2</t>
  </si>
  <si>
    <t>vyčíštění místností s prostupy</t>
  </si>
  <si>
    <t>-942690673</t>
  </si>
  <si>
    <t>"1 NP m.č. 1.34" 4,65</t>
  </si>
  <si>
    <t>"2 NP m.č. 2.32" 5,58</t>
  </si>
  <si>
    <t>14</t>
  </si>
  <si>
    <t>16</t>
  </si>
  <si>
    <t>953946R1</t>
  </si>
  <si>
    <t>vyklizení starých VZT jednotek</t>
  </si>
  <si>
    <t>-1666101659</t>
  </si>
  <si>
    <t>17</t>
  </si>
  <si>
    <t>18</t>
  </si>
  <si>
    <t>971033231</t>
  </si>
  <si>
    <t>Vybourání otvorů ve zdivu cihelném pl do 0,0225 m2 na MVC nebo MV tl do 150 mm</t>
  </si>
  <si>
    <t>424315815</t>
  </si>
  <si>
    <t>19</t>
  </si>
  <si>
    <t>972054143</t>
  </si>
  <si>
    <t>Vybourání otvorů v ŽB stropech nebo klenbách pl do 0,0225 m2 tl do 400 mm</t>
  </si>
  <si>
    <t>-487145224</t>
  </si>
  <si>
    <t>20</t>
  </si>
  <si>
    <t>974031153</t>
  </si>
  <si>
    <t>Vysekání rýh ve zdivu cihelném hl do 100 mm š do 100 mm</t>
  </si>
  <si>
    <t>m</t>
  </si>
  <si>
    <t>-663215284</t>
  </si>
  <si>
    <t>22</t>
  </si>
  <si>
    <t>23</t>
  </si>
  <si>
    <t>24</t>
  </si>
  <si>
    <t>25</t>
  </si>
  <si>
    <t>997013213</t>
  </si>
  <si>
    <t>Vnitrostaveništní doprava suti a vybouraných hmot pro budovy v do 12 m ručně</t>
  </si>
  <si>
    <t>t</t>
  </si>
  <si>
    <t>-1628954174</t>
  </si>
  <si>
    <t>26</t>
  </si>
  <si>
    <t>997013501</t>
  </si>
  <si>
    <t>Odvoz suti a vybouraných hmot na skládku nebo meziskládku do 1 km se složením</t>
  </si>
  <si>
    <t>-273686240</t>
  </si>
  <si>
    <t>27</t>
  </si>
  <si>
    <t>997013509</t>
  </si>
  <si>
    <t>Příplatek k odvozu suti a vybouraných hmot na skládku ZKD 1 km přes 1 km</t>
  </si>
  <si>
    <t>1598035448</t>
  </si>
  <si>
    <t>28</t>
  </si>
  <si>
    <t>997013801</t>
  </si>
  <si>
    <t>Poplatek za uložení stavebního betonového odpadu na skládce (skládkovné)</t>
  </si>
  <si>
    <t>-825096763</t>
  </si>
  <si>
    <t>29</t>
  </si>
  <si>
    <t>30</t>
  </si>
  <si>
    <t>31</t>
  </si>
  <si>
    <t>997013831</t>
  </si>
  <si>
    <t>Poplatek za uložení stavebního směsného odpadu na skládce (skládkovné)</t>
  </si>
  <si>
    <t>-2071627278</t>
  </si>
  <si>
    <t>32</t>
  </si>
  <si>
    <t>998011002</t>
  </si>
  <si>
    <t>Přesun hmot pro budovy zděné v do 12 m</t>
  </si>
  <si>
    <t>1849343825</t>
  </si>
  <si>
    <t>33</t>
  </si>
  <si>
    <t>711131811</t>
  </si>
  <si>
    <t>Odstranění izolace proti zemní vlhkosti vodorovné</t>
  </si>
  <si>
    <t>-85146562</t>
  </si>
  <si>
    <t>"střecha - opravy odvětrání" 1,0*15*4</t>
  </si>
  <si>
    <t>34</t>
  </si>
  <si>
    <t>711141559</t>
  </si>
  <si>
    <t>Provedení izolace proti zemní vlhkosti pásy přitavením vodorovné NAIP</t>
  </si>
  <si>
    <t>-837430092</t>
  </si>
  <si>
    <t>35</t>
  </si>
  <si>
    <t>M</t>
  </si>
  <si>
    <t>628331581</t>
  </si>
  <si>
    <t>pás těžký asfaltovaný 4 mm</t>
  </si>
  <si>
    <t>1231164463</t>
  </si>
  <si>
    <t>15*2</t>
  </si>
  <si>
    <t>36</t>
  </si>
  <si>
    <t>628331591</t>
  </si>
  <si>
    <t>hydroizolační asfaltový pás 7,5 mm</t>
  </si>
  <si>
    <t>-195824033</t>
  </si>
  <si>
    <t>37</t>
  </si>
  <si>
    <t>998711202</t>
  </si>
  <si>
    <t>Přesun hmot procentní pro izolace proti vodě, vlhkosti a plynům v objektech v do 12 m</t>
  </si>
  <si>
    <t>%</t>
  </si>
  <si>
    <t>1037504843</t>
  </si>
  <si>
    <t>38</t>
  </si>
  <si>
    <t>712300831</t>
  </si>
  <si>
    <t>Odstranění povlakové krytiny střech do 10° jednovrstvé</t>
  </si>
  <si>
    <t>728030212</t>
  </si>
  <si>
    <t>"střecha - opravy odvětrání" 1,0*15</t>
  </si>
  <si>
    <t>39</t>
  </si>
  <si>
    <t>712341559</t>
  </si>
  <si>
    <t>Provedení povlakové krytiny střech do 10° pásy NAIP přitavením v plné ploše</t>
  </si>
  <si>
    <t>-57945985</t>
  </si>
  <si>
    <t>40</t>
  </si>
  <si>
    <t>628331615</t>
  </si>
  <si>
    <t>SBS modifikovaný asfalt. pás s nosnou vložkou z PE rohože 4,4 mm</t>
  </si>
  <si>
    <t>1957423657</t>
  </si>
  <si>
    <t>41</t>
  </si>
  <si>
    <t>998712202</t>
  </si>
  <si>
    <t>Přesun hmot procentní pro krytiny povlakové v objektech v do 12 m</t>
  </si>
  <si>
    <t>1888432778</t>
  </si>
  <si>
    <t>42</t>
  </si>
  <si>
    <t>713140843</t>
  </si>
  <si>
    <t xml:space="preserve">Odstranění tepelné izolace střech nadstřešní připevněných z polystyrenu </t>
  </si>
  <si>
    <t>886967626</t>
  </si>
  <si>
    <t>"střecha - opravy odvětrání" 1,0*15*3</t>
  </si>
  <si>
    <t>43</t>
  </si>
  <si>
    <t>713141111</t>
  </si>
  <si>
    <t>Montáž izolace tepelné kotvené střech plochých  1 vrstva rohoží, pásů, dílců, desek</t>
  </si>
  <si>
    <t>-117030686</t>
  </si>
  <si>
    <t>44</t>
  </si>
  <si>
    <t>631509841</t>
  </si>
  <si>
    <t>dílce Polsid tl. 50 mm</t>
  </si>
  <si>
    <t>-736794052</t>
  </si>
  <si>
    <t>45</t>
  </si>
  <si>
    <t>283759181</t>
  </si>
  <si>
    <t>deska z pěnového polystyrenu EPS 100 S 1000 x 500 x 160 mm</t>
  </si>
  <si>
    <t>-1865399580</t>
  </si>
  <si>
    <t>46</t>
  </si>
  <si>
    <t>283758891</t>
  </si>
  <si>
    <t>deska z pěnového polystyrenu 20 mm</t>
  </si>
  <si>
    <t>788595685</t>
  </si>
  <si>
    <t>47</t>
  </si>
  <si>
    <t>998713202</t>
  </si>
  <si>
    <t>Přesun hmot procentní pro izolace tepelné v objektech v do 12 m</t>
  </si>
  <si>
    <t>1345961025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</si>
  <si>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</si>
  <si>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</si>
  <si>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</si>
  <si>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</si>
  <si>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</si>
  <si>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</si>
  <si>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</si>
  <si>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</si>
  <si>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</si>
  <si>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</si>
  <si>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</si>
  <si>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</si>
  <si>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</si>
  <si>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</si>
  <si>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</si>
  <si>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</si>
  <si>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</si>
  <si>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</si>
  <si>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</si>
  <si>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70</t>
  </si>
  <si>
    <t>763131317</t>
  </si>
  <si>
    <t>SDK podhled</t>
  </si>
  <si>
    <t>-247595112</t>
  </si>
  <si>
    <t>90</t>
  </si>
  <si>
    <t>784111001</t>
  </si>
  <si>
    <t>Oprášení (ometení ) podkladu v místnostech výšky do 3,80 m</t>
  </si>
  <si>
    <t>-178802931</t>
  </si>
  <si>
    <t>91</t>
  </si>
  <si>
    <t>784111031</t>
  </si>
  <si>
    <t>Omytí podkladu v místnostech výšky do 3,80 m</t>
  </si>
  <si>
    <t>-571981754</t>
  </si>
  <si>
    <t>92</t>
  </si>
  <si>
    <t>784181101</t>
  </si>
  <si>
    <t>Základní jednonásobná penetrace podkladu v místnostech výšky do 3,80m</t>
  </si>
  <si>
    <t>-2035750690</t>
  </si>
  <si>
    <t>93</t>
  </si>
  <si>
    <t>784211101</t>
  </si>
  <si>
    <t>Dvojnásobné malby v místnostech výšky do 3,80 m</t>
  </si>
  <si>
    <t>1060108704</t>
  </si>
  <si>
    <t>ks</t>
  </si>
  <si>
    <t>MŠ Spojenců 2170/44 - vzduchotechnika a klimatizace pro hospodářský pavilon</t>
  </si>
  <si>
    <t>VZT - odhad" 100*0,1</t>
  </si>
  <si>
    <t>"prostupy pro VZT</t>
  </si>
  <si>
    <t xml:space="preserve"> VZT - odhad"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</si>
</sst>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0;\-#,##0.00"/>
    <numFmt numFmtId="165" formatCode="0.00%;\-0.00%"/>
    <numFmt numFmtId="166" formatCode="dd\.mm\.yyyy"/>
    <numFmt numFmtId="167" formatCode="#,##0.00000;\-#,##0.00000"/>
    <numFmt numFmtId="168" formatCode="#,##0.000;\-#,##0.000"/>
  </numFmts>
  <fonts count="34" x14ac:knownFonts="1">
    <font>
      <sz val="8"/>
      <name val="Trebuchet MS"/>
      <charset val="238"/>
    </font>
    <font>
      <sz val="8"/>
      <color indexed="43"/>
      <name val="Trebuchet MS"/>
      <charset val="238"/>
    </font>
    <font>
      <sz val="10"/>
      <color indexed="16"/>
      <name val="Trebuchet MS"/>
      <charset val="238"/>
    </font>
    <font>
      <sz val="8"/>
      <color indexed="48"/>
      <name val="Trebuchet MS"/>
      <charset val="238"/>
    </font>
    <font>
      <b/>
      <sz val="16"/>
      <name val="Trebuchet MS"/>
      <charset val="238"/>
    </font>
    <font>
      <sz val="9"/>
      <color indexed="55"/>
      <name val="Trebuchet MS"/>
      <charset val="238"/>
    </font>
    <font>
      <sz val="9"/>
      <name val="Trebuchet MS"/>
      <charset val="238"/>
    </font>
    <font>
      <b/>
      <sz val="12"/>
      <name val="Trebuchet MS"/>
      <charset val="238"/>
    </font>
    <font>
      <sz val="10"/>
      <color indexed="63"/>
      <name val="Trebuchet MS"/>
      <charset val="238"/>
    </font>
    <font>
      <sz val="10"/>
      <name val="Trebuchet MS"/>
      <charset val="238"/>
    </font>
    <font>
      <b/>
      <sz val="10"/>
      <name val="Trebuchet MS"/>
      <charset val="238"/>
    </font>
    <font>
      <sz val="8"/>
      <color indexed="55"/>
      <name val="Trebuchet MS"/>
      <charset val="238"/>
    </font>
    <font>
      <b/>
      <sz val="8"/>
      <color indexed="55"/>
      <name val="Trebuchet MS"/>
      <charset val="238"/>
    </font>
    <font>
      <b/>
      <sz val="10"/>
      <color indexed="63"/>
      <name val="Trebuchet MS"/>
      <charset val="238"/>
    </font>
    <font>
      <sz val="10"/>
      <color indexed="55"/>
      <name val="Trebuchet MS"/>
      <charset val="238"/>
    </font>
    <font>
      <b/>
      <sz val="9"/>
      <name val="Trebuchet MS"/>
      <charset val="238"/>
    </font>
    <font>
      <sz val="12"/>
      <color indexed="55"/>
      <name val="Trebuchet MS"/>
      <charset val="238"/>
    </font>
    <font>
      <b/>
      <sz val="12"/>
      <color indexed="16"/>
      <name val="Trebuchet MS"/>
      <charset val="238"/>
    </font>
    <font>
      <sz val="12"/>
      <name val="Trebuchet MS"/>
      <charset val="238"/>
    </font>
    <font>
      <sz val="11"/>
      <name val="Trebuchet MS"/>
      <charset val="238"/>
    </font>
    <font>
      <b/>
      <sz val="11"/>
      <color indexed="56"/>
      <name val="Trebuchet MS"/>
      <charset val="238"/>
    </font>
    <font>
      <sz val="11"/>
      <color indexed="56"/>
      <name val="Trebuchet MS"/>
      <charset val="238"/>
    </font>
    <font>
      <sz val="11"/>
      <color indexed="55"/>
      <name val="Trebuchet MS"/>
      <charset val="238"/>
    </font>
    <font>
      <sz val="12"/>
      <color indexed="56"/>
      <name val="Trebuchet MS"/>
      <charset val="238"/>
    </font>
    <font>
      <sz val="8"/>
      <color indexed="56"/>
      <name val="Trebuchet MS"/>
      <charset val="238"/>
    </font>
    <font>
      <sz val="10"/>
      <color indexed="56"/>
      <name val="Trebuchet MS"/>
      <charset val="238"/>
    </font>
    <font>
      <sz val="8"/>
      <color indexed="16"/>
      <name val="Trebuchet MS"/>
      <charset val="238"/>
    </font>
    <font>
      <b/>
      <sz val="8"/>
      <name val="Trebuchet MS"/>
      <charset val="238"/>
    </font>
    <font>
      <sz val="8"/>
      <color indexed="63"/>
      <name val="Trebuchet MS"/>
      <charset val="238"/>
    </font>
    <font>
      <sz val="8"/>
      <color indexed="10"/>
      <name val="Trebuchet MS"/>
      <charset val="238"/>
    </font>
    <font>
      <i/>
      <sz val="8"/>
      <color indexed="12"/>
      <name val="Trebuchet MS"/>
      <charset val="238"/>
    </font>
    <font>
      <u/>
      <sz val="8"/>
      <color indexed="12"/>
      <name val="Trebuchet MS"/>
      <charset val="238"/>
    </font>
    <font>
      <sz val="18"/>
      <color indexed="12"/>
      <name val="Wingdings 2"/>
      <family val="1"/>
      <charset val="2"/>
    </font>
    <font>
      <u/>
      <sz val="10"/>
      <color indexed="12"/>
      <name val="Trebuchet MS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43"/>
      </patternFill>
    </fill>
    <fill>
      <patternFill patternType="solid">
        <fgColor indexed="22"/>
      </patternFill>
    </fill>
  </fills>
  <borders count="26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/>
      <right/>
      <top style="hair">
        <color indexed="8"/>
      </top>
      <bottom/>
      <diagonal/>
    </border>
    <border>
      <left/>
      <right/>
      <top/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55"/>
      </left>
      <right/>
      <top style="hair">
        <color indexed="55"/>
      </top>
      <bottom/>
      <diagonal/>
    </border>
    <border>
      <left/>
      <right/>
      <top style="hair">
        <color indexed="55"/>
      </top>
      <bottom/>
      <diagonal/>
    </border>
    <border>
      <left/>
      <right style="hair">
        <color indexed="55"/>
      </right>
      <top style="hair">
        <color indexed="55"/>
      </top>
      <bottom/>
      <diagonal/>
    </border>
    <border>
      <left style="hair">
        <color indexed="55"/>
      </left>
      <right/>
      <top/>
      <bottom/>
      <diagonal/>
    </border>
    <border>
      <left/>
      <right style="hair">
        <color indexed="55"/>
      </right>
      <top/>
      <bottom/>
      <diagonal/>
    </border>
    <border>
      <left style="hair">
        <color indexed="55"/>
      </left>
      <right/>
      <top/>
      <bottom style="hair">
        <color indexed="55"/>
      </bottom>
      <diagonal/>
    </border>
    <border>
      <left/>
      <right/>
      <top/>
      <bottom style="hair">
        <color indexed="55"/>
      </bottom>
      <diagonal/>
    </border>
    <border>
      <left/>
      <right style="hair">
        <color indexed="55"/>
      </right>
      <top/>
      <bottom style="hair">
        <color indexed="55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hair">
        <color indexed="55"/>
      </left>
      <right/>
      <top style="hair">
        <color indexed="55"/>
      </top>
      <bottom style="hair">
        <color indexed="55"/>
      </bottom>
      <diagonal/>
    </border>
    <border>
      <left/>
      <right/>
      <top style="hair">
        <color indexed="55"/>
      </top>
      <bottom style="hair">
        <color indexed="55"/>
      </bottom>
      <diagonal/>
    </border>
    <border>
      <left/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</borders>
  <cellStyleXfs count="2">
    <xf numFmtId="0" fontId="0" fillId="0" borderId="0" applyAlignment="0">
      <alignment vertical="top" wrapText="1"/>
      <protection locked="0"/>
    </xf>
    <xf numFmtId="0" fontId="31" fillId="0" borderId="0" applyNumberFormat="0" applyFill="0" applyBorder="0" applyAlignment="0" applyProtection="0">
      <alignment vertical="top"/>
      <protection locked="0"/>
    </xf>
  </cellStyleXfs>
  <cellXfs count="204">
    <xf numFmtId="0" fontId="0" fillId="0" borderId="0" xfId="0" applyAlignment="1">
      <alignment vertical="top"/>
      <protection locked="0"/>
    </xf>
    <xf numFmtId="0" fontId="0" fillId="0" borderId="0" xfId="0" applyFont="1" applyAlignment="1">
      <alignment horizontal="left" vertical="top"/>
      <protection locked="0"/>
    </xf>
    <xf numFmtId="0" fontId="0" fillId="0" borderId="0" xfId="0" applyAlignment="1">
      <alignment horizontal="left" vertical="top"/>
      <protection locked="0"/>
    </xf>
    <xf numFmtId="0" fontId="0" fillId="2" borderId="0" xfId="0" applyFill="1" applyAlignment="1">
      <alignment horizontal="left" vertical="top"/>
      <protection locked="0"/>
    </xf>
    <xf numFmtId="0" fontId="1" fillId="2" borderId="0" xfId="0" applyFont="1" applyFill="1" applyAlignment="1">
      <alignment horizontal="left" vertical="center"/>
      <protection locked="0"/>
    </xf>
    <xf numFmtId="0" fontId="0" fillId="2" borderId="0" xfId="0" applyFont="1" applyFill="1" applyAlignment="1">
      <alignment horizontal="left" vertical="top"/>
      <protection locked="0"/>
    </xf>
    <xf numFmtId="0" fontId="0" fillId="0" borderId="0" xfId="0" applyFont="1" applyAlignment="1">
      <alignment horizontal="left" vertical="center"/>
      <protection locked="0"/>
    </xf>
    <xf numFmtId="0" fontId="0" fillId="0" borderId="1" xfId="0" applyBorder="1" applyAlignment="1">
      <alignment horizontal="left" vertical="top"/>
      <protection locked="0"/>
    </xf>
    <xf numFmtId="0" fontId="0" fillId="0" borderId="2" xfId="0" applyBorder="1" applyAlignment="1">
      <alignment horizontal="left" vertical="top"/>
      <protection locked="0"/>
    </xf>
    <xf numFmtId="0" fontId="0" fillId="0" borderId="3" xfId="0" applyBorder="1" applyAlignment="1">
      <alignment horizontal="left" vertical="top"/>
      <protection locked="0"/>
    </xf>
    <xf numFmtId="0" fontId="0" fillId="0" borderId="4" xfId="0" applyBorder="1" applyAlignment="1">
      <alignment horizontal="left" vertical="top"/>
      <protection locked="0"/>
    </xf>
    <xf numFmtId="0" fontId="0" fillId="0" borderId="5" xfId="0" applyBorder="1" applyAlignment="1">
      <alignment horizontal="left" vertical="top"/>
      <protection locked="0"/>
    </xf>
    <xf numFmtId="0" fontId="3" fillId="0" borderId="0" xfId="0" applyFont="1" applyAlignment="1">
      <alignment horizontal="left" vertical="center"/>
      <protection locked="0"/>
    </xf>
    <xf numFmtId="0" fontId="5" fillId="0" borderId="0" xfId="0" applyFont="1" applyAlignment="1">
      <alignment horizontal="left" vertical="top"/>
      <protection locked="0"/>
    </xf>
    <xf numFmtId="0" fontId="6" fillId="0" borderId="0" xfId="0" applyFont="1" applyAlignment="1">
      <alignment horizontal="left" vertical="center"/>
      <protection locked="0"/>
    </xf>
    <xf numFmtId="0" fontId="7" fillId="0" borderId="0" xfId="0" applyFont="1" applyAlignment="1">
      <alignment horizontal="left" vertical="top"/>
      <protection locked="0"/>
    </xf>
    <xf numFmtId="0" fontId="5" fillId="0" borderId="0" xfId="0" applyFont="1" applyAlignment="1">
      <alignment horizontal="left" vertical="center"/>
      <protection locked="0"/>
    </xf>
    <xf numFmtId="0" fontId="0" fillId="0" borderId="6" xfId="0" applyBorder="1" applyAlignment="1">
      <alignment horizontal="left" vertical="top"/>
      <protection locked="0"/>
    </xf>
    <xf numFmtId="0" fontId="8" fillId="0" borderId="0" xfId="0" applyFont="1" applyAlignment="1">
      <alignment horizontal="left" vertical="center"/>
      <protection locked="0"/>
    </xf>
    <xf numFmtId="0" fontId="0" fillId="0" borderId="4" xfId="0" applyBorder="1" applyAlignment="1">
      <alignment horizontal="left" vertical="center"/>
      <protection locked="0"/>
    </xf>
    <xf numFmtId="0" fontId="0" fillId="0" borderId="5" xfId="0" applyBorder="1" applyAlignment="1">
      <alignment horizontal="left" vertical="center"/>
      <protection locked="0"/>
    </xf>
    <xf numFmtId="0" fontId="10" fillId="0" borderId="7" xfId="0" applyFont="1" applyBorder="1" applyAlignment="1">
      <alignment horizontal="left" vertical="center"/>
      <protection locked="0"/>
    </xf>
    <xf numFmtId="0" fontId="0" fillId="0" borderId="7" xfId="0" applyBorder="1" applyAlignment="1">
      <alignment horizontal="left" vertical="center"/>
      <protection locked="0"/>
    </xf>
    <xf numFmtId="0" fontId="11" fillId="0" borderId="4" xfId="0" applyFont="1" applyBorder="1" applyAlignment="1">
      <alignment horizontal="left" vertical="center"/>
      <protection locked="0"/>
    </xf>
    <xf numFmtId="0" fontId="11" fillId="0" borderId="0" xfId="0" applyFont="1" applyAlignment="1">
      <alignment horizontal="left" vertical="center"/>
      <protection locked="0"/>
    </xf>
    <xf numFmtId="0" fontId="11" fillId="0" borderId="0" xfId="0" applyFont="1" applyAlignment="1">
      <alignment horizontal="center" vertical="center"/>
      <protection locked="0"/>
    </xf>
    <xf numFmtId="0" fontId="11" fillId="0" borderId="5" xfId="0" applyFont="1" applyBorder="1" applyAlignment="1">
      <alignment horizontal="left" vertical="center"/>
      <protection locked="0"/>
    </xf>
    <xf numFmtId="0" fontId="0" fillId="3" borderId="0" xfId="0" applyFill="1" applyAlignment="1">
      <alignment horizontal="left" vertical="center"/>
      <protection locked="0"/>
    </xf>
    <xf numFmtId="0" fontId="7" fillId="3" borderId="8" xfId="0" applyFont="1" applyFill="1" applyBorder="1" applyAlignment="1">
      <alignment horizontal="left" vertical="center"/>
      <protection locked="0"/>
    </xf>
    <xf numFmtId="0" fontId="0" fillId="3" borderId="9" xfId="0" applyFill="1" applyBorder="1" applyAlignment="1">
      <alignment horizontal="left" vertical="center"/>
      <protection locked="0"/>
    </xf>
    <xf numFmtId="0" fontId="7" fillId="3" borderId="9" xfId="0" applyFont="1" applyFill="1" applyBorder="1" applyAlignment="1">
      <alignment horizontal="center" vertical="center"/>
      <protection locked="0"/>
    </xf>
    <xf numFmtId="0" fontId="13" fillId="0" borderId="10" xfId="0" applyFont="1" applyBorder="1" applyAlignment="1">
      <alignment horizontal="left" vertical="center"/>
      <protection locked="0"/>
    </xf>
    <xf numFmtId="0" fontId="0" fillId="0" borderId="11" xfId="0" applyBorder="1" applyAlignment="1">
      <alignment horizontal="left" vertical="center"/>
      <protection locked="0"/>
    </xf>
    <xf numFmtId="0" fontId="0" fillId="0" borderId="12" xfId="0" applyBorder="1" applyAlignment="1">
      <alignment horizontal="left" vertical="center"/>
      <protection locked="0"/>
    </xf>
    <xf numFmtId="0" fontId="0" fillId="0" borderId="13" xfId="0" applyBorder="1" applyAlignment="1">
      <alignment horizontal="left" vertical="top"/>
      <protection locked="0"/>
    </xf>
    <xf numFmtId="0" fontId="0" fillId="0" borderId="14" xfId="0" applyBorder="1" applyAlignment="1">
      <alignment horizontal="left" vertical="top"/>
      <protection locked="0"/>
    </xf>
    <xf numFmtId="0" fontId="14" fillId="0" borderId="15" xfId="0" applyFont="1" applyBorder="1" applyAlignment="1">
      <alignment horizontal="left" vertical="center"/>
      <protection locked="0"/>
    </xf>
    <xf numFmtId="0" fontId="0" fillId="0" borderId="16" xfId="0" applyBorder="1" applyAlignment="1">
      <alignment horizontal="left" vertical="center"/>
      <protection locked="0"/>
    </xf>
    <xf numFmtId="0" fontId="14" fillId="0" borderId="16" xfId="0" applyFont="1" applyBorder="1" applyAlignment="1">
      <alignment horizontal="left" vertical="center"/>
      <protection locked="0"/>
    </xf>
    <xf numFmtId="0" fontId="0" fillId="0" borderId="17" xfId="0" applyBorder="1" applyAlignment="1">
      <alignment horizontal="left" vertical="center"/>
      <protection locked="0"/>
    </xf>
    <xf numFmtId="0" fontId="0" fillId="0" borderId="18" xfId="0" applyBorder="1" applyAlignment="1">
      <alignment horizontal="left" vertical="center"/>
      <protection locked="0"/>
    </xf>
    <xf numFmtId="0" fontId="0" fillId="0" borderId="19" xfId="0" applyBorder="1" applyAlignment="1">
      <alignment horizontal="left" vertical="center"/>
      <protection locked="0"/>
    </xf>
    <xf numFmtId="0" fontId="0" fillId="0" borderId="20" xfId="0" applyBorder="1" applyAlignment="1">
      <alignment horizontal="left" vertical="center"/>
      <protection locked="0"/>
    </xf>
    <xf numFmtId="0" fontId="0" fillId="0" borderId="1" xfId="0" applyBorder="1" applyAlignment="1">
      <alignment horizontal="left" vertical="center"/>
      <protection locked="0"/>
    </xf>
    <xf numFmtId="0" fontId="0" fillId="0" borderId="2" xfId="0" applyBorder="1" applyAlignment="1">
      <alignment horizontal="left" vertical="center"/>
      <protection locked="0"/>
    </xf>
    <xf numFmtId="0" fontId="0" fillId="0" borderId="3" xfId="0" applyBorder="1" applyAlignment="1">
      <alignment horizontal="left" vertical="center"/>
      <protection locked="0"/>
    </xf>
    <xf numFmtId="0" fontId="6" fillId="0" borderId="4" xfId="0" applyFont="1" applyBorder="1" applyAlignment="1">
      <alignment horizontal="left" vertical="center"/>
      <protection locked="0"/>
    </xf>
    <xf numFmtId="0" fontId="6" fillId="0" borderId="5" xfId="0" applyFont="1" applyBorder="1" applyAlignment="1">
      <alignment horizontal="left" vertical="center"/>
      <protection locked="0"/>
    </xf>
    <xf numFmtId="0" fontId="7" fillId="0" borderId="0" xfId="0" applyFont="1" applyAlignment="1">
      <alignment horizontal="left" vertical="center"/>
      <protection locked="0"/>
    </xf>
    <xf numFmtId="0" fontId="7" fillId="0" borderId="4" xfId="0" applyFont="1" applyBorder="1" applyAlignment="1">
      <alignment horizontal="left" vertical="center"/>
      <protection locked="0"/>
    </xf>
    <xf numFmtId="0" fontId="7" fillId="0" borderId="5" xfId="0" applyFont="1" applyBorder="1" applyAlignment="1">
      <alignment horizontal="left" vertical="center"/>
      <protection locked="0"/>
    </xf>
    <xf numFmtId="0" fontId="15" fillId="0" borderId="0" xfId="0" applyFont="1" applyAlignment="1">
      <alignment horizontal="left" vertical="center"/>
      <protection locked="0"/>
    </xf>
    <xf numFmtId="166" fontId="6" fillId="0" borderId="0" xfId="0" applyNumberFormat="1" applyFont="1" applyAlignment="1">
      <alignment horizontal="left" vertical="top"/>
      <protection locked="0"/>
    </xf>
    <xf numFmtId="0" fontId="0" fillId="0" borderId="14" xfId="0" applyBorder="1" applyAlignment="1">
      <alignment horizontal="left" vertical="center"/>
      <protection locked="0"/>
    </xf>
    <xf numFmtId="0" fontId="5" fillId="0" borderId="21" xfId="0" applyFont="1" applyBorder="1" applyAlignment="1">
      <alignment horizontal="center" vertical="center" wrapText="1"/>
      <protection locked="0"/>
    </xf>
    <xf numFmtId="0" fontId="5" fillId="0" borderId="22" xfId="0" applyFont="1" applyBorder="1" applyAlignment="1">
      <alignment horizontal="center" vertical="center" wrapText="1"/>
      <protection locked="0"/>
    </xf>
    <xf numFmtId="0" fontId="5" fillId="0" borderId="23" xfId="0" applyFont="1" applyBorder="1" applyAlignment="1">
      <alignment horizontal="center" vertical="center" wrapText="1"/>
      <protection locked="0"/>
    </xf>
    <xf numFmtId="0" fontId="0" fillId="0" borderId="0" xfId="0" applyAlignment="1">
      <alignment horizontal="left" vertical="center"/>
      <protection locked="0"/>
    </xf>
    <xf numFmtId="0" fontId="0" fillId="0" borderId="10" xfId="0" applyBorder="1" applyAlignment="1">
      <alignment horizontal="left" vertical="center"/>
      <protection locked="0"/>
    </xf>
    <xf numFmtId="0" fontId="17" fillId="0" borderId="0" xfId="0" applyFont="1" applyAlignment="1">
      <alignment horizontal="left" vertical="center"/>
      <protection locked="0"/>
    </xf>
    <xf numFmtId="164" fontId="16" fillId="0" borderId="13" xfId="0" applyNumberFormat="1" applyFont="1" applyBorder="1" applyAlignment="1">
      <alignment horizontal="right" vertical="center"/>
      <protection locked="0"/>
    </xf>
    <xf numFmtId="164" fontId="16" fillId="0" borderId="0" xfId="0" applyNumberFormat="1" applyFont="1" applyAlignment="1">
      <alignment horizontal="right" vertical="center"/>
      <protection locked="0"/>
    </xf>
    <xf numFmtId="167" fontId="16" fillId="0" borderId="0" xfId="0" applyNumberFormat="1" applyFont="1" applyAlignment="1">
      <alignment horizontal="right" vertical="center"/>
      <protection locked="0"/>
    </xf>
    <xf numFmtId="164" fontId="16" fillId="0" borderId="14" xfId="0" applyNumberFormat="1" applyFont="1" applyBorder="1" applyAlignment="1">
      <alignment horizontal="right" vertical="center"/>
      <protection locked="0"/>
    </xf>
    <xf numFmtId="0" fontId="18" fillId="0" borderId="0" xfId="0" applyFont="1" applyAlignment="1">
      <alignment horizontal="left" vertical="center"/>
      <protection locked="0"/>
    </xf>
    <xf numFmtId="0" fontId="19" fillId="0" borderId="0" xfId="0" applyFont="1" applyAlignment="1">
      <alignment horizontal="left" vertical="center"/>
      <protection locked="0"/>
    </xf>
    <xf numFmtId="0" fontId="19" fillId="0" borderId="4" xfId="0" applyFont="1" applyBorder="1" applyAlignment="1">
      <alignment horizontal="left" vertical="center"/>
      <protection locked="0"/>
    </xf>
    <xf numFmtId="0" fontId="20" fillId="0" borderId="0" xfId="0" applyFont="1" applyAlignment="1">
      <alignment horizontal="left" vertical="center"/>
      <protection locked="0"/>
    </xf>
    <xf numFmtId="0" fontId="19" fillId="0" borderId="5" xfId="0" applyFont="1" applyBorder="1" applyAlignment="1">
      <alignment horizontal="left" vertical="center"/>
      <protection locked="0"/>
    </xf>
    <xf numFmtId="164" fontId="22" fillId="0" borderId="13" xfId="0" applyNumberFormat="1" applyFont="1" applyBorder="1" applyAlignment="1">
      <alignment horizontal="right" vertical="center"/>
      <protection locked="0"/>
    </xf>
    <xf numFmtId="164" fontId="22" fillId="0" borderId="0" xfId="0" applyNumberFormat="1" applyFont="1" applyAlignment="1">
      <alignment horizontal="right" vertical="center"/>
      <protection locked="0"/>
    </xf>
    <xf numFmtId="167" fontId="22" fillId="0" borderId="0" xfId="0" applyNumberFormat="1" applyFont="1" applyAlignment="1">
      <alignment horizontal="right" vertical="center"/>
      <protection locked="0"/>
    </xf>
    <xf numFmtId="164" fontId="22" fillId="0" borderId="14" xfId="0" applyNumberFormat="1" applyFont="1" applyBorder="1" applyAlignment="1">
      <alignment horizontal="right" vertical="center"/>
      <protection locked="0"/>
    </xf>
    <xf numFmtId="164" fontId="22" fillId="0" borderId="15" xfId="0" applyNumberFormat="1" applyFont="1" applyBorder="1" applyAlignment="1">
      <alignment horizontal="right" vertical="center"/>
      <protection locked="0"/>
    </xf>
    <xf numFmtId="164" fontId="22" fillId="0" borderId="16" xfId="0" applyNumberFormat="1" applyFont="1" applyBorder="1" applyAlignment="1">
      <alignment horizontal="right" vertical="center"/>
      <protection locked="0"/>
    </xf>
    <xf numFmtId="167" fontId="22" fillId="0" borderId="16" xfId="0" applyNumberFormat="1" applyFont="1" applyBorder="1" applyAlignment="1">
      <alignment horizontal="right" vertical="center"/>
      <protection locked="0"/>
    </xf>
    <xf numFmtId="164" fontId="22" fillId="0" borderId="17" xfId="0" applyNumberFormat="1" applyFont="1" applyBorder="1" applyAlignment="1">
      <alignment horizontal="right" vertical="center"/>
      <protection locked="0"/>
    </xf>
    <xf numFmtId="0" fontId="17" fillId="3" borderId="0" xfId="0" applyFont="1" applyFill="1" applyAlignment="1">
      <alignment horizontal="left" vertical="center"/>
      <protection locked="0"/>
    </xf>
    <xf numFmtId="0" fontId="0" fillId="0" borderId="0" xfId="0" applyFont="1" applyAlignment="1">
      <alignment horizontal="left" vertical="center" wrapText="1"/>
      <protection locked="0"/>
    </xf>
    <xf numFmtId="0" fontId="0" fillId="0" borderId="4" xfId="0" applyBorder="1" applyAlignment="1">
      <alignment horizontal="left" vertical="center" wrapText="1"/>
      <protection locked="0"/>
    </xf>
    <xf numFmtId="0" fontId="0" fillId="0" borderId="5" xfId="0" applyBorder="1" applyAlignment="1">
      <alignment horizontal="left" vertical="center" wrapText="1"/>
      <protection locked="0"/>
    </xf>
    <xf numFmtId="0" fontId="9" fillId="0" borderId="0" xfId="0" applyFont="1" applyAlignment="1">
      <alignment horizontal="left" vertical="center"/>
      <protection locked="0"/>
    </xf>
    <xf numFmtId="0" fontId="10" fillId="0" borderId="0" xfId="0" applyFont="1" applyAlignment="1">
      <alignment horizontal="left" vertical="center"/>
      <protection locked="0"/>
    </xf>
    <xf numFmtId="165" fontId="11" fillId="0" borderId="0" xfId="0" applyNumberFormat="1" applyFont="1" applyAlignment="1">
      <alignment horizontal="right" vertical="center"/>
      <protection locked="0"/>
    </xf>
    <xf numFmtId="0" fontId="11" fillId="0" borderId="0" xfId="0" applyFont="1" applyAlignment="1">
      <alignment horizontal="right" vertical="center"/>
      <protection locked="0"/>
    </xf>
    <xf numFmtId="0" fontId="7" fillId="3" borderId="9" xfId="0" applyFont="1" applyFill="1" applyBorder="1" applyAlignment="1">
      <alignment horizontal="right" vertical="center"/>
      <protection locked="0"/>
    </xf>
    <xf numFmtId="0" fontId="23" fillId="0" borderId="4" xfId="0" applyFont="1" applyBorder="1" applyAlignment="1">
      <alignment horizontal="left" vertical="center"/>
      <protection locked="0"/>
    </xf>
    <xf numFmtId="0" fontId="23" fillId="0" borderId="0" xfId="0" applyFont="1" applyAlignment="1">
      <alignment horizontal="left" vertical="center"/>
      <protection locked="0"/>
    </xf>
    <xf numFmtId="0" fontId="23" fillId="0" borderId="5" xfId="0" applyFont="1" applyBorder="1" applyAlignment="1">
      <alignment horizontal="left" vertical="center"/>
      <protection locked="0"/>
    </xf>
    <xf numFmtId="0" fontId="25" fillId="0" borderId="4" xfId="0" applyFont="1" applyBorder="1" applyAlignment="1">
      <alignment horizontal="left" vertical="center"/>
      <protection locked="0"/>
    </xf>
    <xf numFmtId="0" fontId="25" fillId="0" borderId="0" xfId="0" applyFont="1" applyAlignment="1">
      <alignment horizontal="left" vertical="center"/>
      <protection locked="0"/>
    </xf>
    <xf numFmtId="0" fontId="25" fillId="0" borderId="5" xfId="0" applyFont="1" applyBorder="1" applyAlignment="1">
      <alignment horizontal="left" vertical="center"/>
      <protection locked="0"/>
    </xf>
    <xf numFmtId="0" fontId="0" fillId="0" borderId="24" xfId="0" applyBorder="1" applyAlignment="1">
      <alignment horizontal="left" vertical="center"/>
      <protection locked="0"/>
    </xf>
    <xf numFmtId="0" fontId="5" fillId="0" borderId="24" xfId="0" applyFont="1" applyBorder="1" applyAlignment="1">
      <alignment horizontal="center" vertical="center"/>
      <protection locked="0"/>
    </xf>
    <xf numFmtId="0" fontId="0" fillId="0" borderId="0" xfId="0" applyFont="1" applyAlignment="1">
      <alignment horizontal="center" vertical="center" wrapText="1"/>
      <protection locked="0"/>
    </xf>
    <xf numFmtId="0" fontId="0" fillId="0" borderId="4" xfId="0" applyBorder="1" applyAlignment="1">
      <alignment horizontal="center" vertical="center" wrapText="1"/>
      <protection locked="0"/>
    </xf>
    <xf numFmtId="0" fontId="6" fillId="3" borderId="21" xfId="0" applyFont="1" applyFill="1" applyBorder="1" applyAlignment="1">
      <alignment horizontal="center" vertical="center" wrapText="1"/>
      <protection locked="0"/>
    </xf>
    <xf numFmtId="0" fontId="6" fillId="3" borderId="22" xfId="0" applyFont="1" applyFill="1" applyBorder="1" applyAlignment="1">
      <alignment horizontal="center" vertical="center" wrapText="1"/>
      <protection locked="0"/>
    </xf>
    <xf numFmtId="0" fontId="0" fillId="0" borderId="5" xfId="0" applyBorder="1" applyAlignment="1">
      <alignment horizontal="center" vertical="center" wrapText="1"/>
      <protection locked="0"/>
    </xf>
    <xf numFmtId="167" fontId="26" fillId="0" borderId="11" xfId="0" applyNumberFormat="1" applyFont="1" applyBorder="1" applyAlignment="1">
      <alignment horizontal="right"/>
      <protection locked="0"/>
    </xf>
    <xf numFmtId="167" fontId="26" fillId="0" borderId="12" xfId="0" applyNumberFormat="1" applyFont="1" applyBorder="1" applyAlignment="1">
      <alignment horizontal="right"/>
      <protection locked="0"/>
    </xf>
    <xf numFmtId="164" fontId="27" fillId="0" borderId="0" xfId="0" applyNumberFormat="1" applyFont="1" applyAlignment="1">
      <alignment horizontal="right" vertical="center"/>
      <protection locked="0"/>
    </xf>
    <xf numFmtId="0" fontId="0" fillId="0" borderId="0" xfId="0" applyFont="1" applyAlignment="1">
      <alignment horizontal="left"/>
      <protection locked="0"/>
    </xf>
    <xf numFmtId="0" fontId="24" fillId="0" borderId="4" xfId="0" applyFont="1" applyBorder="1" applyAlignment="1">
      <alignment horizontal="left"/>
      <protection locked="0"/>
    </xf>
    <xf numFmtId="0" fontId="23" fillId="0" borderId="0" xfId="0" applyFont="1" applyAlignment="1">
      <alignment horizontal="left"/>
      <protection locked="0"/>
    </xf>
    <xf numFmtId="0" fontId="24" fillId="0" borderId="0" xfId="0" applyFont="1" applyAlignment="1">
      <alignment horizontal="left"/>
      <protection locked="0"/>
    </xf>
    <xf numFmtId="0" fontId="24" fillId="0" borderId="5" xfId="0" applyFont="1" applyBorder="1" applyAlignment="1">
      <alignment horizontal="left"/>
      <protection locked="0"/>
    </xf>
    <xf numFmtId="0" fontId="24" fillId="0" borderId="13" xfId="0" applyFont="1" applyBorder="1" applyAlignment="1">
      <alignment horizontal="left"/>
      <protection locked="0"/>
    </xf>
    <xf numFmtId="167" fontId="24" fillId="0" borderId="0" xfId="0" applyNumberFormat="1" applyFont="1" applyAlignment="1">
      <alignment horizontal="right"/>
      <protection locked="0"/>
    </xf>
    <xf numFmtId="167" fontId="24" fillId="0" borderId="14" xfId="0" applyNumberFormat="1" applyFont="1" applyBorder="1" applyAlignment="1">
      <alignment horizontal="right"/>
      <protection locked="0"/>
    </xf>
    <xf numFmtId="164" fontId="24" fillId="0" borderId="0" xfId="0" applyNumberFormat="1" applyFont="1" applyAlignment="1">
      <alignment horizontal="right" vertical="center"/>
      <protection locked="0"/>
    </xf>
    <xf numFmtId="0" fontId="25" fillId="0" borderId="0" xfId="0" applyFont="1" applyAlignment="1">
      <alignment horizontal="left"/>
      <protection locked="0"/>
    </xf>
    <xf numFmtId="0" fontId="0" fillId="0" borderId="24" xfId="0" applyFont="1" applyBorder="1" applyAlignment="1">
      <alignment horizontal="center" vertical="center"/>
      <protection locked="0"/>
    </xf>
    <xf numFmtId="49" fontId="0" fillId="0" borderId="24" xfId="0" applyNumberFormat="1" applyFont="1" applyBorder="1" applyAlignment="1">
      <alignment horizontal="left" vertical="center" wrapText="1"/>
      <protection locked="0"/>
    </xf>
    <xf numFmtId="0" fontId="0" fillId="0" borderId="24" xfId="0" applyFont="1" applyBorder="1" applyAlignment="1">
      <alignment horizontal="center" vertical="center" wrapText="1"/>
      <protection locked="0"/>
    </xf>
    <xf numFmtId="168" fontId="0" fillId="0" borderId="24" xfId="0" applyNumberFormat="1" applyFont="1" applyBorder="1" applyAlignment="1">
      <alignment horizontal="right" vertical="center"/>
      <protection locked="0"/>
    </xf>
    <xf numFmtId="0" fontId="11" fillId="0" borderId="24" xfId="0" applyFont="1" applyBorder="1" applyAlignment="1">
      <alignment horizontal="left" vertical="center"/>
      <protection locked="0"/>
    </xf>
    <xf numFmtId="167" fontId="11" fillId="0" borderId="0" xfId="0" applyNumberFormat="1" applyFont="1" applyAlignment="1">
      <alignment horizontal="right" vertical="center"/>
      <protection locked="0"/>
    </xf>
    <xf numFmtId="167" fontId="11" fillId="0" borderId="14" xfId="0" applyNumberFormat="1" applyFont="1" applyBorder="1" applyAlignment="1">
      <alignment horizontal="right" vertical="center"/>
      <protection locked="0"/>
    </xf>
    <xf numFmtId="164" fontId="0" fillId="0" borderId="0" xfId="0" applyNumberFormat="1" applyFont="1" applyAlignment="1">
      <alignment horizontal="right" vertical="center"/>
      <protection locked="0"/>
    </xf>
    <xf numFmtId="0" fontId="28" fillId="0" borderId="4" xfId="0" applyFont="1" applyBorder="1" applyAlignment="1">
      <alignment horizontal="left" vertical="center"/>
      <protection locked="0"/>
    </xf>
    <xf numFmtId="0" fontId="28" fillId="0" borderId="0" xfId="0" applyFont="1" applyAlignment="1">
      <alignment horizontal="left" vertical="center"/>
      <protection locked="0"/>
    </xf>
    <xf numFmtId="168" fontId="28" fillId="0" borderId="0" xfId="0" applyNumberFormat="1" applyFont="1" applyAlignment="1">
      <alignment horizontal="right" vertical="center"/>
      <protection locked="0"/>
    </xf>
    <xf numFmtId="0" fontId="28" fillId="0" borderId="5" xfId="0" applyFont="1" applyBorder="1" applyAlignment="1">
      <alignment horizontal="left" vertical="center"/>
      <protection locked="0"/>
    </xf>
    <xf numFmtId="0" fontId="28" fillId="0" borderId="13" xfId="0" applyFont="1" applyBorder="1" applyAlignment="1">
      <alignment horizontal="left" vertical="center"/>
      <protection locked="0"/>
    </xf>
    <xf numFmtId="0" fontId="28" fillId="0" borderId="14" xfId="0" applyFont="1" applyBorder="1" applyAlignment="1">
      <alignment horizontal="left" vertical="center"/>
      <protection locked="0"/>
    </xf>
    <xf numFmtId="0" fontId="29" fillId="0" borderId="4" xfId="0" applyFont="1" applyBorder="1" applyAlignment="1">
      <alignment horizontal="left" vertical="center"/>
      <protection locked="0"/>
    </xf>
    <xf numFmtId="0" fontId="29" fillId="0" borderId="0" xfId="0" applyFont="1" applyAlignment="1">
      <alignment horizontal="left" vertical="center"/>
      <protection locked="0"/>
    </xf>
    <xf numFmtId="168" fontId="29" fillId="0" borderId="0" xfId="0" applyNumberFormat="1" applyFont="1" applyAlignment="1">
      <alignment horizontal="right" vertical="center"/>
      <protection locked="0"/>
    </xf>
    <xf numFmtId="0" fontId="29" fillId="0" borderId="5" xfId="0" applyFont="1" applyBorder="1" applyAlignment="1">
      <alignment horizontal="left" vertical="center"/>
      <protection locked="0"/>
    </xf>
    <xf numFmtId="0" fontId="29" fillId="0" borderId="13" xfId="0" applyFont="1" applyBorder="1" applyAlignment="1">
      <alignment horizontal="left" vertical="center"/>
      <protection locked="0"/>
    </xf>
    <xf numFmtId="0" fontId="29" fillId="0" borderId="14" xfId="0" applyFont="1" applyBorder="1" applyAlignment="1">
      <alignment horizontal="left" vertical="center"/>
      <protection locked="0"/>
    </xf>
    <xf numFmtId="0" fontId="30" fillId="0" borderId="24" xfId="0" applyFont="1" applyBorder="1" applyAlignment="1">
      <alignment horizontal="center" vertical="center"/>
      <protection locked="0"/>
    </xf>
    <xf numFmtId="49" fontId="30" fillId="0" borderId="24" xfId="0" applyNumberFormat="1" applyFont="1" applyBorder="1" applyAlignment="1">
      <alignment horizontal="left" vertical="center" wrapText="1"/>
      <protection locked="0"/>
    </xf>
    <xf numFmtId="0" fontId="30" fillId="0" borderId="24" xfId="0" applyFont="1" applyBorder="1" applyAlignment="1">
      <alignment horizontal="center" vertical="center" wrapText="1"/>
      <protection locked="0"/>
    </xf>
    <xf numFmtId="168" fontId="30" fillId="0" borderId="24" xfId="0" applyNumberFormat="1" applyFont="1" applyBorder="1" applyAlignment="1">
      <alignment horizontal="right" vertical="center"/>
      <protection locked="0"/>
    </xf>
    <xf numFmtId="0" fontId="11" fillId="0" borderId="16" xfId="0" applyFont="1" applyBorder="1" applyAlignment="1">
      <alignment horizontal="center" vertical="center"/>
      <protection locked="0"/>
    </xf>
    <xf numFmtId="167" fontId="11" fillId="0" borderId="16" xfId="0" applyNumberFormat="1" applyFont="1" applyBorder="1" applyAlignment="1">
      <alignment horizontal="right" vertical="center"/>
      <protection locked="0"/>
    </xf>
    <xf numFmtId="167" fontId="11" fillId="0" borderId="17" xfId="0" applyNumberFormat="1" applyFont="1" applyBorder="1" applyAlignment="1">
      <alignment horizontal="right" vertical="center"/>
      <protection locked="0"/>
    </xf>
    <xf numFmtId="0" fontId="32" fillId="0" borderId="0" xfId="1" applyFont="1" applyAlignment="1">
      <alignment horizontal="center" vertical="center"/>
      <protection locked="0"/>
    </xf>
    <xf numFmtId="0" fontId="1" fillId="2" borderId="0" xfId="0" applyFont="1" applyFill="1" applyAlignment="1" applyProtection="1">
      <alignment horizontal="left" vertical="center"/>
    </xf>
    <xf numFmtId="0" fontId="9" fillId="2" borderId="0" xfId="0" applyFont="1" applyFill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</xf>
    <xf numFmtId="0" fontId="33" fillId="2" borderId="0" xfId="1" applyFont="1" applyFill="1" applyAlignment="1" applyProtection="1">
      <alignment horizontal="left" vertical="center"/>
    </xf>
    <xf numFmtId="0" fontId="0" fillId="2" borderId="0" xfId="0" applyFont="1" applyFill="1" applyAlignment="1" applyProtection="1">
      <alignment horizontal="left" vertical="top"/>
    </xf>
    <xf numFmtId="164" fontId="17" fillId="3" borderId="0" xfId="0" applyNumberFormat="1" applyFont="1" applyFill="1" applyAlignment="1">
      <alignment horizontal="right" vertical="center"/>
      <protection locked="0"/>
    </xf>
    <xf numFmtId="0" fontId="0" fillId="3" borderId="0" xfId="0" applyFill="1" applyAlignment="1">
      <alignment horizontal="left" vertical="center"/>
      <protection locked="0"/>
    </xf>
    <xf numFmtId="0" fontId="3" fillId="3" borderId="0" xfId="0" applyFont="1" applyFill="1" applyAlignment="1">
      <alignment horizontal="center" vertical="center"/>
      <protection locked="0"/>
    </xf>
    <xf numFmtId="0" fontId="0" fillId="0" borderId="0" xfId="0" applyFont="1" applyAlignment="1">
      <alignment horizontal="left" vertical="top"/>
      <protection locked="0"/>
    </xf>
    <xf numFmtId="164" fontId="17" fillId="0" borderId="0" xfId="0" applyNumberFormat="1" applyFont="1" applyAlignment="1">
      <alignment horizontal="right" vertical="center"/>
      <protection locked="0"/>
    </xf>
    <xf numFmtId="0" fontId="17" fillId="0" borderId="0" xfId="0" applyFont="1" applyAlignment="1">
      <alignment horizontal="left" vertical="center"/>
      <protection locked="0"/>
    </xf>
    <xf numFmtId="0" fontId="0" fillId="0" borderId="0" xfId="0" applyFont="1" applyAlignment="1">
      <alignment horizontal="left" vertical="center"/>
      <protection locked="0"/>
    </xf>
    <xf numFmtId="164" fontId="21" fillId="0" borderId="0" xfId="0" applyNumberFormat="1" applyFont="1" applyAlignment="1">
      <alignment horizontal="right" vertical="center"/>
      <protection locked="0"/>
    </xf>
    <xf numFmtId="0" fontId="21" fillId="0" borderId="0" xfId="0" applyFont="1" applyAlignment="1">
      <alignment horizontal="left" vertical="center"/>
      <protection locked="0"/>
    </xf>
    <xf numFmtId="0" fontId="20" fillId="0" borderId="0" xfId="0" applyFont="1" applyAlignment="1">
      <alignment horizontal="left" vertical="center" wrapText="1"/>
      <protection locked="0"/>
    </xf>
    <xf numFmtId="0" fontId="20" fillId="0" borderId="0" xfId="0" applyFont="1" applyAlignment="1">
      <alignment horizontal="left" vertical="center"/>
      <protection locked="0"/>
    </xf>
    <xf numFmtId="0" fontId="6" fillId="3" borderId="8" xfId="0" applyFont="1" applyFill="1" applyBorder="1" applyAlignment="1">
      <alignment horizontal="center" vertical="center"/>
      <protection locked="0"/>
    </xf>
    <xf numFmtId="0" fontId="0" fillId="3" borderId="9" xfId="0" applyFill="1" applyBorder="1" applyAlignment="1">
      <alignment horizontal="left" vertical="center"/>
      <protection locked="0"/>
    </xf>
    <xf numFmtId="0" fontId="6" fillId="3" borderId="9" xfId="0" applyFont="1" applyFill="1" applyBorder="1" applyAlignment="1">
      <alignment horizontal="center" vertical="center"/>
      <protection locked="0"/>
    </xf>
    <xf numFmtId="0" fontId="0" fillId="3" borderId="25" xfId="0" applyFill="1" applyBorder="1" applyAlignment="1">
      <alignment horizontal="left" vertical="center"/>
      <protection locked="0"/>
    </xf>
    <xf numFmtId="0" fontId="4" fillId="0" borderId="0" xfId="0" applyFont="1" applyAlignment="1">
      <alignment horizontal="center" vertical="center"/>
      <protection locked="0"/>
    </xf>
    <xf numFmtId="0" fontId="7" fillId="0" borderId="0" xfId="0" applyFont="1" applyAlignment="1">
      <alignment horizontal="left" vertical="center" wrapText="1"/>
      <protection locked="0"/>
    </xf>
    <xf numFmtId="0" fontId="6" fillId="0" borderId="0" xfId="0" applyFont="1" applyAlignment="1">
      <alignment horizontal="left" vertical="center"/>
      <protection locked="0"/>
    </xf>
    <xf numFmtId="0" fontId="16" fillId="0" borderId="10" xfId="0" applyFont="1" applyBorder="1" applyAlignment="1">
      <alignment horizontal="center" vertical="center"/>
      <protection locked="0"/>
    </xf>
    <xf numFmtId="0" fontId="0" fillId="0" borderId="11" xfId="0" applyBorder="1" applyAlignment="1">
      <alignment horizontal="left" vertical="center"/>
      <protection locked="0"/>
    </xf>
    <xf numFmtId="0" fontId="0" fillId="0" borderId="13" xfId="0" applyBorder="1" applyAlignment="1">
      <alignment horizontal="left" vertical="center"/>
      <protection locked="0"/>
    </xf>
    <xf numFmtId="165" fontId="11" fillId="0" borderId="0" xfId="0" applyNumberFormat="1" applyFont="1" applyAlignment="1">
      <alignment horizontal="right" vertical="center"/>
      <protection locked="0"/>
    </xf>
    <xf numFmtId="0" fontId="11" fillId="0" borderId="0" xfId="0" applyFont="1" applyAlignment="1">
      <alignment horizontal="left" vertical="center"/>
      <protection locked="0"/>
    </xf>
    <xf numFmtId="164" fontId="12" fillId="0" borderId="0" xfId="0" applyNumberFormat="1" applyFont="1" applyAlignment="1">
      <alignment horizontal="right" vertical="center"/>
      <protection locked="0"/>
    </xf>
    <xf numFmtId="0" fontId="7" fillId="3" borderId="9" xfId="0" applyFont="1" applyFill="1" applyBorder="1" applyAlignment="1">
      <alignment horizontal="left" vertical="center"/>
      <protection locked="0"/>
    </xf>
    <xf numFmtId="164" fontId="7" fillId="3" borderId="9" xfId="0" applyNumberFormat="1" applyFont="1" applyFill="1" applyBorder="1" applyAlignment="1">
      <alignment horizontal="right" vertical="center"/>
      <protection locked="0"/>
    </xf>
    <xf numFmtId="0" fontId="6" fillId="0" borderId="0" xfId="0" applyFont="1" applyAlignment="1">
      <alignment horizontal="left" vertical="center" wrapText="1"/>
      <protection locked="0"/>
    </xf>
    <xf numFmtId="164" fontId="9" fillId="0" borderId="0" xfId="0" applyNumberFormat="1" applyFont="1" applyAlignment="1">
      <alignment horizontal="right" vertical="center"/>
      <protection locked="0"/>
    </xf>
    <xf numFmtId="164" fontId="10" fillId="0" borderId="7" xfId="0" applyNumberFormat="1" applyFont="1" applyBorder="1" applyAlignment="1">
      <alignment horizontal="right" vertical="center"/>
      <protection locked="0"/>
    </xf>
    <xf numFmtId="0" fontId="0" fillId="0" borderId="7" xfId="0" applyBorder="1" applyAlignment="1">
      <alignment horizontal="left" vertical="center"/>
      <protection locked="0"/>
    </xf>
    <xf numFmtId="0" fontId="3" fillId="0" borderId="0" xfId="0" applyFont="1" applyAlignment="1">
      <alignment horizontal="center" vertical="center"/>
      <protection locked="0"/>
    </xf>
    <xf numFmtId="0" fontId="7" fillId="0" borderId="0" xfId="0" applyFont="1" applyAlignment="1">
      <alignment horizontal="left" vertical="top" wrapText="1"/>
      <protection locked="0"/>
    </xf>
    <xf numFmtId="164" fontId="25" fillId="0" borderId="0" xfId="0" applyNumberFormat="1" applyFont="1" applyAlignment="1">
      <alignment horizontal="right"/>
      <protection locked="0"/>
    </xf>
    <xf numFmtId="0" fontId="24" fillId="0" borderId="0" xfId="0" applyFont="1" applyAlignment="1">
      <alignment horizontal="left"/>
      <protection locked="0"/>
    </xf>
    <xf numFmtId="0" fontId="33" fillId="2" borderId="0" xfId="1" applyFont="1" applyFill="1" applyAlignment="1" applyProtection="1">
      <alignment horizontal="center" vertical="center"/>
    </xf>
    <xf numFmtId="164" fontId="17" fillId="0" borderId="0" xfId="0" applyNumberFormat="1" applyFont="1" applyAlignment="1">
      <alignment horizontal="right"/>
      <protection locked="0"/>
    </xf>
    <xf numFmtId="164" fontId="23" fillId="0" borderId="0" xfId="0" applyNumberFormat="1" applyFont="1" applyAlignment="1">
      <alignment horizontal="right"/>
      <protection locked="0"/>
    </xf>
    <xf numFmtId="0" fontId="0" fillId="0" borderId="24" xfId="0" applyFont="1" applyBorder="1" applyAlignment="1">
      <alignment horizontal="left" vertical="center" wrapText="1"/>
      <protection locked="0"/>
    </xf>
    <xf numFmtId="0" fontId="0" fillId="0" borderId="24" xfId="0" applyBorder="1" applyAlignment="1">
      <alignment horizontal="left" vertical="center"/>
      <protection locked="0"/>
    </xf>
    <xf numFmtId="164" fontId="0" fillId="0" borderId="24" xfId="0" applyNumberFormat="1" applyFont="1" applyBorder="1" applyAlignment="1">
      <alignment horizontal="right" vertical="center"/>
      <protection locked="0"/>
    </xf>
    <xf numFmtId="0" fontId="28" fillId="0" borderId="0" xfId="0" applyFont="1" applyAlignment="1">
      <alignment horizontal="left" vertical="center" wrapText="1"/>
      <protection locked="0"/>
    </xf>
    <xf numFmtId="0" fontId="28" fillId="0" borderId="0" xfId="0" applyFont="1" applyAlignment="1">
      <alignment horizontal="left" vertical="center"/>
      <protection locked="0"/>
    </xf>
    <xf numFmtId="0" fontId="29" fillId="0" borderId="0" xfId="0" applyFont="1" applyAlignment="1">
      <alignment horizontal="left" vertical="center" wrapText="1"/>
      <protection locked="0"/>
    </xf>
    <xf numFmtId="0" fontId="29" fillId="0" borderId="0" xfId="0" applyFont="1" applyAlignment="1">
      <alignment horizontal="left" vertical="center"/>
      <protection locked="0"/>
    </xf>
    <xf numFmtId="0" fontId="30" fillId="0" borderId="24" xfId="0" applyFont="1" applyBorder="1" applyAlignment="1">
      <alignment horizontal="left" vertical="center" wrapText="1"/>
      <protection locked="0"/>
    </xf>
    <xf numFmtId="0" fontId="30" fillId="0" borderId="24" xfId="0" applyFont="1" applyBorder="1" applyAlignment="1">
      <alignment horizontal="left" vertical="center"/>
      <protection locked="0"/>
    </xf>
    <xf numFmtId="164" fontId="30" fillId="0" borderId="24" xfId="0" applyNumberFormat="1" applyFont="1" applyBorder="1" applyAlignment="1">
      <alignment horizontal="right" vertical="center"/>
      <protection locked="0"/>
    </xf>
    <xf numFmtId="0" fontId="6" fillId="3" borderId="22" xfId="0" applyFont="1" applyFill="1" applyBorder="1" applyAlignment="1">
      <alignment horizontal="center" vertical="center" wrapText="1"/>
      <protection locked="0"/>
    </xf>
    <xf numFmtId="0" fontId="0" fillId="3" borderId="22" xfId="0" applyFill="1" applyBorder="1" applyAlignment="1">
      <alignment horizontal="center" vertical="center" wrapText="1"/>
      <protection locked="0"/>
    </xf>
    <xf numFmtId="0" fontId="0" fillId="3" borderId="23" xfId="0" applyFill="1" applyBorder="1" applyAlignment="1">
      <alignment horizontal="center" vertical="center" wrapText="1"/>
      <protection locked="0"/>
    </xf>
    <xf numFmtId="0" fontId="5" fillId="0" borderId="0" xfId="0" applyFont="1" applyAlignment="1">
      <alignment horizontal="left" vertical="center" wrapText="1"/>
      <protection locked="0"/>
    </xf>
    <xf numFmtId="166" fontId="6" fillId="0" borderId="0" xfId="0" applyNumberFormat="1" applyFont="1" applyAlignment="1">
      <alignment horizontal="left" vertical="top"/>
      <protection locked="0"/>
    </xf>
    <xf numFmtId="164" fontId="25" fillId="0" borderId="0" xfId="0" applyNumberFormat="1" applyFont="1" applyAlignment="1">
      <alignment horizontal="right" vertical="center"/>
      <protection locked="0"/>
    </xf>
    <xf numFmtId="0" fontId="24" fillId="0" borderId="0" xfId="0" applyFont="1" applyAlignment="1">
      <alignment horizontal="left" vertical="center"/>
      <protection locked="0"/>
    </xf>
    <xf numFmtId="164" fontId="23" fillId="0" borderId="0" xfId="0" applyNumberFormat="1" applyFont="1" applyAlignment="1">
      <alignment horizontal="right" vertical="center"/>
      <protection locked="0"/>
    </xf>
    <xf numFmtId="0" fontId="6" fillId="3" borderId="0" xfId="0" applyFont="1" applyFill="1" applyAlignment="1">
      <alignment horizontal="center" vertical="center"/>
      <protection locked="0"/>
    </xf>
    <xf numFmtId="164" fontId="11" fillId="0" borderId="0" xfId="0" applyNumberFormat="1" applyFont="1" applyAlignment="1">
      <alignment horizontal="right" vertical="center"/>
      <protection locked="0"/>
    </xf>
    <xf numFmtId="164" fontId="10" fillId="0" borderId="0" xfId="0" applyNumberFormat="1" applyFont="1" applyAlignment="1">
      <alignment horizontal="right" vertical="center"/>
      <protection locked="0"/>
    </xf>
    <xf numFmtId="0" fontId="0" fillId="0" borderId="0" xfId="0" applyFont="1" applyAlignment="1">
      <alignment horizontal="left" vertical="center" wrapText="1"/>
      <protection locked="0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file:///C:\Program%20Files\KROSplus\System\Temp\rad80141.tmp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://pro-rozpocty.cz/cs/software-a-data/kros-plus/" TargetMode="Externa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file:///C:\Program%20Files\KROSplus\System\Temp\rad2134F.tmp" TargetMode="External"/><Relationship Id="rId2" Type="http://schemas.openxmlformats.org/officeDocument/2006/relationships/image" Target="../media/image2.png"/><Relationship Id="rId1" Type="http://schemas.openxmlformats.org/officeDocument/2006/relationships/hyperlink" Target="http://pro-rozpocty.cz/cs/software-a-data/kros-plus/" TargetMode="Externa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file:///C:\Program%20Files\KROSplus\System\Temp\radE3544.tmp" TargetMode="External"/><Relationship Id="rId2" Type="http://schemas.openxmlformats.org/officeDocument/2006/relationships/image" Target="../media/image2.png"/><Relationship Id="rId1" Type="http://schemas.openxmlformats.org/officeDocument/2006/relationships/hyperlink" Target="http://pro-rozpocty.cz/cs/software-a-data/kros-plus/" TargetMode="Externa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file:///C:\Program%20Files\KROSplus\System\Temp\rad9F5D4.tmp" TargetMode="External"/><Relationship Id="rId2" Type="http://schemas.openxmlformats.org/officeDocument/2006/relationships/image" Target="../media/image2.png"/><Relationship Id="rId1" Type="http://schemas.openxmlformats.org/officeDocument/2006/relationships/hyperlink" Target="http://pro-rozpocty.cz/cs/software-a-data/kros-plus/" TargetMode="Externa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file:///C:\Program%20Files\KROSplus\System\Temp\radFB820.tmp" TargetMode="External"/><Relationship Id="rId2" Type="http://schemas.openxmlformats.org/officeDocument/2006/relationships/image" Target="../media/image2.png"/><Relationship Id="rId1" Type="http://schemas.openxmlformats.org/officeDocument/2006/relationships/hyperlink" Target="http://pro-rozpocty.cz/cs/software-a-data/kros-plus/" TargetMode="Externa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file:///C:\Program%20Files\KROSplus\System\Temp\rad7DBD0.tmp" TargetMode="External"/><Relationship Id="rId2" Type="http://schemas.openxmlformats.org/officeDocument/2006/relationships/image" Target="../media/image2.png"/><Relationship Id="rId1" Type="http://schemas.openxmlformats.org/officeDocument/2006/relationships/hyperlink" Target="http://pro-rozpocty.cz/cs/software-a-data/kros-plus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161925</xdr:colOff>
      <xdr:row>1</xdr:row>
      <xdr:rowOff>0</xdr:rowOff>
    </xdr:to>
    <xdr:pic>
      <xdr:nvPicPr>
        <xdr:cNvPr id="1030" name="Picture 1" descr="C:\Program Files\KROSplus\System\Temp\rad80141.tmp">
          <a:hlinkClick xmlns:r="http://schemas.openxmlformats.org/officeDocument/2006/relationships" r:id="rId1" tooltip="http://pro-rozpocty.cz/cs/software-a-data/kros-plus/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r:link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3342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161925</xdr:colOff>
      <xdr:row>1</xdr:row>
      <xdr:rowOff>0</xdr:rowOff>
    </xdr:to>
    <xdr:pic>
      <xdr:nvPicPr>
        <xdr:cNvPr id="2054" name="Picture 1" descr="C:\Program Files\KROSplus\System\Temp\rad2134F.tmp">
          <a:hlinkClick xmlns:r="http://schemas.openxmlformats.org/officeDocument/2006/relationships" r:id="rId1" tooltip="http://pro-rozpocty.cz/cs/software-a-data/kros-plus/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r:link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3342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161925</xdr:colOff>
      <xdr:row>1</xdr:row>
      <xdr:rowOff>0</xdr:rowOff>
    </xdr:to>
    <xdr:pic>
      <xdr:nvPicPr>
        <xdr:cNvPr id="4102" name="Picture 1" descr="C:\Program Files\KROSplus\System\Temp\radE3544.tmp">
          <a:hlinkClick xmlns:r="http://schemas.openxmlformats.org/officeDocument/2006/relationships" r:id="rId1" tooltip="http://pro-rozpocty.cz/cs/software-a-data/kros-plus/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r:link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3342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161925</xdr:colOff>
      <xdr:row>1</xdr:row>
      <xdr:rowOff>0</xdr:rowOff>
    </xdr:to>
    <xdr:pic>
      <xdr:nvPicPr>
        <xdr:cNvPr id="5126" name="Picture 1" descr="C:\Program Files\KROSplus\System\Temp\rad9F5D4.tmp">
          <a:hlinkClick xmlns:r="http://schemas.openxmlformats.org/officeDocument/2006/relationships" r:id="rId1" tooltip="http://pro-rozpocty.cz/cs/software-a-data/kros-plus/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r:link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3342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161925</xdr:colOff>
      <xdr:row>1</xdr:row>
      <xdr:rowOff>0</xdr:rowOff>
    </xdr:to>
    <xdr:pic>
      <xdr:nvPicPr>
        <xdr:cNvPr id="6150" name="Picture 1" descr="C:\Program Files\KROSplus\System\Temp\radFB820.tmp">
          <a:hlinkClick xmlns:r="http://schemas.openxmlformats.org/officeDocument/2006/relationships" r:id="rId1" tooltip="http://pro-rozpocty.cz/cs/software-a-data/kros-plus/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r:link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3342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161925</xdr:colOff>
      <xdr:row>1</xdr:row>
      <xdr:rowOff>0</xdr:rowOff>
    </xdr:to>
    <xdr:pic>
      <xdr:nvPicPr>
        <xdr:cNvPr id="8198" name="Picture 1" descr="C:\Program Files\KROSplus\System\Temp\rad7DBD0.tmp">
          <a:hlinkClick xmlns:r="http://schemas.openxmlformats.org/officeDocument/2006/relationships" r:id="rId1" tooltip="http://pro-rozpocty.cz/cs/software-a-data/kros-plus/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r:link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3342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97"/>
  <sheetViews>
    <sheetView showGridLines="0" tabSelected="1" workbookViewId="0">
      <pane ySplit="1" topLeftCell="A2" activePane="bottomLeft" state="frozenSplit"/>
      <selection pane="bottomLeft" activeCell="Y16" sqref="Y16"/>
    </sheetView>
  </sheetViews>
  <sheetFormatPr defaultColWidth="10.6640625" defaultRowHeight="14.25" customHeight="1" x14ac:dyDescent="0.3"/>
  <cols>
    <col min="1" max="1" width="8.33203125" style="2" customWidth="1"/>
    <col min="2" max="2" width="1.6640625" style="2" customWidth="1"/>
    <col min="3" max="3" width="4.1640625" style="2" customWidth="1"/>
    <col min="4" max="33" width="2.5" style="2" customWidth="1"/>
    <col min="34" max="34" width="3.33203125" style="2" customWidth="1"/>
    <col min="35" max="37" width="2.5" style="2" customWidth="1"/>
    <col min="38" max="38" width="8.33203125" style="2" customWidth="1"/>
    <col min="39" max="39" width="3.33203125" style="2" customWidth="1"/>
    <col min="40" max="40" width="13.33203125" style="2" customWidth="1"/>
    <col min="41" max="41" width="7.5" style="2" customWidth="1"/>
    <col min="42" max="42" width="4.1640625" style="2" customWidth="1"/>
    <col min="43" max="43" width="1.6640625" style="2" customWidth="1"/>
    <col min="44" max="44" width="10.6640625" style="1" customWidth="1"/>
    <col min="45" max="46" width="25.83203125" style="2" hidden="1" customWidth="1"/>
    <col min="47" max="47" width="25" style="2" hidden="1" customWidth="1"/>
    <col min="48" max="52" width="21.6640625" style="2" hidden="1" customWidth="1"/>
    <col min="53" max="53" width="19.1640625" style="2" hidden="1" customWidth="1"/>
    <col min="54" max="54" width="25" style="2" hidden="1" customWidth="1"/>
    <col min="55" max="56" width="19.1640625" style="2" hidden="1" customWidth="1"/>
    <col min="57" max="57" width="66.5" style="2" customWidth="1"/>
    <col min="58" max="70" width="10.6640625" style="1" customWidth="1"/>
    <col min="71" max="89" width="10.6640625" style="2" hidden="1" customWidth="1"/>
    <col min="90" max="16384" width="10.6640625" style="1"/>
  </cols>
  <sheetData>
    <row r="1" spans="1:256" s="3" customFormat="1" ht="22.5" customHeight="1" x14ac:dyDescent="0.3">
      <c r="A1" s="140" t="s">
        <v>304</v>
      </c>
      <c r="B1" s="141"/>
      <c r="C1" s="141"/>
      <c r="D1" s="142" t="s">
        <v>305</v>
      </c>
      <c r="E1" s="141"/>
      <c r="F1" s="141"/>
      <c r="G1" s="141"/>
      <c r="H1" s="141"/>
      <c r="I1" s="141"/>
      <c r="J1" s="141"/>
      <c r="K1" s="143" t="s">
        <v>297</v>
      </c>
      <c r="L1" s="143"/>
      <c r="M1" s="143"/>
      <c r="N1" s="143"/>
      <c r="O1" s="143"/>
      <c r="P1" s="143"/>
      <c r="Q1" s="143"/>
      <c r="R1" s="143"/>
      <c r="S1" s="143"/>
      <c r="T1" s="141"/>
      <c r="U1" s="141"/>
      <c r="V1" s="141"/>
      <c r="W1" s="143" t="s">
        <v>298</v>
      </c>
      <c r="X1" s="143"/>
      <c r="Y1" s="143"/>
      <c r="Z1" s="143"/>
      <c r="AA1" s="143"/>
      <c r="AB1" s="143"/>
      <c r="AC1" s="143"/>
      <c r="AD1" s="143"/>
      <c r="AE1" s="143"/>
      <c r="AF1" s="143"/>
      <c r="AG1" s="141"/>
      <c r="AH1" s="141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4" t="s">
        <v>306</v>
      </c>
      <c r="BB1" s="4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4" t="s">
        <v>307</v>
      </c>
      <c r="BU1" s="4" t="s">
        <v>307</v>
      </c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  <c r="FC1" s="5"/>
      <c r="FD1" s="5"/>
      <c r="FE1" s="5"/>
      <c r="FF1" s="5"/>
      <c r="FG1" s="5"/>
      <c r="FH1" s="5"/>
      <c r="FI1" s="5"/>
      <c r="FJ1" s="5"/>
      <c r="FK1" s="5"/>
      <c r="FL1" s="5"/>
      <c r="FM1" s="5"/>
      <c r="FN1" s="5"/>
      <c r="FO1" s="5"/>
      <c r="FP1" s="5"/>
      <c r="FQ1" s="5"/>
      <c r="FR1" s="5"/>
      <c r="FS1" s="5"/>
      <c r="FT1" s="5"/>
      <c r="FU1" s="5"/>
      <c r="FV1" s="5"/>
      <c r="FW1" s="5"/>
      <c r="FX1" s="5"/>
      <c r="FY1" s="5"/>
      <c r="FZ1" s="5"/>
      <c r="GA1" s="5"/>
      <c r="GB1" s="5"/>
      <c r="GC1" s="5"/>
      <c r="GD1" s="5"/>
      <c r="GE1" s="5"/>
      <c r="GF1" s="5"/>
      <c r="GG1" s="5"/>
      <c r="GH1" s="5"/>
      <c r="GI1" s="5"/>
      <c r="GJ1" s="5"/>
      <c r="GK1" s="5"/>
      <c r="GL1" s="5"/>
      <c r="GM1" s="5"/>
      <c r="GN1" s="5"/>
      <c r="GO1" s="5"/>
      <c r="GP1" s="5"/>
      <c r="GQ1" s="5"/>
      <c r="GR1" s="5"/>
      <c r="GS1" s="5"/>
      <c r="GT1" s="5"/>
      <c r="GU1" s="5"/>
      <c r="GV1" s="5"/>
      <c r="GW1" s="5"/>
      <c r="GX1" s="5"/>
      <c r="GY1" s="5"/>
      <c r="GZ1" s="5"/>
      <c r="HA1" s="5"/>
      <c r="HB1" s="5"/>
      <c r="HC1" s="5"/>
      <c r="HD1" s="5"/>
      <c r="HE1" s="5"/>
      <c r="HF1" s="5"/>
      <c r="HG1" s="5"/>
      <c r="HH1" s="5"/>
      <c r="HI1" s="5"/>
      <c r="HJ1" s="5"/>
      <c r="HK1" s="5"/>
      <c r="HL1" s="5"/>
      <c r="HM1" s="5"/>
      <c r="HN1" s="5"/>
      <c r="HO1" s="5"/>
      <c r="HP1" s="5"/>
      <c r="HQ1" s="5"/>
      <c r="HR1" s="5"/>
      <c r="HS1" s="5"/>
      <c r="HT1" s="5"/>
      <c r="HU1" s="5"/>
      <c r="HV1" s="5"/>
      <c r="HW1" s="5"/>
      <c r="HX1" s="5"/>
      <c r="HY1" s="5"/>
      <c r="HZ1" s="5"/>
      <c r="IA1" s="5"/>
      <c r="IB1" s="5"/>
      <c r="IC1" s="5"/>
      <c r="ID1" s="5"/>
      <c r="IE1" s="5"/>
      <c r="IF1" s="5"/>
      <c r="IG1" s="5"/>
      <c r="IH1" s="5"/>
      <c r="II1" s="5"/>
      <c r="IJ1" s="5"/>
      <c r="IK1" s="5"/>
      <c r="IL1" s="5"/>
      <c r="IM1" s="5"/>
      <c r="IN1" s="5"/>
      <c r="IO1" s="5"/>
      <c r="IP1" s="5"/>
      <c r="IQ1" s="5"/>
      <c r="IR1" s="5"/>
      <c r="IS1" s="5"/>
      <c r="IT1" s="5"/>
      <c r="IU1" s="5"/>
      <c r="IV1" s="5"/>
    </row>
    <row r="2" spans="1:256" s="2" customFormat="1" ht="37.5" customHeight="1" x14ac:dyDescent="0.3">
      <c r="C2" s="175" t="s">
        <v>308</v>
      </c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  <c r="P2" s="148"/>
      <c r="Q2" s="148"/>
      <c r="R2" s="148"/>
      <c r="S2" s="148"/>
      <c r="T2" s="148"/>
      <c r="U2" s="148"/>
      <c r="V2" s="148"/>
      <c r="W2" s="148"/>
      <c r="X2" s="148"/>
      <c r="Y2" s="148"/>
      <c r="Z2" s="148"/>
      <c r="AA2" s="148"/>
      <c r="AB2" s="148"/>
      <c r="AC2" s="148"/>
      <c r="AD2" s="148"/>
      <c r="AE2" s="148"/>
      <c r="AF2" s="148"/>
      <c r="AG2" s="148"/>
      <c r="AH2" s="148"/>
      <c r="AI2" s="148"/>
      <c r="AJ2" s="148"/>
      <c r="AK2" s="148"/>
      <c r="AL2" s="148"/>
      <c r="AM2" s="148"/>
      <c r="AN2" s="148"/>
      <c r="AO2" s="148"/>
      <c r="AP2" s="148"/>
      <c r="AR2" s="147" t="s">
        <v>309</v>
      </c>
      <c r="AS2" s="148"/>
      <c r="AT2" s="148"/>
      <c r="AU2" s="148"/>
      <c r="AV2" s="148"/>
      <c r="AW2" s="148"/>
      <c r="AX2" s="148"/>
      <c r="AY2" s="148"/>
      <c r="AZ2" s="148"/>
      <c r="BA2" s="148"/>
      <c r="BB2" s="148"/>
      <c r="BC2" s="148"/>
      <c r="BD2" s="148"/>
      <c r="BE2" s="148"/>
      <c r="BS2" s="6" t="s">
        <v>310</v>
      </c>
      <c r="BT2" s="6" t="s">
        <v>311</v>
      </c>
    </row>
    <row r="3" spans="1:256" s="2" customFormat="1" ht="7.5" customHeight="1" x14ac:dyDescent="0.3">
      <c r="B3" s="7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9"/>
      <c r="BS3" s="6" t="s">
        <v>310</v>
      </c>
      <c r="BT3" s="6" t="s">
        <v>312</v>
      </c>
    </row>
    <row r="4" spans="1:256" s="2" customFormat="1" ht="37.5" customHeight="1" x14ac:dyDescent="0.3">
      <c r="B4" s="10"/>
      <c r="C4" s="160" t="s">
        <v>313</v>
      </c>
      <c r="D4" s="148"/>
      <c r="E4" s="148"/>
      <c r="F4" s="148"/>
      <c r="G4" s="148"/>
      <c r="H4" s="148"/>
      <c r="I4" s="148"/>
      <c r="J4" s="148"/>
      <c r="K4" s="148"/>
      <c r="L4" s="148"/>
      <c r="M4" s="148"/>
      <c r="N4" s="148"/>
      <c r="O4" s="148"/>
      <c r="P4" s="148"/>
      <c r="Q4" s="148"/>
      <c r="R4" s="148"/>
      <c r="S4" s="148"/>
      <c r="T4" s="148"/>
      <c r="U4" s="148"/>
      <c r="V4" s="148"/>
      <c r="W4" s="148"/>
      <c r="X4" s="148"/>
      <c r="Y4" s="148"/>
      <c r="Z4" s="148"/>
      <c r="AA4" s="148"/>
      <c r="AB4" s="148"/>
      <c r="AC4" s="148"/>
      <c r="AD4" s="148"/>
      <c r="AE4" s="148"/>
      <c r="AF4" s="148"/>
      <c r="AG4" s="148"/>
      <c r="AH4" s="148"/>
      <c r="AI4" s="148"/>
      <c r="AJ4" s="148"/>
      <c r="AK4" s="148"/>
      <c r="AL4" s="148"/>
      <c r="AM4" s="148"/>
      <c r="AN4" s="148"/>
      <c r="AO4" s="148"/>
      <c r="AP4" s="148"/>
      <c r="AQ4" s="11"/>
      <c r="AS4" s="12" t="s">
        <v>314</v>
      </c>
      <c r="BS4" s="6" t="s">
        <v>315</v>
      </c>
    </row>
    <row r="5" spans="1:256" s="2" customFormat="1" ht="15" customHeight="1" x14ac:dyDescent="0.3">
      <c r="B5" s="10"/>
      <c r="D5" s="13" t="s">
        <v>316</v>
      </c>
      <c r="K5" s="162" t="s">
        <v>317</v>
      </c>
      <c r="L5" s="148"/>
      <c r="M5" s="148"/>
      <c r="N5" s="148"/>
      <c r="O5" s="148"/>
      <c r="P5" s="148"/>
      <c r="Q5" s="148"/>
      <c r="R5" s="148"/>
      <c r="S5" s="148"/>
      <c r="T5" s="148"/>
      <c r="U5" s="148"/>
      <c r="V5" s="148"/>
      <c r="W5" s="148"/>
      <c r="X5" s="148"/>
      <c r="Y5" s="148"/>
      <c r="Z5" s="148"/>
      <c r="AA5" s="148"/>
      <c r="AB5" s="148"/>
      <c r="AC5" s="148"/>
      <c r="AD5" s="148"/>
      <c r="AE5" s="148"/>
      <c r="AF5" s="148"/>
      <c r="AG5" s="148"/>
      <c r="AH5" s="148"/>
      <c r="AI5" s="148"/>
      <c r="AJ5" s="148"/>
      <c r="AK5" s="148"/>
      <c r="AL5" s="148"/>
      <c r="AM5" s="148"/>
      <c r="AN5" s="148"/>
      <c r="AO5" s="148"/>
      <c r="AQ5" s="11"/>
      <c r="BS5" s="6" t="s">
        <v>310</v>
      </c>
    </row>
    <row r="6" spans="1:256" s="2" customFormat="1" ht="37.5" customHeight="1" x14ac:dyDescent="0.3">
      <c r="B6" s="10"/>
      <c r="D6" s="15" t="s">
        <v>318</v>
      </c>
      <c r="K6" s="176" t="s">
        <v>644</v>
      </c>
      <c r="L6" s="148"/>
      <c r="M6" s="148"/>
      <c r="N6" s="148"/>
      <c r="O6" s="148"/>
      <c r="P6" s="148"/>
      <c r="Q6" s="148"/>
      <c r="R6" s="148"/>
      <c r="S6" s="148"/>
      <c r="T6" s="148"/>
      <c r="U6" s="148"/>
      <c r="V6" s="148"/>
      <c r="W6" s="148"/>
      <c r="X6" s="148"/>
      <c r="Y6" s="148"/>
      <c r="Z6" s="148"/>
      <c r="AA6" s="148"/>
      <c r="AB6" s="148"/>
      <c r="AC6" s="148"/>
      <c r="AD6" s="148"/>
      <c r="AE6" s="148"/>
      <c r="AF6" s="148"/>
      <c r="AG6" s="148"/>
      <c r="AH6" s="148"/>
      <c r="AI6" s="148"/>
      <c r="AJ6" s="148"/>
      <c r="AK6" s="148"/>
      <c r="AL6" s="148"/>
      <c r="AM6" s="148"/>
      <c r="AN6" s="148"/>
      <c r="AO6" s="148"/>
      <c r="AQ6" s="11"/>
      <c r="BS6" s="6" t="s">
        <v>319</v>
      </c>
    </row>
    <row r="7" spans="1:256" s="2" customFormat="1" ht="15" customHeight="1" x14ac:dyDescent="0.3">
      <c r="B7" s="10"/>
      <c r="D7" s="16" t="s">
        <v>320</v>
      </c>
      <c r="K7" s="14"/>
      <c r="AK7" s="16" t="s">
        <v>321</v>
      </c>
      <c r="AN7" s="14"/>
      <c r="AQ7" s="11"/>
      <c r="BS7" s="6" t="s">
        <v>322</v>
      </c>
    </row>
    <row r="8" spans="1:256" s="2" customFormat="1" ht="15" customHeight="1" x14ac:dyDescent="0.3">
      <c r="B8" s="10"/>
      <c r="D8" s="16" t="s">
        <v>323</v>
      </c>
      <c r="K8" s="14" t="s">
        <v>324</v>
      </c>
      <c r="AK8" s="16" t="s">
        <v>325</v>
      </c>
      <c r="AN8" s="14"/>
      <c r="AQ8" s="11"/>
      <c r="BS8" s="6" t="s">
        <v>322</v>
      </c>
    </row>
    <row r="9" spans="1:256" s="2" customFormat="1" ht="15" customHeight="1" x14ac:dyDescent="0.3">
      <c r="B9" s="10"/>
      <c r="AQ9" s="11"/>
      <c r="BS9" s="6" t="s">
        <v>322</v>
      </c>
    </row>
    <row r="10" spans="1:256" s="2" customFormat="1" ht="15" customHeight="1" x14ac:dyDescent="0.3">
      <c r="B10" s="10"/>
      <c r="D10" s="16" t="s">
        <v>326</v>
      </c>
      <c r="AK10" s="16" t="s">
        <v>327</v>
      </c>
      <c r="AN10" s="14"/>
      <c r="AQ10" s="11"/>
      <c r="BS10" s="6" t="s">
        <v>319</v>
      </c>
    </row>
    <row r="11" spans="1:256" s="2" customFormat="1" ht="19.5" customHeight="1" x14ac:dyDescent="0.3">
      <c r="B11" s="10"/>
      <c r="E11" s="14" t="s">
        <v>324</v>
      </c>
      <c r="AK11" s="16" t="s">
        <v>328</v>
      </c>
      <c r="AN11" s="14"/>
      <c r="AQ11" s="11"/>
      <c r="BS11" s="6" t="s">
        <v>319</v>
      </c>
    </row>
    <row r="12" spans="1:256" s="2" customFormat="1" ht="7.5" customHeight="1" x14ac:dyDescent="0.3">
      <c r="B12" s="10"/>
      <c r="AQ12" s="11"/>
      <c r="BS12" s="6" t="s">
        <v>319</v>
      </c>
    </row>
    <row r="13" spans="1:256" s="2" customFormat="1" ht="15" customHeight="1" x14ac:dyDescent="0.3">
      <c r="B13" s="10"/>
      <c r="D13" s="16" t="s">
        <v>329</v>
      </c>
      <c r="AK13" s="16" t="s">
        <v>327</v>
      </c>
      <c r="AN13" s="14"/>
      <c r="AQ13" s="11"/>
      <c r="BS13" s="6" t="s">
        <v>319</v>
      </c>
    </row>
    <row r="14" spans="1:256" s="2" customFormat="1" ht="15.75" customHeight="1" x14ac:dyDescent="0.3">
      <c r="B14" s="10"/>
      <c r="E14" s="14" t="s">
        <v>324</v>
      </c>
      <c r="AK14" s="16" t="s">
        <v>328</v>
      </c>
      <c r="AN14" s="14"/>
      <c r="AQ14" s="11"/>
      <c r="BS14" s="6" t="s">
        <v>319</v>
      </c>
    </row>
    <row r="15" spans="1:256" s="2" customFormat="1" ht="7.5" customHeight="1" x14ac:dyDescent="0.3">
      <c r="B15" s="10"/>
      <c r="AQ15" s="11"/>
      <c r="BS15" s="6" t="s">
        <v>307</v>
      </c>
    </row>
    <row r="16" spans="1:256" s="2" customFormat="1" ht="15" customHeight="1" x14ac:dyDescent="0.3">
      <c r="B16" s="10"/>
      <c r="D16" s="16" t="s">
        <v>330</v>
      </c>
      <c r="AK16" s="16" t="s">
        <v>327</v>
      </c>
      <c r="AN16" s="14"/>
      <c r="AQ16" s="11"/>
      <c r="BS16" s="6" t="s">
        <v>307</v>
      </c>
    </row>
    <row r="17" spans="2:71" ht="19.5" customHeight="1" x14ac:dyDescent="0.3">
      <c r="B17" s="10"/>
      <c r="E17" s="14" t="s">
        <v>324</v>
      </c>
      <c r="AK17" s="16" t="s">
        <v>328</v>
      </c>
      <c r="AN17" s="14"/>
      <c r="AQ17" s="11"/>
      <c r="AR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6" t="s">
        <v>331</v>
      </c>
    </row>
    <row r="18" spans="2:71" ht="7.5" customHeight="1" x14ac:dyDescent="0.3">
      <c r="B18" s="10"/>
      <c r="AQ18" s="11"/>
      <c r="AR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6" t="s">
        <v>310</v>
      </c>
    </row>
    <row r="19" spans="2:71" ht="15" customHeight="1" x14ac:dyDescent="0.3">
      <c r="B19" s="10"/>
      <c r="D19" s="16" t="s">
        <v>332</v>
      </c>
      <c r="AK19" s="16" t="s">
        <v>327</v>
      </c>
      <c r="AN19" s="14"/>
      <c r="AQ19" s="11"/>
      <c r="AR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6" t="s">
        <v>310</v>
      </c>
    </row>
    <row r="20" spans="2:71" ht="15.75" customHeight="1" x14ac:dyDescent="0.3">
      <c r="B20" s="10"/>
      <c r="E20" s="14" t="s">
        <v>324</v>
      </c>
      <c r="AK20" s="16" t="s">
        <v>328</v>
      </c>
      <c r="AN20" s="14"/>
      <c r="AQ20" s="11"/>
      <c r="AR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</row>
    <row r="21" spans="2:71" ht="7.5" customHeight="1" x14ac:dyDescent="0.3">
      <c r="B21" s="10"/>
      <c r="AQ21" s="11"/>
      <c r="AR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</row>
    <row r="22" spans="2:71" ht="15.75" customHeight="1" x14ac:dyDescent="0.3">
      <c r="B22" s="10"/>
      <c r="D22" s="16" t="s">
        <v>333</v>
      </c>
      <c r="AQ22" s="11"/>
      <c r="AR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</row>
    <row r="23" spans="2:71" ht="15.75" customHeight="1" x14ac:dyDescent="0.3">
      <c r="B23" s="10"/>
      <c r="E23" s="171"/>
      <c r="F23" s="148"/>
      <c r="G23" s="148"/>
      <c r="H23" s="148"/>
      <c r="I23" s="148"/>
      <c r="J23" s="148"/>
      <c r="K23" s="148"/>
      <c r="L23" s="148"/>
      <c r="M23" s="148"/>
      <c r="N23" s="148"/>
      <c r="O23" s="148"/>
      <c r="P23" s="148"/>
      <c r="Q23" s="148"/>
      <c r="R23" s="148"/>
      <c r="S23" s="148"/>
      <c r="T23" s="148"/>
      <c r="U23" s="148"/>
      <c r="V23" s="148"/>
      <c r="W23" s="148"/>
      <c r="X23" s="148"/>
      <c r="Y23" s="148"/>
      <c r="Z23" s="148"/>
      <c r="AA23" s="148"/>
      <c r="AB23" s="148"/>
      <c r="AC23" s="148"/>
      <c r="AD23" s="148"/>
      <c r="AE23" s="148"/>
      <c r="AF23" s="148"/>
      <c r="AG23" s="148"/>
      <c r="AH23" s="148"/>
      <c r="AI23" s="148"/>
      <c r="AJ23" s="148"/>
      <c r="AK23" s="148"/>
      <c r="AL23" s="148"/>
      <c r="AM23" s="148"/>
      <c r="AN23" s="148"/>
      <c r="AQ23" s="11"/>
      <c r="AR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</row>
    <row r="24" spans="2:71" ht="7.5" customHeight="1" x14ac:dyDescent="0.3">
      <c r="B24" s="10"/>
      <c r="AQ24" s="11"/>
      <c r="AR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</row>
    <row r="25" spans="2:71" ht="7.5" customHeight="1" x14ac:dyDescent="0.3">
      <c r="B25" s="10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Q25" s="11"/>
      <c r="AR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</row>
    <row r="26" spans="2:71" ht="15" customHeight="1" x14ac:dyDescent="0.3">
      <c r="B26" s="10"/>
      <c r="D26" s="18" t="s">
        <v>334</v>
      </c>
      <c r="AK26" s="172">
        <f>ROUND($AG$87,2)</f>
        <v>0</v>
      </c>
      <c r="AL26" s="148"/>
      <c r="AM26" s="148"/>
      <c r="AN26" s="148"/>
      <c r="AO26" s="148"/>
      <c r="AQ26" s="11"/>
      <c r="AR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</row>
    <row r="27" spans="2:71" ht="15" customHeight="1" x14ac:dyDescent="0.3">
      <c r="B27" s="10"/>
      <c r="D27" s="18" t="s">
        <v>335</v>
      </c>
      <c r="AK27" s="172">
        <f>ROUND($AG$94,2)</f>
        <v>0</v>
      </c>
      <c r="AL27" s="148"/>
      <c r="AM27" s="148"/>
      <c r="AN27" s="148"/>
      <c r="AO27" s="148"/>
      <c r="AQ27" s="11"/>
      <c r="AR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</row>
    <row r="28" spans="2:71" s="6" customFormat="1" ht="7.5" customHeight="1" x14ac:dyDescent="0.3">
      <c r="B28" s="19"/>
      <c r="AQ28" s="20"/>
    </row>
    <row r="29" spans="2:71" s="6" customFormat="1" ht="27" customHeight="1" x14ac:dyDescent="0.3">
      <c r="B29" s="19"/>
      <c r="D29" s="21" t="s">
        <v>336</v>
      </c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2"/>
      <c r="AH29" s="22"/>
      <c r="AI29" s="22"/>
      <c r="AJ29" s="22"/>
      <c r="AK29" s="173">
        <f>ROUND($AK$26+$AK$27,2)</f>
        <v>0</v>
      </c>
      <c r="AL29" s="174"/>
      <c r="AM29" s="174"/>
      <c r="AN29" s="174"/>
      <c r="AO29" s="174"/>
      <c r="AQ29" s="20"/>
    </row>
    <row r="30" spans="2:71" s="6" customFormat="1" ht="7.5" customHeight="1" x14ac:dyDescent="0.3">
      <c r="B30" s="19"/>
      <c r="AQ30" s="20"/>
    </row>
    <row r="31" spans="2:71" s="6" customFormat="1" ht="15" customHeight="1" x14ac:dyDescent="0.3">
      <c r="B31" s="23"/>
      <c r="D31" s="24" t="s">
        <v>337</v>
      </c>
      <c r="F31" s="24" t="s">
        <v>338</v>
      </c>
      <c r="L31" s="166">
        <v>0.21</v>
      </c>
      <c r="M31" s="167"/>
      <c r="N31" s="167"/>
      <c r="O31" s="167"/>
      <c r="T31" s="25" t="s">
        <v>339</v>
      </c>
      <c r="W31" s="168">
        <f>ROUND($AZ$87+SUM($CD$95:$CD$95),2)</f>
        <v>0</v>
      </c>
      <c r="X31" s="167"/>
      <c r="Y31" s="167"/>
      <c r="Z31" s="167"/>
      <c r="AA31" s="167"/>
      <c r="AB31" s="167"/>
      <c r="AC31" s="167"/>
      <c r="AD31" s="167"/>
      <c r="AE31" s="167"/>
      <c r="AK31" s="168">
        <f>ROUND($AV$87+SUM($BY$95:$BY$95),2)</f>
        <v>0</v>
      </c>
      <c r="AL31" s="167"/>
      <c r="AM31" s="167"/>
      <c r="AN31" s="167"/>
      <c r="AO31" s="167"/>
      <c r="AQ31" s="26"/>
    </row>
    <row r="32" spans="2:71" s="6" customFormat="1" ht="15" customHeight="1" x14ac:dyDescent="0.3">
      <c r="B32" s="23"/>
      <c r="F32" s="24" t="s">
        <v>340</v>
      </c>
      <c r="L32" s="166">
        <v>0.15</v>
      </c>
      <c r="M32" s="167"/>
      <c r="N32" s="167"/>
      <c r="O32" s="167"/>
      <c r="T32" s="25" t="s">
        <v>339</v>
      </c>
      <c r="W32" s="168">
        <f>ROUND($BA$87+SUM($CE$95:$CE$95),2)</f>
        <v>0</v>
      </c>
      <c r="X32" s="167"/>
      <c r="Y32" s="167"/>
      <c r="Z32" s="167"/>
      <c r="AA32" s="167"/>
      <c r="AB32" s="167"/>
      <c r="AC32" s="167"/>
      <c r="AD32" s="167"/>
      <c r="AE32" s="167"/>
      <c r="AK32" s="168">
        <f>ROUND($AW$87+SUM($BZ$95:$BZ$95),2)</f>
        <v>0</v>
      </c>
      <c r="AL32" s="167"/>
      <c r="AM32" s="167"/>
      <c r="AN32" s="167"/>
      <c r="AO32" s="167"/>
      <c r="AQ32" s="26"/>
    </row>
    <row r="33" spans="2:43" s="6" customFormat="1" ht="15" hidden="1" customHeight="1" x14ac:dyDescent="0.3">
      <c r="B33" s="23"/>
      <c r="F33" s="24" t="s">
        <v>341</v>
      </c>
      <c r="L33" s="166">
        <v>0.21</v>
      </c>
      <c r="M33" s="167"/>
      <c r="N33" s="167"/>
      <c r="O33" s="167"/>
      <c r="T33" s="25" t="s">
        <v>339</v>
      </c>
      <c r="W33" s="168">
        <f>ROUND($BB$87+SUM($CF$95:$CF$95),2)</f>
        <v>0</v>
      </c>
      <c r="X33" s="167"/>
      <c r="Y33" s="167"/>
      <c r="Z33" s="167"/>
      <c r="AA33" s="167"/>
      <c r="AB33" s="167"/>
      <c r="AC33" s="167"/>
      <c r="AD33" s="167"/>
      <c r="AE33" s="167"/>
      <c r="AK33" s="168">
        <v>0</v>
      </c>
      <c r="AL33" s="167"/>
      <c r="AM33" s="167"/>
      <c r="AN33" s="167"/>
      <c r="AO33" s="167"/>
      <c r="AQ33" s="26"/>
    </row>
    <row r="34" spans="2:43" s="6" customFormat="1" ht="15" hidden="1" customHeight="1" x14ac:dyDescent="0.3">
      <c r="B34" s="23"/>
      <c r="F34" s="24" t="s">
        <v>342</v>
      </c>
      <c r="L34" s="166">
        <v>0.15</v>
      </c>
      <c r="M34" s="167"/>
      <c r="N34" s="167"/>
      <c r="O34" s="167"/>
      <c r="T34" s="25" t="s">
        <v>339</v>
      </c>
      <c r="W34" s="168">
        <f>ROUND($BC$87+SUM($CG$95:$CG$95),2)</f>
        <v>0</v>
      </c>
      <c r="X34" s="167"/>
      <c r="Y34" s="167"/>
      <c r="Z34" s="167"/>
      <c r="AA34" s="167"/>
      <c r="AB34" s="167"/>
      <c r="AC34" s="167"/>
      <c r="AD34" s="167"/>
      <c r="AE34" s="167"/>
      <c r="AK34" s="168">
        <v>0</v>
      </c>
      <c r="AL34" s="167"/>
      <c r="AM34" s="167"/>
      <c r="AN34" s="167"/>
      <c r="AO34" s="167"/>
      <c r="AQ34" s="26"/>
    </row>
    <row r="35" spans="2:43" s="6" customFormat="1" ht="15" hidden="1" customHeight="1" x14ac:dyDescent="0.3">
      <c r="B35" s="23"/>
      <c r="F35" s="24" t="s">
        <v>343</v>
      </c>
      <c r="L35" s="166">
        <v>0</v>
      </c>
      <c r="M35" s="167"/>
      <c r="N35" s="167"/>
      <c r="O35" s="167"/>
      <c r="T35" s="25" t="s">
        <v>339</v>
      </c>
      <c r="W35" s="168">
        <f>ROUND($BD$87+SUM($CH$95:$CH$95),2)</f>
        <v>0</v>
      </c>
      <c r="X35" s="167"/>
      <c r="Y35" s="167"/>
      <c r="Z35" s="167"/>
      <c r="AA35" s="167"/>
      <c r="AB35" s="167"/>
      <c r="AC35" s="167"/>
      <c r="AD35" s="167"/>
      <c r="AE35" s="167"/>
      <c r="AK35" s="168">
        <v>0</v>
      </c>
      <c r="AL35" s="167"/>
      <c r="AM35" s="167"/>
      <c r="AN35" s="167"/>
      <c r="AO35" s="167"/>
      <c r="AQ35" s="26"/>
    </row>
    <row r="36" spans="2:43" s="6" customFormat="1" ht="7.5" customHeight="1" x14ac:dyDescent="0.3">
      <c r="B36" s="19"/>
      <c r="AQ36" s="20"/>
    </row>
    <row r="37" spans="2:43" s="6" customFormat="1" ht="27" customHeight="1" x14ac:dyDescent="0.3">
      <c r="B37" s="19"/>
      <c r="C37" s="27"/>
      <c r="D37" s="28" t="s">
        <v>344</v>
      </c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30" t="s">
        <v>345</v>
      </c>
      <c r="U37" s="29"/>
      <c r="V37" s="29"/>
      <c r="W37" s="29"/>
      <c r="X37" s="169" t="s">
        <v>346</v>
      </c>
      <c r="Y37" s="157"/>
      <c r="Z37" s="157"/>
      <c r="AA37" s="157"/>
      <c r="AB37" s="157"/>
      <c r="AC37" s="29"/>
      <c r="AD37" s="29"/>
      <c r="AE37" s="29"/>
      <c r="AF37" s="29"/>
      <c r="AG37" s="29"/>
      <c r="AH37" s="29"/>
      <c r="AI37" s="29"/>
      <c r="AJ37" s="29"/>
      <c r="AK37" s="170">
        <f>SUM($AK$29:$AK$35)</f>
        <v>0</v>
      </c>
      <c r="AL37" s="157"/>
      <c r="AM37" s="157"/>
      <c r="AN37" s="157"/>
      <c r="AO37" s="159"/>
      <c r="AP37" s="27"/>
      <c r="AQ37" s="20"/>
    </row>
    <row r="38" spans="2:43" s="6" customFormat="1" ht="15" customHeight="1" x14ac:dyDescent="0.3">
      <c r="B38" s="19"/>
      <c r="AQ38" s="20"/>
    </row>
    <row r="39" spans="2:43" s="2" customFormat="1" ht="14.25" customHeight="1" x14ac:dyDescent="0.3">
      <c r="B39" s="10"/>
      <c r="AQ39" s="11"/>
    </row>
    <row r="40" spans="2:43" s="2" customFormat="1" ht="14.25" customHeight="1" x14ac:dyDescent="0.3">
      <c r="B40" s="10"/>
      <c r="AQ40" s="11"/>
    </row>
    <row r="41" spans="2:43" s="2" customFormat="1" ht="14.25" customHeight="1" x14ac:dyDescent="0.3">
      <c r="B41" s="10"/>
      <c r="AQ41" s="11"/>
    </row>
    <row r="42" spans="2:43" s="2" customFormat="1" ht="14.25" customHeight="1" x14ac:dyDescent="0.3">
      <c r="B42" s="10"/>
      <c r="AQ42" s="11"/>
    </row>
    <row r="43" spans="2:43" s="2" customFormat="1" ht="14.25" customHeight="1" x14ac:dyDescent="0.3">
      <c r="B43" s="10"/>
      <c r="AQ43" s="11"/>
    </row>
    <row r="44" spans="2:43" s="2" customFormat="1" ht="14.25" customHeight="1" x14ac:dyDescent="0.3">
      <c r="B44" s="10"/>
      <c r="AQ44" s="11"/>
    </row>
    <row r="45" spans="2:43" s="2" customFormat="1" ht="14.25" customHeight="1" x14ac:dyDescent="0.3">
      <c r="B45" s="10"/>
      <c r="AQ45" s="11"/>
    </row>
    <row r="46" spans="2:43" s="2" customFormat="1" ht="14.25" customHeight="1" x14ac:dyDescent="0.3">
      <c r="B46" s="10"/>
      <c r="AQ46" s="11"/>
    </row>
    <row r="47" spans="2:43" s="2" customFormat="1" ht="14.25" customHeight="1" x14ac:dyDescent="0.3">
      <c r="B47" s="10"/>
      <c r="AQ47" s="11"/>
    </row>
    <row r="48" spans="2:43" s="2" customFormat="1" ht="14.25" customHeight="1" x14ac:dyDescent="0.3">
      <c r="B48" s="10"/>
      <c r="AQ48" s="11"/>
    </row>
    <row r="49" spans="2:43" s="6" customFormat="1" ht="15.75" customHeight="1" x14ac:dyDescent="0.3">
      <c r="B49" s="19"/>
      <c r="D49" s="31" t="s">
        <v>347</v>
      </c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2"/>
      <c r="X49" s="32"/>
      <c r="Y49" s="32"/>
      <c r="Z49" s="33"/>
      <c r="AC49" s="31" t="s">
        <v>348</v>
      </c>
      <c r="AD49" s="32"/>
      <c r="AE49" s="32"/>
      <c r="AF49" s="32"/>
      <c r="AG49" s="32"/>
      <c r="AH49" s="32"/>
      <c r="AI49" s="32"/>
      <c r="AJ49" s="32"/>
      <c r="AK49" s="32"/>
      <c r="AL49" s="32"/>
      <c r="AM49" s="32"/>
      <c r="AN49" s="32"/>
      <c r="AO49" s="33"/>
      <c r="AQ49" s="20"/>
    </row>
    <row r="50" spans="2:43" s="2" customFormat="1" ht="14.25" customHeight="1" x14ac:dyDescent="0.3">
      <c r="B50" s="10"/>
      <c r="D50" s="34"/>
      <c r="Z50" s="35"/>
      <c r="AC50" s="34"/>
      <c r="AO50" s="35"/>
      <c r="AQ50" s="11"/>
    </row>
    <row r="51" spans="2:43" s="2" customFormat="1" ht="14.25" customHeight="1" x14ac:dyDescent="0.3">
      <c r="B51" s="10"/>
      <c r="D51" s="34"/>
      <c r="Z51" s="35"/>
      <c r="AC51" s="34"/>
      <c r="AO51" s="35"/>
      <c r="AQ51" s="11"/>
    </row>
    <row r="52" spans="2:43" s="2" customFormat="1" ht="14.25" customHeight="1" x14ac:dyDescent="0.3">
      <c r="B52" s="10"/>
      <c r="D52" s="34"/>
      <c r="Z52" s="35"/>
      <c r="AC52" s="34"/>
      <c r="AO52" s="35"/>
      <c r="AQ52" s="11"/>
    </row>
    <row r="53" spans="2:43" s="2" customFormat="1" ht="14.25" customHeight="1" x14ac:dyDescent="0.3">
      <c r="B53" s="10"/>
      <c r="D53" s="34"/>
      <c r="Z53" s="35"/>
      <c r="AC53" s="34"/>
      <c r="AO53" s="35"/>
      <c r="AQ53" s="11"/>
    </row>
    <row r="54" spans="2:43" s="2" customFormat="1" ht="14.25" customHeight="1" x14ac:dyDescent="0.3">
      <c r="B54" s="10"/>
      <c r="D54" s="34"/>
      <c r="Z54" s="35"/>
      <c r="AC54" s="34"/>
      <c r="AO54" s="35"/>
      <c r="AQ54" s="11"/>
    </row>
    <row r="55" spans="2:43" s="2" customFormat="1" ht="14.25" customHeight="1" x14ac:dyDescent="0.3">
      <c r="B55" s="10"/>
      <c r="D55" s="34"/>
      <c r="Z55" s="35"/>
      <c r="AC55" s="34"/>
      <c r="AO55" s="35"/>
      <c r="AQ55" s="11"/>
    </row>
    <row r="56" spans="2:43" s="2" customFormat="1" ht="14.25" customHeight="1" x14ac:dyDescent="0.3">
      <c r="B56" s="10"/>
      <c r="D56" s="34"/>
      <c r="Z56" s="35"/>
      <c r="AC56" s="34"/>
      <c r="AO56" s="35"/>
      <c r="AQ56" s="11"/>
    </row>
    <row r="57" spans="2:43" s="2" customFormat="1" ht="14.25" customHeight="1" x14ac:dyDescent="0.3">
      <c r="B57" s="10"/>
      <c r="D57" s="34"/>
      <c r="Z57" s="35"/>
      <c r="AC57" s="34"/>
      <c r="AO57" s="35"/>
      <c r="AQ57" s="11"/>
    </row>
    <row r="58" spans="2:43" s="6" customFormat="1" ht="15.75" customHeight="1" x14ac:dyDescent="0.3">
      <c r="B58" s="19"/>
      <c r="D58" s="36" t="s">
        <v>349</v>
      </c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8" t="s">
        <v>350</v>
      </c>
      <c r="S58" s="37"/>
      <c r="T58" s="37"/>
      <c r="U58" s="37"/>
      <c r="V58" s="37"/>
      <c r="W58" s="37"/>
      <c r="X58" s="37"/>
      <c r="Y58" s="37"/>
      <c r="Z58" s="39"/>
      <c r="AC58" s="36" t="s">
        <v>349</v>
      </c>
      <c r="AD58" s="37"/>
      <c r="AE58" s="37"/>
      <c r="AF58" s="37"/>
      <c r="AG58" s="37"/>
      <c r="AH58" s="37"/>
      <c r="AI58" s="37"/>
      <c r="AJ58" s="37"/>
      <c r="AK58" s="37"/>
      <c r="AL58" s="37"/>
      <c r="AM58" s="38" t="s">
        <v>350</v>
      </c>
      <c r="AN58" s="37"/>
      <c r="AO58" s="39"/>
      <c r="AQ58" s="20"/>
    </row>
    <row r="59" spans="2:43" s="2" customFormat="1" ht="14.25" customHeight="1" x14ac:dyDescent="0.3">
      <c r="B59" s="10"/>
      <c r="AQ59" s="11"/>
    </row>
    <row r="60" spans="2:43" s="6" customFormat="1" ht="15.75" customHeight="1" x14ac:dyDescent="0.3">
      <c r="B60" s="19"/>
      <c r="D60" s="31" t="s">
        <v>351</v>
      </c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32"/>
      <c r="W60" s="32"/>
      <c r="X60" s="32"/>
      <c r="Y60" s="32"/>
      <c r="Z60" s="33"/>
      <c r="AC60" s="31" t="s">
        <v>352</v>
      </c>
      <c r="AD60" s="32"/>
      <c r="AE60" s="32"/>
      <c r="AF60" s="32"/>
      <c r="AG60" s="32"/>
      <c r="AH60" s="32"/>
      <c r="AI60" s="32"/>
      <c r="AJ60" s="32"/>
      <c r="AK60" s="32"/>
      <c r="AL60" s="32"/>
      <c r="AM60" s="32"/>
      <c r="AN60" s="32"/>
      <c r="AO60" s="33"/>
      <c r="AQ60" s="20"/>
    </row>
    <row r="61" spans="2:43" s="2" customFormat="1" ht="14.25" customHeight="1" x14ac:dyDescent="0.3">
      <c r="B61" s="10"/>
      <c r="D61" s="34"/>
      <c r="Z61" s="35"/>
      <c r="AC61" s="34"/>
      <c r="AO61" s="35"/>
      <c r="AQ61" s="11"/>
    </row>
    <row r="62" spans="2:43" s="2" customFormat="1" ht="14.25" customHeight="1" x14ac:dyDescent="0.3">
      <c r="B62" s="10"/>
      <c r="D62" s="34"/>
      <c r="Z62" s="35"/>
      <c r="AC62" s="34"/>
      <c r="AO62" s="35"/>
      <c r="AQ62" s="11"/>
    </row>
    <row r="63" spans="2:43" s="2" customFormat="1" ht="14.25" customHeight="1" x14ac:dyDescent="0.3">
      <c r="B63" s="10"/>
      <c r="D63" s="34"/>
      <c r="Z63" s="35"/>
      <c r="AC63" s="34"/>
      <c r="AO63" s="35"/>
      <c r="AQ63" s="11"/>
    </row>
    <row r="64" spans="2:43" s="2" customFormat="1" ht="14.25" customHeight="1" x14ac:dyDescent="0.3">
      <c r="B64" s="10"/>
      <c r="D64" s="34"/>
      <c r="Z64" s="35"/>
      <c r="AC64" s="34"/>
      <c r="AO64" s="35"/>
      <c r="AQ64" s="11"/>
    </row>
    <row r="65" spans="2:43" s="2" customFormat="1" ht="14.25" customHeight="1" x14ac:dyDescent="0.3">
      <c r="B65" s="10"/>
      <c r="D65" s="34"/>
      <c r="Z65" s="35"/>
      <c r="AC65" s="34"/>
      <c r="AO65" s="35"/>
      <c r="AQ65" s="11"/>
    </row>
    <row r="66" spans="2:43" s="2" customFormat="1" ht="14.25" customHeight="1" x14ac:dyDescent="0.3">
      <c r="B66" s="10"/>
      <c r="D66" s="34"/>
      <c r="Z66" s="35"/>
      <c r="AC66" s="34"/>
      <c r="AO66" s="35"/>
      <c r="AQ66" s="11"/>
    </row>
    <row r="67" spans="2:43" s="2" customFormat="1" ht="14.25" customHeight="1" x14ac:dyDescent="0.3">
      <c r="B67" s="10"/>
      <c r="D67" s="34"/>
      <c r="Z67" s="35"/>
      <c r="AC67" s="34"/>
      <c r="AO67" s="35"/>
      <c r="AQ67" s="11"/>
    </row>
    <row r="68" spans="2:43" s="2" customFormat="1" ht="14.25" customHeight="1" x14ac:dyDescent="0.3">
      <c r="B68" s="10"/>
      <c r="D68" s="34"/>
      <c r="Z68" s="35"/>
      <c r="AC68" s="34"/>
      <c r="AO68" s="35"/>
      <c r="AQ68" s="11"/>
    </row>
    <row r="69" spans="2:43" s="6" customFormat="1" ht="15.75" customHeight="1" x14ac:dyDescent="0.3">
      <c r="B69" s="19"/>
      <c r="D69" s="36" t="s">
        <v>349</v>
      </c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8" t="s">
        <v>350</v>
      </c>
      <c r="S69" s="37"/>
      <c r="T69" s="37"/>
      <c r="U69" s="37"/>
      <c r="V69" s="37"/>
      <c r="W69" s="37"/>
      <c r="X69" s="37"/>
      <c r="Y69" s="37"/>
      <c r="Z69" s="39"/>
      <c r="AC69" s="36" t="s">
        <v>349</v>
      </c>
      <c r="AD69" s="37"/>
      <c r="AE69" s="37"/>
      <c r="AF69" s="37"/>
      <c r="AG69" s="37"/>
      <c r="AH69" s="37"/>
      <c r="AI69" s="37"/>
      <c r="AJ69" s="37"/>
      <c r="AK69" s="37"/>
      <c r="AL69" s="37"/>
      <c r="AM69" s="38" t="s">
        <v>350</v>
      </c>
      <c r="AN69" s="37"/>
      <c r="AO69" s="39"/>
      <c r="AQ69" s="20"/>
    </row>
    <row r="70" spans="2:43" s="6" customFormat="1" ht="7.5" customHeight="1" x14ac:dyDescent="0.3">
      <c r="B70" s="19"/>
      <c r="AQ70" s="20"/>
    </row>
    <row r="71" spans="2:43" s="6" customFormat="1" ht="7.5" customHeight="1" x14ac:dyDescent="0.3">
      <c r="B71" s="40"/>
      <c r="C71" s="41"/>
      <c r="D71" s="41"/>
      <c r="E71" s="41"/>
      <c r="F71" s="41"/>
      <c r="G71" s="41"/>
      <c r="H71" s="41"/>
      <c r="I71" s="41"/>
      <c r="J71" s="41"/>
      <c r="K71" s="41"/>
      <c r="L71" s="41"/>
      <c r="M71" s="41"/>
      <c r="N71" s="41"/>
      <c r="O71" s="41"/>
      <c r="P71" s="41"/>
      <c r="Q71" s="41"/>
      <c r="R71" s="41"/>
      <c r="S71" s="41"/>
      <c r="T71" s="41"/>
      <c r="U71" s="41"/>
      <c r="V71" s="41"/>
      <c r="W71" s="41"/>
      <c r="X71" s="41"/>
      <c r="Y71" s="41"/>
      <c r="Z71" s="41"/>
      <c r="AA71" s="41"/>
      <c r="AB71" s="41"/>
      <c r="AC71" s="41"/>
      <c r="AD71" s="41"/>
      <c r="AE71" s="41"/>
      <c r="AF71" s="41"/>
      <c r="AG71" s="41"/>
      <c r="AH71" s="41"/>
      <c r="AI71" s="41"/>
      <c r="AJ71" s="41"/>
      <c r="AK71" s="41"/>
      <c r="AL71" s="41"/>
      <c r="AM71" s="41"/>
      <c r="AN71" s="41"/>
      <c r="AO71" s="41"/>
      <c r="AP71" s="41"/>
      <c r="AQ71" s="42"/>
    </row>
    <row r="75" spans="2:43" s="6" customFormat="1" ht="7.5" customHeight="1" x14ac:dyDescent="0.3">
      <c r="B75" s="43"/>
      <c r="C75" s="44"/>
      <c r="D75" s="44"/>
      <c r="E75" s="44"/>
      <c r="F75" s="44"/>
      <c r="G75" s="44"/>
      <c r="H75" s="44"/>
      <c r="I75" s="44"/>
      <c r="J75" s="44"/>
      <c r="K75" s="44"/>
      <c r="L75" s="44"/>
      <c r="M75" s="44"/>
      <c r="N75" s="44"/>
      <c r="O75" s="44"/>
      <c r="P75" s="44"/>
      <c r="Q75" s="44"/>
      <c r="R75" s="44"/>
      <c r="S75" s="44"/>
      <c r="T75" s="44"/>
      <c r="U75" s="44"/>
      <c r="V75" s="44"/>
      <c r="W75" s="44"/>
      <c r="X75" s="44"/>
      <c r="Y75" s="44"/>
      <c r="Z75" s="44"/>
      <c r="AA75" s="44"/>
      <c r="AB75" s="44"/>
      <c r="AC75" s="44"/>
      <c r="AD75" s="44"/>
      <c r="AE75" s="44"/>
      <c r="AF75" s="44"/>
      <c r="AG75" s="44"/>
      <c r="AH75" s="44"/>
      <c r="AI75" s="44"/>
      <c r="AJ75" s="44"/>
      <c r="AK75" s="44"/>
      <c r="AL75" s="44"/>
      <c r="AM75" s="44"/>
      <c r="AN75" s="44"/>
      <c r="AO75" s="44"/>
      <c r="AP75" s="44"/>
      <c r="AQ75" s="45"/>
    </row>
    <row r="76" spans="2:43" s="6" customFormat="1" ht="37.5" customHeight="1" x14ac:dyDescent="0.3">
      <c r="B76" s="19"/>
      <c r="C76" s="160" t="s">
        <v>353</v>
      </c>
      <c r="D76" s="151"/>
      <c r="E76" s="151"/>
      <c r="F76" s="151"/>
      <c r="G76" s="151"/>
      <c r="H76" s="151"/>
      <c r="I76" s="151"/>
      <c r="J76" s="151"/>
      <c r="K76" s="151"/>
      <c r="L76" s="151"/>
      <c r="M76" s="151"/>
      <c r="N76" s="151"/>
      <c r="O76" s="151"/>
      <c r="P76" s="151"/>
      <c r="Q76" s="151"/>
      <c r="R76" s="151"/>
      <c r="S76" s="151"/>
      <c r="T76" s="151"/>
      <c r="U76" s="151"/>
      <c r="V76" s="151"/>
      <c r="W76" s="151"/>
      <c r="X76" s="151"/>
      <c r="Y76" s="151"/>
      <c r="Z76" s="151"/>
      <c r="AA76" s="151"/>
      <c r="AB76" s="151"/>
      <c r="AC76" s="151"/>
      <c r="AD76" s="151"/>
      <c r="AE76" s="151"/>
      <c r="AF76" s="151"/>
      <c r="AG76" s="151"/>
      <c r="AH76" s="151"/>
      <c r="AI76" s="151"/>
      <c r="AJ76" s="151"/>
      <c r="AK76" s="151"/>
      <c r="AL76" s="151"/>
      <c r="AM76" s="151"/>
      <c r="AN76" s="151"/>
      <c r="AO76" s="151"/>
      <c r="AP76" s="151"/>
      <c r="AQ76" s="20"/>
    </row>
    <row r="77" spans="2:43" s="14" customFormat="1" ht="15" customHeight="1" x14ac:dyDescent="0.3">
      <c r="B77" s="46"/>
      <c r="C77" s="16" t="s">
        <v>316</v>
      </c>
      <c r="L77" s="14" t="str">
        <f>$K$5</f>
        <v>06</v>
      </c>
      <c r="AQ77" s="47"/>
    </row>
    <row r="78" spans="2:43" s="48" customFormat="1" ht="37.5" customHeight="1" x14ac:dyDescent="0.3">
      <c r="B78" s="49"/>
      <c r="C78" s="48" t="s">
        <v>318</v>
      </c>
      <c r="L78" s="161" t="str">
        <f>$K$6</f>
        <v>MŠ Spojenců 2170/44 - vzduchotechnika a klimatizace pro hospodářský pavilon</v>
      </c>
      <c r="M78" s="151"/>
      <c r="N78" s="151"/>
      <c r="O78" s="151"/>
      <c r="P78" s="151"/>
      <c r="Q78" s="151"/>
      <c r="R78" s="151"/>
      <c r="S78" s="151"/>
      <c r="T78" s="151"/>
      <c r="U78" s="151"/>
      <c r="V78" s="151"/>
      <c r="W78" s="151"/>
      <c r="X78" s="151"/>
      <c r="Y78" s="151"/>
      <c r="Z78" s="151"/>
      <c r="AA78" s="151"/>
      <c r="AB78" s="151"/>
      <c r="AC78" s="151"/>
      <c r="AD78" s="151"/>
      <c r="AE78" s="151"/>
      <c r="AF78" s="151"/>
      <c r="AG78" s="151"/>
      <c r="AH78" s="151"/>
      <c r="AI78" s="151"/>
      <c r="AJ78" s="151"/>
      <c r="AK78" s="151"/>
      <c r="AL78" s="151"/>
      <c r="AM78" s="151"/>
      <c r="AN78" s="151"/>
      <c r="AO78" s="151"/>
      <c r="AQ78" s="50"/>
    </row>
    <row r="79" spans="2:43" s="6" customFormat="1" ht="7.5" customHeight="1" x14ac:dyDescent="0.3">
      <c r="B79" s="19"/>
      <c r="AQ79" s="20"/>
    </row>
    <row r="80" spans="2:43" s="6" customFormat="1" ht="15.75" customHeight="1" x14ac:dyDescent="0.3">
      <c r="B80" s="19"/>
      <c r="C80" s="16" t="s">
        <v>323</v>
      </c>
      <c r="L80" s="51" t="str">
        <f>IF($K$8="","",$K$8)</f>
        <v xml:space="preserve"> </v>
      </c>
      <c r="AI80" s="16" t="s">
        <v>325</v>
      </c>
      <c r="AM80" s="52" t="str">
        <f>IF($AN$8="","",$AN$8)</f>
        <v/>
      </c>
      <c r="AQ80" s="20"/>
    </row>
    <row r="81" spans="1:76" s="6" customFormat="1" ht="7.5" customHeight="1" x14ac:dyDescent="0.3">
      <c r="B81" s="19"/>
      <c r="AQ81" s="20"/>
    </row>
    <row r="82" spans="1:76" s="6" customFormat="1" ht="18.75" customHeight="1" x14ac:dyDescent="0.3">
      <c r="B82" s="19"/>
      <c r="C82" s="16" t="s">
        <v>326</v>
      </c>
      <c r="L82" s="14" t="str">
        <f>IF($E$11="","",$E$11)</f>
        <v xml:space="preserve"> </v>
      </c>
      <c r="AI82" s="16" t="s">
        <v>330</v>
      </c>
      <c r="AM82" s="162" t="str">
        <f>IF($E$17="","",$E$17)</f>
        <v xml:space="preserve"> </v>
      </c>
      <c r="AN82" s="151"/>
      <c r="AO82" s="151"/>
      <c r="AP82" s="151"/>
      <c r="AQ82" s="20"/>
      <c r="AS82" s="163" t="s">
        <v>354</v>
      </c>
      <c r="AT82" s="164"/>
      <c r="AU82" s="32"/>
      <c r="AV82" s="32"/>
      <c r="AW82" s="32"/>
      <c r="AX82" s="32"/>
      <c r="AY82" s="32"/>
      <c r="AZ82" s="32"/>
      <c r="BA82" s="32"/>
      <c r="BB82" s="32"/>
      <c r="BC82" s="32"/>
      <c r="BD82" s="33"/>
    </row>
    <row r="83" spans="1:76" s="6" customFormat="1" ht="15.75" customHeight="1" x14ac:dyDescent="0.3">
      <c r="B83" s="19"/>
      <c r="C83" s="16" t="s">
        <v>329</v>
      </c>
      <c r="L83" s="14" t="str">
        <f>IF($E$14="","",$E$14)</f>
        <v xml:space="preserve"> </v>
      </c>
      <c r="AI83" s="16" t="s">
        <v>332</v>
      </c>
      <c r="AM83" s="162" t="str">
        <f>IF($E$20="","",$E$20)</f>
        <v xml:space="preserve"> </v>
      </c>
      <c r="AN83" s="151"/>
      <c r="AO83" s="151"/>
      <c r="AP83" s="151"/>
      <c r="AQ83" s="20"/>
      <c r="AS83" s="165"/>
      <c r="AT83" s="151"/>
      <c r="BD83" s="53"/>
    </row>
    <row r="84" spans="1:76" s="6" customFormat="1" ht="12" customHeight="1" x14ac:dyDescent="0.3">
      <c r="B84" s="19"/>
      <c r="AQ84" s="20"/>
      <c r="AS84" s="165"/>
      <c r="AT84" s="151"/>
      <c r="BD84" s="53"/>
    </row>
    <row r="85" spans="1:76" s="6" customFormat="1" ht="30" customHeight="1" x14ac:dyDescent="0.3">
      <c r="B85" s="19"/>
      <c r="C85" s="156" t="s">
        <v>355</v>
      </c>
      <c r="D85" s="157"/>
      <c r="E85" s="157"/>
      <c r="F85" s="157"/>
      <c r="G85" s="157"/>
      <c r="H85" s="29"/>
      <c r="I85" s="158" t="s">
        <v>356</v>
      </c>
      <c r="J85" s="157"/>
      <c r="K85" s="157"/>
      <c r="L85" s="157"/>
      <c r="M85" s="157"/>
      <c r="N85" s="157"/>
      <c r="O85" s="157"/>
      <c r="P85" s="157"/>
      <c r="Q85" s="157"/>
      <c r="R85" s="157"/>
      <c r="S85" s="157"/>
      <c r="T85" s="157"/>
      <c r="U85" s="157"/>
      <c r="V85" s="157"/>
      <c r="W85" s="157"/>
      <c r="X85" s="157"/>
      <c r="Y85" s="157"/>
      <c r="Z85" s="157"/>
      <c r="AA85" s="157"/>
      <c r="AB85" s="157"/>
      <c r="AC85" s="157"/>
      <c r="AD85" s="157"/>
      <c r="AE85" s="157"/>
      <c r="AF85" s="157"/>
      <c r="AG85" s="158" t="s">
        <v>357</v>
      </c>
      <c r="AH85" s="157"/>
      <c r="AI85" s="157"/>
      <c r="AJ85" s="157"/>
      <c r="AK85" s="157"/>
      <c r="AL85" s="157"/>
      <c r="AM85" s="157"/>
      <c r="AN85" s="158" t="s">
        <v>358</v>
      </c>
      <c r="AO85" s="157"/>
      <c r="AP85" s="159"/>
      <c r="AQ85" s="20"/>
      <c r="AS85" s="54" t="s">
        <v>359</v>
      </c>
      <c r="AT85" s="55" t="s">
        <v>360</v>
      </c>
      <c r="AU85" s="55" t="s">
        <v>361</v>
      </c>
      <c r="AV85" s="55" t="s">
        <v>362</v>
      </c>
      <c r="AW85" s="55" t="s">
        <v>363</v>
      </c>
      <c r="AX85" s="55" t="s">
        <v>364</v>
      </c>
      <c r="AY85" s="55" t="s">
        <v>365</v>
      </c>
      <c r="AZ85" s="55" t="s">
        <v>366</v>
      </c>
      <c r="BA85" s="55" t="s">
        <v>367</v>
      </c>
      <c r="BB85" s="55" t="s">
        <v>368</v>
      </c>
      <c r="BC85" s="55" t="s">
        <v>369</v>
      </c>
      <c r="BD85" s="56" t="s">
        <v>370</v>
      </c>
      <c r="BE85" s="57"/>
    </row>
    <row r="86" spans="1:76" s="6" customFormat="1" ht="12" customHeight="1" x14ac:dyDescent="0.3">
      <c r="B86" s="19"/>
      <c r="AQ86" s="20"/>
      <c r="AS86" s="58"/>
      <c r="AT86" s="32"/>
      <c r="AU86" s="32"/>
      <c r="AV86" s="32"/>
      <c r="AW86" s="32"/>
      <c r="AX86" s="32"/>
      <c r="AY86" s="32"/>
      <c r="AZ86" s="32"/>
      <c r="BA86" s="32"/>
      <c r="BB86" s="32"/>
      <c r="BC86" s="32"/>
      <c r="BD86" s="33"/>
    </row>
    <row r="87" spans="1:76" s="48" customFormat="1" ht="33" customHeight="1" x14ac:dyDescent="0.3">
      <c r="B87" s="49"/>
      <c r="C87" s="59" t="s">
        <v>371</v>
      </c>
      <c r="D87" s="59"/>
      <c r="E87" s="59"/>
      <c r="F87" s="59"/>
      <c r="G87" s="59"/>
      <c r="H87" s="59"/>
      <c r="I87" s="59"/>
      <c r="J87" s="59"/>
      <c r="K87" s="59"/>
      <c r="L87" s="59"/>
      <c r="M87" s="59"/>
      <c r="N87" s="59"/>
      <c r="O87" s="59"/>
      <c r="P87" s="59"/>
      <c r="Q87" s="59"/>
      <c r="R87" s="59"/>
      <c r="S87" s="59"/>
      <c r="T87" s="59"/>
      <c r="U87" s="59"/>
      <c r="V87" s="59"/>
      <c r="W87" s="59"/>
      <c r="X87" s="59"/>
      <c r="Y87" s="59"/>
      <c r="Z87" s="59"/>
      <c r="AA87" s="59"/>
      <c r="AB87" s="59"/>
      <c r="AC87" s="59"/>
      <c r="AD87" s="59"/>
      <c r="AE87" s="59"/>
      <c r="AF87" s="59"/>
      <c r="AG87" s="149">
        <f>ROUND(SUM($AG$88:$AG$92),2)</f>
        <v>0</v>
      </c>
      <c r="AH87" s="150"/>
      <c r="AI87" s="150"/>
      <c r="AJ87" s="150"/>
      <c r="AK87" s="150"/>
      <c r="AL87" s="150"/>
      <c r="AM87" s="150"/>
      <c r="AN87" s="149">
        <f>SUM($AG$87,$AT$87)</f>
        <v>0</v>
      </c>
      <c r="AO87" s="150"/>
      <c r="AP87" s="150"/>
      <c r="AQ87" s="50"/>
      <c r="AS87" s="60">
        <f>ROUND(SUM($AS$88:$AS$92),2)</f>
        <v>0</v>
      </c>
      <c r="AT87" s="61">
        <f>ROUND(SUM($AV$87:$AW$87),2)</f>
        <v>0</v>
      </c>
      <c r="AU87" s="62" t="e">
        <f>ROUND(SUM($AU$88:$AU$92),5)</f>
        <v>#REF!</v>
      </c>
      <c r="AV87" s="61">
        <f>ROUND($AZ$87*$L$31,2)</f>
        <v>0</v>
      </c>
      <c r="AW87" s="61">
        <f>ROUND($BA$87*$L$32,2)</f>
        <v>0</v>
      </c>
      <c r="AX87" s="61">
        <f>ROUND($BB$87*$L$31,2)</f>
        <v>0</v>
      </c>
      <c r="AY87" s="61">
        <f>ROUND($BC$87*$L$32,2)</f>
        <v>0</v>
      </c>
      <c r="AZ87" s="61">
        <f>ROUND(SUM($AZ$88:$AZ$92),2)</f>
        <v>0</v>
      </c>
      <c r="BA87" s="61">
        <f>ROUND(SUM($BA$88:$BA$92),2)</f>
        <v>0</v>
      </c>
      <c r="BB87" s="61">
        <f>ROUND(SUM($BB$88:$BB$92),2)</f>
        <v>0</v>
      </c>
      <c r="BC87" s="61">
        <f>ROUND(SUM($BC$88:$BC$92),2)</f>
        <v>0</v>
      </c>
      <c r="BD87" s="63">
        <f>ROUND(SUM($BD$88:$BD$92),2)</f>
        <v>0</v>
      </c>
      <c r="BS87" s="48" t="s">
        <v>372</v>
      </c>
      <c r="BT87" s="48" t="s">
        <v>373</v>
      </c>
      <c r="BU87" s="64" t="s">
        <v>374</v>
      </c>
      <c r="BV87" s="48" t="s">
        <v>375</v>
      </c>
      <c r="BW87" s="48" t="s">
        <v>376</v>
      </c>
      <c r="BX87" s="48" t="s">
        <v>377</v>
      </c>
    </row>
    <row r="88" spans="1:76" s="65" customFormat="1" ht="28.5" customHeight="1" x14ac:dyDescent="0.3">
      <c r="A88" s="139" t="s">
        <v>299</v>
      </c>
      <c r="B88" s="66"/>
      <c r="C88" s="67"/>
      <c r="D88" s="154" t="s">
        <v>378</v>
      </c>
      <c r="E88" s="155"/>
      <c r="F88" s="155"/>
      <c r="G88" s="155"/>
      <c r="H88" s="155"/>
      <c r="I88" s="67"/>
      <c r="J88" s="154" t="s">
        <v>379</v>
      </c>
      <c r="K88" s="155"/>
      <c r="L88" s="155"/>
      <c r="M88" s="155"/>
      <c r="N88" s="155"/>
      <c r="O88" s="155"/>
      <c r="P88" s="155"/>
      <c r="Q88" s="155"/>
      <c r="R88" s="155"/>
      <c r="S88" s="155"/>
      <c r="T88" s="155"/>
      <c r="U88" s="155"/>
      <c r="V88" s="155"/>
      <c r="W88" s="155"/>
      <c r="X88" s="155"/>
      <c r="Y88" s="155"/>
      <c r="Z88" s="155"/>
      <c r="AA88" s="155"/>
      <c r="AB88" s="155"/>
      <c r="AC88" s="155"/>
      <c r="AD88" s="155"/>
      <c r="AE88" s="155"/>
      <c r="AF88" s="155"/>
      <c r="AG88" s="152">
        <f>'01.1 - SO 01.1 Stavební část'!$M$30</f>
        <v>0</v>
      </c>
      <c r="AH88" s="153"/>
      <c r="AI88" s="153"/>
      <c r="AJ88" s="153"/>
      <c r="AK88" s="153"/>
      <c r="AL88" s="153"/>
      <c r="AM88" s="153"/>
      <c r="AN88" s="152">
        <f>SUM($AG$88,$AT$88)</f>
        <v>0</v>
      </c>
      <c r="AO88" s="153"/>
      <c r="AP88" s="153"/>
      <c r="AQ88" s="68"/>
      <c r="AS88" s="69">
        <f>'01.1 - SO 01.1 Stavební část'!$M$28</f>
        <v>0</v>
      </c>
      <c r="AT88" s="70">
        <f>ROUND(SUM($AV$88:$AW$88),2)</f>
        <v>0</v>
      </c>
      <c r="AU88" s="71" t="e">
        <f>'01.1 - SO 01.1 Stavební část'!$W$121</f>
        <v>#REF!</v>
      </c>
      <c r="AV88" s="70">
        <f>'01.1 - SO 01.1 Stavební část'!$M$32</f>
        <v>0</v>
      </c>
      <c r="AW88" s="70">
        <f>'01.1 - SO 01.1 Stavební část'!$M$33</f>
        <v>0</v>
      </c>
      <c r="AX88" s="70">
        <f>'01.1 - SO 01.1 Stavební část'!$M$34</f>
        <v>0</v>
      </c>
      <c r="AY88" s="70">
        <f>'01.1 - SO 01.1 Stavební část'!$M$35</f>
        <v>0</v>
      </c>
      <c r="AZ88" s="70">
        <f>'01.1 - SO 01.1 Stavební část'!$H$32</f>
        <v>0</v>
      </c>
      <c r="BA88" s="70">
        <f>'01.1 - SO 01.1 Stavební část'!$H$33</f>
        <v>0</v>
      </c>
      <c r="BB88" s="70">
        <f>'01.1 - SO 01.1 Stavební část'!$H$34</f>
        <v>0</v>
      </c>
      <c r="BC88" s="70">
        <f>'01.1 - SO 01.1 Stavební část'!$H$35</f>
        <v>0</v>
      </c>
      <c r="BD88" s="72">
        <f>'01.1 - SO 01.1 Stavební část'!$H$36</f>
        <v>0</v>
      </c>
      <c r="BT88" s="65" t="s">
        <v>322</v>
      </c>
      <c r="BV88" s="65" t="s">
        <v>375</v>
      </c>
      <c r="BW88" s="65" t="s">
        <v>380</v>
      </c>
      <c r="BX88" s="65" t="s">
        <v>376</v>
      </c>
    </row>
    <row r="89" spans="1:76" s="65" customFormat="1" ht="28.5" customHeight="1" x14ac:dyDescent="0.3">
      <c r="A89" s="139" t="s">
        <v>299</v>
      </c>
      <c r="B89" s="66"/>
      <c r="C89" s="67"/>
      <c r="D89" s="154" t="s">
        <v>381</v>
      </c>
      <c r="E89" s="155"/>
      <c r="F89" s="155"/>
      <c r="G89" s="155"/>
      <c r="H89" s="155"/>
      <c r="I89" s="67"/>
      <c r="J89" s="154" t="s">
        <v>382</v>
      </c>
      <c r="K89" s="155"/>
      <c r="L89" s="155"/>
      <c r="M89" s="155"/>
      <c r="N89" s="155"/>
      <c r="O89" s="155"/>
      <c r="P89" s="155"/>
      <c r="Q89" s="155"/>
      <c r="R89" s="155"/>
      <c r="S89" s="155"/>
      <c r="T89" s="155"/>
      <c r="U89" s="155"/>
      <c r="V89" s="155"/>
      <c r="W89" s="155"/>
      <c r="X89" s="155"/>
      <c r="Y89" s="155"/>
      <c r="Z89" s="155"/>
      <c r="AA89" s="155"/>
      <c r="AB89" s="155"/>
      <c r="AC89" s="155"/>
      <c r="AD89" s="155"/>
      <c r="AE89" s="155"/>
      <c r="AF89" s="155"/>
      <c r="AG89" s="152">
        <f>'01.3 - SO 01.3  VZT'!$M$30</f>
        <v>0</v>
      </c>
      <c r="AH89" s="153"/>
      <c r="AI89" s="153"/>
      <c r="AJ89" s="153"/>
      <c r="AK89" s="153"/>
      <c r="AL89" s="153"/>
      <c r="AM89" s="153"/>
      <c r="AN89" s="152">
        <f>SUM($AG$89,$AT$89)</f>
        <v>0</v>
      </c>
      <c r="AO89" s="153"/>
      <c r="AP89" s="153"/>
      <c r="AQ89" s="68"/>
      <c r="AS89" s="69">
        <f>'01.3 - SO 01.3  VZT'!$M$28</f>
        <v>0</v>
      </c>
      <c r="AT89" s="70">
        <f>ROUND(SUM($AV$89:$AW$89),2)</f>
        <v>0</v>
      </c>
      <c r="AU89" s="71">
        <f>'01.3 - SO 01.3  VZT'!$W$113</f>
        <v>0</v>
      </c>
      <c r="AV89" s="70">
        <f>'01.3 - SO 01.3  VZT'!$M$32</f>
        <v>0</v>
      </c>
      <c r="AW89" s="70">
        <f>'01.3 - SO 01.3  VZT'!$M$33</f>
        <v>0</v>
      </c>
      <c r="AX89" s="70">
        <f>'01.3 - SO 01.3  VZT'!$M$34</f>
        <v>0</v>
      </c>
      <c r="AY89" s="70">
        <f>'01.3 - SO 01.3  VZT'!$M$35</f>
        <v>0</v>
      </c>
      <c r="AZ89" s="70">
        <f>'01.3 - SO 01.3  VZT'!$H$32</f>
        <v>0</v>
      </c>
      <c r="BA89" s="70">
        <f>'01.3 - SO 01.3  VZT'!$H$33</f>
        <v>0</v>
      </c>
      <c r="BB89" s="70">
        <f>'01.3 - SO 01.3  VZT'!$H$34</f>
        <v>0</v>
      </c>
      <c r="BC89" s="70">
        <f>'01.3 - SO 01.3  VZT'!$H$35</f>
        <v>0</v>
      </c>
      <c r="BD89" s="72">
        <f>'01.3 - SO 01.3  VZT'!$H$36</f>
        <v>0</v>
      </c>
      <c r="BT89" s="65" t="s">
        <v>322</v>
      </c>
      <c r="BV89" s="65" t="s">
        <v>375</v>
      </c>
      <c r="BW89" s="65" t="s">
        <v>383</v>
      </c>
      <c r="BX89" s="65" t="s">
        <v>376</v>
      </c>
    </row>
    <row r="90" spans="1:76" s="65" customFormat="1" ht="28.5" customHeight="1" x14ac:dyDescent="0.3">
      <c r="A90" s="139" t="s">
        <v>299</v>
      </c>
      <c r="B90" s="66"/>
      <c r="C90" s="67"/>
      <c r="D90" s="154" t="s">
        <v>384</v>
      </c>
      <c r="E90" s="155"/>
      <c r="F90" s="155"/>
      <c r="G90" s="155"/>
      <c r="H90" s="155"/>
      <c r="I90" s="67"/>
      <c r="J90" s="154" t="s">
        <v>385</v>
      </c>
      <c r="K90" s="155"/>
      <c r="L90" s="155"/>
      <c r="M90" s="155"/>
      <c r="N90" s="155"/>
      <c r="O90" s="155"/>
      <c r="P90" s="155"/>
      <c r="Q90" s="155"/>
      <c r="R90" s="155"/>
      <c r="S90" s="155"/>
      <c r="T90" s="155"/>
      <c r="U90" s="155"/>
      <c r="V90" s="155"/>
      <c r="W90" s="155"/>
      <c r="X90" s="155"/>
      <c r="Y90" s="155"/>
      <c r="Z90" s="155"/>
      <c r="AA90" s="155"/>
      <c r="AB90" s="155"/>
      <c r="AC90" s="155"/>
      <c r="AD90" s="155"/>
      <c r="AE90" s="155"/>
      <c r="AF90" s="155"/>
      <c r="AG90" s="152">
        <f>'01.4 - SO 01.4 ÚT'!$M$30</f>
        <v>0</v>
      </c>
      <c r="AH90" s="153"/>
      <c r="AI90" s="153"/>
      <c r="AJ90" s="153"/>
      <c r="AK90" s="153"/>
      <c r="AL90" s="153"/>
      <c r="AM90" s="153"/>
      <c r="AN90" s="152">
        <f>SUM($AG$90,$AT$90)</f>
        <v>0</v>
      </c>
      <c r="AO90" s="153"/>
      <c r="AP90" s="153"/>
      <c r="AQ90" s="68"/>
      <c r="AS90" s="69">
        <f>'01.4 - SO 01.4 ÚT'!$M$28</f>
        <v>0</v>
      </c>
      <c r="AT90" s="70">
        <f>ROUND(SUM($AV$90:$AW$90),2)</f>
        <v>0</v>
      </c>
      <c r="AU90" s="71">
        <f>'01.4 - SO 01.4 ÚT'!$W$114</f>
        <v>0</v>
      </c>
      <c r="AV90" s="70">
        <f>'01.4 - SO 01.4 ÚT'!$M$32</f>
        <v>0</v>
      </c>
      <c r="AW90" s="70">
        <f>'01.4 - SO 01.4 ÚT'!$M$33</f>
        <v>0</v>
      </c>
      <c r="AX90" s="70">
        <f>'01.4 - SO 01.4 ÚT'!$M$34</f>
        <v>0</v>
      </c>
      <c r="AY90" s="70">
        <f>'01.4 - SO 01.4 ÚT'!$M$35</f>
        <v>0</v>
      </c>
      <c r="AZ90" s="70">
        <f>'01.4 - SO 01.4 ÚT'!$H$32</f>
        <v>0</v>
      </c>
      <c r="BA90" s="70">
        <f>'01.4 - SO 01.4 ÚT'!$H$33</f>
        <v>0</v>
      </c>
      <c r="BB90" s="70">
        <f>'01.4 - SO 01.4 ÚT'!$H$34</f>
        <v>0</v>
      </c>
      <c r="BC90" s="70">
        <f>'01.4 - SO 01.4 ÚT'!$H$35</f>
        <v>0</v>
      </c>
      <c r="BD90" s="72">
        <f>'01.4 - SO 01.4 ÚT'!$H$36</f>
        <v>0</v>
      </c>
      <c r="BT90" s="65" t="s">
        <v>322</v>
      </c>
      <c r="BV90" s="65" t="s">
        <v>375</v>
      </c>
      <c r="BW90" s="65" t="s">
        <v>386</v>
      </c>
      <c r="BX90" s="65" t="s">
        <v>376</v>
      </c>
    </row>
    <row r="91" spans="1:76" s="65" customFormat="1" ht="28.5" customHeight="1" x14ac:dyDescent="0.3">
      <c r="A91" s="139" t="s">
        <v>299</v>
      </c>
      <c r="B91" s="66"/>
      <c r="C91" s="67"/>
      <c r="D91" s="154" t="s">
        <v>387</v>
      </c>
      <c r="E91" s="155"/>
      <c r="F91" s="155"/>
      <c r="G91" s="155"/>
      <c r="H91" s="155"/>
      <c r="I91" s="67"/>
      <c r="J91" s="154" t="s">
        <v>388</v>
      </c>
      <c r="K91" s="155"/>
      <c r="L91" s="155"/>
      <c r="M91" s="155"/>
      <c r="N91" s="155"/>
      <c r="O91" s="155"/>
      <c r="P91" s="155"/>
      <c r="Q91" s="155"/>
      <c r="R91" s="155"/>
      <c r="S91" s="155"/>
      <c r="T91" s="155"/>
      <c r="U91" s="155"/>
      <c r="V91" s="155"/>
      <c r="W91" s="155"/>
      <c r="X91" s="155"/>
      <c r="Y91" s="155"/>
      <c r="Z91" s="155"/>
      <c r="AA91" s="155"/>
      <c r="AB91" s="155"/>
      <c r="AC91" s="155"/>
      <c r="AD91" s="155"/>
      <c r="AE91" s="155"/>
      <c r="AF91" s="155"/>
      <c r="AG91" s="152">
        <f>'01.5 - SO 01.5 Klimatizace'!$M$30</f>
        <v>0</v>
      </c>
      <c r="AH91" s="153"/>
      <c r="AI91" s="153"/>
      <c r="AJ91" s="153"/>
      <c r="AK91" s="153"/>
      <c r="AL91" s="153"/>
      <c r="AM91" s="153"/>
      <c r="AN91" s="152">
        <f>SUM($AG$91,$AT$91)</f>
        <v>0</v>
      </c>
      <c r="AO91" s="153"/>
      <c r="AP91" s="153"/>
      <c r="AQ91" s="68"/>
      <c r="AS91" s="69">
        <f>'01.5 - SO 01.5 Klimatizace'!$M$28</f>
        <v>0</v>
      </c>
      <c r="AT91" s="70">
        <f>ROUND(SUM($AV$91:$AW$91),2)</f>
        <v>0</v>
      </c>
      <c r="AU91" s="71">
        <f>'01.5 - SO 01.5 Klimatizace'!$W$112</f>
        <v>0</v>
      </c>
      <c r="AV91" s="70">
        <f>'01.5 - SO 01.5 Klimatizace'!$M$32</f>
        <v>0</v>
      </c>
      <c r="AW91" s="70">
        <f>'01.5 - SO 01.5 Klimatizace'!$M$33</f>
        <v>0</v>
      </c>
      <c r="AX91" s="70">
        <f>'01.5 - SO 01.5 Klimatizace'!$M$34</f>
        <v>0</v>
      </c>
      <c r="AY91" s="70">
        <f>'01.5 - SO 01.5 Klimatizace'!$M$35</f>
        <v>0</v>
      </c>
      <c r="AZ91" s="70">
        <f>'01.5 - SO 01.5 Klimatizace'!$H$32</f>
        <v>0</v>
      </c>
      <c r="BA91" s="70">
        <f>'01.5 - SO 01.5 Klimatizace'!$H$33</f>
        <v>0</v>
      </c>
      <c r="BB91" s="70">
        <f>'01.5 - SO 01.5 Klimatizace'!$H$34</f>
        <v>0</v>
      </c>
      <c r="BC91" s="70">
        <f>'01.5 - SO 01.5 Klimatizace'!$H$35</f>
        <v>0</v>
      </c>
      <c r="BD91" s="72">
        <f>'01.5 - SO 01.5 Klimatizace'!$H$36</f>
        <v>0</v>
      </c>
      <c r="BT91" s="65" t="s">
        <v>322</v>
      </c>
      <c r="BV91" s="65" t="s">
        <v>375</v>
      </c>
      <c r="BW91" s="65" t="s">
        <v>389</v>
      </c>
      <c r="BX91" s="65" t="s">
        <v>376</v>
      </c>
    </row>
    <row r="92" spans="1:76" s="65" customFormat="1" ht="28.5" customHeight="1" x14ac:dyDescent="0.3">
      <c r="A92" s="139" t="s">
        <v>299</v>
      </c>
      <c r="B92" s="66"/>
      <c r="C92" s="67"/>
      <c r="D92" s="154" t="s">
        <v>390</v>
      </c>
      <c r="E92" s="155"/>
      <c r="F92" s="155"/>
      <c r="G92" s="155"/>
      <c r="H92" s="155"/>
      <c r="I92" s="67"/>
      <c r="J92" s="154" t="s">
        <v>391</v>
      </c>
      <c r="K92" s="155"/>
      <c r="L92" s="155"/>
      <c r="M92" s="155"/>
      <c r="N92" s="155"/>
      <c r="O92" s="155"/>
      <c r="P92" s="155"/>
      <c r="Q92" s="155"/>
      <c r="R92" s="155"/>
      <c r="S92" s="155"/>
      <c r="T92" s="155"/>
      <c r="U92" s="155"/>
      <c r="V92" s="155"/>
      <c r="W92" s="155"/>
      <c r="X92" s="155"/>
      <c r="Y92" s="155"/>
      <c r="Z92" s="155"/>
      <c r="AA92" s="155"/>
      <c r="AB92" s="155"/>
      <c r="AC92" s="155"/>
      <c r="AD92" s="155"/>
      <c r="AE92" s="155"/>
      <c r="AF92" s="155"/>
      <c r="AG92" s="152">
        <f>'101 - VON'!$M$30</f>
        <v>0</v>
      </c>
      <c r="AH92" s="153"/>
      <c r="AI92" s="153"/>
      <c r="AJ92" s="153"/>
      <c r="AK92" s="153"/>
      <c r="AL92" s="153"/>
      <c r="AM92" s="153"/>
      <c r="AN92" s="152">
        <f>SUM($AG$92,$AT$92)</f>
        <v>0</v>
      </c>
      <c r="AO92" s="153"/>
      <c r="AP92" s="153"/>
      <c r="AQ92" s="68"/>
      <c r="AS92" s="73">
        <f>'101 - VON'!$M$28</f>
        <v>0</v>
      </c>
      <c r="AT92" s="74">
        <f>ROUND(SUM($AV$92:$AW$92),2)</f>
        <v>0</v>
      </c>
      <c r="AU92" s="75">
        <f>'101 - VON'!$W$111</f>
        <v>0</v>
      </c>
      <c r="AV92" s="74">
        <f>'101 - VON'!$M$32</f>
        <v>0</v>
      </c>
      <c r="AW92" s="74">
        <f>'101 - VON'!$M$33</f>
        <v>0</v>
      </c>
      <c r="AX92" s="74">
        <f>'101 - VON'!$M$34</f>
        <v>0</v>
      </c>
      <c r="AY92" s="74">
        <f>'101 - VON'!$M$35</f>
        <v>0</v>
      </c>
      <c r="AZ92" s="74">
        <f>'101 - VON'!$H$32</f>
        <v>0</v>
      </c>
      <c r="BA92" s="74">
        <f>'101 - VON'!$H$33</f>
        <v>0</v>
      </c>
      <c r="BB92" s="74">
        <f>'101 - VON'!$H$34</f>
        <v>0</v>
      </c>
      <c r="BC92" s="74">
        <f>'101 - VON'!$H$35</f>
        <v>0</v>
      </c>
      <c r="BD92" s="76">
        <f>'101 - VON'!$H$36</f>
        <v>0</v>
      </c>
      <c r="BT92" s="65" t="s">
        <v>322</v>
      </c>
      <c r="BV92" s="65" t="s">
        <v>375</v>
      </c>
      <c r="BW92" s="65" t="s">
        <v>392</v>
      </c>
      <c r="BX92" s="65" t="s">
        <v>376</v>
      </c>
    </row>
    <row r="93" spans="1:76" ht="14.25" customHeight="1" x14ac:dyDescent="0.3">
      <c r="B93" s="10"/>
      <c r="AQ93" s="11"/>
      <c r="AR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</row>
    <row r="94" spans="1:76" s="6" customFormat="1" ht="30.75" customHeight="1" x14ac:dyDescent="0.3">
      <c r="B94" s="19"/>
      <c r="C94" s="59" t="s">
        <v>393</v>
      </c>
      <c r="AG94" s="149">
        <v>0</v>
      </c>
      <c r="AH94" s="151"/>
      <c r="AI94" s="151"/>
      <c r="AJ94" s="151"/>
      <c r="AK94" s="151"/>
      <c r="AL94" s="151"/>
      <c r="AM94" s="151"/>
      <c r="AN94" s="149">
        <v>0</v>
      </c>
      <c r="AO94" s="151"/>
      <c r="AP94" s="151"/>
      <c r="AQ94" s="20"/>
      <c r="AS94" s="54" t="s">
        <v>394</v>
      </c>
      <c r="AT94" s="55" t="s">
        <v>395</v>
      </c>
      <c r="AU94" s="55" t="s">
        <v>337</v>
      </c>
      <c r="AV94" s="56" t="s">
        <v>360</v>
      </c>
      <c r="AW94" s="57"/>
    </row>
    <row r="95" spans="1:76" s="6" customFormat="1" ht="12" customHeight="1" x14ac:dyDescent="0.3">
      <c r="B95" s="19"/>
      <c r="AQ95" s="20"/>
      <c r="AS95" s="32"/>
      <c r="AT95" s="32"/>
      <c r="AU95" s="32"/>
      <c r="AV95" s="32"/>
    </row>
    <row r="96" spans="1:76" s="6" customFormat="1" ht="30.75" customHeight="1" x14ac:dyDescent="0.3">
      <c r="B96" s="19"/>
      <c r="C96" s="77" t="s">
        <v>396</v>
      </c>
      <c r="D96" s="27"/>
      <c r="E96" s="27"/>
      <c r="F96" s="27"/>
      <c r="G96" s="27"/>
      <c r="H96" s="27"/>
      <c r="I96" s="27"/>
      <c r="J96" s="27"/>
      <c r="K96" s="27"/>
      <c r="L96" s="27"/>
      <c r="M96" s="27"/>
      <c r="N96" s="27"/>
      <c r="O96" s="27"/>
      <c r="P96" s="27"/>
      <c r="Q96" s="27"/>
      <c r="R96" s="27"/>
      <c r="S96" s="27"/>
      <c r="T96" s="27"/>
      <c r="U96" s="27"/>
      <c r="V96" s="27"/>
      <c r="W96" s="27"/>
      <c r="X96" s="27"/>
      <c r="Y96" s="27"/>
      <c r="Z96" s="27"/>
      <c r="AA96" s="27"/>
      <c r="AB96" s="27"/>
      <c r="AC96" s="27"/>
      <c r="AD96" s="27"/>
      <c r="AE96" s="27"/>
      <c r="AF96" s="27"/>
      <c r="AG96" s="145">
        <f>ROUND($AG$87+$AG$94,2)</f>
        <v>0</v>
      </c>
      <c r="AH96" s="146"/>
      <c r="AI96" s="146"/>
      <c r="AJ96" s="146"/>
      <c r="AK96" s="146"/>
      <c r="AL96" s="146"/>
      <c r="AM96" s="146"/>
      <c r="AN96" s="145">
        <f>$AN$87+$AN$94</f>
        <v>0</v>
      </c>
      <c r="AO96" s="146"/>
      <c r="AP96" s="146"/>
      <c r="AQ96" s="20"/>
    </row>
    <row r="97" spans="2:43" s="6" customFormat="1" ht="7.5" customHeight="1" x14ac:dyDescent="0.3">
      <c r="B97" s="40"/>
      <c r="C97" s="41"/>
      <c r="D97" s="41"/>
      <c r="E97" s="41"/>
      <c r="F97" s="41"/>
      <c r="G97" s="41"/>
      <c r="H97" s="41"/>
      <c r="I97" s="41"/>
      <c r="J97" s="41"/>
      <c r="K97" s="41"/>
      <c r="L97" s="41"/>
      <c r="M97" s="41"/>
      <c r="N97" s="41"/>
      <c r="O97" s="41"/>
      <c r="P97" s="41"/>
      <c r="Q97" s="41"/>
      <c r="R97" s="41"/>
      <c r="S97" s="41"/>
      <c r="T97" s="41"/>
      <c r="U97" s="41"/>
      <c r="V97" s="41"/>
      <c r="W97" s="41"/>
      <c r="X97" s="41"/>
      <c r="Y97" s="41"/>
      <c r="Z97" s="41"/>
      <c r="AA97" s="41"/>
      <c r="AB97" s="41"/>
      <c r="AC97" s="41"/>
      <c r="AD97" s="41"/>
      <c r="AE97" s="41"/>
      <c r="AF97" s="41"/>
      <c r="AG97" s="41"/>
      <c r="AH97" s="41"/>
      <c r="AI97" s="41"/>
      <c r="AJ97" s="41"/>
      <c r="AK97" s="41"/>
      <c r="AL97" s="41"/>
      <c r="AM97" s="41"/>
      <c r="AN97" s="41"/>
      <c r="AO97" s="41"/>
      <c r="AP97" s="41"/>
      <c r="AQ97" s="42"/>
    </row>
  </sheetData>
  <mergeCells count="61">
    <mergeCell ref="E23:AN23"/>
    <mergeCell ref="AK26:AO26"/>
    <mergeCell ref="AK27:AO27"/>
    <mergeCell ref="AK29:AO29"/>
    <mergeCell ref="C2:AP2"/>
    <mergeCell ref="C4:AP4"/>
    <mergeCell ref="K5:AO5"/>
    <mergeCell ref="K6:AO6"/>
    <mergeCell ref="L31:O31"/>
    <mergeCell ref="W31:AE31"/>
    <mergeCell ref="AK31:AO31"/>
    <mergeCell ref="L32:O32"/>
    <mergeCell ref="W32:AE32"/>
    <mergeCell ref="AK32:AO32"/>
    <mergeCell ref="L33:O33"/>
    <mergeCell ref="W33:AE33"/>
    <mergeCell ref="AK33:AO33"/>
    <mergeCell ref="L34:O34"/>
    <mergeCell ref="W34:AE34"/>
    <mergeCell ref="AK34:AO34"/>
    <mergeCell ref="AS82:AT84"/>
    <mergeCell ref="AM83:AP83"/>
    <mergeCell ref="L35:O35"/>
    <mergeCell ref="W35:AE35"/>
    <mergeCell ref="AK35:AO35"/>
    <mergeCell ref="X37:AB37"/>
    <mergeCell ref="AK37:AO37"/>
    <mergeCell ref="C85:G85"/>
    <mergeCell ref="I85:AF85"/>
    <mergeCell ref="AG85:AM85"/>
    <mergeCell ref="AN85:AP85"/>
    <mergeCell ref="C76:AP76"/>
    <mergeCell ref="L78:AO78"/>
    <mergeCell ref="AM82:AP82"/>
    <mergeCell ref="AN89:AP89"/>
    <mergeCell ref="AG89:AM89"/>
    <mergeCell ref="D89:H89"/>
    <mergeCell ref="J89:AF89"/>
    <mergeCell ref="AN88:AP88"/>
    <mergeCell ref="AG88:AM88"/>
    <mergeCell ref="D88:H88"/>
    <mergeCell ref="J88:AF88"/>
    <mergeCell ref="D92:H92"/>
    <mergeCell ref="J92:AF92"/>
    <mergeCell ref="AG91:AM91"/>
    <mergeCell ref="D91:H91"/>
    <mergeCell ref="J91:AF91"/>
    <mergeCell ref="AN90:AP90"/>
    <mergeCell ref="AG90:AM90"/>
    <mergeCell ref="D90:H90"/>
    <mergeCell ref="J90:AF90"/>
    <mergeCell ref="AG96:AM96"/>
    <mergeCell ref="AN96:AP96"/>
    <mergeCell ref="AR2:BE2"/>
    <mergeCell ref="AG87:AM87"/>
    <mergeCell ref="AN87:AP87"/>
    <mergeCell ref="AG94:AM94"/>
    <mergeCell ref="AN94:AP94"/>
    <mergeCell ref="AN92:AP92"/>
    <mergeCell ref="AG92:AM92"/>
    <mergeCell ref="AN91:AP91"/>
  </mergeCells>
  <phoneticPr fontId="0" type="noConversion"/>
  <hyperlinks>
    <hyperlink ref="K1:S1" location="C2" tooltip="Souhrnný list stavby" display="1) Souhrnný list stavby"/>
    <hyperlink ref="W1:AF1" location="C87" tooltip="Rekapitulace objektů" display="2) Rekapitulace objektů"/>
    <hyperlink ref="A88" location="'01.1 - SO 01.1 Stavební část'!C2" tooltip="01.1 - SO 01.1 Stavební část" display="/"/>
    <hyperlink ref="A89" location="'01.3 - SO 01.3  VZT'!C2" tooltip="01.3 - SO 01.3  VZT" display="/"/>
    <hyperlink ref="A90" location="'01.4 - SO 01.4 ÚT'!C2" tooltip="01.4 - SO 01.4 ÚT" display="/"/>
    <hyperlink ref="A91" location="'01.5 - SO 01.5 Klimatizace'!C2" tooltip="01.5 - SO 01.5 Klimatizace" display="/"/>
    <hyperlink ref="A92" location="'101 - VON'!C2" tooltip="101 - VON" display="/"/>
  </hyperlinks>
  <pageMargins left="0.59027779102325439" right="0.59027779102325439" top="0.52083337306976318" bottom="0.48611113429069519" header="0" footer="0"/>
  <pageSetup paperSize="9" scale="95" fitToHeight="100" orientation="portrait" blackAndWhite="1" horizontalDpi="4294967293" verticalDpi="0" r:id="rId1"/>
  <headerFooter alignWithMargins="0">
    <oddFooter>&amp;CStrana &amp;P z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226"/>
  <sheetViews>
    <sheetView showGridLines="0" workbookViewId="0">
      <pane ySplit="1" topLeftCell="A2" activePane="bottomLeft" state="frozenSplit"/>
      <selection pane="bottomLeft" activeCell="AD127" sqref="AD127"/>
    </sheetView>
  </sheetViews>
  <sheetFormatPr defaultColWidth="10.5" defaultRowHeight="14.25" customHeight="1" x14ac:dyDescent="0.3"/>
  <cols>
    <col min="1" max="1" width="8.33203125" style="2" customWidth="1"/>
    <col min="2" max="2" width="1.6640625" style="2" customWidth="1"/>
    <col min="3" max="3" width="4.1640625" style="2" customWidth="1"/>
    <col min="4" max="4" width="4.33203125" style="2" customWidth="1"/>
    <col min="5" max="5" width="17.1640625" style="2" customWidth="1"/>
    <col min="6" max="7" width="11.1640625" style="2" customWidth="1"/>
    <col min="8" max="8" width="12.5" style="2" customWidth="1"/>
    <col min="9" max="9" width="7" style="2" customWidth="1"/>
    <col min="10" max="10" width="5.1640625" style="2" customWidth="1"/>
    <col min="11" max="11" width="11.5" style="2" customWidth="1"/>
    <col min="12" max="12" width="12" style="2" customWidth="1"/>
    <col min="13" max="14" width="6" style="2" customWidth="1"/>
    <col min="15" max="15" width="2" style="2" customWidth="1"/>
    <col min="16" max="16" width="12.5" style="2" customWidth="1"/>
    <col min="17" max="17" width="4.1640625" style="2" customWidth="1"/>
    <col min="18" max="18" width="1.6640625" style="2" customWidth="1"/>
    <col min="19" max="19" width="8.1640625" style="2" customWidth="1"/>
    <col min="20" max="20" width="29.6640625" style="2" hidden="1" customWidth="1"/>
    <col min="21" max="21" width="16.33203125" style="2" hidden="1" customWidth="1"/>
    <col min="22" max="22" width="12.33203125" style="2" hidden="1" customWidth="1"/>
    <col min="23" max="23" width="16.33203125" style="2" hidden="1" customWidth="1"/>
    <col min="24" max="24" width="12.1640625" style="2" hidden="1" customWidth="1"/>
    <col min="25" max="25" width="15" style="2" hidden="1" customWidth="1"/>
    <col min="26" max="26" width="11" style="2" hidden="1" customWidth="1"/>
    <col min="27" max="27" width="15" style="2" hidden="1" customWidth="1"/>
    <col min="28" max="28" width="16.33203125" style="2" hidden="1" customWidth="1"/>
    <col min="29" max="29" width="11" style="2" customWidth="1"/>
    <col min="30" max="30" width="15" style="2" customWidth="1"/>
    <col min="31" max="31" width="16.33203125" style="2" customWidth="1"/>
    <col min="32" max="43" width="10.5" style="1" customWidth="1"/>
    <col min="44" max="64" width="10.5" style="2" hidden="1" customWidth="1"/>
    <col min="65" max="16384" width="10.5" style="1"/>
  </cols>
  <sheetData>
    <row r="1" spans="1:256" s="3" customFormat="1" ht="22.5" customHeight="1" x14ac:dyDescent="0.3">
      <c r="A1" s="144"/>
      <c r="B1" s="141"/>
      <c r="C1" s="141"/>
      <c r="D1" s="142" t="s">
        <v>305</v>
      </c>
      <c r="E1" s="141"/>
      <c r="F1" s="143" t="s">
        <v>300</v>
      </c>
      <c r="G1" s="143"/>
      <c r="H1" s="179" t="s">
        <v>301</v>
      </c>
      <c r="I1" s="179"/>
      <c r="J1" s="179"/>
      <c r="K1" s="179"/>
      <c r="L1" s="143" t="s">
        <v>302</v>
      </c>
      <c r="M1" s="141"/>
      <c r="N1" s="141"/>
      <c r="O1" s="142" t="s">
        <v>397</v>
      </c>
      <c r="P1" s="141"/>
      <c r="Q1" s="141"/>
      <c r="R1" s="141"/>
      <c r="S1" s="143" t="s">
        <v>303</v>
      </c>
      <c r="T1" s="143"/>
      <c r="U1" s="144"/>
      <c r="V1" s="144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  <c r="FC1" s="5"/>
      <c r="FD1" s="5"/>
      <c r="FE1" s="5"/>
      <c r="FF1" s="5"/>
      <c r="FG1" s="5"/>
      <c r="FH1" s="5"/>
      <c r="FI1" s="5"/>
      <c r="FJ1" s="5"/>
      <c r="FK1" s="5"/>
      <c r="FL1" s="5"/>
      <c r="FM1" s="5"/>
      <c r="FN1" s="5"/>
      <c r="FO1" s="5"/>
      <c r="FP1" s="5"/>
      <c r="FQ1" s="5"/>
      <c r="FR1" s="5"/>
      <c r="FS1" s="5"/>
      <c r="FT1" s="5"/>
      <c r="FU1" s="5"/>
      <c r="FV1" s="5"/>
      <c r="FW1" s="5"/>
      <c r="FX1" s="5"/>
      <c r="FY1" s="5"/>
      <c r="FZ1" s="5"/>
      <c r="GA1" s="5"/>
      <c r="GB1" s="5"/>
      <c r="GC1" s="5"/>
      <c r="GD1" s="5"/>
      <c r="GE1" s="5"/>
      <c r="GF1" s="5"/>
      <c r="GG1" s="5"/>
      <c r="GH1" s="5"/>
      <c r="GI1" s="5"/>
      <c r="GJ1" s="5"/>
      <c r="GK1" s="5"/>
      <c r="GL1" s="5"/>
      <c r="GM1" s="5"/>
      <c r="GN1" s="5"/>
      <c r="GO1" s="5"/>
      <c r="GP1" s="5"/>
      <c r="GQ1" s="5"/>
      <c r="GR1" s="5"/>
      <c r="GS1" s="5"/>
      <c r="GT1" s="5"/>
      <c r="GU1" s="5"/>
      <c r="GV1" s="5"/>
      <c r="GW1" s="5"/>
      <c r="GX1" s="5"/>
      <c r="GY1" s="5"/>
      <c r="GZ1" s="5"/>
      <c r="HA1" s="5"/>
      <c r="HB1" s="5"/>
      <c r="HC1" s="5"/>
      <c r="HD1" s="5"/>
      <c r="HE1" s="5"/>
      <c r="HF1" s="5"/>
      <c r="HG1" s="5"/>
      <c r="HH1" s="5"/>
      <c r="HI1" s="5"/>
      <c r="HJ1" s="5"/>
      <c r="HK1" s="5"/>
      <c r="HL1" s="5"/>
      <c r="HM1" s="5"/>
      <c r="HN1" s="5"/>
      <c r="HO1" s="5"/>
      <c r="HP1" s="5"/>
      <c r="HQ1" s="5"/>
      <c r="HR1" s="5"/>
      <c r="HS1" s="5"/>
      <c r="HT1" s="5"/>
      <c r="HU1" s="5"/>
      <c r="HV1" s="5"/>
      <c r="HW1" s="5"/>
      <c r="HX1" s="5"/>
      <c r="HY1" s="5"/>
      <c r="HZ1" s="5"/>
      <c r="IA1" s="5"/>
      <c r="IB1" s="5"/>
      <c r="IC1" s="5"/>
      <c r="ID1" s="5"/>
      <c r="IE1" s="5"/>
      <c r="IF1" s="5"/>
      <c r="IG1" s="5"/>
      <c r="IH1" s="5"/>
      <c r="II1" s="5"/>
      <c r="IJ1" s="5"/>
      <c r="IK1" s="5"/>
      <c r="IL1" s="5"/>
      <c r="IM1" s="5"/>
      <c r="IN1" s="5"/>
      <c r="IO1" s="5"/>
      <c r="IP1" s="5"/>
      <c r="IQ1" s="5"/>
      <c r="IR1" s="5"/>
      <c r="IS1" s="5"/>
      <c r="IT1" s="5"/>
      <c r="IU1" s="5"/>
      <c r="IV1" s="5"/>
    </row>
    <row r="2" spans="1:256" s="2" customFormat="1" ht="37.5" customHeight="1" x14ac:dyDescent="0.3">
      <c r="C2" s="175" t="s">
        <v>308</v>
      </c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  <c r="P2" s="148"/>
      <c r="Q2" s="148"/>
      <c r="S2" s="147" t="s">
        <v>309</v>
      </c>
      <c r="T2" s="148"/>
      <c r="U2" s="148"/>
      <c r="V2" s="148"/>
      <c r="W2" s="148"/>
      <c r="X2" s="148"/>
      <c r="Y2" s="148"/>
      <c r="Z2" s="148"/>
      <c r="AA2" s="148"/>
      <c r="AB2" s="148"/>
      <c r="AC2" s="148"/>
      <c r="AT2" s="2" t="s">
        <v>380</v>
      </c>
    </row>
    <row r="3" spans="1:256" s="2" customFormat="1" ht="7.5" customHeight="1" x14ac:dyDescent="0.3">
      <c r="B3" s="7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9"/>
      <c r="AT3" s="2" t="s">
        <v>398</v>
      </c>
    </row>
    <row r="4" spans="1:256" s="2" customFormat="1" ht="37.5" customHeight="1" x14ac:dyDescent="0.3">
      <c r="B4" s="10"/>
      <c r="C4" s="160" t="s">
        <v>399</v>
      </c>
      <c r="D4" s="148"/>
      <c r="E4" s="148"/>
      <c r="F4" s="148"/>
      <c r="G4" s="148"/>
      <c r="H4" s="148"/>
      <c r="I4" s="148"/>
      <c r="J4" s="148"/>
      <c r="K4" s="148"/>
      <c r="L4" s="148"/>
      <c r="M4" s="148"/>
      <c r="N4" s="148"/>
      <c r="O4" s="148"/>
      <c r="P4" s="148"/>
      <c r="Q4" s="148"/>
      <c r="R4" s="11"/>
      <c r="T4" s="12" t="s">
        <v>314</v>
      </c>
      <c r="AT4" s="2" t="s">
        <v>307</v>
      </c>
    </row>
    <row r="5" spans="1:256" s="2" customFormat="1" ht="7.5" customHeight="1" x14ac:dyDescent="0.3">
      <c r="B5" s="10"/>
      <c r="R5" s="11"/>
    </row>
    <row r="6" spans="1:256" s="2" customFormat="1" ht="26.25" customHeight="1" x14ac:dyDescent="0.3">
      <c r="B6" s="10"/>
      <c r="D6" s="16" t="s">
        <v>318</v>
      </c>
      <c r="F6" s="195" t="str">
        <f>'Rekapitulace stavby'!$K$6</f>
        <v>MŠ Spojenců 2170/44 - vzduchotechnika a klimatizace pro hospodářský pavilon</v>
      </c>
      <c r="G6" s="148"/>
      <c r="H6" s="148"/>
      <c r="I6" s="148"/>
      <c r="J6" s="148"/>
      <c r="K6" s="148"/>
      <c r="L6" s="148"/>
      <c r="M6" s="148"/>
      <c r="N6" s="148"/>
      <c r="O6" s="148"/>
      <c r="P6" s="148"/>
      <c r="R6" s="11"/>
    </row>
    <row r="7" spans="1:256" s="6" customFormat="1" ht="33.75" customHeight="1" x14ac:dyDescent="0.3">
      <c r="B7" s="19"/>
      <c r="D7" s="15" t="s">
        <v>400</v>
      </c>
      <c r="F7" s="176" t="s">
        <v>401</v>
      </c>
      <c r="G7" s="151"/>
      <c r="H7" s="151"/>
      <c r="I7" s="151"/>
      <c r="J7" s="151"/>
      <c r="K7" s="151"/>
      <c r="L7" s="151"/>
      <c r="M7" s="151"/>
      <c r="N7" s="151"/>
      <c r="O7" s="151"/>
      <c r="P7" s="151"/>
      <c r="R7" s="20"/>
    </row>
    <row r="8" spans="1:256" s="6" customFormat="1" ht="15" customHeight="1" x14ac:dyDescent="0.3">
      <c r="B8" s="19"/>
      <c r="D8" s="16" t="s">
        <v>320</v>
      </c>
      <c r="F8" s="14"/>
      <c r="M8" s="16" t="s">
        <v>321</v>
      </c>
      <c r="O8" s="14"/>
      <c r="R8" s="20"/>
    </row>
    <row r="9" spans="1:256" s="6" customFormat="1" ht="15" customHeight="1" x14ac:dyDescent="0.3">
      <c r="B9" s="19"/>
      <c r="D9" s="16" t="s">
        <v>323</v>
      </c>
      <c r="F9" s="14" t="s">
        <v>324</v>
      </c>
      <c r="M9" s="16" t="s">
        <v>325</v>
      </c>
      <c r="O9" s="196"/>
      <c r="P9" s="151"/>
      <c r="R9" s="20"/>
    </row>
    <row r="10" spans="1:256" s="6" customFormat="1" ht="12" customHeight="1" x14ac:dyDescent="0.3">
      <c r="B10" s="19"/>
      <c r="R10" s="20"/>
    </row>
    <row r="11" spans="1:256" s="6" customFormat="1" ht="15" customHeight="1" x14ac:dyDescent="0.3">
      <c r="B11" s="19"/>
      <c r="D11" s="16" t="s">
        <v>326</v>
      </c>
      <c r="M11" s="16" t="s">
        <v>327</v>
      </c>
      <c r="O11" s="162" t="str">
        <f>IF('Rekapitulace stavby'!$AN$10="","",'Rekapitulace stavby'!$AN$10)</f>
        <v/>
      </c>
      <c r="P11" s="151"/>
      <c r="R11" s="20"/>
    </row>
    <row r="12" spans="1:256" s="6" customFormat="1" ht="18.75" customHeight="1" x14ac:dyDescent="0.3">
      <c r="B12" s="19"/>
      <c r="E12" s="14" t="str">
        <f>IF('Rekapitulace stavby'!$E$11="","",'Rekapitulace stavby'!$E$11)</f>
        <v xml:space="preserve"> </v>
      </c>
      <c r="M12" s="16" t="s">
        <v>328</v>
      </c>
      <c r="O12" s="162" t="str">
        <f>IF('Rekapitulace stavby'!$AN$11="","",'Rekapitulace stavby'!$AN$11)</f>
        <v/>
      </c>
      <c r="P12" s="151"/>
      <c r="R12" s="20"/>
    </row>
    <row r="13" spans="1:256" s="6" customFormat="1" ht="7.5" customHeight="1" x14ac:dyDescent="0.3">
      <c r="B13" s="19"/>
      <c r="R13" s="20"/>
    </row>
    <row r="14" spans="1:256" s="6" customFormat="1" ht="15" customHeight="1" x14ac:dyDescent="0.3">
      <c r="B14" s="19"/>
      <c r="D14" s="16" t="s">
        <v>329</v>
      </c>
      <c r="M14" s="16" t="s">
        <v>327</v>
      </c>
      <c r="O14" s="162" t="str">
        <f>IF('Rekapitulace stavby'!$AN$13="","",'Rekapitulace stavby'!$AN$13)</f>
        <v/>
      </c>
      <c r="P14" s="151"/>
      <c r="R14" s="20"/>
    </row>
    <row r="15" spans="1:256" s="6" customFormat="1" ht="18.75" customHeight="1" x14ac:dyDescent="0.3">
      <c r="B15" s="19"/>
      <c r="E15" s="14" t="str">
        <f>IF('Rekapitulace stavby'!$E$14="","",'Rekapitulace stavby'!$E$14)</f>
        <v xml:space="preserve"> </v>
      </c>
      <c r="M15" s="16" t="s">
        <v>328</v>
      </c>
      <c r="O15" s="162" t="str">
        <f>IF('Rekapitulace stavby'!$AN$14="","",'Rekapitulace stavby'!$AN$14)</f>
        <v/>
      </c>
      <c r="P15" s="151"/>
      <c r="R15" s="20"/>
    </row>
    <row r="16" spans="1:256" s="6" customFormat="1" ht="7.5" customHeight="1" x14ac:dyDescent="0.3">
      <c r="B16" s="19"/>
      <c r="R16" s="20"/>
    </row>
    <row r="17" spans="2:18" s="6" customFormat="1" ht="15" customHeight="1" x14ac:dyDescent="0.3">
      <c r="B17" s="19"/>
      <c r="D17" s="16" t="s">
        <v>330</v>
      </c>
      <c r="M17" s="16" t="s">
        <v>327</v>
      </c>
      <c r="O17" s="162" t="str">
        <f>IF('Rekapitulace stavby'!$AN$16="","",'Rekapitulace stavby'!$AN$16)</f>
        <v/>
      </c>
      <c r="P17" s="151"/>
      <c r="R17" s="20"/>
    </row>
    <row r="18" spans="2:18" s="6" customFormat="1" ht="18.75" customHeight="1" x14ac:dyDescent="0.3">
      <c r="B18" s="19"/>
      <c r="E18" s="14" t="str">
        <f>IF('Rekapitulace stavby'!$E$17="","",'Rekapitulace stavby'!$E$17)</f>
        <v xml:space="preserve"> </v>
      </c>
      <c r="M18" s="16" t="s">
        <v>328</v>
      </c>
      <c r="O18" s="162" t="str">
        <f>IF('Rekapitulace stavby'!$AN$17="","",'Rekapitulace stavby'!$AN$17)</f>
        <v/>
      </c>
      <c r="P18" s="151"/>
      <c r="R18" s="20"/>
    </row>
    <row r="19" spans="2:18" s="6" customFormat="1" ht="7.5" customHeight="1" x14ac:dyDescent="0.3">
      <c r="B19" s="19"/>
      <c r="R19" s="20"/>
    </row>
    <row r="20" spans="2:18" s="6" customFormat="1" ht="15" customHeight="1" x14ac:dyDescent="0.3">
      <c r="B20" s="19"/>
      <c r="D20" s="16" t="s">
        <v>332</v>
      </c>
      <c r="M20" s="16" t="s">
        <v>327</v>
      </c>
      <c r="O20" s="162" t="str">
        <f>IF('Rekapitulace stavby'!$AN$19="","",'Rekapitulace stavby'!$AN$19)</f>
        <v/>
      </c>
      <c r="P20" s="151"/>
      <c r="R20" s="20"/>
    </row>
    <row r="21" spans="2:18" s="6" customFormat="1" ht="18.75" customHeight="1" x14ac:dyDescent="0.3">
      <c r="B21" s="19"/>
      <c r="E21" s="14" t="str">
        <f>IF('Rekapitulace stavby'!$E$20="","",'Rekapitulace stavby'!$E$20)</f>
        <v xml:space="preserve"> </v>
      </c>
      <c r="M21" s="16" t="s">
        <v>328</v>
      </c>
      <c r="O21" s="162" t="str">
        <f>IF('Rekapitulace stavby'!$AN$20="","",'Rekapitulace stavby'!$AN$20)</f>
        <v/>
      </c>
      <c r="P21" s="151"/>
      <c r="R21" s="20"/>
    </row>
    <row r="22" spans="2:18" s="6" customFormat="1" ht="7.5" customHeight="1" x14ac:dyDescent="0.3">
      <c r="B22" s="19"/>
      <c r="R22" s="20"/>
    </row>
    <row r="23" spans="2:18" s="6" customFormat="1" ht="15" customHeight="1" x14ac:dyDescent="0.3">
      <c r="B23" s="19"/>
      <c r="D23" s="16" t="s">
        <v>333</v>
      </c>
      <c r="R23" s="20"/>
    </row>
    <row r="24" spans="2:18" s="78" customFormat="1" ht="15.75" customHeight="1" x14ac:dyDescent="0.3">
      <c r="B24" s="79"/>
      <c r="E24" s="171"/>
      <c r="F24" s="203"/>
      <c r="G24" s="203"/>
      <c r="H24" s="203"/>
      <c r="I24" s="203"/>
      <c r="J24" s="203"/>
      <c r="K24" s="203"/>
      <c r="L24" s="203"/>
      <c r="R24" s="80"/>
    </row>
    <row r="25" spans="2:18" s="6" customFormat="1" ht="7.5" customHeight="1" x14ac:dyDescent="0.3">
      <c r="B25" s="19"/>
      <c r="R25" s="20"/>
    </row>
    <row r="26" spans="2:18" s="6" customFormat="1" ht="7.5" customHeight="1" x14ac:dyDescent="0.3">
      <c r="B26" s="19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R26" s="20"/>
    </row>
    <row r="27" spans="2:18" s="6" customFormat="1" ht="15" customHeight="1" x14ac:dyDescent="0.3">
      <c r="B27" s="19"/>
      <c r="D27" s="81" t="s">
        <v>402</v>
      </c>
      <c r="M27" s="172">
        <f>$N$88</f>
        <v>0</v>
      </c>
      <c r="N27" s="151"/>
      <c r="O27" s="151"/>
      <c r="P27" s="151"/>
      <c r="R27" s="20"/>
    </row>
    <row r="28" spans="2:18" s="6" customFormat="1" ht="15" customHeight="1" x14ac:dyDescent="0.3">
      <c r="B28" s="19"/>
      <c r="D28" s="18" t="s">
        <v>403</v>
      </c>
      <c r="M28" s="172">
        <f>$N$102</f>
        <v>0</v>
      </c>
      <c r="N28" s="151"/>
      <c r="O28" s="151"/>
      <c r="P28" s="151"/>
      <c r="R28" s="20"/>
    </row>
    <row r="29" spans="2:18" s="6" customFormat="1" ht="7.5" customHeight="1" x14ac:dyDescent="0.3">
      <c r="B29" s="19"/>
      <c r="R29" s="20"/>
    </row>
    <row r="30" spans="2:18" s="6" customFormat="1" ht="26.25" customHeight="1" x14ac:dyDescent="0.3">
      <c r="B30" s="19"/>
      <c r="D30" s="82" t="s">
        <v>336</v>
      </c>
      <c r="M30" s="202">
        <f>ROUND($M$27+$M$28,2)</f>
        <v>0</v>
      </c>
      <c r="N30" s="151"/>
      <c r="O30" s="151"/>
      <c r="P30" s="151"/>
      <c r="R30" s="20"/>
    </row>
    <row r="31" spans="2:18" s="6" customFormat="1" ht="7.5" customHeight="1" x14ac:dyDescent="0.3">
      <c r="B31" s="19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R31" s="20"/>
    </row>
    <row r="32" spans="2:18" s="6" customFormat="1" ht="15" customHeight="1" x14ac:dyDescent="0.3">
      <c r="B32" s="19"/>
      <c r="D32" s="24" t="s">
        <v>337</v>
      </c>
      <c r="E32" s="24" t="s">
        <v>338</v>
      </c>
      <c r="F32" s="83">
        <v>0.21</v>
      </c>
      <c r="G32" s="84" t="s">
        <v>339</v>
      </c>
      <c r="H32" s="201">
        <f>ROUND((SUM($BE$102:$BE$103)+SUM($BE$121:$BE$224)),2)</f>
        <v>0</v>
      </c>
      <c r="I32" s="151"/>
      <c r="J32" s="151"/>
      <c r="M32" s="201">
        <f>ROUND(ROUND((SUM($BE$102:$BE$103)+SUM($BE$121:$BE$224)),2)*$F$32,2)</f>
        <v>0</v>
      </c>
      <c r="N32" s="151"/>
      <c r="O32" s="151"/>
      <c r="P32" s="151"/>
      <c r="R32" s="20"/>
    </row>
    <row r="33" spans="2:18" s="6" customFormat="1" ht="15" customHeight="1" x14ac:dyDescent="0.3">
      <c r="B33" s="19"/>
      <c r="E33" s="24" t="s">
        <v>340</v>
      </c>
      <c r="F33" s="83">
        <v>0.15</v>
      </c>
      <c r="G33" s="84" t="s">
        <v>339</v>
      </c>
      <c r="H33" s="201">
        <f>ROUND((SUM($BF$102:$BF$103)+SUM($BF$121:$BF$224)),2)</f>
        <v>0</v>
      </c>
      <c r="I33" s="151"/>
      <c r="J33" s="151"/>
      <c r="M33" s="201">
        <f>ROUND(ROUND((SUM($BF$102:$BF$103)+SUM($BF$121:$BF$224)),2)*$F$33,2)</f>
        <v>0</v>
      </c>
      <c r="N33" s="151"/>
      <c r="O33" s="151"/>
      <c r="P33" s="151"/>
      <c r="R33" s="20"/>
    </row>
    <row r="34" spans="2:18" s="6" customFormat="1" ht="15" hidden="1" customHeight="1" x14ac:dyDescent="0.3">
      <c r="B34" s="19"/>
      <c r="E34" s="24" t="s">
        <v>341</v>
      </c>
      <c r="F34" s="83">
        <v>0.21</v>
      </c>
      <c r="G34" s="84" t="s">
        <v>339</v>
      </c>
      <c r="H34" s="201">
        <f>ROUND((SUM($BG$102:$BG$103)+SUM($BG$121:$BG$224)),2)</f>
        <v>0</v>
      </c>
      <c r="I34" s="151"/>
      <c r="J34" s="151"/>
      <c r="M34" s="201">
        <v>0</v>
      </c>
      <c r="N34" s="151"/>
      <c r="O34" s="151"/>
      <c r="P34" s="151"/>
      <c r="R34" s="20"/>
    </row>
    <row r="35" spans="2:18" s="6" customFormat="1" ht="15" hidden="1" customHeight="1" x14ac:dyDescent="0.3">
      <c r="B35" s="19"/>
      <c r="E35" s="24" t="s">
        <v>342</v>
      </c>
      <c r="F35" s="83">
        <v>0.15</v>
      </c>
      <c r="G35" s="84" t="s">
        <v>339</v>
      </c>
      <c r="H35" s="201">
        <f>ROUND((SUM($BH$102:$BH$103)+SUM($BH$121:$BH$224)),2)</f>
        <v>0</v>
      </c>
      <c r="I35" s="151"/>
      <c r="J35" s="151"/>
      <c r="M35" s="201">
        <v>0</v>
      </c>
      <c r="N35" s="151"/>
      <c r="O35" s="151"/>
      <c r="P35" s="151"/>
      <c r="R35" s="20"/>
    </row>
    <row r="36" spans="2:18" s="6" customFormat="1" ht="15" hidden="1" customHeight="1" x14ac:dyDescent="0.3">
      <c r="B36" s="19"/>
      <c r="E36" s="24" t="s">
        <v>343</v>
      </c>
      <c r="F36" s="83">
        <v>0</v>
      </c>
      <c r="G36" s="84" t="s">
        <v>339</v>
      </c>
      <c r="H36" s="201">
        <f>ROUND((SUM($BI$102:$BI$103)+SUM($BI$121:$BI$224)),2)</f>
        <v>0</v>
      </c>
      <c r="I36" s="151"/>
      <c r="J36" s="151"/>
      <c r="M36" s="201">
        <v>0</v>
      </c>
      <c r="N36" s="151"/>
      <c r="O36" s="151"/>
      <c r="P36" s="151"/>
      <c r="R36" s="20"/>
    </row>
    <row r="37" spans="2:18" s="6" customFormat="1" ht="7.5" customHeight="1" x14ac:dyDescent="0.3">
      <c r="B37" s="19"/>
      <c r="R37" s="20"/>
    </row>
    <row r="38" spans="2:18" s="6" customFormat="1" ht="26.25" customHeight="1" x14ac:dyDescent="0.3">
      <c r="B38" s="19"/>
      <c r="C38" s="27"/>
      <c r="D38" s="28" t="s">
        <v>344</v>
      </c>
      <c r="E38" s="29"/>
      <c r="F38" s="29"/>
      <c r="G38" s="85" t="s">
        <v>345</v>
      </c>
      <c r="H38" s="30" t="s">
        <v>346</v>
      </c>
      <c r="I38" s="29"/>
      <c r="J38" s="29"/>
      <c r="K38" s="29"/>
      <c r="L38" s="170">
        <f>SUM($M$30:$M$36)</f>
        <v>0</v>
      </c>
      <c r="M38" s="157"/>
      <c r="N38" s="157"/>
      <c r="O38" s="157"/>
      <c r="P38" s="159"/>
      <c r="Q38" s="27"/>
      <c r="R38" s="20"/>
    </row>
    <row r="39" spans="2:18" s="6" customFormat="1" ht="15" customHeight="1" x14ac:dyDescent="0.3">
      <c r="B39" s="19"/>
      <c r="R39" s="20"/>
    </row>
    <row r="40" spans="2:18" s="6" customFormat="1" ht="15" customHeight="1" x14ac:dyDescent="0.3">
      <c r="B40" s="19"/>
      <c r="R40" s="20"/>
    </row>
    <row r="41" spans="2:18" ht="14.25" customHeight="1" x14ac:dyDescent="0.3">
      <c r="B41" s="10"/>
      <c r="R41" s="11"/>
    </row>
    <row r="42" spans="2:18" ht="14.25" customHeight="1" x14ac:dyDescent="0.3">
      <c r="B42" s="10"/>
      <c r="R42" s="11"/>
    </row>
    <row r="43" spans="2:18" ht="14.25" customHeight="1" x14ac:dyDescent="0.3">
      <c r="B43" s="10"/>
      <c r="R43" s="11"/>
    </row>
    <row r="44" spans="2:18" ht="14.25" customHeight="1" x14ac:dyDescent="0.3">
      <c r="B44" s="10"/>
      <c r="R44" s="11"/>
    </row>
    <row r="45" spans="2:18" ht="14.25" customHeight="1" x14ac:dyDescent="0.3">
      <c r="B45" s="10"/>
      <c r="R45" s="11"/>
    </row>
    <row r="46" spans="2:18" ht="14.25" customHeight="1" x14ac:dyDescent="0.3">
      <c r="B46" s="10"/>
      <c r="R46" s="11"/>
    </row>
    <row r="47" spans="2:18" ht="14.25" customHeight="1" x14ac:dyDescent="0.3">
      <c r="B47" s="10"/>
      <c r="R47" s="11"/>
    </row>
    <row r="48" spans="2:18" ht="14.25" customHeight="1" x14ac:dyDescent="0.3">
      <c r="B48" s="10"/>
      <c r="R48" s="11"/>
    </row>
    <row r="49" spans="2:18" ht="14.25" customHeight="1" x14ac:dyDescent="0.3">
      <c r="B49" s="10"/>
      <c r="R49" s="11"/>
    </row>
    <row r="50" spans="2:18" s="6" customFormat="1" ht="15.75" customHeight="1" x14ac:dyDescent="0.3">
      <c r="B50" s="19"/>
      <c r="D50" s="31" t="s">
        <v>347</v>
      </c>
      <c r="E50" s="32"/>
      <c r="F50" s="32"/>
      <c r="G50" s="32"/>
      <c r="H50" s="33"/>
      <c r="J50" s="31" t="s">
        <v>348</v>
      </c>
      <c r="K50" s="32"/>
      <c r="L50" s="32"/>
      <c r="M50" s="32"/>
      <c r="N50" s="32"/>
      <c r="O50" s="32"/>
      <c r="P50" s="33"/>
      <c r="R50" s="20"/>
    </row>
    <row r="51" spans="2:18" ht="14.25" customHeight="1" x14ac:dyDescent="0.3">
      <c r="B51" s="10"/>
      <c r="D51" s="34"/>
      <c r="H51" s="35"/>
      <c r="J51" s="34"/>
      <c r="P51" s="35"/>
      <c r="R51" s="11"/>
    </row>
    <row r="52" spans="2:18" ht="14.25" customHeight="1" x14ac:dyDescent="0.3">
      <c r="B52" s="10"/>
      <c r="D52" s="34"/>
      <c r="H52" s="35"/>
      <c r="J52" s="34"/>
      <c r="P52" s="35"/>
      <c r="R52" s="11"/>
    </row>
    <row r="53" spans="2:18" ht="14.25" customHeight="1" x14ac:dyDescent="0.3">
      <c r="B53" s="10"/>
      <c r="D53" s="34"/>
      <c r="H53" s="35"/>
      <c r="J53" s="34"/>
      <c r="P53" s="35"/>
      <c r="R53" s="11"/>
    </row>
    <row r="54" spans="2:18" ht="14.25" customHeight="1" x14ac:dyDescent="0.3">
      <c r="B54" s="10"/>
      <c r="D54" s="34"/>
      <c r="H54" s="35"/>
      <c r="J54" s="34"/>
      <c r="P54" s="35"/>
      <c r="R54" s="11"/>
    </row>
    <row r="55" spans="2:18" ht="14.25" customHeight="1" x14ac:dyDescent="0.3">
      <c r="B55" s="10"/>
      <c r="D55" s="34"/>
      <c r="H55" s="35"/>
      <c r="J55" s="34"/>
      <c r="P55" s="35"/>
      <c r="R55" s="11"/>
    </row>
    <row r="56" spans="2:18" ht="14.25" customHeight="1" x14ac:dyDescent="0.3">
      <c r="B56" s="10"/>
      <c r="D56" s="34"/>
      <c r="H56" s="35"/>
      <c r="J56" s="34"/>
      <c r="P56" s="35"/>
      <c r="R56" s="11"/>
    </row>
    <row r="57" spans="2:18" ht="14.25" customHeight="1" x14ac:dyDescent="0.3">
      <c r="B57" s="10"/>
      <c r="D57" s="34"/>
      <c r="H57" s="35"/>
      <c r="J57" s="34"/>
      <c r="P57" s="35"/>
      <c r="R57" s="11"/>
    </row>
    <row r="58" spans="2:18" ht="14.25" customHeight="1" x14ac:dyDescent="0.3">
      <c r="B58" s="10"/>
      <c r="D58" s="34"/>
      <c r="H58" s="35"/>
      <c r="J58" s="34"/>
      <c r="P58" s="35"/>
      <c r="R58" s="11"/>
    </row>
    <row r="59" spans="2:18" s="6" customFormat="1" ht="15.75" customHeight="1" x14ac:dyDescent="0.3">
      <c r="B59" s="19"/>
      <c r="D59" s="36" t="s">
        <v>349</v>
      </c>
      <c r="E59" s="37"/>
      <c r="F59" s="37"/>
      <c r="G59" s="38" t="s">
        <v>350</v>
      </c>
      <c r="H59" s="39"/>
      <c r="J59" s="36" t="s">
        <v>349</v>
      </c>
      <c r="K59" s="37"/>
      <c r="L59" s="37"/>
      <c r="M59" s="37"/>
      <c r="N59" s="38" t="s">
        <v>350</v>
      </c>
      <c r="O59" s="37"/>
      <c r="P59" s="39"/>
      <c r="R59" s="20"/>
    </row>
    <row r="60" spans="2:18" ht="14.25" customHeight="1" x14ac:dyDescent="0.3">
      <c r="B60" s="10"/>
      <c r="R60" s="11"/>
    </row>
    <row r="61" spans="2:18" s="6" customFormat="1" ht="15.75" customHeight="1" x14ac:dyDescent="0.3">
      <c r="B61" s="19"/>
      <c r="D61" s="31" t="s">
        <v>351</v>
      </c>
      <c r="E61" s="32"/>
      <c r="F61" s="32"/>
      <c r="G61" s="32"/>
      <c r="H61" s="33"/>
      <c r="J61" s="31" t="s">
        <v>352</v>
      </c>
      <c r="K61" s="32"/>
      <c r="L61" s="32"/>
      <c r="M61" s="32"/>
      <c r="N61" s="32"/>
      <c r="O61" s="32"/>
      <c r="P61" s="33"/>
      <c r="R61" s="20"/>
    </row>
    <row r="62" spans="2:18" ht="14.25" customHeight="1" x14ac:dyDescent="0.3">
      <c r="B62" s="10"/>
      <c r="D62" s="34"/>
      <c r="H62" s="35"/>
      <c r="J62" s="34"/>
      <c r="P62" s="35"/>
      <c r="R62" s="11"/>
    </row>
    <row r="63" spans="2:18" ht="14.25" customHeight="1" x14ac:dyDescent="0.3">
      <c r="B63" s="10"/>
      <c r="D63" s="34"/>
      <c r="H63" s="35"/>
      <c r="J63" s="34"/>
      <c r="P63" s="35"/>
      <c r="R63" s="11"/>
    </row>
    <row r="64" spans="2:18" ht="14.25" customHeight="1" x14ac:dyDescent="0.3">
      <c r="B64" s="10"/>
      <c r="D64" s="34"/>
      <c r="H64" s="35"/>
      <c r="J64" s="34"/>
      <c r="P64" s="35"/>
      <c r="R64" s="11"/>
    </row>
    <row r="65" spans="2:18" ht="14.25" customHeight="1" x14ac:dyDescent="0.3">
      <c r="B65" s="10"/>
      <c r="D65" s="34"/>
      <c r="H65" s="35"/>
      <c r="J65" s="34"/>
      <c r="P65" s="35"/>
      <c r="R65" s="11"/>
    </row>
    <row r="66" spans="2:18" ht="14.25" customHeight="1" x14ac:dyDescent="0.3">
      <c r="B66" s="10"/>
      <c r="D66" s="34"/>
      <c r="H66" s="35"/>
      <c r="J66" s="34"/>
      <c r="P66" s="35"/>
      <c r="R66" s="11"/>
    </row>
    <row r="67" spans="2:18" ht="14.25" customHeight="1" x14ac:dyDescent="0.3">
      <c r="B67" s="10"/>
      <c r="D67" s="34"/>
      <c r="H67" s="35"/>
      <c r="J67" s="34"/>
      <c r="P67" s="35"/>
      <c r="R67" s="11"/>
    </row>
    <row r="68" spans="2:18" ht="14.25" customHeight="1" x14ac:dyDescent="0.3">
      <c r="B68" s="10"/>
      <c r="D68" s="34"/>
      <c r="H68" s="35"/>
      <c r="J68" s="34"/>
      <c r="P68" s="35"/>
      <c r="R68" s="11"/>
    </row>
    <row r="69" spans="2:18" ht="14.25" customHeight="1" x14ac:dyDescent="0.3">
      <c r="B69" s="10"/>
      <c r="D69" s="34"/>
      <c r="H69" s="35"/>
      <c r="J69" s="34"/>
      <c r="P69" s="35"/>
      <c r="R69" s="11"/>
    </row>
    <row r="70" spans="2:18" s="6" customFormat="1" ht="15.75" customHeight="1" x14ac:dyDescent="0.3">
      <c r="B70" s="19"/>
      <c r="D70" s="36" t="s">
        <v>349</v>
      </c>
      <c r="E70" s="37"/>
      <c r="F70" s="37"/>
      <c r="G70" s="38" t="s">
        <v>350</v>
      </c>
      <c r="H70" s="39"/>
      <c r="J70" s="36" t="s">
        <v>349</v>
      </c>
      <c r="K70" s="37"/>
      <c r="L70" s="37"/>
      <c r="M70" s="37"/>
      <c r="N70" s="38" t="s">
        <v>350</v>
      </c>
      <c r="O70" s="37"/>
      <c r="P70" s="39"/>
      <c r="R70" s="20"/>
    </row>
    <row r="71" spans="2:18" s="6" customFormat="1" ht="15" customHeight="1" x14ac:dyDescent="0.3">
      <c r="B71" s="40"/>
      <c r="C71" s="41"/>
      <c r="D71" s="41"/>
      <c r="E71" s="41"/>
      <c r="F71" s="41"/>
      <c r="G71" s="41"/>
      <c r="H71" s="41"/>
      <c r="I71" s="41"/>
      <c r="J71" s="41"/>
      <c r="K71" s="41"/>
      <c r="L71" s="41"/>
      <c r="M71" s="41"/>
      <c r="N71" s="41"/>
      <c r="O71" s="41"/>
      <c r="P71" s="41"/>
      <c r="Q71" s="41"/>
      <c r="R71" s="42"/>
    </row>
    <row r="75" spans="2:18" s="6" customFormat="1" ht="7.5" customHeight="1" x14ac:dyDescent="0.3">
      <c r="B75" s="43"/>
      <c r="C75" s="44"/>
      <c r="D75" s="44"/>
      <c r="E75" s="44"/>
      <c r="F75" s="44"/>
      <c r="G75" s="44"/>
      <c r="H75" s="44"/>
      <c r="I75" s="44"/>
      <c r="J75" s="44"/>
      <c r="K75" s="44"/>
      <c r="L75" s="44"/>
      <c r="M75" s="44"/>
      <c r="N75" s="44"/>
      <c r="O75" s="44"/>
      <c r="P75" s="44"/>
      <c r="Q75" s="44"/>
      <c r="R75" s="45"/>
    </row>
    <row r="76" spans="2:18" s="6" customFormat="1" ht="37.5" customHeight="1" x14ac:dyDescent="0.3">
      <c r="B76" s="19"/>
      <c r="C76" s="160" t="s">
        <v>404</v>
      </c>
      <c r="D76" s="151"/>
      <c r="E76" s="151"/>
      <c r="F76" s="151"/>
      <c r="G76" s="151"/>
      <c r="H76" s="151"/>
      <c r="I76" s="151"/>
      <c r="J76" s="151"/>
      <c r="K76" s="151"/>
      <c r="L76" s="151"/>
      <c r="M76" s="151"/>
      <c r="N76" s="151"/>
      <c r="O76" s="151"/>
      <c r="P76" s="151"/>
      <c r="Q76" s="151"/>
      <c r="R76" s="20"/>
    </row>
    <row r="77" spans="2:18" s="6" customFormat="1" ht="7.5" customHeight="1" x14ac:dyDescent="0.3">
      <c r="B77" s="19"/>
      <c r="R77" s="20"/>
    </row>
    <row r="78" spans="2:18" s="6" customFormat="1" ht="30.75" customHeight="1" x14ac:dyDescent="0.3">
      <c r="B78" s="19"/>
      <c r="C78" s="16" t="s">
        <v>318</v>
      </c>
      <c r="F78" s="195" t="str">
        <f>$F$6</f>
        <v>MŠ Spojenců 2170/44 - vzduchotechnika a klimatizace pro hospodářský pavilon</v>
      </c>
      <c r="G78" s="151"/>
      <c r="H78" s="151"/>
      <c r="I78" s="151"/>
      <c r="J78" s="151"/>
      <c r="K78" s="151"/>
      <c r="L78" s="151"/>
      <c r="M78" s="151"/>
      <c r="N78" s="151"/>
      <c r="O78" s="151"/>
      <c r="P78" s="151"/>
      <c r="R78" s="20"/>
    </row>
    <row r="79" spans="2:18" s="6" customFormat="1" ht="37.5" customHeight="1" x14ac:dyDescent="0.3">
      <c r="B79" s="19"/>
      <c r="C79" s="48" t="s">
        <v>400</v>
      </c>
      <c r="F79" s="161" t="str">
        <f>$F$7</f>
        <v>01.1 - SO 01.1 Stavební část</v>
      </c>
      <c r="G79" s="151"/>
      <c r="H79" s="151"/>
      <c r="I79" s="151"/>
      <c r="J79" s="151"/>
      <c r="K79" s="151"/>
      <c r="L79" s="151"/>
      <c r="M79" s="151"/>
      <c r="N79" s="151"/>
      <c r="O79" s="151"/>
      <c r="P79" s="151"/>
      <c r="R79" s="20"/>
    </row>
    <row r="80" spans="2:18" s="6" customFormat="1" ht="7.5" customHeight="1" x14ac:dyDescent="0.3">
      <c r="B80" s="19"/>
      <c r="R80" s="20"/>
    </row>
    <row r="81" spans="2:47" s="6" customFormat="1" ht="18.75" customHeight="1" x14ac:dyDescent="0.3">
      <c r="B81" s="19"/>
      <c r="C81" s="16" t="s">
        <v>323</v>
      </c>
      <c r="F81" s="14" t="str">
        <f>$F$9</f>
        <v xml:space="preserve"> </v>
      </c>
      <c r="K81" s="16" t="s">
        <v>325</v>
      </c>
      <c r="M81" s="196" t="str">
        <f>IF($O$9="","",$O$9)</f>
        <v/>
      </c>
      <c r="N81" s="151"/>
      <c r="O81" s="151"/>
      <c r="P81" s="151"/>
      <c r="R81" s="20"/>
    </row>
    <row r="82" spans="2:47" s="6" customFormat="1" ht="7.5" customHeight="1" x14ac:dyDescent="0.3">
      <c r="B82" s="19"/>
      <c r="R82" s="20"/>
    </row>
    <row r="83" spans="2:47" s="6" customFormat="1" ht="15.75" customHeight="1" x14ac:dyDescent="0.3">
      <c r="B83" s="19"/>
      <c r="C83" s="16" t="s">
        <v>326</v>
      </c>
      <c r="F83" s="14" t="str">
        <f>$E$12</f>
        <v xml:space="preserve"> </v>
      </c>
      <c r="K83" s="16" t="s">
        <v>330</v>
      </c>
      <c r="M83" s="162" t="str">
        <f>$E$18</f>
        <v xml:space="preserve"> </v>
      </c>
      <c r="N83" s="151"/>
      <c r="O83" s="151"/>
      <c r="P83" s="151"/>
      <c r="Q83" s="151"/>
      <c r="R83" s="20"/>
    </row>
    <row r="84" spans="2:47" s="6" customFormat="1" ht="15" customHeight="1" x14ac:dyDescent="0.3">
      <c r="B84" s="19"/>
      <c r="C84" s="16" t="s">
        <v>329</v>
      </c>
      <c r="F84" s="14" t="str">
        <f>IF($E$15="","",$E$15)</f>
        <v xml:space="preserve"> </v>
      </c>
      <c r="K84" s="16" t="s">
        <v>332</v>
      </c>
      <c r="M84" s="162" t="str">
        <f>$E$21</f>
        <v xml:space="preserve"> </v>
      </c>
      <c r="N84" s="151"/>
      <c r="O84" s="151"/>
      <c r="P84" s="151"/>
      <c r="Q84" s="151"/>
      <c r="R84" s="20"/>
    </row>
    <row r="85" spans="2:47" s="6" customFormat="1" ht="11.25" customHeight="1" x14ac:dyDescent="0.3">
      <c r="B85" s="19"/>
      <c r="R85" s="20"/>
    </row>
    <row r="86" spans="2:47" s="6" customFormat="1" ht="30" customHeight="1" x14ac:dyDescent="0.3">
      <c r="B86" s="19"/>
      <c r="C86" s="200" t="s">
        <v>405</v>
      </c>
      <c r="D86" s="146"/>
      <c r="E86" s="146"/>
      <c r="F86" s="146"/>
      <c r="G86" s="146"/>
      <c r="H86" s="27"/>
      <c r="I86" s="27"/>
      <c r="J86" s="27"/>
      <c r="K86" s="27"/>
      <c r="L86" s="27"/>
      <c r="M86" s="27"/>
      <c r="N86" s="200" t="s">
        <v>406</v>
      </c>
      <c r="O86" s="151"/>
      <c r="P86" s="151"/>
      <c r="Q86" s="151"/>
      <c r="R86" s="20"/>
    </row>
    <row r="87" spans="2:47" s="6" customFormat="1" ht="11.25" customHeight="1" x14ac:dyDescent="0.3">
      <c r="B87" s="19"/>
      <c r="R87" s="20"/>
    </row>
    <row r="88" spans="2:47" s="6" customFormat="1" ht="30" customHeight="1" x14ac:dyDescent="0.3">
      <c r="B88" s="19"/>
      <c r="C88" s="59" t="s">
        <v>407</v>
      </c>
      <c r="N88" s="149">
        <f>$N$121</f>
        <v>0</v>
      </c>
      <c r="O88" s="151"/>
      <c r="P88" s="151"/>
      <c r="Q88" s="151"/>
      <c r="R88" s="20"/>
      <c r="AU88" s="6" t="s">
        <v>408</v>
      </c>
    </row>
    <row r="89" spans="2:47" s="64" customFormat="1" ht="25.5" customHeight="1" x14ac:dyDescent="0.3">
      <c r="B89" s="86"/>
      <c r="D89" s="87" t="s">
        <v>409</v>
      </c>
      <c r="N89" s="199">
        <f>$N$122</f>
        <v>0</v>
      </c>
      <c r="O89" s="198"/>
      <c r="P89" s="198"/>
      <c r="Q89" s="198"/>
      <c r="R89" s="88"/>
    </row>
    <row r="90" spans="2:47" s="81" customFormat="1" ht="21" customHeight="1" x14ac:dyDescent="0.3">
      <c r="B90" s="89"/>
      <c r="D90" s="90" t="s">
        <v>410</v>
      </c>
      <c r="N90" s="197">
        <f>$N$123</f>
        <v>0</v>
      </c>
      <c r="O90" s="198"/>
      <c r="P90" s="198"/>
      <c r="Q90" s="198"/>
      <c r="R90" s="91"/>
    </row>
    <row r="91" spans="2:47" s="81" customFormat="1" ht="21" customHeight="1" x14ac:dyDescent="0.3">
      <c r="B91" s="89"/>
      <c r="D91" s="90" t="s">
        <v>411</v>
      </c>
      <c r="N91" s="197">
        <f>$N$130</f>
        <v>0</v>
      </c>
      <c r="O91" s="198"/>
      <c r="P91" s="198"/>
      <c r="Q91" s="198"/>
      <c r="R91" s="91"/>
    </row>
    <row r="92" spans="2:47" s="81" customFormat="1" ht="21" customHeight="1" x14ac:dyDescent="0.3">
      <c r="B92" s="89"/>
      <c r="D92" s="90" t="s">
        <v>412</v>
      </c>
      <c r="N92" s="197">
        <f>$N$141</f>
        <v>0</v>
      </c>
      <c r="O92" s="198"/>
      <c r="P92" s="198"/>
      <c r="Q92" s="198"/>
      <c r="R92" s="91"/>
    </row>
    <row r="93" spans="2:47" s="81" customFormat="1" ht="21" customHeight="1" x14ac:dyDescent="0.3">
      <c r="B93" s="89"/>
      <c r="D93" s="90" t="s">
        <v>413</v>
      </c>
      <c r="N93" s="197">
        <f>$N$168</f>
        <v>0</v>
      </c>
      <c r="O93" s="198"/>
      <c r="P93" s="198"/>
      <c r="Q93" s="198"/>
      <c r="R93" s="91"/>
    </row>
    <row r="94" spans="2:47" s="81" customFormat="1" ht="21" customHeight="1" x14ac:dyDescent="0.3">
      <c r="B94" s="89"/>
      <c r="D94" s="90" t="s">
        <v>414</v>
      </c>
      <c r="N94" s="197">
        <f>$N$178</f>
        <v>0</v>
      </c>
      <c r="O94" s="198"/>
      <c r="P94" s="198"/>
      <c r="Q94" s="198"/>
      <c r="R94" s="91"/>
    </row>
    <row r="95" spans="2:47" s="64" customFormat="1" ht="25.5" customHeight="1" x14ac:dyDescent="0.3">
      <c r="B95" s="86"/>
      <c r="D95" s="87" t="s">
        <v>415</v>
      </c>
      <c r="N95" s="199">
        <f>$N$180</f>
        <v>0</v>
      </c>
      <c r="O95" s="198"/>
      <c r="P95" s="198"/>
      <c r="Q95" s="198"/>
      <c r="R95" s="88"/>
    </row>
    <row r="96" spans="2:47" s="81" customFormat="1" ht="21" customHeight="1" x14ac:dyDescent="0.3">
      <c r="B96" s="89"/>
      <c r="D96" s="90" t="s">
        <v>416</v>
      </c>
      <c r="N96" s="197">
        <f>$N$181</f>
        <v>0</v>
      </c>
      <c r="O96" s="198"/>
      <c r="P96" s="198"/>
      <c r="Q96" s="198"/>
      <c r="R96" s="91"/>
    </row>
    <row r="97" spans="2:21" s="81" customFormat="1" ht="21" customHeight="1" x14ac:dyDescent="0.3">
      <c r="B97" s="89"/>
      <c r="D97" s="90" t="s">
        <v>417</v>
      </c>
      <c r="N97" s="197">
        <f>$N$195</f>
        <v>0</v>
      </c>
      <c r="O97" s="198"/>
      <c r="P97" s="198"/>
      <c r="Q97" s="198"/>
      <c r="R97" s="91"/>
    </row>
    <row r="98" spans="2:21" s="81" customFormat="1" ht="21" customHeight="1" x14ac:dyDescent="0.3">
      <c r="B98" s="89"/>
      <c r="D98" s="90" t="s">
        <v>418</v>
      </c>
      <c r="N98" s="197">
        <f>$N$204</f>
        <v>0</v>
      </c>
      <c r="O98" s="198"/>
      <c r="P98" s="198"/>
      <c r="Q98" s="198"/>
      <c r="R98" s="91"/>
    </row>
    <row r="99" spans="2:21" s="81" customFormat="1" ht="21" customHeight="1" x14ac:dyDescent="0.3">
      <c r="B99" s="89"/>
      <c r="D99" s="90" t="s">
        <v>419</v>
      </c>
      <c r="N99" s="197">
        <f>$N$215</f>
        <v>0</v>
      </c>
      <c r="O99" s="198"/>
      <c r="P99" s="198"/>
      <c r="Q99" s="198"/>
      <c r="R99" s="91"/>
    </row>
    <row r="100" spans="2:21" s="81" customFormat="1" ht="21" customHeight="1" x14ac:dyDescent="0.3">
      <c r="B100" s="89"/>
      <c r="D100" s="90" t="s">
        <v>420</v>
      </c>
      <c r="N100" s="197">
        <f>$N$220</f>
        <v>0</v>
      </c>
      <c r="O100" s="198"/>
      <c r="P100" s="198"/>
      <c r="Q100" s="198"/>
      <c r="R100" s="91"/>
    </row>
    <row r="101" spans="2:21" s="6" customFormat="1" ht="22.5" customHeight="1" x14ac:dyDescent="0.3">
      <c r="B101" s="19"/>
      <c r="R101" s="20"/>
    </row>
    <row r="102" spans="2:21" s="6" customFormat="1" ht="30" customHeight="1" x14ac:dyDescent="0.3">
      <c r="B102" s="19"/>
      <c r="C102" s="59" t="s">
        <v>421</v>
      </c>
      <c r="N102" s="149">
        <v>0</v>
      </c>
      <c r="O102" s="151"/>
      <c r="P102" s="151"/>
      <c r="Q102" s="151"/>
      <c r="R102" s="20"/>
      <c r="T102" s="92"/>
      <c r="U102" s="93" t="s">
        <v>337</v>
      </c>
    </row>
    <row r="103" spans="2:21" s="6" customFormat="1" ht="18.75" customHeight="1" x14ac:dyDescent="0.3">
      <c r="B103" s="19"/>
      <c r="R103" s="20"/>
    </row>
    <row r="104" spans="2:21" s="6" customFormat="1" ht="30" customHeight="1" x14ac:dyDescent="0.3">
      <c r="B104" s="19"/>
      <c r="C104" s="77" t="s">
        <v>396</v>
      </c>
      <c r="D104" s="27"/>
      <c r="E104" s="27"/>
      <c r="F104" s="27"/>
      <c r="G104" s="27"/>
      <c r="H104" s="27"/>
      <c r="I104" s="27"/>
      <c r="J104" s="27"/>
      <c r="K104" s="27"/>
      <c r="L104" s="145">
        <f>ROUND(SUM($N$88+$N$102),2)</f>
        <v>0</v>
      </c>
      <c r="M104" s="146"/>
      <c r="N104" s="146"/>
      <c r="O104" s="146"/>
      <c r="P104" s="146"/>
      <c r="Q104" s="146"/>
      <c r="R104" s="20"/>
    </row>
    <row r="105" spans="2:21" s="6" customFormat="1" ht="7.5" customHeight="1" x14ac:dyDescent="0.3">
      <c r="B105" s="40"/>
      <c r="C105" s="41"/>
      <c r="D105" s="41"/>
      <c r="E105" s="41"/>
      <c r="F105" s="41"/>
      <c r="G105" s="41"/>
      <c r="H105" s="41"/>
      <c r="I105" s="41"/>
      <c r="J105" s="41"/>
      <c r="K105" s="41"/>
      <c r="L105" s="41"/>
      <c r="M105" s="41"/>
      <c r="N105" s="41"/>
      <c r="O105" s="41"/>
      <c r="P105" s="41"/>
      <c r="Q105" s="41"/>
      <c r="R105" s="42"/>
    </row>
    <row r="109" spans="2:21" s="6" customFormat="1" ht="7.5" customHeight="1" x14ac:dyDescent="0.3">
      <c r="B109" s="43"/>
      <c r="C109" s="44"/>
      <c r="D109" s="44"/>
      <c r="E109" s="44"/>
      <c r="F109" s="44"/>
      <c r="G109" s="44"/>
      <c r="H109" s="44"/>
      <c r="I109" s="44"/>
      <c r="J109" s="44"/>
      <c r="K109" s="44"/>
      <c r="L109" s="44"/>
      <c r="M109" s="44"/>
      <c r="N109" s="44"/>
      <c r="O109" s="44"/>
      <c r="P109" s="44"/>
      <c r="Q109" s="44"/>
      <c r="R109" s="45"/>
    </row>
    <row r="110" spans="2:21" s="6" customFormat="1" ht="37.5" customHeight="1" x14ac:dyDescent="0.3">
      <c r="B110" s="19"/>
      <c r="C110" s="160" t="s">
        <v>422</v>
      </c>
      <c r="D110" s="151"/>
      <c r="E110" s="151"/>
      <c r="F110" s="151"/>
      <c r="G110" s="151"/>
      <c r="H110" s="151"/>
      <c r="I110" s="151"/>
      <c r="J110" s="151"/>
      <c r="K110" s="151"/>
      <c r="L110" s="151"/>
      <c r="M110" s="151"/>
      <c r="N110" s="151"/>
      <c r="O110" s="151"/>
      <c r="P110" s="151"/>
      <c r="Q110" s="151"/>
      <c r="R110" s="20"/>
    </row>
    <row r="111" spans="2:21" s="6" customFormat="1" ht="7.5" customHeight="1" x14ac:dyDescent="0.3">
      <c r="B111" s="19"/>
      <c r="R111" s="20"/>
    </row>
    <row r="112" spans="2:21" s="6" customFormat="1" ht="30.75" customHeight="1" x14ac:dyDescent="0.3">
      <c r="B112" s="19"/>
      <c r="C112" s="16" t="s">
        <v>318</v>
      </c>
      <c r="F112" s="195" t="str">
        <f>$F$6</f>
        <v>MŠ Spojenců 2170/44 - vzduchotechnika a klimatizace pro hospodářský pavilon</v>
      </c>
      <c r="G112" s="151"/>
      <c r="H112" s="151"/>
      <c r="I112" s="151"/>
      <c r="J112" s="151"/>
      <c r="K112" s="151"/>
      <c r="L112" s="151"/>
      <c r="M112" s="151"/>
      <c r="N112" s="151"/>
      <c r="O112" s="151"/>
      <c r="P112" s="151"/>
      <c r="R112" s="20"/>
    </row>
    <row r="113" spans="2:65" s="6" customFormat="1" ht="37.5" customHeight="1" x14ac:dyDescent="0.3">
      <c r="B113" s="19"/>
      <c r="C113" s="48" t="s">
        <v>400</v>
      </c>
      <c r="F113" s="161" t="str">
        <f>$F$7</f>
        <v>01.1 - SO 01.1 Stavební část</v>
      </c>
      <c r="G113" s="151"/>
      <c r="H113" s="151"/>
      <c r="I113" s="151"/>
      <c r="J113" s="151"/>
      <c r="K113" s="151"/>
      <c r="L113" s="151"/>
      <c r="M113" s="151"/>
      <c r="N113" s="151"/>
      <c r="O113" s="151"/>
      <c r="P113" s="151"/>
      <c r="R113" s="20"/>
    </row>
    <row r="114" spans="2:65" s="6" customFormat="1" ht="7.5" customHeight="1" x14ac:dyDescent="0.3">
      <c r="B114" s="19"/>
      <c r="R114" s="20"/>
    </row>
    <row r="115" spans="2:65" s="6" customFormat="1" ht="18.75" customHeight="1" x14ac:dyDescent="0.3">
      <c r="B115" s="19"/>
      <c r="C115" s="16" t="s">
        <v>323</v>
      </c>
      <c r="F115" s="14" t="str">
        <f>$F$9</f>
        <v xml:space="preserve"> </v>
      </c>
      <c r="K115" s="16" t="s">
        <v>325</v>
      </c>
      <c r="M115" s="196" t="str">
        <f>IF($O$9="","",$O$9)</f>
        <v/>
      </c>
      <c r="N115" s="151"/>
      <c r="O115" s="151"/>
      <c r="P115" s="151"/>
      <c r="R115" s="20"/>
    </row>
    <row r="116" spans="2:65" s="6" customFormat="1" ht="7.5" customHeight="1" x14ac:dyDescent="0.3">
      <c r="B116" s="19"/>
      <c r="R116" s="20"/>
    </row>
    <row r="117" spans="2:65" s="6" customFormat="1" ht="15.75" customHeight="1" x14ac:dyDescent="0.3">
      <c r="B117" s="19"/>
      <c r="C117" s="16" t="s">
        <v>326</v>
      </c>
      <c r="F117" s="14" t="str">
        <f>$E$12</f>
        <v xml:space="preserve"> </v>
      </c>
      <c r="K117" s="16" t="s">
        <v>330</v>
      </c>
      <c r="M117" s="162" t="str">
        <f>$E$18</f>
        <v xml:space="preserve"> </v>
      </c>
      <c r="N117" s="151"/>
      <c r="O117" s="151"/>
      <c r="P117" s="151"/>
      <c r="Q117" s="151"/>
      <c r="R117" s="20"/>
    </row>
    <row r="118" spans="2:65" s="6" customFormat="1" ht="15" customHeight="1" x14ac:dyDescent="0.3">
      <c r="B118" s="19"/>
      <c r="C118" s="16" t="s">
        <v>329</v>
      </c>
      <c r="F118" s="14" t="str">
        <f>IF($E$15="","",$E$15)</f>
        <v xml:space="preserve"> </v>
      </c>
      <c r="K118" s="16" t="s">
        <v>332</v>
      </c>
      <c r="M118" s="162" t="str">
        <f>$E$21</f>
        <v xml:space="preserve"> </v>
      </c>
      <c r="N118" s="151"/>
      <c r="O118" s="151"/>
      <c r="P118" s="151"/>
      <c r="Q118" s="151"/>
      <c r="R118" s="20"/>
    </row>
    <row r="119" spans="2:65" s="6" customFormat="1" ht="11.25" customHeight="1" x14ac:dyDescent="0.3">
      <c r="B119" s="19"/>
      <c r="R119" s="20"/>
    </row>
    <row r="120" spans="2:65" s="94" customFormat="1" ht="30" customHeight="1" x14ac:dyDescent="0.3">
      <c r="B120" s="95"/>
      <c r="C120" s="96" t="s">
        <v>423</v>
      </c>
      <c r="D120" s="97" t="s">
        <v>424</v>
      </c>
      <c r="E120" s="97" t="s">
        <v>355</v>
      </c>
      <c r="F120" s="192" t="s">
        <v>425</v>
      </c>
      <c r="G120" s="193"/>
      <c r="H120" s="193"/>
      <c r="I120" s="193"/>
      <c r="J120" s="97" t="s">
        <v>426</v>
      </c>
      <c r="K120" s="97" t="s">
        <v>427</v>
      </c>
      <c r="L120" s="192" t="s">
        <v>428</v>
      </c>
      <c r="M120" s="193"/>
      <c r="N120" s="192" t="s">
        <v>429</v>
      </c>
      <c r="O120" s="193"/>
      <c r="P120" s="193"/>
      <c r="Q120" s="194"/>
      <c r="R120" s="98"/>
      <c r="T120" s="54" t="s">
        <v>430</v>
      </c>
      <c r="U120" s="55" t="s">
        <v>337</v>
      </c>
      <c r="V120" s="55" t="s">
        <v>431</v>
      </c>
      <c r="W120" s="55" t="s">
        <v>432</v>
      </c>
      <c r="X120" s="55" t="s">
        <v>433</v>
      </c>
      <c r="Y120" s="55" t="s">
        <v>434</v>
      </c>
      <c r="Z120" s="55" t="s">
        <v>435</v>
      </c>
      <c r="AA120" s="56" t="s">
        <v>436</v>
      </c>
    </row>
    <row r="121" spans="2:65" s="6" customFormat="1" ht="30" customHeight="1" x14ac:dyDescent="0.35">
      <c r="B121" s="19"/>
      <c r="C121" s="59" t="s">
        <v>402</v>
      </c>
      <c r="N121" s="180">
        <f>N122+N180</f>
        <v>0</v>
      </c>
      <c r="O121" s="151"/>
      <c r="P121" s="151"/>
      <c r="Q121" s="151"/>
      <c r="R121" s="20"/>
      <c r="T121" s="58"/>
      <c r="U121" s="32"/>
      <c r="V121" s="32"/>
      <c r="W121" s="99" t="e">
        <f>$W$122+$W$180</f>
        <v>#REF!</v>
      </c>
      <c r="X121" s="32"/>
      <c r="Y121" s="99" t="e">
        <f>$Y$122+$Y$180</f>
        <v>#REF!</v>
      </c>
      <c r="Z121" s="32"/>
      <c r="AA121" s="100" t="e">
        <f>$AA$122+$AA$180</f>
        <v>#REF!</v>
      </c>
      <c r="AT121" s="6" t="s">
        <v>372</v>
      </c>
      <c r="AU121" s="6" t="s">
        <v>408</v>
      </c>
      <c r="BK121" s="101" t="e">
        <f>$BK$122+$BK$180</f>
        <v>#REF!</v>
      </c>
    </row>
    <row r="122" spans="2:65" s="102" customFormat="1" ht="37.5" customHeight="1" x14ac:dyDescent="0.35">
      <c r="B122" s="103"/>
      <c r="D122" s="104" t="s">
        <v>409</v>
      </c>
      <c r="E122" s="104"/>
      <c r="F122" s="104"/>
      <c r="G122" s="104"/>
      <c r="H122" s="104"/>
      <c r="I122" s="104"/>
      <c r="J122" s="104"/>
      <c r="K122" s="104"/>
      <c r="L122" s="104"/>
      <c r="M122" s="104"/>
      <c r="N122" s="181">
        <f>N123+N130+N141+N168+N178</f>
        <v>0</v>
      </c>
      <c r="O122" s="178"/>
      <c r="P122" s="178"/>
      <c r="Q122" s="178"/>
      <c r="R122" s="106"/>
      <c r="T122" s="107"/>
      <c r="W122" s="108">
        <f>$W$123+$W$130+$W$141+$W$168+$W$178</f>
        <v>286.53184999999991</v>
      </c>
      <c r="Y122" s="108">
        <f>$Y$123+$Y$130+$Y$141+$Y$168+$Y$178</f>
        <v>5.1879828000000003</v>
      </c>
      <c r="AA122" s="109">
        <f>$AA$123+$AA$130+$AA$141+$AA$168+$AA$178</f>
        <v>1.48</v>
      </c>
      <c r="AR122" s="105" t="s">
        <v>322</v>
      </c>
      <c r="AT122" s="105" t="s">
        <v>372</v>
      </c>
      <c r="AU122" s="105" t="s">
        <v>373</v>
      </c>
      <c r="AY122" s="105" t="s">
        <v>437</v>
      </c>
      <c r="BK122" s="110">
        <f>$BK$123+$BK$130+$BK$141+$BK$168+$BK$178</f>
        <v>0</v>
      </c>
    </row>
    <row r="123" spans="2:65" s="102" customFormat="1" ht="21" customHeight="1" x14ac:dyDescent="0.3">
      <c r="B123" s="103"/>
      <c r="D123" s="111" t="s">
        <v>410</v>
      </c>
      <c r="E123" s="111"/>
      <c r="F123" s="111"/>
      <c r="G123" s="111"/>
      <c r="H123" s="111"/>
      <c r="I123" s="111"/>
      <c r="J123" s="111"/>
      <c r="K123" s="111"/>
      <c r="L123" s="111"/>
      <c r="M123" s="111"/>
      <c r="N123" s="177">
        <f>$BK$123</f>
        <v>0</v>
      </c>
      <c r="O123" s="178"/>
      <c r="P123" s="178"/>
      <c r="Q123" s="178"/>
      <c r="R123" s="106"/>
      <c r="T123" s="107"/>
      <c r="W123" s="108">
        <f>SUM($W$124:$W$129)</f>
        <v>25.596339999999998</v>
      </c>
      <c r="Y123" s="108">
        <f>SUM($Y$124:$Y$129)</f>
        <v>3.6078504000000002</v>
      </c>
      <c r="AA123" s="109">
        <f>SUM($AA$124:$AA$129)</f>
        <v>0</v>
      </c>
      <c r="AR123" s="105" t="s">
        <v>322</v>
      </c>
      <c r="AT123" s="105" t="s">
        <v>372</v>
      </c>
      <c r="AU123" s="105" t="s">
        <v>322</v>
      </c>
      <c r="AY123" s="105" t="s">
        <v>437</v>
      </c>
      <c r="BK123" s="110">
        <f>SUM($BK$124:$BK$129)</f>
        <v>0</v>
      </c>
    </row>
    <row r="124" spans="2:65" s="6" customFormat="1" ht="15.75" customHeight="1" x14ac:dyDescent="0.3">
      <c r="B124" s="19"/>
      <c r="C124" s="112" t="s">
        <v>322</v>
      </c>
      <c r="D124" s="112" t="s">
        <v>438</v>
      </c>
      <c r="E124" s="113" t="s">
        <v>439</v>
      </c>
      <c r="F124" s="182" t="s">
        <v>440</v>
      </c>
      <c r="G124" s="183"/>
      <c r="H124" s="183"/>
      <c r="I124" s="183"/>
      <c r="J124" s="114" t="s">
        <v>441</v>
      </c>
      <c r="K124" s="115">
        <v>1.54</v>
      </c>
      <c r="L124" s="184">
        <v>0</v>
      </c>
      <c r="M124" s="183"/>
      <c r="N124" s="184">
        <f>ROUND($L$124*$K$124,2)</f>
        <v>0</v>
      </c>
      <c r="O124" s="183"/>
      <c r="P124" s="183"/>
      <c r="Q124" s="183"/>
      <c r="R124" s="20"/>
      <c r="T124" s="116"/>
      <c r="U124" s="25" t="s">
        <v>338</v>
      </c>
      <c r="V124" s="117">
        <v>16.620999999999999</v>
      </c>
      <c r="W124" s="117">
        <f>$V$124*$K$124</f>
        <v>25.596339999999998</v>
      </c>
      <c r="X124" s="117">
        <v>2.3427600000000002</v>
      </c>
      <c r="Y124" s="117">
        <f>$X$124*$K$124</f>
        <v>3.6078504000000002</v>
      </c>
      <c r="Z124" s="117">
        <v>0</v>
      </c>
      <c r="AA124" s="118">
        <f>$Z$124*$K$124</f>
        <v>0</v>
      </c>
      <c r="AR124" s="6" t="s">
        <v>442</v>
      </c>
      <c r="AT124" s="6" t="s">
        <v>438</v>
      </c>
      <c r="AU124" s="6" t="s">
        <v>398</v>
      </c>
      <c r="AY124" s="6" t="s">
        <v>437</v>
      </c>
      <c r="BE124" s="119">
        <f>IF($U$124="základní",$N$124,0)</f>
        <v>0</v>
      </c>
      <c r="BF124" s="119">
        <f>IF($U$124="snížená",$N$124,0)</f>
        <v>0</v>
      </c>
      <c r="BG124" s="119">
        <f>IF($U$124="zákl. přenesená",$N$124,0)</f>
        <v>0</v>
      </c>
      <c r="BH124" s="119">
        <f>IF($U$124="sníž. přenesená",$N$124,0)</f>
        <v>0</v>
      </c>
      <c r="BI124" s="119">
        <f>IF($U$124="nulová",$N$124,0)</f>
        <v>0</v>
      </c>
      <c r="BJ124" s="6" t="s">
        <v>322</v>
      </c>
      <c r="BK124" s="119">
        <f>ROUND($L$124*$K$124,2)</f>
        <v>0</v>
      </c>
      <c r="BL124" s="6" t="s">
        <v>442</v>
      </c>
      <c r="BM124" s="6" t="s">
        <v>443</v>
      </c>
    </row>
    <row r="125" spans="2:65" s="6" customFormat="1" ht="18.75" customHeight="1" x14ac:dyDescent="0.3">
      <c r="B125" s="120"/>
      <c r="E125" s="121"/>
      <c r="F125" s="185" t="s">
        <v>444</v>
      </c>
      <c r="G125" s="186"/>
      <c r="H125" s="186"/>
      <c r="I125" s="186"/>
      <c r="K125" s="122">
        <v>0.38500000000000001</v>
      </c>
      <c r="R125" s="123"/>
      <c r="T125" s="124"/>
      <c r="AA125" s="125"/>
      <c r="AT125" s="121" t="s">
        <v>445</v>
      </c>
      <c r="AU125" s="121" t="s">
        <v>398</v>
      </c>
      <c r="AV125" s="121" t="s">
        <v>398</v>
      </c>
      <c r="AW125" s="121" t="s">
        <v>408</v>
      </c>
      <c r="AX125" s="121" t="s">
        <v>373</v>
      </c>
      <c r="AY125" s="121" t="s">
        <v>437</v>
      </c>
    </row>
    <row r="126" spans="2:65" s="6" customFormat="1" ht="18.75" customHeight="1" x14ac:dyDescent="0.3">
      <c r="B126" s="120"/>
      <c r="E126" s="121"/>
      <c r="F126" s="185" t="s">
        <v>446</v>
      </c>
      <c r="G126" s="186"/>
      <c r="H126" s="186"/>
      <c r="I126" s="186"/>
      <c r="K126" s="122">
        <v>0.38500000000000001</v>
      </c>
      <c r="R126" s="123"/>
      <c r="T126" s="124"/>
      <c r="AA126" s="125"/>
      <c r="AT126" s="121" t="s">
        <v>445</v>
      </c>
      <c r="AU126" s="121" t="s">
        <v>398</v>
      </c>
      <c r="AV126" s="121" t="s">
        <v>398</v>
      </c>
      <c r="AW126" s="121" t="s">
        <v>408</v>
      </c>
      <c r="AX126" s="121" t="s">
        <v>373</v>
      </c>
      <c r="AY126" s="121" t="s">
        <v>437</v>
      </c>
    </row>
    <row r="127" spans="2:65" s="6" customFormat="1" ht="18.75" customHeight="1" x14ac:dyDescent="0.3">
      <c r="B127" s="120"/>
      <c r="E127" s="121"/>
      <c r="F127" s="185" t="s">
        <v>447</v>
      </c>
      <c r="G127" s="186"/>
      <c r="H127" s="186"/>
      <c r="I127" s="186"/>
      <c r="K127" s="122">
        <v>0.38500000000000001</v>
      </c>
      <c r="R127" s="123"/>
      <c r="T127" s="124"/>
      <c r="AA127" s="125"/>
      <c r="AT127" s="121" t="s">
        <v>445</v>
      </c>
      <c r="AU127" s="121" t="s">
        <v>398</v>
      </c>
      <c r="AV127" s="121" t="s">
        <v>398</v>
      </c>
      <c r="AW127" s="121" t="s">
        <v>408</v>
      </c>
      <c r="AX127" s="121" t="s">
        <v>373</v>
      </c>
      <c r="AY127" s="121" t="s">
        <v>437</v>
      </c>
    </row>
    <row r="128" spans="2:65" s="6" customFormat="1" ht="18.75" customHeight="1" x14ac:dyDescent="0.3">
      <c r="B128" s="120"/>
      <c r="E128" s="121"/>
      <c r="F128" s="185" t="s">
        <v>448</v>
      </c>
      <c r="G128" s="186"/>
      <c r="H128" s="186"/>
      <c r="I128" s="186"/>
      <c r="K128" s="122">
        <v>0.38500000000000001</v>
      </c>
      <c r="R128" s="123"/>
      <c r="T128" s="124"/>
      <c r="AA128" s="125"/>
      <c r="AT128" s="121" t="s">
        <v>445</v>
      </c>
      <c r="AU128" s="121" t="s">
        <v>398</v>
      </c>
      <c r="AV128" s="121" t="s">
        <v>398</v>
      </c>
      <c r="AW128" s="121" t="s">
        <v>408</v>
      </c>
      <c r="AX128" s="121" t="s">
        <v>373</v>
      </c>
      <c r="AY128" s="121" t="s">
        <v>437</v>
      </c>
    </row>
    <row r="129" spans="2:65" s="6" customFormat="1" ht="18.75" customHeight="1" x14ac:dyDescent="0.3">
      <c r="B129" s="126"/>
      <c r="E129" s="127"/>
      <c r="F129" s="187" t="s">
        <v>449</v>
      </c>
      <c r="G129" s="188"/>
      <c r="H129" s="188"/>
      <c r="I129" s="188"/>
      <c r="K129" s="128">
        <v>1.54</v>
      </c>
      <c r="R129" s="129"/>
      <c r="T129" s="130"/>
      <c r="AA129" s="131"/>
      <c r="AT129" s="127" t="s">
        <v>445</v>
      </c>
      <c r="AU129" s="127" t="s">
        <v>398</v>
      </c>
      <c r="AV129" s="127" t="s">
        <v>442</v>
      </c>
      <c r="AW129" s="127" t="s">
        <v>408</v>
      </c>
      <c r="AX129" s="127" t="s">
        <v>322</v>
      </c>
      <c r="AY129" s="127" t="s">
        <v>437</v>
      </c>
    </row>
    <row r="130" spans="2:65" s="102" customFormat="1" ht="30.75" customHeight="1" x14ac:dyDescent="0.3">
      <c r="B130" s="103"/>
      <c r="D130" s="111" t="s">
        <v>411</v>
      </c>
      <c r="E130" s="111"/>
      <c r="F130" s="111"/>
      <c r="G130" s="111"/>
      <c r="H130" s="111"/>
      <c r="I130" s="111"/>
      <c r="J130" s="111"/>
      <c r="K130" s="111"/>
      <c r="L130" s="111"/>
      <c r="M130" s="111"/>
      <c r="N130" s="177">
        <f>$BK$130</f>
        <v>0</v>
      </c>
      <c r="O130" s="178"/>
      <c r="P130" s="178"/>
      <c r="Q130" s="178"/>
      <c r="R130" s="106"/>
      <c r="T130" s="107"/>
      <c r="W130" s="108">
        <f>SUM($W$131:$W$140)</f>
        <v>44.4848</v>
      </c>
      <c r="Y130" s="108">
        <f>SUM($Y$131:$Y$140)</f>
        <v>1.5592444000000001</v>
      </c>
      <c r="AA130" s="109">
        <f>SUM($AA$131:$AA$140)</f>
        <v>0</v>
      </c>
      <c r="AR130" s="105" t="s">
        <v>322</v>
      </c>
      <c r="AT130" s="105" t="s">
        <v>372</v>
      </c>
      <c r="AU130" s="105" t="s">
        <v>322</v>
      </c>
      <c r="AY130" s="105" t="s">
        <v>437</v>
      </c>
      <c r="BK130" s="110">
        <f>SUM($BK$131:$BK$140)</f>
        <v>0</v>
      </c>
    </row>
    <row r="131" spans="2:65" s="6" customFormat="1" ht="27" customHeight="1" x14ac:dyDescent="0.3">
      <c r="B131" s="19"/>
      <c r="C131" s="112" t="s">
        <v>442</v>
      </c>
      <c r="D131" s="112" t="s">
        <v>438</v>
      </c>
      <c r="E131" s="113" t="s">
        <v>454</v>
      </c>
      <c r="F131" s="182" t="s">
        <v>455</v>
      </c>
      <c r="G131" s="183"/>
      <c r="H131" s="183"/>
      <c r="I131" s="183"/>
      <c r="J131" s="114" t="s">
        <v>450</v>
      </c>
      <c r="K131" s="115">
        <v>10</v>
      </c>
      <c r="L131" s="184">
        <v>0</v>
      </c>
      <c r="M131" s="183"/>
      <c r="N131" s="184">
        <f>ROUND($L$131*$K$131,2)</f>
        <v>0</v>
      </c>
      <c r="O131" s="183"/>
      <c r="P131" s="183"/>
      <c r="Q131" s="183"/>
      <c r="R131" s="20"/>
      <c r="T131" s="116"/>
      <c r="U131" s="25" t="s">
        <v>338</v>
      </c>
      <c r="V131" s="117">
        <v>1.496</v>
      </c>
      <c r="W131" s="117">
        <f>$V$131*$K$131</f>
        <v>14.96</v>
      </c>
      <c r="X131" s="117">
        <v>3.8199999999999998E-2</v>
      </c>
      <c r="Y131" s="117">
        <f>$X$131*$K$131</f>
        <v>0.38200000000000001</v>
      </c>
      <c r="Z131" s="117">
        <v>0</v>
      </c>
      <c r="AA131" s="118">
        <f>$Z$131*$K$131</f>
        <v>0</v>
      </c>
      <c r="AR131" s="6" t="s">
        <v>442</v>
      </c>
      <c r="AT131" s="6" t="s">
        <v>438</v>
      </c>
      <c r="AU131" s="6" t="s">
        <v>398</v>
      </c>
      <c r="AY131" s="6" t="s">
        <v>437</v>
      </c>
      <c r="BE131" s="119">
        <f>IF($U$131="základní",$N$131,0)</f>
        <v>0</v>
      </c>
      <c r="BF131" s="119">
        <f>IF($U$131="snížená",$N$131,0)</f>
        <v>0</v>
      </c>
      <c r="BG131" s="119">
        <f>IF($U$131="zákl. přenesená",$N$131,0)</f>
        <v>0</v>
      </c>
      <c r="BH131" s="119">
        <f>IF($U$131="sníž. přenesená",$N$131,0)</f>
        <v>0</v>
      </c>
      <c r="BI131" s="119">
        <f>IF($U$131="nulová",$N$131,0)</f>
        <v>0</v>
      </c>
      <c r="BJ131" s="6" t="s">
        <v>322</v>
      </c>
      <c r="BK131" s="119">
        <f>ROUND($L$131*$K$131,2)</f>
        <v>0</v>
      </c>
      <c r="BL131" s="6" t="s">
        <v>442</v>
      </c>
      <c r="BM131" s="6" t="s">
        <v>456</v>
      </c>
    </row>
    <row r="132" spans="2:65" s="6" customFormat="1" ht="18.75" customHeight="1" x14ac:dyDescent="0.3">
      <c r="B132" s="120"/>
      <c r="E132" s="121"/>
      <c r="F132" s="185" t="s">
        <v>645</v>
      </c>
      <c r="G132" s="186"/>
      <c r="H132" s="186"/>
      <c r="I132" s="186"/>
      <c r="K132" s="122">
        <v>10</v>
      </c>
      <c r="R132" s="123"/>
      <c r="T132" s="124"/>
      <c r="AA132" s="125"/>
      <c r="AT132" s="121" t="s">
        <v>445</v>
      </c>
      <c r="AU132" s="121" t="s">
        <v>398</v>
      </c>
      <c r="AV132" s="121" t="s">
        <v>398</v>
      </c>
      <c r="AW132" s="121" t="s">
        <v>408</v>
      </c>
      <c r="AX132" s="121" t="s">
        <v>373</v>
      </c>
      <c r="AY132" s="121" t="s">
        <v>437</v>
      </c>
    </row>
    <row r="133" spans="2:65" s="6" customFormat="1" ht="18.75" customHeight="1" x14ac:dyDescent="0.3">
      <c r="B133" s="126"/>
      <c r="E133" s="127"/>
      <c r="F133" s="187" t="s">
        <v>449</v>
      </c>
      <c r="G133" s="188"/>
      <c r="H133" s="188"/>
      <c r="I133" s="188"/>
      <c r="K133" s="128">
        <v>10</v>
      </c>
      <c r="R133" s="129"/>
      <c r="T133" s="130"/>
      <c r="AA133" s="131"/>
      <c r="AT133" s="127" t="s">
        <v>445</v>
      </c>
      <c r="AU133" s="127" t="s">
        <v>398</v>
      </c>
      <c r="AV133" s="127" t="s">
        <v>442</v>
      </c>
      <c r="AW133" s="127" t="s">
        <v>408</v>
      </c>
      <c r="AX133" s="127" t="s">
        <v>322</v>
      </c>
      <c r="AY133" s="127" t="s">
        <v>437</v>
      </c>
    </row>
    <row r="134" spans="2:65" s="6" customFormat="1" ht="27" customHeight="1" x14ac:dyDescent="0.3">
      <c r="B134" s="19"/>
      <c r="C134" s="112" t="s">
        <v>457</v>
      </c>
      <c r="D134" s="112" t="s">
        <v>438</v>
      </c>
      <c r="E134" s="113" t="s">
        <v>458</v>
      </c>
      <c r="F134" s="182" t="s">
        <v>459</v>
      </c>
      <c r="G134" s="183"/>
      <c r="H134" s="183"/>
      <c r="I134" s="183"/>
      <c r="J134" s="114" t="s">
        <v>460</v>
      </c>
      <c r="K134" s="115">
        <v>30</v>
      </c>
      <c r="L134" s="184">
        <v>0</v>
      </c>
      <c r="M134" s="183"/>
      <c r="N134" s="184">
        <f>ROUND($L$134*$K$134,2)</f>
        <v>0</v>
      </c>
      <c r="O134" s="183"/>
      <c r="P134" s="183"/>
      <c r="Q134" s="183"/>
      <c r="R134" s="20"/>
      <c r="T134" s="116"/>
      <c r="U134" s="25" t="s">
        <v>338</v>
      </c>
      <c r="V134" s="117">
        <v>0.63700000000000001</v>
      </c>
      <c r="W134" s="117">
        <f>$V$134*$K$134</f>
        <v>19.11</v>
      </c>
      <c r="X134" s="117">
        <v>3.8199999999999998E-2</v>
      </c>
      <c r="Y134" s="117">
        <f>$X$134*$K$134</f>
        <v>1.1459999999999999</v>
      </c>
      <c r="Z134" s="117">
        <v>0</v>
      </c>
      <c r="AA134" s="118">
        <f>$Z$134*$K$134</f>
        <v>0</v>
      </c>
      <c r="AR134" s="6" t="s">
        <v>442</v>
      </c>
      <c r="AT134" s="6" t="s">
        <v>438</v>
      </c>
      <c r="AU134" s="6" t="s">
        <v>398</v>
      </c>
      <c r="AY134" s="6" t="s">
        <v>437</v>
      </c>
      <c r="BE134" s="119">
        <f>IF($U$134="základní",$N$134,0)</f>
        <v>0</v>
      </c>
      <c r="BF134" s="119">
        <f>IF($U$134="snížená",$N$134,0)</f>
        <v>0</v>
      </c>
      <c r="BG134" s="119">
        <f>IF($U$134="zákl. přenesená",$N$134,0)</f>
        <v>0</v>
      </c>
      <c r="BH134" s="119">
        <f>IF($U$134="sníž. přenesená",$N$134,0)</f>
        <v>0</v>
      </c>
      <c r="BI134" s="119">
        <f>IF($U$134="nulová",$N$134,0)</f>
        <v>0</v>
      </c>
      <c r="BJ134" s="6" t="s">
        <v>322</v>
      </c>
      <c r="BK134" s="119">
        <f>ROUND($L$134*$K$134,2)</f>
        <v>0</v>
      </c>
      <c r="BL134" s="6" t="s">
        <v>442</v>
      </c>
      <c r="BM134" s="6" t="s">
        <v>461</v>
      </c>
    </row>
    <row r="135" spans="2:65" s="6" customFormat="1" ht="18.75" customHeight="1" x14ac:dyDescent="0.3">
      <c r="B135" s="120"/>
      <c r="E135" s="121"/>
      <c r="F135" s="185" t="s">
        <v>462</v>
      </c>
      <c r="G135" s="186"/>
      <c r="H135" s="186"/>
      <c r="I135" s="186"/>
      <c r="K135" s="122">
        <v>30</v>
      </c>
      <c r="R135" s="123"/>
      <c r="T135" s="124"/>
      <c r="AA135" s="125"/>
      <c r="AT135" s="121" t="s">
        <v>445</v>
      </c>
      <c r="AU135" s="121" t="s">
        <v>398</v>
      </c>
      <c r="AV135" s="121" t="s">
        <v>398</v>
      </c>
      <c r="AW135" s="121" t="s">
        <v>408</v>
      </c>
      <c r="AX135" s="121" t="s">
        <v>373</v>
      </c>
      <c r="AY135" s="121" t="s">
        <v>437</v>
      </c>
    </row>
    <row r="136" spans="2:65" s="6" customFormat="1" ht="18.75" customHeight="1" x14ac:dyDescent="0.3">
      <c r="B136" s="126"/>
      <c r="E136" s="127"/>
      <c r="F136" s="187" t="s">
        <v>449</v>
      </c>
      <c r="G136" s="188"/>
      <c r="H136" s="188"/>
      <c r="I136" s="188"/>
      <c r="K136" s="128">
        <v>30</v>
      </c>
      <c r="R136" s="129"/>
      <c r="T136" s="130"/>
      <c r="AA136" s="131"/>
      <c r="AT136" s="127" t="s">
        <v>445</v>
      </c>
      <c r="AU136" s="127" t="s">
        <v>398</v>
      </c>
      <c r="AV136" s="127" t="s">
        <v>442</v>
      </c>
      <c r="AW136" s="127" t="s">
        <v>408</v>
      </c>
      <c r="AX136" s="127" t="s">
        <v>322</v>
      </c>
      <c r="AY136" s="127" t="s">
        <v>437</v>
      </c>
    </row>
    <row r="137" spans="2:65" s="6" customFormat="1" ht="15.75" customHeight="1" x14ac:dyDescent="0.3">
      <c r="B137" s="19"/>
      <c r="C137" s="112" t="s">
        <v>463</v>
      </c>
      <c r="D137" s="112" t="s">
        <v>438</v>
      </c>
      <c r="E137" s="113" t="s">
        <v>464</v>
      </c>
      <c r="F137" s="182" t="s">
        <v>465</v>
      </c>
      <c r="G137" s="183"/>
      <c r="H137" s="183"/>
      <c r="I137" s="183"/>
      <c r="J137" s="114" t="s">
        <v>450</v>
      </c>
      <c r="K137" s="115">
        <f>K140</f>
        <v>260.37</v>
      </c>
      <c r="L137" s="184">
        <v>0</v>
      </c>
      <c r="M137" s="183"/>
      <c r="N137" s="184">
        <f>ROUND($L$137*$K$137,2)</f>
        <v>0</v>
      </c>
      <c r="O137" s="183"/>
      <c r="P137" s="183"/>
      <c r="Q137" s="183"/>
      <c r="R137" s="20"/>
      <c r="T137" s="116"/>
      <c r="U137" s="25" t="s">
        <v>338</v>
      </c>
      <c r="V137" s="117">
        <v>0.04</v>
      </c>
      <c r="W137" s="117">
        <f>$V$137*$K$137</f>
        <v>10.4148</v>
      </c>
      <c r="X137" s="117">
        <v>1.2E-4</v>
      </c>
      <c r="Y137" s="117">
        <f>$X$137*$K$137</f>
        <v>3.1244400000000002E-2</v>
      </c>
      <c r="Z137" s="117">
        <v>0</v>
      </c>
      <c r="AA137" s="118">
        <f>$Z$137*$K$137</f>
        <v>0</v>
      </c>
      <c r="AR137" s="6" t="s">
        <v>442</v>
      </c>
      <c r="AT137" s="6" t="s">
        <v>438</v>
      </c>
      <c r="AU137" s="6" t="s">
        <v>398</v>
      </c>
      <c r="AY137" s="6" t="s">
        <v>437</v>
      </c>
      <c r="BE137" s="119">
        <f>IF($U$137="základní",$N$137,0)</f>
        <v>0</v>
      </c>
      <c r="BF137" s="119">
        <f>IF($U$137="snížená",$N$137,0)</f>
        <v>0</v>
      </c>
      <c r="BG137" s="119">
        <f>IF($U$137="zákl. přenesená",$N$137,0)</f>
        <v>0</v>
      </c>
      <c r="BH137" s="119">
        <f>IF($U$137="sníž. přenesená",$N$137,0)</f>
        <v>0</v>
      </c>
      <c r="BI137" s="119">
        <f>IF($U$137="nulová",$N$137,0)</f>
        <v>0</v>
      </c>
      <c r="BJ137" s="6" t="s">
        <v>322</v>
      </c>
      <c r="BK137" s="119">
        <f>ROUND($L$137*$K$137,2)</f>
        <v>0</v>
      </c>
      <c r="BL137" s="6" t="s">
        <v>442</v>
      </c>
      <c r="BM137" s="6" t="s">
        <v>466</v>
      </c>
    </row>
    <row r="138" spans="2:65" s="6" customFormat="1" ht="18.75" customHeight="1" x14ac:dyDescent="0.3">
      <c r="B138" s="120"/>
      <c r="E138" s="121"/>
      <c r="F138" s="185" t="s">
        <v>468</v>
      </c>
      <c r="G138" s="186"/>
      <c r="H138" s="186"/>
      <c r="I138" s="186"/>
      <c r="K138" s="122">
        <v>159.54</v>
      </c>
      <c r="R138" s="123"/>
      <c r="T138" s="124"/>
      <c r="AA138" s="125"/>
      <c r="AT138" s="121" t="s">
        <v>445</v>
      </c>
      <c r="AU138" s="121" t="s">
        <v>398</v>
      </c>
      <c r="AV138" s="121" t="s">
        <v>398</v>
      </c>
      <c r="AW138" s="121" t="s">
        <v>408</v>
      </c>
      <c r="AX138" s="121" t="s">
        <v>373</v>
      </c>
      <c r="AY138" s="121" t="s">
        <v>437</v>
      </c>
    </row>
    <row r="139" spans="2:65" s="6" customFormat="1" ht="18.75" customHeight="1" x14ac:dyDescent="0.3">
      <c r="B139" s="120"/>
      <c r="E139" s="121"/>
      <c r="F139" s="185" t="s">
        <v>469</v>
      </c>
      <c r="G139" s="186"/>
      <c r="H139" s="186"/>
      <c r="I139" s="186"/>
      <c r="K139" s="122">
        <v>100.83</v>
      </c>
      <c r="R139" s="123"/>
      <c r="T139" s="124"/>
      <c r="AA139" s="125"/>
      <c r="AT139" s="121" t="s">
        <v>445</v>
      </c>
      <c r="AU139" s="121" t="s">
        <v>398</v>
      </c>
      <c r="AV139" s="121" t="s">
        <v>398</v>
      </c>
      <c r="AW139" s="121" t="s">
        <v>408</v>
      </c>
      <c r="AX139" s="121" t="s">
        <v>373</v>
      </c>
      <c r="AY139" s="121" t="s">
        <v>437</v>
      </c>
    </row>
    <row r="140" spans="2:65" s="6" customFormat="1" ht="18.75" customHeight="1" x14ac:dyDescent="0.3">
      <c r="B140" s="126"/>
      <c r="E140" s="127"/>
      <c r="F140" s="187" t="s">
        <v>449</v>
      </c>
      <c r="G140" s="188"/>
      <c r="H140" s="188"/>
      <c r="I140" s="188"/>
      <c r="K140" s="128">
        <f>K138+K139</f>
        <v>260.37</v>
      </c>
      <c r="R140" s="129"/>
      <c r="T140" s="130"/>
      <c r="AA140" s="131"/>
      <c r="AT140" s="127" t="s">
        <v>445</v>
      </c>
      <c r="AU140" s="127" t="s">
        <v>398</v>
      </c>
      <c r="AV140" s="127" t="s">
        <v>442</v>
      </c>
      <c r="AW140" s="127" t="s">
        <v>408</v>
      </c>
      <c r="AX140" s="127" t="s">
        <v>322</v>
      </c>
      <c r="AY140" s="127" t="s">
        <v>437</v>
      </c>
    </row>
    <row r="141" spans="2:65" s="102" customFormat="1" ht="30.75" customHeight="1" x14ac:dyDescent="0.3">
      <c r="B141" s="103"/>
      <c r="D141" s="111" t="s">
        <v>412</v>
      </c>
      <c r="E141" s="111"/>
      <c r="F141" s="111"/>
      <c r="G141" s="111"/>
      <c r="H141" s="111"/>
      <c r="I141" s="111"/>
      <c r="J141" s="111"/>
      <c r="K141" s="111"/>
      <c r="L141" s="111"/>
      <c r="M141" s="111"/>
      <c r="N141" s="177">
        <f>$BK$141</f>
        <v>0</v>
      </c>
      <c r="O141" s="178"/>
      <c r="P141" s="178"/>
      <c r="Q141" s="178"/>
      <c r="R141" s="106"/>
      <c r="T141" s="107"/>
      <c r="W141" s="108">
        <f>SUM($W$142:$W$167)</f>
        <v>167.66135999999995</v>
      </c>
      <c r="Y141" s="108">
        <f>SUM($Y$142:$Y$167)</f>
        <v>2.0888E-2</v>
      </c>
      <c r="AA141" s="109">
        <f>SUM($AA$142:$AA$167)</f>
        <v>1.48</v>
      </c>
      <c r="AR141" s="105" t="s">
        <v>322</v>
      </c>
      <c r="AT141" s="105" t="s">
        <v>372</v>
      </c>
      <c r="AU141" s="105" t="s">
        <v>322</v>
      </c>
      <c r="AY141" s="105" t="s">
        <v>437</v>
      </c>
      <c r="BK141" s="110">
        <f>SUM($BK$142:$BK$167)</f>
        <v>0</v>
      </c>
    </row>
    <row r="142" spans="2:65" s="6" customFormat="1" ht="27" customHeight="1" x14ac:dyDescent="0.3">
      <c r="B142" s="19"/>
      <c r="C142" s="112" t="s">
        <v>473</v>
      </c>
      <c r="D142" s="112" t="s">
        <v>438</v>
      </c>
      <c r="E142" s="113" t="s">
        <v>474</v>
      </c>
      <c r="F142" s="182" t="s">
        <v>475</v>
      </c>
      <c r="G142" s="183"/>
      <c r="H142" s="183"/>
      <c r="I142" s="183"/>
      <c r="J142" s="114" t="s">
        <v>450</v>
      </c>
      <c r="K142" s="115">
        <v>417.76</v>
      </c>
      <c r="L142" s="184">
        <v>0</v>
      </c>
      <c r="M142" s="183"/>
      <c r="N142" s="184">
        <f>ROUND($L$142*$K$142,2)</f>
        <v>0</v>
      </c>
      <c r="O142" s="183"/>
      <c r="P142" s="183"/>
      <c r="Q142" s="183"/>
      <c r="R142" s="20"/>
      <c r="T142" s="116"/>
      <c r="U142" s="25" t="s">
        <v>338</v>
      </c>
      <c r="V142" s="117">
        <v>0.308</v>
      </c>
      <c r="W142" s="117">
        <f>$V$142*$K$142</f>
        <v>128.67007999999998</v>
      </c>
      <c r="X142" s="117">
        <v>4.0000000000000003E-5</v>
      </c>
      <c r="Y142" s="117">
        <f>$X$142*$K$142</f>
        <v>1.67104E-2</v>
      </c>
      <c r="Z142" s="117">
        <v>0</v>
      </c>
      <c r="AA142" s="118">
        <f>$Z$142*$K$142</f>
        <v>0</v>
      </c>
      <c r="AR142" s="6" t="s">
        <v>442</v>
      </c>
      <c r="AT142" s="6" t="s">
        <v>438</v>
      </c>
      <c r="AU142" s="6" t="s">
        <v>398</v>
      </c>
      <c r="AY142" s="6" t="s">
        <v>437</v>
      </c>
      <c r="BE142" s="119">
        <f>IF($U$142="základní",$N$142,0)</f>
        <v>0</v>
      </c>
      <c r="BF142" s="119">
        <f>IF($U$142="snížená",$N$142,0)</f>
        <v>0</v>
      </c>
      <c r="BG142" s="119">
        <f>IF($U$142="zákl. přenesená",$N$142,0)</f>
        <v>0</v>
      </c>
      <c r="BH142" s="119">
        <f>IF($U$142="sníž. přenesená",$N$142,0)</f>
        <v>0</v>
      </c>
      <c r="BI142" s="119">
        <f>IF($U$142="nulová",$N$142,0)</f>
        <v>0</v>
      </c>
      <c r="BJ142" s="6" t="s">
        <v>322</v>
      </c>
      <c r="BK142" s="119">
        <f>ROUND($L$142*$K$142,2)</f>
        <v>0</v>
      </c>
      <c r="BL142" s="6" t="s">
        <v>442</v>
      </c>
      <c r="BM142" s="6" t="s">
        <v>476</v>
      </c>
    </row>
    <row r="143" spans="2:65" s="6" customFormat="1" ht="18.75" customHeight="1" x14ac:dyDescent="0.3">
      <c r="B143" s="120"/>
      <c r="E143" s="121"/>
      <c r="F143" s="185" t="s">
        <v>467</v>
      </c>
      <c r="G143" s="186"/>
      <c r="H143" s="186"/>
      <c r="I143" s="186"/>
      <c r="K143" s="122">
        <v>157.38999999999999</v>
      </c>
      <c r="R143" s="123"/>
      <c r="T143" s="124"/>
      <c r="AA143" s="125"/>
      <c r="AT143" s="121" t="s">
        <v>445</v>
      </c>
      <c r="AU143" s="121" t="s">
        <v>398</v>
      </c>
      <c r="AV143" s="121" t="s">
        <v>398</v>
      </c>
      <c r="AW143" s="121" t="s">
        <v>408</v>
      </c>
      <c r="AX143" s="121" t="s">
        <v>373</v>
      </c>
      <c r="AY143" s="121" t="s">
        <v>437</v>
      </c>
    </row>
    <row r="144" spans="2:65" s="6" customFormat="1" ht="18.75" customHeight="1" x14ac:dyDescent="0.3">
      <c r="B144" s="120"/>
      <c r="E144" s="121"/>
      <c r="F144" s="185" t="s">
        <v>468</v>
      </c>
      <c r="G144" s="186"/>
      <c r="H144" s="186"/>
      <c r="I144" s="186"/>
      <c r="K144" s="122">
        <v>159.54</v>
      </c>
      <c r="R144" s="123"/>
      <c r="T144" s="124"/>
      <c r="AA144" s="125"/>
      <c r="AT144" s="121" t="s">
        <v>445</v>
      </c>
      <c r="AU144" s="121" t="s">
        <v>398</v>
      </c>
      <c r="AV144" s="121" t="s">
        <v>398</v>
      </c>
      <c r="AW144" s="121" t="s">
        <v>408</v>
      </c>
      <c r="AX144" s="121" t="s">
        <v>373</v>
      </c>
      <c r="AY144" s="121" t="s">
        <v>437</v>
      </c>
    </row>
    <row r="145" spans="2:65" s="6" customFormat="1" ht="18.75" customHeight="1" x14ac:dyDescent="0.3">
      <c r="B145" s="120"/>
      <c r="E145" s="121"/>
      <c r="F145" s="185" t="s">
        <v>469</v>
      </c>
      <c r="G145" s="186"/>
      <c r="H145" s="186"/>
      <c r="I145" s="186"/>
      <c r="K145" s="122">
        <v>100.83</v>
      </c>
      <c r="R145" s="123"/>
      <c r="T145" s="124"/>
      <c r="AA145" s="125"/>
      <c r="AT145" s="121" t="s">
        <v>445</v>
      </c>
      <c r="AU145" s="121" t="s">
        <v>398</v>
      </c>
      <c r="AV145" s="121" t="s">
        <v>398</v>
      </c>
      <c r="AW145" s="121" t="s">
        <v>408</v>
      </c>
      <c r="AX145" s="121" t="s">
        <v>373</v>
      </c>
      <c r="AY145" s="121" t="s">
        <v>437</v>
      </c>
    </row>
    <row r="146" spans="2:65" s="6" customFormat="1" ht="18.75" customHeight="1" x14ac:dyDescent="0.3">
      <c r="B146" s="126"/>
      <c r="E146" s="127"/>
      <c r="F146" s="187" t="s">
        <v>449</v>
      </c>
      <c r="G146" s="188"/>
      <c r="H146" s="188"/>
      <c r="I146" s="188"/>
      <c r="K146" s="128">
        <v>417.76</v>
      </c>
      <c r="R146" s="129"/>
      <c r="T146" s="130"/>
      <c r="AA146" s="131"/>
      <c r="AT146" s="127" t="s">
        <v>445</v>
      </c>
      <c r="AU146" s="127" t="s">
        <v>398</v>
      </c>
      <c r="AV146" s="127" t="s">
        <v>442</v>
      </c>
      <c r="AW146" s="127" t="s">
        <v>408</v>
      </c>
      <c r="AX146" s="127" t="s">
        <v>322</v>
      </c>
      <c r="AY146" s="127" t="s">
        <v>437</v>
      </c>
    </row>
    <row r="147" spans="2:65" s="6" customFormat="1" ht="15.75" customHeight="1" x14ac:dyDescent="0.3">
      <c r="B147" s="19"/>
      <c r="C147" s="112" t="s">
        <v>477</v>
      </c>
      <c r="D147" s="112" t="s">
        <v>438</v>
      </c>
      <c r="E147" s="113" t="s">
        <v>478</v>
      </c>
      <c r="F147" s="182" t="s">
        <v>479</v>
      </c>
      <c r="G147" s="183"/>
      <c r="H147" s="183"/>
      <c r="I147" s="183"/>
      <c r="J147" s="114" t="s">
        <v>450</v>
      </c>
      <c r="K147" s="115">
        <v>417.76</v>
      </c>
      <c r="L147" s="184">
        <v>0</v>
      </c>
      <c r="M147" s="183"/>
      <c r="N147" s="184">
        <f>ROUND($L$147*$K$147,2)</f>
        <v>0</v>
      </c>
      <c r="O147" s="183"/>
      <c r="P147" s="183"/>
      <c r="Q147" s="183"/>
      <c r="R147" s="20"/>
      <c r="T147" s="116"/>
      <c r="U147" s="25" t="s">
        <v>338</v>
      </c>
      <c r="V147" s="117">
        <v>1.7999999999999999E-2</v>
      </c>
      <c r="W147" s="117">
        <f>$V$147*$K$147</f>
        <v>7.5196799999999993</v>
      </c>
      <c r="X147" s="117">
        <v>1.0000000000000001E-5</v>
      </c>
      <c r="Y147" s="117">
        <f>$X$147*$K$147</f>
        <v>4.1776000000000001E-3</v>
      </c>
      <c r="Z147" s="117">
        <v>0</v>
      </c>
      <c r="AA147" s="118">
        <f>$Z$147*$K$147</f>
        <v>0</v>
      </c>
      <c r="AR147" s="6" t="s">
        <v>442</v>
      </c>
      <c r="AT147" s="6" t="s">
        <v>438</v>
      </c>
      <c r="AU147" s="6" t="s">
        <v>398</v>
      </c>
      <c r="AY147" s="6" t="s">
        <v>437</v>
      </c>
      <c r="BE147" s="119">
        <f>IF($U$147="základní",$N$147,0)</f>
        <v>0</v>
      </c>
      <c r="BF147" s="119">
        <f>IF($U$147="snížená",$N$147,0)</f>
        <v>0</v>
      </c>
      <c r="BG147" s="119">
        <f>IF($U$147="zákl. přenesená",$N$147,0)</f>
        <v>0</v>
      </c>
      <c r="BH147" s="119">
        <f>IF($U$147="sníž. přenesená",$N$147,0)</f>
        <v>0</v>
      </c>
      <c r="BI147" s="119">
        <f>IF($U$147="nulová",$N$147,0)</f>
        <v>0</v>
      </c>
      <c r="BJ147" s="6" t="s">
        <v>322</v>
      </c>
      <c r="BK147" s="119">
        <f>ROUND($L$147*$K$147,2)</f>
        <v>0</v>
      </c>
      <c r="BL147" s="6" t="s">
        <v>442</v>
      </c>
      <c r="BM147" s="6" t="s">
        <v>480</v>
      </c>
    </row>
    <row r="148" spans="2:65" s="6" customFormat="1" ht="18.75" customHeight="1" x14ac:dyDescent="0.3">
      <c r="B148" s="120"/>
      <c r="E148" s="121"/>
      <c r="F148" s="185" t="s">
        <v>467</v>
      </c>
      <c r="G148" s="186"/>
      <c r="H148" s="186"/>
      <c r="I148" s="186"/>
      <c r="K148" s="122">
        <v>157.38999999999999</v>
      </c>
      <c r="R148" s="123"/>
      <c r="T148" s="124"/>
      <c r="AA148" s="125"/>
      <c r="AT148" s="121" t="s">
        <v>445</v>
      </c>
      <c r="AU148" s="121" t="s">
        <v>398</v>
      </c>
      <c r="AV148" s="121" t="s">
        <v>398</v>
      </c>
      <c r="AW148" s="121" t="s">
        <v>408</v>
      </c>
      <c r="AX148" s="121" t="s">
        <v>373</v>
      </c>
      <c r="AY148" s="121" t="s">
        <v>437</v>
      </c>
    </row>
    <row r="149" spans="2:65" s="6" customFormat="1" ht="18.75" customHeight="1" x14ac:dyDescent="0.3">
      <c r="B149" s="120"/>
      <c r="E149" s="121"/>
      <c r="F149" s="185" t="s">
        <v>468</v>
      </c>
      <c r="G149" s="186"/>
      <c r="H149" s="186"/>
      <c r="I149" s="186"/>
      <c r="K149" s="122">
        <v>159.54</v>
      </c>
      <c r="R149" s="123"/>
      <c r="T149" s="124"/>
      <c r="AA149" s="125"/>
      <c r="AT149" s="121" t="s">
        <v>445</v>
      </c>
      <c r="AU149" s="121" t="s">
        <v>398</v>
      </c>
      <c r="AV149" s="121" t="s">
        <v>398</v>
      </c>
      <c r="AW149" s="121" t="s">
        <v>408</v>
      </c>
      <c r="AX149" s="121" t="s">
        <v>373</v>
      </c>
      <c r="AY149" s="121" t="s">
        <v>437</v>
      </c>
    </row>
    <row r="150" spans="2:65" s="6" customFormat="1" ht="18.75" customHeight="1" x14ac:dyDescent="0.3">
      <c r="B150" s="120"/>
      <c r="E150" s="121"/>
      <c r="F150" s="185" t="s">
        <v>469</v>
      </c>
      <c r="G150" s="186"/>
      <c r="H150" s="186"/>
      <c r="I150" s="186"/>
      <c r="K150" s="122">
        <v>100.83</v>
      </c>
      <c r="R150" s="123"/>
      <c r="T150" s="124"/>
      <c r="AA150" s="125"/>
      <c r="AT150" s="121" t="s">
        <v>445</v>
      </c>
      <c r="AU150" s="121" t="s">
        <v>398</v>
      </c>
      <c r="AV150" s="121" t="s">
        <v>398</v>
      </c>
      <c r="AW150" s="121" t="s">
        <v>408</v>
      </c>
      <c r="AX150" s="121" t="s">
        <v>373</v>
      </c>
      <c r="AY150" s="121" t="s">
        <v>437</v>
      </c>
    </row>
    <row r="151" spans="2:65" s="6" customFormat="1" ht="18.75" customHeight="1" x14ac:dyDescent="0.3">
      <c r="B151" s="126"/>
      <c r="E151" s="127"/>
      <c r="F151" s="187" t="s">
        <v>449</v>
      </c>
      <c r="G151" s="188"/>
      <c r="H151" s="188"/>
      <c r="I151" s="188"/>
      <c r="K151" s="128">
        <v>417.76</v>
      </c>
      <c r="R151" s="129"/>
      <c r="T151" s="130"/>
      <c r="AA151" s="131"/>
      <c r="AT151" s="127" t="s">
        <v>445</v>
      </c>
      <c r="AU151" s="127" t="s">
        <v>398</v>
      </c>
      <c r="AV151" s="127" t="s">
        <v>442</v>
      </c>
      <c r="AW151" s="127" t="s">
        <v>408</v>
      </c>
      <c r="AX151" s="127" t="s">
        <v>322</v>
      </c>
      <c r="AY151" s="127" t="s">
        <v>437</v>
      </c>
    </row>
    <row r="152" spans="2:65" s="6" customFormat="1" ht="15.75" customHeight="1" x14ac:dyDescent="0.3">
      <c r="B152" s="19"/>
      <c r="C152" s="112" t="s">
        <v>483</v>
      </c>
      <c r="D152" s="112" t="s">
        <v>438</v>
      </c>
      <c r="E152" s="113" t="s">
        <v>484</v>
      </c>
      <c r="F152" s="182" t="s">
        <v>485</v>
      </c>
      <c r="G152" s="183"/>
      <c r="H152" s="183"/>
      <c r="I152" s="183"/>
      <c r="J152" s="114" t="s">
        <v>450</v>
      </c>
      <c r="K152" s="115">
        <v>10.23</v>
      </c>
      <c r="L152" s="184">
        <v>0</v>
      </c>
      <c r="M152" s="183"/>
      <c r="N152" s="184">
        <f>ROUND($L$152*$K$152,2)</f>
        <v>0</v>
      </c>
      <c r="O152" s="183"/>
      <c r="P152" s="183"/>
      <c r="Q152" s="183"/>
      <c r="R152" s="20"/>
      <c r="T152" s="116"/>
      <c r="U152" s="25" t="s">
        <v>338</v>
      </c>
      <c r="V152" s="117">
        <v>0.92</v>
      </c>
      <c r="W152" s="117">
        <f>$V$152*$K$152</f>
        <v>9.4116</v>
      </c>
      <c r="X152" s="117">
        <v>0</v>
      </c>
      <c r="Y152" s="117">
        <f>$X$152*$K$152</f>
        <v>0</v>
      </c>
      <c r="Z152" s="117">
        <v>0</v>
      </c>
      <c r="AA152" s="118">
        <f>$Z$152*$K$152</f>
        <v>0</v>
      </c>
      <c r="AR152" s="6" t="s">
        <v>442</v>
      </c>
      <c r="AT152" s="6" t="s">
        <v>438</v>
      </c>
      <c r="AU152" s="6" t="s">
        <v>398</v>
      </c>
      <c r="AY152" s="6" t="s">
        <v>437</v>
      </c>
      <c r="BE152" s="119">
        <f>IF($U$152="základní",$N$152,0)</f>
        <v>0</v>
      </c>
      <c r="BF152" s="119">
        <f>IF($U$152="snížená",$N$152,0)</f>
        <v>0</v>
      </c>
      <c r="BG152" s="119">
        <f>IF($U$152="zákl. přenesená",$N$152,0)</f>
        <v>0</v>
      </c>
      <c r="BH152" s="119">
        <f>IF($U$152="sníž. přenesená",$N$152,0)</f>
        <v>0</v>
      </c>
      <c r="BI152" s="119">
        <f>IF($U$152="nulová",$N$152,0)</f>
        <v>0</v>
      </c>
      <c r="BJ152" s="6" t="s">
        <v>322</v>
      </c>
      <c r="BK152" s="119">
        <f>ROUND($L$152*$K$152,2)</f>
        <v>0</v>
      </c>
      <c r="BL152" s="6" t="s">
        <v>442</v>
      </c>
      <c r="BM152" s="6" t="s">
        <v>486</v>
      </c>
    </row>
    <row r="153" spans="2:65" s="6" customFormat="1" ht="18.75" customHeight="1" x14ac:dyDescent="0.3">
      <c r="B153" s="120"/>
      <c r="E153" s="121"/>
      <c r="F153" s="185" t="s">
        <v>487</v>
      </c>
      <c r="G153" s="186"/>
      <c r="H153" s="186"/>
      <c r="I153" s="186"/>
      <c r="K153" s="122">
        <v>4.6500000000000004</v>
      </c>
      <c r="R153" s="123"/>
      <c r="T153" s="124"/>
      <c r="AA153" s="125"/>
      <c r="AT153" s="121" t="s">
        <v>445</v>
      </c>
      <c r="AU153" s="121" t="s">
        <v>398</v>
      </c>
      <c r="AV153" s="121" t="s">
        <v>398</v>
      </c>
      <c r="AW153" s="121" t="s">
        <v>408</v>
      </c>
      <c r="AX153" s="121" t="s">
        <v>373</v>
      </c>
      <c r="AY153" s="121" t="s">
        <v>437</v>
      </c>
    </row>
    <row r="154" spans="2:65" s="6" customFormat="1" ht="18.75" customHeight="1" x14ac:dyDescent="0.3">
      <c r="B154" s="120"/>
      <c r="E154" s="121"/>
      <c r="F154" s="185" t="s">
        <v>488</v>
      </c>
      <c r="G154" s="186"/>
      <c r="H154" s="186"/>
      <c r="I154" s="186"/>
      <c r="K154" s="122">
        <v>5.58</v>
      </c>
      <c r="R154" s="123"/>
      <c r="T154" s="124"/>
      <c r="AA154" s="125"/>
      <c r="AT154" s="121" t="s">
        <v>445</v>
      </c>
      <c r="AU154" s="121" t="s">
        <v>398</v>
      </c>
      <c r="AV154" s="121" t="s">
        <v>398</v>
      </c>
      <c r="AW154" s="121" t="s">
        <v>408</v>
      </c>
      <c r="AX154" s="121" t="s">
        <v>373</v>
      </c>
      <c r="AY154" s="121" t="s">
        <v>437</v>
      </c>
    </row>
    <row r="155" spans="2:65" s="6" customFormat="1" ht="18.75" customHeight="1" x14ac:dyDescent="0.3">
      <c r="B155" s="126"/>
      <c r="E155" s="127"/>
      <c r="F155" s="187" t="s">
        <v>449</v>
      </c>
      <c r="G155" s="188"/>
      <c r="H155" s="188"/>
      <c r="I155" s="188"/>
      <c r="K155" s="128">
        <v>10.23</v>
      </c>
      <c r="R155" s="129"/>
      <c r="T155" s="130"/>
      <c r="AA155" s="131"/>
      <c r="AT155" s="127" t="s">
        <v>445</v>
      </c>
      <c r="AU155" s="127" t="s">
        <v>398</v>
      </c>
      <c r="AV155" s="127" t="s">
        <v>442</v>
      </c>
      <c r="AW155" s="127" t="s">
        <v>408</v>
      </c>
      <c r="AX155" s="127" t="s">
        <v>322</v>
      </c>
      <c r="AY155" s="127" t="s">
        <v>437</v>
      </c>
    </row>
    <row r="156" spans="2:65" s="6" customFormat="1" ht="15.75" customHeight="1" x14ac:dyDescent="0.3">
      <c r="B156" s="19"/>
      <c r="C156" s="112" t="s">
        <v>490</v>
      </c>
      <c r="D156" s="112" t="s">
        <v>438</v>
      </c>
      <c r="E156" s="113" t="s">
        <v>491</v>
      </c>
      <c r="F156" s="182" t="s">
        <v>492</v>
      </c>
      <c r="G156" s="183"/>
      <c r="H156" s="183"/>
      <c r="I156" s="183"/>
      <c r="J156" s="114" t="s">
        <v>482</v>
      </c>
      <c r="K156" s="115">
        <v>1</v>
      </c>
      <c r="L156" s="184">
        <v>0</v>
      </c>
      <c r="M156" s="183"/>
      <c r="N156" s="184">
        <f>ROUND($L$156*$K$156,2)</f>
        <v>0</v>
      </c>
      <c r="O156" s="183"/>
      <c r="P156" s="183"/>
      <c r="Q156" s="183"/>
      <c r="R156" s="20"/>
      <c r="T156" s="116"/>
      <c r="U156" s="25" t="s">
        <v>338</v>
      </c>
      <c r="V156" s="117">
        <v>0.92</v>
      </c>
      <c r="W156" s="117">
        <f>$V$156*$K$156</f>
        <v>0.92</v>
      </c>
      <c r="X156" s="117">
        <v>0</v>
      </c>
      <c r="Y156" s="117">
        <f>$X$156*$K$156</f>
        <v>0</v>
      </c>
      <c r="Z156" s="117">
        <v>0.5</v>
      </c>
      <c r="AA156" s="118">
        <f>$Z$156*$K$156</f>
        <v>0.5</v>
      </c>
      <c r="AR156" s="6" t="s">
        <v>442</v>
      </c>
      <c r="AT156" s="6" t="s">
        <v>438</v>
      </c>
      <c r="AU156" s="6" t="s">
        <v>398</v>
      </c>
      <c r="AY156" s="6" t="s">
        <v>437</v>
      </c>
      <c r="BE156" s="119">
        <f>IF($U$156="základní",$N$156,0)</f>
        <v>0</v>
      </c>
      <c r="BF156" s="119">
        <f>IF($U$156="snížená",$N$156,0)</f>
        <v>0</v>
      </c>
      <c r="BG156" s="119">
        <f>IF($U$156="zákl. přenesená",$N$156,0)</f>
        <v>0</v>
      </c>
      <c r="BH156" s="119">
        <f>IF($U$156="sníž. přenesená",$N$156,0)</f>
        <v>0</v>
      </c>
      <c r="BI156" s="119">
        <f>IF($U$156="nulová",$N$156,0)</f>
        <v>0</v>
      </c>
      <c r="BJ156" s="6" t="s">
        <v>322</v>
      </c>
      <c r="BK156" s="119">
        <f>ROUND($L$156*$K$156,2)</f>
        <v>0</v>
      </c>
      <c r="BL156" s="6" t="s">
        <v>442</v>
      </c>
      <c r="BM156" s="6" t="s">
        <v>493</v>
      </c>
    </row>
    <row r="157" spans="2:65" s="6" customFormat="1" ht="18.75" customHeight="1" x14ac:dyDescent="0.3">
      <c r="B157" s="120"/>
      <c r="E157" s="121"/>
      <c r="F157" s="185" t="s">
        <v>322</v>
      </c>
      <c r="G157" s="186"/>
      <c r="H157" s="186"/>
      <c r="I157" s="186"/>
      <c r="K157" s="122">
        <v>1</v>
      </c>
      <c r="R157" s="123"/>
      <c r="T157" s="124"/>
      <c r="AA157" s="125"/>
      <c r="AT157" s="121" t="s">
        <v>445</v>
      </c>
      <c r="AU157" s="121" t="s">
        <v>398</v>
      </c>
      <c r="AV157" s="121" t="s">
        <v>398</v>
      </c>
      <c r="AW157" s="121" t="s">
        <v>408</v>
      </c>
      <c r="AX157" s="121" t="s">
        <v>373</v>
      </c>
      <c r="AY157" s="121" t="s">
        <v>437</v>
      </c>
    </row>
    <row r="158" spans="2:65" s="6" customFormat="1" ht="18.75" customHeight="1" x14ac:dyDescent="0.3">
      <c r="B158" s="126"/>
      <c r="E158" s="127"/>
      <c r="F158" s="187" t="s">
        <v>449</v>
      </c>
      <c r="G158" s="188"/>
      <c r="H158" s="188"/>
      <c r="I158" s="188"/>
      <c r="K158" s="128">
        <v>1</v>
      </c>
      <c r="R158" s="129"/>
      <c r="T158" s="130"/>
      <c r="AA158" s="131"/>
      <c r="AT158" s="127" t="s">
        <v>445</v>
      </c>
      <c r="AU158" s="127" t="s">
        <v>398</v>
      </c>
      <c r="AV158" s="127" t="s">
        <v>442</v>
      </c>
      <c r="AW158" s="127" t="s">
        <v>408</v>
      </c>
      <c r="AX158" s="127" t="s">
        <v>322</v>
      </c>
      <c r="AY158" s="127" t="s">
        <v>437</v>
      </c>
    </row>
    <row r="159" spans="2:65" s="6" customFormat="1" ht="27" customHeight="1" x14ac:dyDescent="0.3">
      <c r="B159" s="19"/>
      <c r="C159" s="112" t="s">
        <v>495</v>
      </c>
      <c r="D159" s="112" t="s">
        <v>438</v>
      </c>
      <c r="E159" s="113" t="s">
        <v>496</v>
      </c>
      <c r="F159" s="182" t="s">
        <v>497</v>
      </c>
      <c r="G159" s="183"/>
      <c r="H159" s="183"/>
      <c r="I159" s="183"/>
      <c r="J159" s="114" t="s">
        <v>460</v>
      </c>
      <c r="K159" s="115">
        <v>20</v>
      </c>
      <c r="L159" s="184">
        <v>0</v>
      </c>
      <c r="M159" s="183"/>
      <c r="N159" s="184">
        <f>ROUND($L$159*$K$159,2)</f>
        <v>0</v>
      </c>
      <c r="O159" s="183"/>
      <c r="P159" s="183"/>
      <c r="Q159" s="183"/>
      <c r="R159" s="20"/>
      <c r="T159" s="116"/>
      <c r="U159" s="25" t="s">
        <v>338</v>
      </c>
      <c r="V159" s="117">
        <v>0.16</v>
      </c>
      <c r="W159" s="117">
        <f>$V$159*$K$159</f>
        <v>3.2</v>
      </c>
      <c r="X159" s="117">
        <v>0</v>
      </c>
      <c r="Y159" s="117">
        <f>$X$159*$K$159</f>
        <v>0</v>
      </c>
      <c r="Z159" s="117">
        <v>4.0000000000000001E-3</v>
      </c>
      <c r="AA159" s="118">
        <f>$Z$159*$K$159</f>
        <v>0.08</v>
      </c>
      <c r="AR159" s="6" t="s">
        <v>442</v>
      </c>
      <c r="AT159" s="6" t="s">
        <v>438</v>
      </c>
      <c r="AU159" s="6" t="s">
        <v>398</v>
      </c>
      <c r="AY159" s="6" t="s">
        <v>437</v>
      </c>
      <c r="BE159" s="119">
        <f>IF($U$159="základní",$N$159,0)</f>
        <v>0</v>
      </c>
      <c r="BF159" s="119">
        <f>IF($U$159="snížená",$N$159,0)</f>
        <v>0</v>
      </c>
      <c r="BG159" s="119">
        <f>IF($U$159="zákl. přenesená",$N$159,0)</f>
        <v>0</v>
      </c>
      <c r="BH159" s="119">
        <f>IF($U$159="sníž. přenesená",$N$159,0)</f>
        <v>0</v>
      </c>
      <c r="BI159" s="119">
        <f>IF($U$159="nulová",$N$159,0)</f>
        <v>0</v>
      </c>
      <c r="BJ159" s="6" t="s">
        <v>322</v>
      </c>
      <c r="BK159" s="119">
        <f>ROUND($L$159*$K$159,2)</f>
        <v>0</v>
      </c>
      <c r="BL159" s="6" t="s">
        <v>442</v>
      </c>
      <c r="BM159" s="6" t="s">
        <v>498</v>
      </c>
    </row>
    <row r="160" spans="2:65" s="6" customFormat="1" ht="18.75" customHeight="1" x14ac:dyDescent="0.3">
      <c r="B160" s="120"/>
      <c r="E160" s="121"/>
      <c r="F160" s="185" t="s">
        <v>646</v>
      </c>
      <c r="G160" s="186"/>
      <c r="H160" s="186"/>
      <c r="I160" s="186"/>
      <c r="K160" s="122">
        <v>20</v>
      </c>
      <c r="R160" s="123"/>
      <c r="T160" s="124"/>
      <c r="AA160" s="125"/>
      <c r="AT160" s="121" t="s">
        <v>445</v>
      </c>
      <c r="AU160" s="121" t="s">
        <v>398</v>
      </c>
      <c r="AV160" s="121" t="s">
        <v>398</v>
      </c>
      <c r="AW160" s="121" t="s">
        <v>408</v>
      </c>
      <c r="AX160" s="121" t="s">
        <v>373</v>
      </c>
      <c r="AY160" s="121" t="s">
        <v>437</v>
      </c>
    </row>
    <row r="161" spans="2:65" s="6" customFormat="1" ht="18.75" customHeight="1" x14ac:dyDescent="0.3">
      <c r="B161" s="126"/>
      <c r="E161" s="127"/>
      <c r="F161" s="187" t="s">
        <v>449</v>
      </c>
      <c r="G161" s="188"/>
      <c r="H161" s="188"/>
      <c r="I161" s="188"/>
      <c r="K161" s="128">
        <v>20</v>
      </c>
      <c r="R161" s="129"/>
      <c r="T161" s="130"/>
      <c r="AA161" s="131"/>
      <c r="AT161" s="127" t="s">
        <v>445</v>
      </c>
      <c r="AU161" s="127" t="s">
        <v>398</v>
      </c>
      <c r="AV161" s="127" t="s">
        <v>442</v>
      </c>
      <c r="AW161" s="127" t="s">
        <v>408</v>
      </c>
      <c r="AX161" s="127" t="s">
        <v>322</v>
      </c>
      <c r="AY161" s="127" t="s">
        <v>437</v>
      </c>
    </row>
    <row r="162" spans="2:65" s="6" customFormat="1" ht="27" customHeight="1" x14ac:dyDescent="0.3">
      <c r="B162" s="19"/>
      <c r="C162" s="112" t="s">
        <v>499</v>
      </c>
      <c r="D162" s="112" t="s">
        <v>438</v>
      </c>
      <c r="E162" s="113" t="s">
        <v>500</v>
      </c>
      <c r="F162" s="182" t="s">
        <v>501</v>
      </c>
      <c r="G162" s="183"/>
      <c r="H162" s="183"/>
      <c r="I162" s="183"/>
      <c r="J162" s="114" t="s">
        <v>460</v>
      </c>
      <c r="K162" s="115">
        <v>15</v>
      </c>
      <c r="L162" s="184">
        <v>0</v>
      </c>
      <c r="M162" s="183"/>
      <c r="N162" s="184">
        <f>ROUND($L$162*$K$162,2)</f>
        <v>0</v>
      </c>
      <c r="O162" s="183"/>
      <c r="P162" s="183"/>
      <c r="Q162" s="183"/>
      <c r="R162" s="20"/>
      <c r="T162" s="116"/>
      <c r="U162" s="25" t="s">
        <v>338</v>
      </c>
      <c r="V162" s="117">
        <v>0.51200000000000001</v>
      </c>
      <c r="W162" s="117">
        <f>$V$162*$K$162</f>
        <v>7.68</v>
      </c>
      <c r="X162" s="117">
        <v>0</v>
      </c>
      <c r="Y162" s="117">
        <f>$X$162*$K$162</f>
        <v>0</v>
      </c>
      <c r="Z162" s="117">
        <v>2.4E-2</v>
      </c>
      <c r="AA162" s="118">
        <f>$Z$162*$K$162</f>
        <v>0.36</v>
      </c>
      <c r="AR162" s="6" t="s">
        <v>442</v>
      </c>
      <c r="AT162" s="6" t="s">
        <v>438</v>
      </c>
      <c r="AU162" s="6" t="s">
        <v>398</v>
      </c>
      <c r="AY162" s="6" t="s">
        <v>437</v>
      </c>
      <c r="BE162" s="119">
        <f>IF($U$162="základní",$N$162,0)</f>
        <v>0</v>
      </c>
      <c r="BF162" s="119">
        <f>IF($U$162="snížená",$N$162,0)</f>
        <v>0</v>
      </c>
      <c r="BG162" s="119">
        <f>IF($U$162="zákl. přenesená",$N$162,0)</f>
        <v>0</v>
      </c>
      <c r="BH162" s="119">
        <f>IF($U$162="sníž. přenesená",$N$162,0)</f>
        <v>0</v>
      </c>
      <c r="BI162" s="119">
        <f>IF($U$162="nulová",$N$162,0)</f>
        <v>0</v>
      </c>
      <c r="BJ162" s="6" t="s">
        <v>322</v>
      </c>
      <c r="BK162" s="119">
        <f>ROUND($L$162*$K$162,2)</f>
        <v>0</v>
      </c>
      <c r="BL162" s="6" t="s">
        <v>442</v>
      </c>
      <c r="BM162" s="6" t="s">
        <v>502</v>
      </c>
    </row>
    <row r="163" spans="2:65" s="6" customFormat="1" ht="18.75" customHeight="1" x14ac:dyDescent="0.3">
      <c r="B163" s="120"/>
      <c r="E163" s="121"/>
      <c r="F163" s="185" t="s">
        <v>646</v>
      </c>
      <c r="G163" s="186"/>
      <c r="H163" s="186"/>
      <c r="I163" s="186"/>
      <c r="K163" s="122">
        <v>15</v>
      </c>
      <c r="R163" s="123"/>
      <c r="T163" s="124"/>
      <c r="AA163" s="125"/>
      <c r="AT163" s="121" t="s">
        <v>445</v>
      </c>
      <c r="AU163" s="121" t="s">
        <v>398</v>
      </c>
      <c r="AV163" s="121" t="s">
        <v>398</v>
      </c>
      <c r="AW163" s="121" t="s">
        <v>408</v>
      </c>
      <c r="AX163" s="121" t="s">
        <v>373</v>
      </c>
      <c r="AY163" s="121" t="s">
        <v>437</v>
      </c>
    </row>
    <row r="164" spans="2:65" s="6" customFormat="1" ht="18.75" customHeight="1" x14ac:dyDescent="0.3">
      <c r="B164" s="126"/>
      <c r="E164" s="127"/>
      <c r="F164" s="187" t="s">
        <v>449</v>
      </c>
      <c r="G164" s="188"/>
      <c r="H164" s="188"/>
      <c r="I164" s="188"/>
      <c r="K164" s="128">
        <v>15</v>
      </c>
      <c r="R164" s="129"/>
      <c r="T164" s="130"/>
      <c r="AA164" s="131"/>
      <c r="AT164" s="127" t="s">
        <v>445</v>
      </c>
      <c r="AU164" s="127" t="s">
        <v>398</v>
      </c>
      <c r="AV164" s="127" t="s">
        <v>442</v>
      </c>
      <c r="AW164" s="127" t="s">
        <v>408</v>
      </c>
      <c r="AX164" s="127" t="s">
        <v>322</v>
      </c>
      <c r="AY164" s="127" t="s">
        <v>437</v>
      </c>
    </row>
    <row r="165" spans="2:65" s="6" customFormat="1" ht="27" customHeight="1" x14ac:dyDescent="0.3">
      <c r="B165" s="19"/>
      <c r="C165" s="112" t="s">
        <v>311</v>
      </c>
      <c r="D165" s="112" t="s">
        <v>438</v>
      </c>
      <c r="E165" s="113" t="s">
        <v>504</v>
      </c>
      <c r="F165" s="182" t="s">
        <v>505</v>
      </c>
      <c r="G165" s="183"/>
      <c r="H165" s="183"/>
      <c r="I165" s="183"/>
      <c r="J165" s="114" t="s">
        <v>506</v>
      </c>
      <c r="K165" s="115">
        <v>30</v>
      </c>
      <c r="L165" s="184">
        <v>0</v>
      </c>
      <c r="M165" s="183"/>
      <c r="N165" s="184">
        <f>ROUND($L$165*$K$165,2)</f>
        <v>0</v>
      </c>
      <c r="O165" s="183"/>
      <c r="P165" s="183"/>
      <c r="Q165" s="183"/>
      <c r="R165" s="20"/>
      <c r="T165" s="116"/>
      <c r="U165" s="25" t="s">
        <v>338</v>
      </c>
      <c r="V165" s="117">
        <v>0.34200000000000003</v>
      </c>
      <c r="W165" s="117">
        <f>$V$165*$K$165</f>
        <v>10.260000000000002</v>
      </c>
      <c r="X165" s="117">
        <v>0</v>
      </c>
      <c r="Y165" s="117">
        <f>$X$165*$K$165</f>
        <v>0</v>
      </c>
      <c r="Z165" s="117">
        <v>1.7999999999999999E-2</v>
      </c>
      <c r="AA165" s="118">
        <f>$Z$165*$K$165</f>
        <v>0.53999999999999992</v>
      </c>
      <c r="AR165" s="6" t="s">
        <v>442</v>
      </c>
      <c r="AT165" s="6" t="s">
        <v>438</v>
      </c>
      <c r="AU165" s="6" t="s">
        <v>398</v>
      </c>
      <c r="AY165" s="6" t="s">
        <v>437</v>
      </c>
      <c r="BE165" s="119">
        <f>IF($U$165="základní",$N$165,0)</f>
        <v>0</v>
      </c>
      <c r="BF165" s="119">
        <f>IF($U$165="snížená",$N$165,0)</f>
        <v>0</v>
      </c>
      <c r="BG165" s="119">
        <f>IF($U$165="zákl. přenesená",$N$165,0)</f>
        <v>0</v>
      </c>
      <c r="BH165" s="119">
        <f>IF($U$165="sníž. přenesená",$N$165,0)</f>
        <v>0</v>
      </c>
      <c r="BI165" s="119">
        <f>IF($U$165="nulová",$N$165,0)</f>
        <v>0</v>
      </c>
      <c r="BJ165" s="6" t="s">
        <v>322</v>
      </c>
      <c r="BK165" s="119">
        <f>ROUND($L$165*$K$165,2)</f>
        <v>0</v>
      </c>
      <c r="BL165" s="6" t="s">
        <v>442</v>
      </c>
      <c r="BM165" s="6" t="s">
        <v>507</v>
      </c>
    </row>
    <row r="166" spans="2:65" s="6" customFormat="1" ht="18.75" customHeight="1" x14ac:dyDescent="0.3">
      <c r="B166" s="120"/>
      <c r="E166" s="121"/>
      <c r="F166" s="185" t="s">
        <v>647</v>
      </c>
      <c r="G166" s="186"/>
      <c r="H166" s="186"/>
      <c r="I166" s="186"/>
      <c r="K166" s="122">
        <v>30</v>
      </c>
      <c r="R166" s="123"/>
      <c r="T166" s="124"/>
      <c r="AA166" s="125"/>
      <c r="AT166" s="121" t="s">
        <v>445</v>
      </c>
      <c r="AU166" s="121" t="s">
        <v>398</v>
      </c>
      <c r="AV166" s="121" t="s">
        <v>398</v>
      </c>
      <c r="AW166" s="121" t="s">
        <v>408</v>
      </c>
      <c r="AX166" s="121" t="s">
        <v>373</v>
      </c>
      <c r="AY166" s="121" t="s">
        <v>437</v>
      </c>
    </row>
    <row r="167" spans="2:65" s="6" customFormat="1" ht="18.75" customHeight="1" x14ac:dyDescent="0.3">
      <c r="B167" s="126"/>
      <c r="E167" s="127"/>
      <c r="F167" s="187" t="s">
        <v>449</v>
      </c>
      <c r="G167" s="188"/>
      <c r="H167" s="188"/>
      <c r="I167" s="188"/>
      <c r="K167" s="128">
        <v>30</v>
      </c>
      <c r="R167" s="129"/>
      <c r="T167" s="130"/>
      <c r="AA167" s="131"/>
      <c r="AT167" s="127" t="s">
        <v>445</v>
      </c>
      <c r="AU167" s="127" t="s">
        <v>398</v>
      </c>
      <c r="AV167" s="127" t="s">
        <v>442</v>
      </c>
      <c r="AW167" s="127" t="s">
        <v>408</v>
      </c>
      <c r="AX167" s="127" t="s">
        <v>322</v>
      </c>
      <c r="AY167" s="127" t="s">
        <v>437</v>
      </c>
    </row>
    <row r="168" spans="2:65" s="102" customFormat="1" ht="30.75" customHeight="1" x14ac:dyDescent="0.3">
      <c r="B168" s="103"/>
      <c r="D168" s="111" t="s">
        <v>413</v>
      </c>
      <c r="E168" s="111"/>
      <c r="F168" s="111"/>
      <c r="G168" s="111"/>
      <c r="H168" s="111"/>
      <c r="I168" s="111"/>
      <c r="J168" s="111"/>
      <c r="K168" s="111"/>
      <c r="L168" s="111"/>
      <c r="M168" s="111"/>
      <c r="N168" s="177">
        <f>$BK$168</f>
        <v>0</v>
      </c>
      <c r="O168" s="178"/>
      <c r="P168" s="178"/>
      <c r="Q168" s="178"/>
      <c r="R168" s="106"/>
      <c r="T168" s="107"/>
      <c r="W168" s="108">
        <f>SUM($W$169:$W$177)</f>
        <v>48.407749999999993</v>
      </c>
      <c r="Y168" s="108">
        <f>SUM($Y$169:$Y$177)</f>
        <v>0</v>
      </c>
      <c r="AA168" s="109">
        <f>SUM($AA$169:$AA$177)</f>
        <v>0</v>
      </c>
      <c r="AR168" s="105" t="s">
        <v>322</v>
      </c>
      <c r="AT168" s="105" t="s">
        <v>372</v>
      </c>
      <c r="AU168" s="105" t="s">
        <v>322</v>
      </c>
      <c r="AY168" s="105" t="s">
        <v>437</v>
      </c>
      <c r="BK168" s="110">
        <f>SUM($BK$169:$BK$177)</f>
        <v>0</v>
      </c>
    </row>
    <row r="169" spans="2:65" s="6" customFormat="1" ht="27" customHeight="1" x14ac:dyDescent="0.3">
      <c r="B169" s="19"/>
      <c r="C169" s="112" t="s">
        <v>511</v>
      </c>
      <c r="D169" s="112" t="s">
        <v>438</v>
      </c>
      <c r="E169" s="113" t="s">
        <v>512</v>
      </c>
      <c r="F169" s="182" t="s">
        <v>513</v>
      </c>
      <c r="G169" s="183"/>
      <c r="H169" s="183"/>
      <c r="I169" s="183"/>
      <c r="J169" s="114" t="s">
        <v>514</v>
      </c>
      <c r="K169" s="115">
        <v>8.5299999999999994</v>
      </c>
      <c r="L169" s="184">
        <v>0</v>
      </c>
      <c r="M169" s="183"/>
      <c r="N169" s="184">
        <f>ROUND($L$169*$K$169,2)</f>
        <v>0</v>
      </c>
      <c r="O169" s="183"/>
      <c r="P169" s="183"/>
      <c r="Q169" s="183"/>
      <c r="R169" s="20"/>
      <c r="T169" s="116"/>
      <c r="U169" s="25" t="s">
        <v>338</v>
      </c>
      <c r="V169" s="117">
        <v>5.46</v>
      </c>
      <c r="W169" s="117">
        <f>$V$169*$K$169</f>
        <v>46.573799999999999</v>
      </c>
      <c r="X169" s="117">
        <v>0</v>
      </c>
      <c r="Y169" s="117">
        <f>$X$169*$K$169</f>
        <v>0</v>
      </c>
      <c r="Z169" s="117">
        <v>0</v>
      </c>
      <c r="AA169" s="118">
        <f>$Z$169*$K$169</f>
        <v>0</v>
      </c>
      <c r="AR169" s="6" t="s">
        <v>442</v>
      </c>
      <c r="AT169" s="6" t="s">
        <v>438</v>
      </c>
      <c r="AU169" s="6" t="s">
        <v>398</v>
      </c>
      <c r="AY169" s="6" t="s">
        <v>437</v>
      </c>
      <c r="BE169" s="119">
        <f>IF($U$169="základní",$N$169,0)</f>
        <v>0</v>
      </c>
      <c r="BF169" s="119">
        <f>IF($U$169="snížená",$N$169,0)</f>
        <v>0</v>
      </c>
      <c r="BG169" s="119">
        <f>IF($U$169="zákl. přenesená",$N$169,0)</f>
        <v>0</v>
      </c>
      <c r="BH169" s="119">
        <f>IF($U$169="sníž. přenesená",$N$169,0)</f>
        <v>0</v>
      </c>
      <c r="BI169" s="119">
        <f>IF($U$169="nulová",$N$169,0)</f>
        <v>0</v>
      </c>
      <c r="BJ169" s="6" t="s">
        <v>322</v>
      </c>
      <c r="BK169" s="119">
        <f>ROUND($L$169*$K$169,2)</f>
        <v>0</v>
      </c>
      <c r="BL169" s="6" t="s">
        <v>442</v>
      </c>
      <c r="BM169" s="6" t="s">
        <v>515</v>
      </c>
    </row>
    <row r="170" spans="2:65" s="6" customFormat="1" ht="27" customHeight="1" x14ac:dyDescent="0.3">
      <c r="B170" s="19"/>
      <c r="C170" s="112" t="s">
        <v>516</v>
      </c>
      <c r="D170" s="112" t="s">
        <v>438</v>
      </c>
      <c r="E170" s="113" t="s">
        <v>517</v>
      </c>
      <c r="F170" s="182" t="s">
        <v>518</v>
      </c>
      <c r="G170" s="183"/>
      <c r="H170" s="183"/>
      <c r="I170" s="183"/>
      <c r="J170" s="114" t="s">
        <v>514</v>
      </c>
      <c r="K170" s="115">
        <v>8.5299999999999994</v>
      </c>
      <c r="L170" s="184">
        <v>0</v>
      </c>
      <c r="M170" s="183"/>
      <c r="N170" s="184">
        <f>ROUND($L$170*$K$170,2)</f>
        <v>0</v>
      </c>
      <c r="O170" s="183"/>
      <c r="P170" s="183"/>
      <c r="Q170" s="183"/>
      <c r="R170" s="20"/>
      <c r="T170" s="116"/>
      <c r="U170" s="25" t="s">
        <v>338</v>
      </c>
      <c r="V170" s="117">
        <v>0.125</v>
      </c>
      <c r="W170" s="117">
        <f>$V$170*$K$170</f>
        <v>1.0662499999999999</v>
      </c>
      <c r="X170" s="117">
        <v>0</v>
      </c>
      <c r="Y170" s="117">
        <f>$X$170*$K$170</f>
        <v>0</v>
      </c>
      <c r="Z170" s="117">
        <v>0</v>
      </c>
      <c r="AA170" s="118">
        <f>$Z$170*$K$170</f>
        <v>0</v>
      </c>
      <c r="AR170" s="6" t="s">
        <v>442</v>
      </c>
      <c r="AT170" s="6" t="s">
        <v>438</v>
      </c>
      <c r="AU170" s="6" t="s">
        <v>398</v>
      </c>
      <c r="AY170" s="6" t="s">
        <v>437</v>
      </c>
      <c r="BE170" s="119">
        <f>IF($U$170="základní",$N$170,0)</f>
        <v>0</v>
      </c>
      <c r="BF170" s="119">
        <f>IF($U$170="snížená",$N$170,0)</f>
        <v>0</v>
      </c>
      <c r="BG170" s="119">
        <f>IF($U$170="zákl. přenesená",$N$170,0)</f>
        <v>0</v>
      </c>
      <c r="BH170" s="119">
        <f>IF($U$170="sníž. přenesená",$N$170,0)</f>
        <v>0</v>
      </c>
      <c r="BI170" s="119">
        <f>IF($U$170="nulová",$N$170,0)</f>
        <v>0</v>
      </c>
      <c r="BJ170" s="6" t="s">
        <v>322</v>
      </c>
      <c r="BK170" s="119">
        <f>ROUND($L$170*$K$170,2)</f>
        <v>0</v>
      </c>
      <c r="BL170" s="6" t="s">
        <v>442</v>
      </c>
      <c r="BM170" s="6" t="s">
        <v>519</v>
      </c>
    </row>
    <row r="171" spans="2:65" s="6" customFormat="1" ht="27" customHeight="1" x14ac:dyDescent="0.3">
      <c r="B171" s="19"/>
      <c r="C171" s="112" t="s">
        <v>520</v>
      </c>
      <c r="D171" s="112" t="s">
        <v>438</v>
      </c>
      <c r="E171" s="113" t="s">
        <v>521</v>
      </c>
      <c r="F171" s="182" t="s">
        <v>522</v>
      </c>
      <c r="G171" s="183"/>
      <c r="H171" s="183"/>
      <c r="I171" s="183"/>
      <c r="J171" s="114" t="s">
        <v>514</v>
      </c>
      <c r="K171" s="115">
        <v>127.95</v>
      </c>
      <c r="L171" s="184">
        <v>0</v>
      </c>
      <c r="M171" s="183"/>
      <c r="N171" s="184">
        <f>ROUND($L$171*$K$171,2)</f>
        <v>0</v>
      </c>
      <c r="O171" s="183"/>
      <c r="P171" s="183"/>
      <c r="Q171" s="183"/>
      <c r="R171" s="20"/>
      <c r="T171" s="116"/>
      <c r="U171" s="25" t="s">
        <v>338</v>
      </c>
      <c r="V171" s="117">
        <v>6.0000000000000001E-3</v>
      </c>
      <c r="W171" s="117">
        <f>$V$171*$K$171</f>
        <v>0.76770000000000005</v>
      </c>
      <c r="X171" s="117">
        <v>0</v>
      </c>
      <c r="Y171" s="117">
        <f>$X$171*$K$171</f>
        <v>0</v>
      </c>
      <c r="Z171" s="117">
        <v>0</v>
      </c>
      <c r="AA171" s="118">
        <f>$Z$171*$K$171</f>
        <v>0</v>
      </c>
      <c r="AR171" s="6" t="s">
        <v>442</v>
      </c>
      <c r="AT171" s="6" t="s">
        <v>438</v>
      </c>
      <c r="AU171" s="6" t="s">
        <v>398</v>
      </c>
      <c r="AY171" s="6" t="s">
        <v>437</v>
      </c>
      <c r="BE171" s="119">
        <f>IF($U$171="základní",$N$171,0)</f>
        <v>0</v>
      </c>
      <c r="BF171" s="119">
        <f>IF($U$171="snížená",$N$171,0)</f>
        <v>0</v>
      </c>
      <c r="BG171" s="119">
        <f>IF($U$171="zákl. přenesená",$N$171,0)</f>
        <v>0</v>
      </c>
      <c r="BH171" s="119">
        <f>IF($U$171="sníž. přenesená",$N$171,0)</f>
        <v>0</v>
      </c>
      <c r="BI171" s="119">
        <f>IF($U$171="nulová",$N$171,0)</f>
        <v>0</v>
      </c>
      <c r="BJ171" s="6" t="s">
        <v>322</v>
      </c>
      <c r="BK171" s="119">
        <f>ROUND($L$171*$K$171,2)</f>
        <v>0</v>
      </c>
      <c r="BL171" s="6" t="s">
        <v>442</v>
      </c>
      <c r="BM171" s="6" t="s">
        <v>523</v>
      </c>
    </row>
    <row r="172" spans="2:65" s="6" customFormat="1" ht="27" customHeight="1" x14ac:dyDescent="0.3">
      <c r="B172" s="19"/>
      <c r="C172" s="112" t="s">
        <v>524</v>
      </c>
      <c r="D172" s="112" t="s">
        <v>438</v>
      </c>
      <c r="E172" s="113" t="s">
        <v>525</v>
      </c>
      <c r="F172" s="182" t="s">
        <v>526</v>
      </c>
      <c r="G172" s="183"/>
      <c r="H172" s="183"/>
      <c r="I172" s="183"/>
      <c r="J172" s="114" t="s">
        <v>514</v>
      </c>
      <c r="K172" s="115">
        <v>1.53</v>
      </c>
      <c r="L172" s="184">
        <v>0</v>
      </c>
      <c r="M172" s="183"/>
      <c r="N172" s="184">
        <f>ROUND($L$172*$K$172,2)</f>
        <v>0</v>
      </c>
      <c r="O172" s="183"/>
      <c r="P172" s="183"/>
      <c r="Q172" s="183"/>
      <c r="R172" s="20"/>
      <c r="T172" s="116"/>
      <c r="U172" s="25" t="s">
        <v>338</v>
      </c>
      <c r="V172" s="117">
        <v>0</v>
      </c>
      <c r="W172" s="117">
        <f>$V$172*$K$172</f>
        <v>0</v>
      </c>
      <c r="X172" s="117">
        <v>0</v>
      </c>
      <c r="Y172" s="117">
        <f>$X$172*$K$172</f>
        <v>0</v>
      </c>
      <c r="Z172" s="117">
        <v>0</v>
      </c>
      <c r="AA172" s="118">
        <f>$Z$172*$K$172</f>
        <v>0</v>
      </c>
      <c r="AR172" s="6" t="s">
        <v>442</v>
      </c>
      <c r="AT172" s="6" t="s">
        <v>438</v>
      </c>
      <c r="AU172" s="6" t="s">
        <v>398</v>
      </c>
      <c r="AY172" s="6" t="s">
        <v>437</v>
      </c>
      <c r="BE172" s="119">
        <f>IF($U$172="základní",$N$172,0)</f>
        <v>0</v>
      </c>
      <c r="BF172" s="119">
        <f>IF($U$172="snížená",$N$172,0)</f>
        <v>0</v>
      </c>
      <c r="BG172" s="119">
        <f>IF($U$172="zákl. přenesená",$N$172,0)</f>
        <v>0</v>
      </c>
      <c r="BH172" s="119">
        <f>IF($U$172="sníž. přenesená",$N$172,0)</f>
        <v>0</v>
      </c>
      <c r="BI172" s="119">
        <f>IF($U$172="nulová",$N$172,0)</f>
        <v>0</v>
      </c>
      <c r="BJ172" s="6" t="s">
        <v>322</v>
      </c>
      <c r="BK172" s="119">
        <f>ROUND($L$172*$K$172,2)</f>
        <v>0</v>
      </c>
      <c r="BL172" s="6" t="s">
        <v>442</v>
      </c>
      <c r="BM172" s="6" t="s">
        <v>527</v>
      </c>
    </row>
    <row r="173" spans="2:65" s="6" customFormat="1" ht="18.75" customHeight="1" x14ac:dyDescent="0.3">
      <c r="B173" s="120"/>
      <c r="E173" s="121"/>
      <c r="F173" s="185"/>
      <c r="G173" s="186"/>
      <c r="H173" s="186"/>
      <c r="I173" s="186"/>
      <c r="K173" s="122">
        <v>1.53</v>
      </c>
      <c r="R173" s="123"/>
      <c r="T173" s="124"/>
      <c r="AA173" s="125"/>
      <c r="AT173" s="121" t="s">
        <v>445</v>
      </c>
      <c r="AU173" s="121" t="s">
        <v>398</v>
      </c>
      <c r="AV173" s="121" t="s">
        <v>398</v>
      </c>
      <c r="AW173" s="121" t="s">
        <v>408</v>
      </c>
      <c r="AX173" s="121" t="s">
        <v>373</v>
      </c>
      <c r="AY173" s="121" t="s">
        <v>437</v>
      </c>
    </row>
    <row r="174" spans="2:65" s="6" customFormat="1" ht="18.75" customHeight="1" x14ac:dyDescent="0.3">
      <c r="B174" s="126"/>
      <c r="E174" s="127"/>
      <c r="F174" s="187" t="s">
        <v>449</v>
      </c>
      <c r="G174" s="188"/>
      <c r="H174" s="188"/>
      <c r="I174" s="188"/>
      <c r="K174" s="128">
        <v>1.53</v>
      </c>
      <c r="R174" s="129"/>
      <c r="T174" s="130"/>
      <c r="AA174" s="131"/>
      <c r="AT174" s="127" t="s">
        <v>445</v>
      </c>
      <c r="AU174" s="127" t="s">
        <v>398</v>
      </c>
      <c r="AV174" s="127" t="s">
        <v>442</v>
      </c>
      <c r="AW174" s="127" t="s">
        <v>408</v>
      </c>
      <c r="AX174" s="127" t="s">
        <v>322</v>
      </c>
      <c r="AY174" s="127" t="s">
        <v>437</v>
      </c>
    </row>
    <row r="175" spans="2:65" s="6" customFormat="1" ht="27" customHeight="1" x14ac:dyDescent="0.3">
      <c r="B175" s="19"/>
      <c r="C175" s="112" t="s">
        <v>530</v>
      </c>
      <c r="D175" s="112" t="s">
        <v>438</v>
      </c>
      <c r="E175" s="113" t="s">
        <v>531</v>
      </c>
      <c r="F175" s="182" t="s">
        <v>532</v>
      </c>
      <c r="G175" s="183"/>
      <c r="H175" s="183"/>
      <c r="I175" s="183"/>
      <c r="J175" s="114" t="s">
        <v>514</v>
      </c>
      <c r="K175" s="115">
        <v>5</v>
      </c>
      <c r="L175" s="184">
        <v>0</v>
      </c>
      <c r="M175" s="183"/>
      <c r="N175" s="184">
        <f>ROUND($L$175*$K$175,2)</f>
        <v>0</v>
      </c>
      <c r="O175" s="183"/>
      <c r="P175" s="183"/>
      <c r="Q175" s="183"/>
      <c r="R175" s="20"/>
      <c r="T175" s="116"/>
      <c r="U175" s="25" t="s">
        <v>338</v>
      </c>
      <c r="V175" s="117">
        <v>0</v>
      </c>
      <c r="W175" s="117">
        <f>$V$175*$K$175</f>
        <v>0</v>
      </c>
      <c r="X175" s="117">
        <v>0</v>
      </c>
      <c r="Y175" s="117">
        <f>$X$175*$K$175</f>
        <v>0</v>
      </c>
      <c r="Z175" s="117">
        <v>0</v>
      </c>
      <c r="AA175" s="118">
        <f>$Z$175*$K$175</f>
        <v>0</v>
      </c>
      <c r="AR175" s="6" t="s">
        <v>442</v>
      </c>
      <c r="AT175" s="6" t="s">
        <v>438</v>
      </c>
      <c r="AU175" s="6" t="s">
        <v>398</v>
      </c>
      <c r="AY175" s="6" t="s">
        <v>437</v>
      </c>
      <c r="BE175" s="119">
        <f>IF($U$175="základní",$N$175,0)</f>
        <v>0</v>
      </c>
      <c r="BF175" s="119">
        <f>IF($U$175="snížená",$N$175,0)</f>
        <v>0</v>
      </c>
      <c r="BG175" s="119">
        <f>IF($U$175="zákl. přenesená",$N$175,0)</f>
        <v>0</v>
      </c>
      <c r="BH175" s="119">
        <f>IF($U$175="sníž. přenesená",$N$175,0)</f>
        <v>0</v>
      </c>
      <c r="BI175" s="119">
        <f>IF($U$175="nulová",$N$175,0)</f>
        <v>0</v>
      </c>
      <c r="BJ175" s="6" t="s">
        <v>322</v>
      </c>
      <c r="BK175" s="119">
        <f>ROUND($L$175*$K$175,2)</f>
        <v>0</v>
      </c>
      <c r="BL175" s="6" t="s">
        <v>442</v>
      </c>
      <c r="BM175" s="6" t="s">
        <v>533</v>
      </c>
    </row>
    <row r="176" spans="2:65" s="6" customFormat="1" ht="18.75" customHeight="1" x14ac:dyDescent="0.3">
      <c r="B176" s="120"/>
      <c r="E176" s="121"/>
      <c r="F176" s="185"/>
      <c r="G176" s="186"/>
      <c r="H176" s="186"/>
      <c r="I176" s="186"/>
      <c r="K176" s="122">
        <v>5</v>
      </c>
      <c r="R176" s="123"/>
      <c r="T176" s="124"/>
      <c r="AA176" s="125"/>
      <c r="AT176" s="121" t="s">
        <v>445</v>
      </c>
      <c r="AU176" s="121" t="s">
        <v>398</v>
      </c>
      <c r="AV176" s="121" t="s">
        <v>398</v>
      </c>
      <c r="AW176" s="121" t="s">
        <v>408</v>
      </c>
      <c r="AX176" s="121" t="s">
        <v>373</v>
      </c>
      <c r="AY176" s="121" t="s">
        <v>437</v>
      </c>
    </row>
    <row r="177" spans="2:65" s="6" customFormat="1" ht="18.75" customHeight="1" x14ac:dyDescent="0.3">
      <c r="B177" s="126"/>
      <c r="E177" s="127"/>
      <c r="F177" s="187" t="s">
        <v>449</v>
      </c>
      <c r="G177" s="188"/>
      <c r="H177" s="188"/>
      <c r="I177" s="188"/>
      <c r="K177" s="128">
        <v>5</v>
      </c>
      <c r="R177" s="129"/>
      <c r="T177" s="130"/>
      <c r="AA177" s="131"/>
      <c r="AT177" s="127" t="s">
        <v>445</v>
      </c>
      <c r="AU177" s="127" t="s">
        <v>398</v>
      </c>
      <c r="AV177" s="127" t="s">
        <v>442</v>
      </c>
      <c r="AW177" s="127" t="s">
        <v>408</v>
      </c>
      <c r="AX177" s="127" t="s">
        <v>322</v>
      </c>
      <c r="AY177" s="127" t="s">
        <v>437</v>
      </c>
    </row>
    <row r="178" spans="2:65" s="102" customFormat="1" ht="30.75" customHeight="1" x14ac:dyDescent="0.3">
      <c r="B178" s="103"/>
      <c r="D178" s="111" t="s">
        <v>414</v>
      </c>
      <c r="E178" s="111"/>
      <c r="F178" s="111"/>
      <c r="G178" s="111"/>
      <c r="H178" s="111"/>
      <c r="I178" s="111"/>
      <c r="J178" s="111"/>
      <c r="K178" s="111"/>
      <c r="L178" s="111"/>
      <c r="M178" s="111"/>
      <c r="N178" s="177">
        <f>$BK$178</f>
        <v>0</v>
      </c>
      <c r="O178" s="178"/>
      <c r="P178" s="178"/>
      <c r="Q178" s="178"/>
      <c r="R178" s="106"/>
      <c r="T178" s="107"/>
      <c r="W178" s="108">
        <f>$W$179</f>
        <v>0.38159999999999999</v>
      </c>
      <c r="Y178" s="108">
        <f>$Y$179</f>
        <v>0</v>
      </c>
      <c r="AA178" s="109">
        <f>$AA$179</f>
        <v>0</v>
      </c>
      <c r="AR178" s="105" t="s">
        <v>322</v>
      </c>
      <c r="AT178" s="105" t="s">
        <v>372</v>
      </c>
      <c r="AU178" s="105" t="s">
        <v>322</v>
      </c>
      <c r="AY178" s="105" t="s">
        <v>437</v>
      </c>
      <c r="BK178" s="110">
        <f>$BK$179</f>
        <v>0</v>
      </c>
    </row>
    <row r="179" spans="2:65" s="6" customFormat="1" ht="15.75" customHeight="1" x14ac:dyDescent="0.3">
      <c r="B179" s="19"/>
      <c r="C179" s="112" t="s">
        <v>534</v>
      </c>
      <c r="D179" s="112" t="s">
        <v>438</v>
      </c>
      <c r="E179" s="113" t="s">
        <v>535</v>
      </c>
      <c r="F179" s="182" t="s">
        <v>536</v>
      </c>
      <c r="G179" s="183"/>
      <c r="H179" s="183"/>
      <c r="I179" s="183"/>
      <c r="J179" s="114" t="s">
        <v>514</v>
      </c>
      <c r="K179" s="115">
        <v>1.2</v>
      </c>
      <c r="L179" s="184">
        <v>0</v>
      </c>
      <c r="M179" s="183"/>
      <c r="N179" s="184">
        <f>ROUND($L$179*$K$179,2)</f>
        <v>0</v>
      </c>
      <c r="O179" s="183"/>
      <c r="P179" s="183"/>
      <c r="Q179" s="183"/>
      <c r="R179" s="20"/>
      <c r="T179" s="116"/>
      <c r="U179" s="25" t="s">
        <v>338</v>
      </c>
      <c r="V179" s="117">
        <v>0.318</v>
      </c>
      <c r="W179" s="117">
        <f>$V$179*$K$179</f>
        <v>0.38159999999999999</v>
      </c>
      <c r="X179" s="117">
        <v>0</v>
      </c>
      <c r="Y179" s="117">
        <f>$X$179*$K$179</f>
        <v>0</v>
      </c>
      <c r="Z179" s="117">
        <v>0</v>
      </c>
      <c r="AA179" s="118">
        <f>$Z$179*$K$179</f>
        <v>0</v>
      </c>
      <c r="AR179" s="6" t="s">
        <v>442</v>
      </c>
      <c r="AT179" s="6" t="s">
        <v>438</v>
      </c>
      <c r="AU179" s="6" t="s">
        <v>398</v>
      </c>
      <c r="AY179" s="6" t="s">
        <v>437</v>
      </c>
      <c r="BE179" s="119">
        <f>IF($U$179="základní",$N$179,0)</f>
        <v>0</v>
      </c>
      <c r="BF179" s="119">
        <f>IF($U$179="snížená",$N$179,0)</f>
        <v>0</v>
      </c>
      <c r="BG179" s="119">
        <f>IF($U$179="zákl. přenesená",$N$179,0)</f>
        <v>0</v>
      </c>
      <c r="BH179" s="119">
        <f>IF($U$179="sníž. přenesená",$N$179,0)</f>
        <v>0</v>
      </c>
      <c r="BI179" s="119">
        <f>IF($U$179="nulová",$N$179,0)</f>
        <v>0</v>
      </c>
      <c r="BJ179" s="6" t="s">
        <v>322</v>
      </c>
      <c r="BK179" s="119">
        <f>ROUND($L$179*$K$179,2)</f>
        <v>0</v>
      </c>
      <c r="BL179" s="6" t="s">
        <v>442</v>
      </c>
      <c r="BM179" s="6" t="s">
        <v>537</v>
      </c>
    </row>
    <row r="180" spans="2:65" s="102" customFormat="1" ht="37.5" customHeight="1" x14ac:dyDescent="0.35">
      <c r="B180" s="103"/>
      <c r="D180" s="104" t="s">
        <v>415</v>
      </c>
      <c r="E180" s="104"/>
      <c r="F180" s="104"/>
      <c r="G180" s="104"/>
      <c r="H180" s="104"/>
      <c r="I180" s="104"/>
      <c r="J180" s="104"/>
      <c r="K180" s="104"/>
      <c r="L180" s="104"/>
      <c r="M180" s="104"/>
      <c r="N180" s="181">
        <f>N181+N195+N204+N215+N220</f>
        <v>0</v>
      </c>
      <c r="O180" s="178"/>
      <c r="P180" s="178"/>
      <c r="Q180" s="178"/>
      <c r="R180" s="106"/>
      <c r="T180" s="107"/>
      <c r="W180" s="108" t="e">
        <f>$W$181+$W$195+$W$204+#REF!+#REF!+#REF!+$W$215+#REF!+#REF!+$W$220</f>
        <v>#REF!</v>
      </c>
      <c r="Y180" s="108" t="e">
        <f>$Y$181+$Y$195+$Y$204+#REF!+#REF!+#REF!+$Y$215+#REF!+#REF!+$Y$220</f>
        <v>#REF!</v>
      </c>
      <c r="AA180" s="109" t="e">
        <f>$AA$181+$AA$195+$AA$204+#REF!+#REF!+#REF!+$AA$215+#REF!+#REF!+$AA$220</f>
        <v>#REF!</v>
      </c>
      <c r="AR180" s="105" t="s">
        <v>398</v>
      </c>
      <c r="AT180" s="105" t="s">
        <v>372</v>
      </c>
      <c r="AU180" s="105" t="s">
        <v>373</v>
      </c>
      <c r="AY180" s="105" t="s">
        <v>437</v>
      </c>
      <c r="BK180" s="110" t="e">
        <f>$BK$181+$BK$195+$BK$204+#REF!+#REF!+#REF!+$BK$215+#REF!+#REF!+$BK$220</f>
        <v>#REF!</v>
      </c>
    </row>
    <row r="181" spans="2:65" s="102" customFormat="1" ht="21" customHeight="1" x14ac:dyDescent="0.3">
      <c r="B181" s="103"/>
      <c r="D181" s="111" t="s">
        <v>416</v>
      </c>
      <c r="E181" s="111"/>
      <c r="F181" s="111"/>
      <c r="G181" s="111"/>
      <c r="H181" s="111"/>
      <c r="I181" s="111"/>
      <c r="J181" s="111"/>
      <c r="K181" s="111"/>
      <c r="L181" s="111"/>
      <c r="M181" s="111"/>
      <c r="N181" s="177">
        <f>$BK$181</f>
        <v>0</v>
      </c>
      <c r="O181" s="178"/>
      <c r="P181" s="178"/>
      <c r="Q181" s="178"/>
      <c r="R181" s="106"/>
      <c r="T181" s="107"/>
      <c r="W181" s="108">
        <f>SUM($W$182:$W$194)</f>
        <v>15.42</v>
      </c>
      <c r="Y181" s="108">
        <f>SUM($Y$182:$Y$194)</f>
        <v>0.33450000000000002</v>
      </c>
      <c r="AA181" s="109">
        <f>SUM($AA$182:$AA$194)</f>
        <v>0.24</v>
      </c>
      <c r="AR181" s="105" t="s">
        <v>398</v>
      </c>
      <c r="AT181" s="105" t="s">
        <v>372</v>
      </c>
      <c r="AU181" s="105" t="s">
        <v>322</v>
      </c>
      <c r="AY181" s="105" t="s">
        <v>437</v>
      </c>
      <c r="BK181" s="110">
        <f>SUM($BK$182:$BK$194)</f>
        <v>0</v>
      </c>
    </row>
    <row r="182" spans="2:65" s="6" customFormat="1" ht="27" customHeight="1" x14ac:dyDescent="0.3">
      <c r="B182" s="19"/>
      <c r="C182" s="112" t="s">
        <v>538</v>
      </c>
      <c r="D182" s="112" t="s">
        <v>438</v>
      </c>
      <c r="E182" s="113" t="s">
        <v>539</v>
      </c>
      <c r="F182" s="182" t="s">
        <v>540</v>
      </c>
      <c r="G182" s="183"/>
      <c r="H182" s="183"/>
      <c r="I182" s="183"/>
      <c r="J182" s="114" t="s">
        <v>450</v>
      </c>
      <c r="K182" s="115">
        <v>60</v>
      </c>
      <c r="L182" s="184">
        <v>0</v>
      </c>
      <c r="M182" s="183"/>
      <c r="N182" s="184">
        <f>ROUND($L$182*$K$182,2)</f>
        <v>0</v>
      </c>
      <c r="O182" s="183"/>
      <c r="P182" s="183"/>
      <c r="Q182" s="183"/>
      <c r="R182" s="20"/>
      <c r="T182" s="116"/>
      <c r="U182" s="25" t="s">
        <v>338</v>
      </c>
      <c r="V182" s="117">
        <v>3.5000000000000003E-2</v>
      </c>
      <c r="W182" s="117">
        <f>$V$182*$K$182</f>
        <v>2.1</v>
      </c>
      <c r="X182" s="117">
        <v>0</v>
      </c>
      <c r="Y182" s="117">
        <f>$X$182*$K$182</f>
        <v>0</v>
      </c>
      <c r="Z182" s="117">
        <v>4.0000000000000001E-3</v>
      </c>
      <c r="AA182" s="118">
        <f>$Z$182*$K$182</f>
        <v>0.24</v>
      </c>
      <c r="AR182" s="6" t="s">
        <v>490</v>
      </c>
      <c r="AT182" s="6" t="s">
        <v>438</v>
      </c>
      <c r="AU182" s="6" t="s">
        <v>398</v>
      </c>
      <c r="AY182" s="6" t="s">
        <v>437</v>
      </c>
      <c r="BE182" s="119">
        <f>IF($U$182="základní",$N$182,0)</f>
        <v>0</v>
      </c>
      <c r="BF182" s="119">
        <f>IF($U$182="snížená",$N$182,0)</f>
        <v>0</v>
      </c>
      <c r="BG182" s="119">
        <f>IF($U$182="zákl. přenesená",$N$182,0)</f>
        <v>0</v>
      </c>
      <c r="BH182" s="119">
        <f>IF($U$182="sníž. přenesená",$N$182,0)</f>
        <v>0</v>
      </c>
      <c r="BI182" s="119">
        <f>IF($U$182="nulová",$N$182,0)</f>
        <v>0</v>
      </c>
      <c r="BJ182" s="6" t="s">
        <v>322</v>
      </c>
      <c r="BK182" s="119">
        <f>ROUND($L$182*$K$182,2)</f>
        <v>0</v>
      </c>
      <c r="BL182" s="6" t="s">
        <v>490</v>
      </c>
      <c r="BM182" s="6" t="s">
        <v>541</v>
      </c>
    </row>
    <row r="183" spans="2:65" s="6" customFormat="1" ht="18.75" customHeight="1" x14ac:dyDescent="0.3">
      <c r="B183" s="120"/>
      <c r="E183" s="121"/>
      <c r="F183" s="185" t="s">
        <v>542</v>
      </c>
      <c r="G183" s="186"/>
      <c r="H183" s="186"/>
      <c r="I183" s="186"/>
      <c r="K183" s="122">
        <v>60</v>
      </c>
      <c r="R183" s="123"/>
      <c r="T183" s="124"/>
      <c r="AA183" s="125"/>
      <c r="AT183" s="121" t="s">
        <v>445</v>
      </c>
      <c r="AU183" s="121" t="s">
        <v>398</v>
      </c>
      <c r="AV183" s="121" t="s">
        <v>398</v>
      </c>
      <c r="AW183" s="121" t="s">
        <v>408</v>
      </c>
      <c r="AX183" s="121" t="s">
        <v>373</v>
      </c>
      <c r="AY183" s="121" t="s">
        <v>437</v>
      </c>
    </row>
    <row r="184" spans="2:65" s="6" customFormat="1" ht="18.75" customHeight="1" x14ac:dyDescent="0.3">
      <c r="B184" s="126"/>
      <c r="E184" s="127"/>
      <c r="F184" s="187" t="s">
        <v>449</v>
      </c>
      <c r="G184" s="188"/>
      <c r="H184" s="188"/>
      <c r="I184" s="188"/>
      <c r="K184" s="128">
        <v>60</v>
      </c>
      <c r="R184" s="129"/>
      <c r="T184" s="130"/>
      <c r="AA184" s="131"/>
      <c r="AT184" s="127" t="s">
        <v>445</v>
      </c>
      <c r="AU184" s="127" t="s">
        <v>398</v>
      </c>
      <c r="AV184" s="127" t="s">
        <v>442</v>
      </c>
      <c r="AW184" s="127" t="s">
        <v>408</v>
      </c>
      <c r="AX184" s="127" t="s">
        <v>322</v>
      </c>
      <c r="AY184" s="127" t="s">
        <v>437</v>
      </c>
    </row>
    <row r="185" spans="2:65" s="6" customFormat="1" ht="27" customHeight="1" x14ac:dyDescent="0.3">
      <c r="B185" s="19"/>
      <c r="C185" s="112" t="s">
        <v>543</v>
      </c>
      <c r="D185" s="112" t="s">
        <v>438</v>
      </c>
      <c r="E185" s="113" t="s">
        <v>544</v>
      </c>
      <c r="F185" s="182" t="s">
        <v>545</v>
      </c>
      <c r="G185" s="183"/>
      <c r="H185" s="183"/>
      <c r="I185" s="183"/>
      <c r="J185" s="114" t="s">
        <v>450</v>
      </c>
      <c r="K185" s="115">
        <v>60</v>
      </c>
      <c r="L185" s="184">
        <v>0</v>
      </c>
      <c r="M185" s="183"/>
      <c r="N185" s="184">
        <f>ROUND($L$185*$K$185,2)</f>
        <v>0</v>
      </c>
      <c r="O185" s="183"/>
      <c r="P185" s="183"/>
      <c r="Q185" s="183"/>
      <c r="R185" s="20"/>
      <c r="T185" s="116"/>
      <c r="U185" s="25" t="s">
        <v>338</v>
      </c>
      <c r="V185" s="117">
        <v>0.222</v>
      </c>
      <c r="W185" s="117">
        <f>$V$185*$K$185</f>
        <v>13.32</v>
      </c>
      <c r="X185" s="117">
        <v>4.0000000000000002E-4</v>
      </c>
      <c r="Y185" s="117">
        <f>$X$185*$K$185</f>
        <v>2.4E-2</v>
      </c>
      <c r="Z185" s="117">
        <v>0</v>
      </c>
      <c r="AA185" s="118">
        <f>$Z$185*$K$185</f>
        <v>0</v>
      </c>
      <c r="AR185" s="6" t="s">
        <v>490</v>
      </c>
      <c r="AT185" s="6" t="s">
        <v>438</v>
      </c>
      <c r="AU185" s="6" t="s">
        <v>398</v>
      </c>
      <c r="AY185" s="6" t="s">
        <v>437</v>
      </c>
      <c r="BE185" s="119">
        <f>IF($U$185="základní",$N$185,0)</f>
        <v>0</v>
      </c>
      <c r="BF185" s="119">
        <f>IF($U$185="snížená",$N$185,0)</f>
        <v>0</v>
      </c>
      <c r="BG185" s="119">
        <f>IF($U$185="zákl. přenesená",$N$185,0)</f>
        <v>0</v>
      </c>
      <c r="BH185" s="119">
        <f>IF($U$185="sníž. přenesená",$N$185,0)</f>
        <v>0</v>
      </c>
      <c r="BI185" s="119">
        <f>IF($U$185="nulová",$N$185,0)</f>
        <v>0</v>
      </c>
      <c r="BJ185" s="6" t="s">
        <v>322</v>
      </c>
      <c r="BK185" s="119">
        <f>ROUND($L$185*$K$185,2)</f>
        <v>0</v>
      </c>
      <c r="BL185" s="6" t="s">
        <v>490</v>
      </c>
      <c r="BM185" s="6" t="s">
        <v>546</v>
      </c>
    </row>
    <row r="186" spans="2:65" s="6" customFormat="1" ht="18.75" customHeight="1" x14ac:dyDescent="0.3">
      <c r="B186" s="120"/>
      <c r="E186" s="121"/>
      <c r="F186" s="185" t="s">
        <v>542</v>
      </c>
      <c r="G186" s="186"/>
      <c r="H186" s="186"/>
      <c r="I186" s="186"/>
      <c r="K186" s="122">
        <v>60</v>
      </c>
      <c r="R186" s="123"/>
      <c r="T186" s="124"/>
      <c r="AA186" s="125"/>
      <c r="AT186" s="121" t="s">
        <v>445</v>
      </c>
      <c r="AU186" s="121" t="s">
        <v>398</v>
      </c>
      <c r="AV186" s="121" t="s">
        <v>398</v>
      </c>
      <c r="AW186" s="121" t="s">
        <v>408</v>
      </c>
      <c r="AX186" s="121" t="s">
        <v>373</v>
      </c>
      <c r="AY186" s="121" t="s">
        <v>437</v>
      </c>
    </row>
    <row r="187" spans="2:65" s="6" customFormat="1" ht="18.75" customHeight="1" x14ac:dyDescent="0.3">
      <c r="B187" s="126"/>
      <c r="E187" s="127"/>
      <c r="F187" s="187" t="s">
        <v>449</v>
      </c>
      <c r="G187" s="188"/>
      <c r="H187" s="188"/>
      <c r="I187" s="188"/>
      <c r="K187" s="128">
        <v>60</v>
      </c>
      <c r="R187" s="129"/>
      <c r="T187" s="130"/>
      <c r="AA187" s="131"/>
      <c r="AT187" s="127" t="s">
        <v>445</v>
      </c>
      <c r="AU187" s="127" t="s">
        <v>398</v>
      </c>
      <c r="AV187" s="127" t="s">
        <v>442</v>
      </c>
      <c r="AW187" s="127" t="s">
        <v>408</v>
      </c>
      <c r="AX187" s="127" t="s">
        <v>322</v>
      </c>
      <c r="AY187" s="127" t="s">
        <v>437</v>
      </c>
    </row>
    <row r="188" spans="2:65" s="6" customFormat="1" ht="15.75" customHeight="1" x14ac:dyDescent="0.3">
      <c r="B188" s="19"/>
      <c r="C188" s="132" t="s">
        <v>547</v>
      </c>
      <c r="D188" s="132" t="s">
        <v>548</v>
      </c>
      <c r="E188" s="133" t="s">
        <v>549</v>
      </c>
      <c r="F188" s="189" t="s">
        <v>550</v>
      </c>
      <c r="G188" s="190"/>
      <c r="H188" s="190"/>
      <c r="I188" s="190"/>
      <c r="J188" s="134" t="s">
        <v>450</v>
      </c>
      <c r="K188" s="135">
        <v>34.5</v>
      </c>
      <c r="L188" s="191">
        <v>0</v>
      </c>
      <c r="M188" s="190"/>
      <c r="N188" s="191">
        <f>ROUND($L$188*$K$188,2)</f>
        <v>0</v>
      </c>
      <c r="O188" s="183"/>
      <c r="P188" s="183"/>
      <c r="Q188" s="183"/>
      <c r="R188" s="20"/>
      <c r="T188" s="116"/>
      <c r="U188" s="25" t="s">
        <v>338</v>
      </c>
      <c r="V188" s="117">
        <v>0</v>
      </c>
      <c r="W188" s="117">
        <f>$V$188*$K$188</f>
        <v>0</v>
      </c>
      <c r="X188" s="117">
        <v>4.4999999999999997E-3</v>
      </c>
      <c r="Y188" s="117">
        <f>$X$188*$K$188</f>
        <v>0.15525</v>
      </c>
      <c r="Z188" s="117">
        <v>0</v>
      </c>
      <c r="AA188" s="118">
        <f>$Z$188*$K$188</f>
        <v>0</v>
      </c>
      <c r="AR188" s="6" t="s">
        <v>534</v>
      </c>
      <c r="AT188" s="6" t="s">
        <v>548</v>
      </c>
      <c r="AU188" s="6" t="s">
        <v>398</v>
      </c>
      <c r="AY188" s="6" t="s">
        <v>437</v>
      </c>
      <c r="BE188" s="119">
        <f>IF($U$188="základní",$N$188,0)</f>
        <v>0</v>
      </c>
      <c r="BF188" s="119">
        <f>IF($U$188="snížená",$N$188,0)</f>
        <v>0</v>
      </c>
      <c r="BG188" s="119">
        <f>IF($U$188="zákl. přenesená",$N$188,0)</f>
        <v>0</v>
      </c>
      <c r="BH188" s="119">
        <f>IF($U$188="sníž. přenesená",$N$188,0)</f>
        <v>0</v>
      </c>
      <c r="BI188" s="119">
        <f>IF($U$188="nulová",$N$188,0)</f>
        <v>0</v>
      </c>
      <c r="BJ188" s="6" t="s">
        <v>322</v>
      </c>
      <c r="BK188" s="119">
        <f>ROUND($L$188*$K$188,2)</f>
        <v>0</v>
      </c>
      <c r="BL188" s="6" t="s">
        <v>490</v>
      </c>
      <c r="BM188" s="6" t="s">
        <v>551</v>
      </c>
    </row>
    <row r="189" spans="2:65" s="6" customFormat="1" ht="18.75" customHeight="1" x14ac:dyDescent="0.3">
      <c r="B189" s="120"/>
      <c r="E189" s="121"/>
      <c r="F189" s="185" t="s">
        <v>552</v>
      </c>
      <c r="G189" s="186"/>
      <c r="H189" s="186"/>
      <c r="I189" s="186"/>
      <c r="K189" s="122">
        <v>30</v>
      </c>
      <c r="R189" s="123"/>
      <c r="T189" s="124"/>
      <c r="AA189" s="125"/>
      <c r="AT189" s="121" t="s">
        <v>445</v>
      </c>
      <c r="AU189" s="121" t="s">
        <v>398</v>
      </c>
      <c r="AV189" s="121" t="s">
        <v>398</v>
      </c>
      <c r="AW189" s="121" t="s">
        <v>408</v>
      </c>
      <c r="AX189" s="121" t="s">
        <v>373</v>
      </c>
      <c r="AY189" s="121" t="s">
        <v>437</v>
      </c>
    </row>
    <row r="190" spans="2:65" s="6" customFormat="1" ht="18.75" customHeight="1" x14ac:dyDescent="0.3">
      <c r="B190" s="126"/>
      <c r="E190" s="127"/>
      <c r="F190" s="187" t="s">
        <v>449</v>
      </c>
      <c r="G190" s="188"/>
      <c r="H190" s="188"/>
      <c r="I190" s="188"/>
      <c r="K190" s="128">
        <v>30</v>
      </c>
      <c r="R190" s="129"/>
      <c r="T190" s="130"/>
      <c r="AA190" s="131"/>
      <c r="AT190" s="127" t="s">
        <v>445</v>
      </c>
      <c r="AU190" s="127" t="s">
        <v>398</v>
      </c>
      <c r="AV190" s="127" t="s">
        <v>442</v>
      </c>
      <c r="AW190" s="127" t="s">
        <v>408</v>
      </c>
      <c r="AX190" s="127" t="s">
        <v>322</v>
      </c>
      <c r="AY190" s="127" t="s">
        <v>437</v>
      </c>
    </row>
    <row r="191" spans="2:65" s="6" customFormat="1" ht="15.75" customHeight="1" x14ac:dyDescent="0.3">
      <c r="B191" s="19"/>
      <c r="C191" s="132" t="s">
        <v>553</v>
      </c>
      <c r="D191" s="132" t="s">
        <v>548</v>
      </c>
      <c r="E191" s="133" t="s">
        <v>554</v>
      </c>
      <c r="F191" s="189" t="s">
        <v>555</v>
      </c>
      <c r="G191" s="190"/>
      <c r="H191" s="190"/>
      <c r="I191" s="190"/>
      <c r="J191" s="134" t="s">
        <v>450</v>
      </c>
      <c r="K191" s="135">
        <v>34.5</v>
      </c>
      <c r="L191" s="191">
        <v>0</v>
      </c>
      <c r="M191" s="190"/>
      <c r="N191" s="191">
        <f>ROUND($L$191*$K$191,2)</f>
        <v>0</v>
      </c>
      <c r="O191" s="183"/>
      <c r="P191" s="183"/>
      <c r="Q191" s="183"/>
      <c r="R191" s="20"/>
      <c r="T191" s="116"/>
      <c r="U191" s="25" t="s">
        <v>338</v>
      </c>
      <c r="V191" s="117">
        <v>0</v>
      </c>
      <c r="W191" s="117">
        <f>$V$191*$K$191</f>
        <v>0</v>
      </c>
      <c r="X191" s="117">
        <v>4.4999999999999997E-3</v>
      </c>
      <c r="Y191" s="117">
        <f>$X$191*$K$191</f>
        <v>0.15525</v>
      </c>
      <c r="Z191" s="117">
        <v>0</v>
      </c>
      <c r="AA191" s="118">
        <f>$Z$191*$K$191</f>
        <v>0</v>
      </c>
      <c r="AR191" s="6" t="s">
        <v>534</v>
      </c>
      <c r="AT191" s="6" t="s">
        <v>548</v>
      </c>
      <c r="AU191" s="6" t="s">
        <v>398</v>
      </c>
      <c r="AY191" s="6" t="s">
        <v>437</v>
      </c>
      <c r="BE191" s="119">
        <f>IF($U$191="základní",$N$191,0)</f>
        <v>0</v>
      </c>
      <c r="BF191" s="119">
        <f>IF($U$191="snížená",$N$191,0)</f>
        <v>0</v>
      </c>
      <c r="BG191" s="119">
        <f>IF($U$191="zákl. přenesená",$N$191,0)</f>
        <v>0</v>
      </c>
      <c r="BH191" s="119">
        <f>IF($U$191="sníž. přenesená",$N$191,0)</f>
        <v>0</v>
      </c>
      <c r="BI191" s="119">
        <f>IF($U$191="nulová",$N$191,0)</f>
        <v>0</v>
      </c>
      <c r="BJ191" s="6" t="s">
        <v>322</v>
      </c>
      <c r="BK191" s="119">
        <f>ROUND($L$191*$K$191,2)</f>
        <v>0</v>
      </c>
      <c r="BL191" s="6" t="s">
        <v>490</v>
      </c>
      <c r="BM191" s="6" t="s">
        <v>556</v>
      </c>
    </row>
    <row r="192" spans="2:65" s="6" customFormat="1" ht="18.75" customHeight="1" x14ac:dyDescent="0.3">
      <c r="B192" s="120"/>
      <c r="E192" s="121"/>
      <c r="F192" s="185" t="s">
        <v>552</v>
      </c>
      <c r="G192" s="186"/>
      <c r="H192" s="186"/>
      <c r="I192" s="186"/>
      <c r="K192" s="122">
        <v>30</v>
      </c>
      <c r="R192" s="123"/>
      <c r="T192" s="124"/>
      <c r="AA192" s="125"/>
      <c r="AT192" s="121" t="s">
        <v>445</v>
      </c>
      <c r="AU192" s="121" t="s">
        <v>398</v>
      </c>
      <c r="AV192" s="121" t="s">
        <v>398</v>
      </c>
      <c r="AW192" s="121" t="s">
        <v>408</v>
      </c>
      <c r="AX192" s="121" t="s">
        <v>373</v>
      </c>
      <c r="AY192" s="121" t="s">
        <v>437</v>
      </c>
    </row>
    <row r="193" spans="2:65" s="6" customFormat="1" ht="18.75" customHeight="1" x14ac:dyDescent="0.3">
      <c r="B193" s="126"/>
      <c r="E193" s="127"/>
      <c r="F193" s="187" t="s">
        <v>449</v>
      </c>
      <c r="G193" s="188"/>
      <c r="H193" s="188"/>
      <c r="I193" s="188"/>
      <c r="K193" s="128">
        <v>30</v>
      </c>
      <c r="R193" s="129"/>
      <c r="T193" s="130"/>
      <c r="AA193" s="131"/>
      <c r="AT193" s="127" t="s">
        <v>445</v>
      </c>
      <c r="AU193" s="127" t="s">
        <v>398</v>
      </c>
      <c r="AV193" s="127" t="s">
        <v>442</v>
      </c>
      <c r="AW193" s="127" t="s">
        <v>408</v>
      </c>
      <c r="AX193" s="127" t="s">
        <v>322</v>
      </c>
      <c r="AY193" s="127" t="s">
        <v>437</v>
      </c>
    </row>
    <row r="194" spans="2:65" s="6" customFormat="1" ht="27" customHeight="1" x14ac:dyDescent="0.3">
      <c r="B194" s="19"/>
      <c r="C194" s="112" t="s">
        <v>557</v>
      </c>
      <c r="D194" s="112" t="s">
        <v>438</v>
      </c>
      <c r="E194" s="113" t="s">
        <v>558</v>
      </c>
      <c r="F194" s="182" t="s">
        <v>559</v>
      </c>
      <c r="G194" s="183"/>
      <c r="H194" s="183"/>
      <c r="I194" s="183"/>
      <c r="J194" s="114" t="s">
        <v>560</v>
      </c>
      <c r="K194" s="115">
        <v>203.637</v>
      </c>
      <c r="L194" s="184">
        <v>0</v>
      </c>
      <c r="M194" s="183"/>
      <c r="N194" s="184">
        <f>ROUND($L$194*$K$194,2)</f>
        <v>0</v>
      </c>
      <c r="O194" s="183"/>
      <c r="P194" s="183"/>
      <c r="Q194" s="183"/>
      <c r="R194" s="20"/>
      <c r="T194" s="116"/>
      <c r="U194" s="25" t="s">
        <v>338</v>
      </c>
      <c r="V194" s="117">
        <v>0</v>
      </c>
      <c r="W194" s="117">
        <f>$V$194*$K$194</f>
        <v>0</v>
      </c>
      <c r="X194" s="117">
        <v>0</v>
      </c>
      <c r="Y194" s="117">
        <f>$X$194*$K$194</f>
        <v>0</v>
      </c>
      <c r="Z194" s="117">
        <v>0</v>
      </c>
      <c r="AA194" s="118">
        <f>$Z$194*$K$194</f>
        <v>0</v>
      </c>
      <c r="AR194" s="6" t="s">
        <v>490</v>
      </c>
      <c r="AT194" s="6" t="s">
        <v>438</v>
      </c>
      <c r="AU194" s="6" t="s">
        <v>398</v>
      </c>
      <c r="AY194" s="6" t="s">
        <v>437</v>
      </c>
      <c r="BE194" s="119">
        <f>IF($U$194="základní",$N$194,0)</f>
        <v>0</v>
      </c>
      <c r="BF194" s="119">
        <f>IF($U$194="snížená",$N$194,0)</f>
        <v>0</v>
      </c>
      <c r="BG194" s="119">
        <f>IF($U$194="zákl. přenesená",$N$194,0)</f>
        <v>0</v>
      </c>
      <c r="BH194" s="119">
        <f>IF($U$194="sníž. přenesená",$N$194,0)</f>
        <v>0</v>
      </c>
      <c r="BI194" s="119">
        <f>IF($U$194="nulová",$N$194,0)</f>
        <v>0</v>
      </c>
      <c r="BJ194" s="6" t="s">
        <v>322</v>
      </c>
      <c r="BK194" s="119">
        <f>ROUND($L$194*$K$194,2)</f>
        <v>0</v>
      </c>
      <c r="BL194" s="6" t="s">
        <v>490</v>
      </c>
      <c r="BM194" s="6" t="s">
        <v>561</v>
      </c>
    </row>
    <row r="195" spans="2:65" s="102" customFormat="1" ht="30.75" customHeight="1" x14ac:dyDescent="0.3">
      <c r="B195" s="103"/>
      <c r="D195" s="111" t="s">
        <v>417</v>
      </c>
      <c r="E195" s="111"/>
      <c r="F195" s="111"/>
      <c r="G195" s="111"/>
      <c r="H195" s="111"/>
      <c r="I195" s="111"/>
      <c r="J195" s="111"/>
      <c r="K195" s="111"/>
      <c r="L195" s="111"/>
      <c r="M195" s="111"/>
      <c r="N195" s="177">
        <f>$BK$195</f>
        <v>0</v>
      </c>
      <c r="O195" s="178"/>
      <c r="P195" s="178"/>
      <c r="Q195" s="178"/>
      <c r="R195" s="106"/>
      <c r="T195" s="107"/>
      <c r="W195" s="108">
        <f>SUM($W$196:$W$203)</f>
        <v>3.375</v>
      </c>
      <c r="Y195" s="108">
        <f>SUM($Y$196:$Y$203)</f>
        <v>9.0825000000000003E-2</v>
      </c>
      <c r="AA195" s="109">
        <f>SUM($AA$196:$AA$203)</f>
        <v>0.09</v>
      </c>
      <c r="AR195" s="105" t="s">
        <v>398</v>
      </c>
      <c r="AT195" s="105" t="s">
        <v>372</v>
      </c>
      <c r="AU195" s="105" t="s">
        <v>322</v>
      </c>
      <c r="AY195" s="105" t="s">
        <v>437</v>
      </c>
      <c r="BK195" s="110">
        <f>SUM($BK$196:$BK$203)</f>
        <v>0</v>
      </c>
    </row>
    <row r="196" spans="2:65" s="6" customFormat="1" ht="27" customHeight="1" x14ac:dyDescent="0.3">
      <c r="B196" s="19"/>
      <c r="C196" s="112" t="s">
        <v>562</v>
      </c>
      <c r="D196" s="112" t="s">
        <v>438</v>
      </c>
      <c r="E196" s="113" t="s">
        <v>563</v>
      </c>
      <c r="F196" s="182" t="s">
        <v>564</v>
      </c>
      <c r="G196" s="183"/>
      <c r="H196" s="183"/>
      <c r="I196" s="183"/>
      <c r="J196" s="114" t="s">
        <v>450</v>
      </c>
      <c r="K196" s="115">
        <v>15</v>
      </c>
      <c r="L196" s="184">
        <v>0</v>
      </c>
      <c r="M196" s="183"/>
      <c r="N196" s="184">
        <f>ROUND($L$196*$K$196,2)</f>
        <v>0</v>
      </c>
      <c r="O196" s="183"/>
      <c r="P196" s="183"/>
      <c r="Q196" s="183"/>
      <c r="R196" s="20"/>
      <c r="T196" s="116"/>
      <c r="U196" s="25" t="s">
        <v>338</v>
      </c>
      <c r="V196" s="117">
        <v>4.5999999999999999E-2</v>
      </c>
      <c r="W196" s="117">
        <f>$V$196*$K$196</f>
        <v>0.69</v>
      </c>
      <c r="X196" s="117">
        <v>0</v>
      </c>
      <c r="Y196" s="117">
        <f>$X$196*$K$196</f>
        <v>0</v>
      </c>
      <c r="Z196" s="117">
        <v>6.0000000000000001E-3</v>
      </c>
      <c r="AA196" s="118">
        <f>$Z$196*$K$196</f>
        <v>0.09</v>
      </c>
      <c r="AR196" s="6" t="s">
        <v>490</v>
      </c>
      <c r="AT196" s="6" t="s">
        <v>438</v>
      </c>
      <c r="AU196" s="6" t="s">
        <v>398</v>
      </c>
      <c r="AY196" s="6" t="s">
        <v>437</v>
      </c>
      <c r="BE196" s="119">
        <f>IF($U$196="základní",$N$196,0)</f>
        <v>0</v>
      </c>
      <c r="BF196" s="119">
        <f>IF($U$196="snížená",$N$196,0)</f>
        <v>0</v>
      </c>
      <c r="BG196" s="119">
        <f>IF($U$196="zákl. přenesená",$N$196,0)</f>
        <v>0</v>
      </c>
      <c r="BH196" s="119">
        <f>IF($U$196="sníž. přenesená",$N$196,0)</f>
        <v>0</v>
      </c>
      <c r="BI196" s="119">
        <f>IF($U$196="nulová",$N$196,0)</f>
        <v>0</v>
      </c>
      <c r="BJ196" s="6" t="s">
        <v>322</v>
      </c>
      <c r="BK196" s="119">
        <f>ROUND($L$196*$K$196,2)</f>
        <v>0</v>
      </c>
      <c r="BL196" s="6" t="s">
        <v>490</v>
      </c>
      <c r="BM196" s="6" t="s">
        <v>565</v>
      </c>
    </row>
    <row r="197" spans="2:65" s="6" customFormat="1" ht="18.75" customHeight="1" x14ac:dyDescent="0.3">
      <c r="B197" s="120"/>
      <c r="E197" s="121"/>
      <c r="F197" s="185" t="s">
        <v>566</v>
      </c>
      <c r="G197" s="186"/>
      <c r="H197" s="186"/>
      <c r="I197" s="186"/>
      <c r="K197" s="122">
        <v>15</v>
      </c>
      <c r="R197" s="123"/>
      <c r="T197" s="124"/>
      <c r="AA197" s="125"/>
      <c r="AT197" s="121" t="s">
        <v>445</v>
      </c>
      <c r="AU197" s="121" t="s">
        <v>398</v>
      </c>
      <c r="AV197" s="121" t="s">
        <v>398</v>
      </c>
      <c r="AW197" s="121" t="s">
        <v>408</v>
      </c>
      <c r="AX197" s="121" t="s">
        <v>373</v>
      </c>
      <c r="AY197" s="121" t="s">
        <v>437</v>
      </c>
    </row>
    <row r="198" spans="2:65" s="6" customFormat="1" ht="18.75" customHeight="1" x14ac:dyDescent="0.3">
      <c r="B198" s="126"/>
      <c r="E198" s="127"/>
      <c r="F198" s="187" t="s">
        <v>449</v>
      </c>
      <c r="G198" s="188"/>
      <c r="H198" s="188"/>
      <c r="I198" s="188"/>
      <c r="K198" s="128">
        <v>15</v>
      </c>
      <c r="R198" s="129"/>
      <c r="T198" s="130"/>
      <c r="AA198" s="131"/>
      <c r="AT198" s="127" t="s">
        <v>445</v>
      </c>
      <c r="AU198" s="127" t="s">
        <v>398</v>
      </c>
      <c r="AV198" s="127" t="s">
        <v>442</v>
      </c>
      <c r="AW198" s="127" t="s">
        <v>408</v>
      </c>
      <c r="AX198" s="127" t="s">
        <v>322</v>
      </c>
      <c r="AY198" s="127" t="s">
        <v>437</v>
      </c>
    </row>
    <row r="199" spans="2:65" s="6" customFormat="1" ht="27" customHeight="1" x14ac:dyDescent="0.3">
      <c r="B199" s="19"/>
      <c r="C199" s="112" t="s">
        <v>567</v>
      </c>
      <c r="D199" s="112" t="s">
        <v>438</v>
      </c>
      <c r="E199" s="113" t="s">
        <v>568</v>
      </c>
      <c r="F199" s="182" t="s">
        <v>569</v>
      </c>
      <c r="G199" s="183"/>
      <c r="H199" s="183"/>
      <c r="I199" s="183"/>
      <c r="J199" s="114" t="s">
        <v>450</v>
      </c>
      <c r="K199" s="115">
        <v>15</v>
      </c>
      <c r="L199" s="184">
        <v>0</v>
      </c>
      <c r="M199" s="183"/>
      <c r="N199" s="184">
        <f>ROUND($L$199*$K$199,2)</f>
        <v>0</v>
      </c>
      <c r="O199" s="183"/>
      <c r="P199" s="183"/>
      <c r="Q199" s="183"/>
      <c r="R199" s="20"/>
      <c r="T199" s="116"/>
      <c r="U199" s="25" t="s">
        <v>338</v>
      </c>
      <c r="V199" s="117">
        <v>0.17899999999999999</v>
      </c>
      <c r="W199" s="117">
        <f>$V$199*$K$199</f>
        <v>2.6850000000000001</v>
      </c>
      <c r="X199" s="117">
        <v>8.8000000000000003E-4</v>
      </c>
      <c r="Y199" s="117">
        <f>$X$199*$K$199</f>
        <v>1.32E-2</v>
      </c>
      <c r="Z199" s="117">
        <v>0</v>
      </c>
      <c r="AA199" s="118">
        <f>$Z$199*$K$199</f>
        <v>0</v>
      </c>
      <c r="AR199" s="6" t="s">
        <v>490</v>
      </c>
      <c r="AT199" s="6" t="s">
        <v>438</v>
      </c>
      <c r="AU199" s="6" t="s">
        <v>398</v>
      </c>
      <c r="AY199" s="6" t="s">
        <v>437</v>
      </c>
      <c r="BE199" s="119">
        <f>IF($U$199="základní",$N$199,0)</f>
        <v>0</v>
      </c>
      <c r="BF199" s="119">
        <f>IF($U$199="snížená",$N$199,0)</f>
        <v>0</v>
      </c>
      <c r="BG199" s="119">
        <f>IF($U$199="zákl. přenesená",$N$199,0)</f>
        <v>0</v>
      </c>
      <c r="BH199" s="119">
        <f>IF($U$199="sníž. přenesená",$N$199,0)</f>
        <v>0</v>
      </c>
      <c r="BI199" s="119">
        <f>IF($U$199="nulová",$N$199,0)</f>
        <v>0</v>
      </c>
      <c r="BJ199" s="6" t="s">
        <v>322</v>
      </c>
      <c r="BK199" s="119">
        <f>ROUND($L$199*$K$199,2)</f>
        <v>0</v>
      </c>
      <c r="BL199" s="6" t="s">
        <v>490</v>
      </c>
      <c r="BM199" s="6" t="s">
        <v>570</v>
      </c>
    </row>
    <row r="200" spans="2:65" s="6" customFormat="1" ht="18.75" customHeight="1" x14ac:dyDescent="0.3">
      <c r="B200" s="120"/>
      <c r="E200" s="121"/>
      <c r="F200" s="185" t="s">
        <v>566</v>
      </c>
      <c r="G200" s="186"/>
      <c r="H200" s="186"/>
      <c r="I200" s="186"/>
      <c r="K200" s="122">
        <v>15</v>
      </c>
      <c r="R200" s="123"/>
      <c r="T200" s="124"/>
      <c r="AA200" s="125"/>
      <c r="AT200" s="121" t="s">
        <v>445</v>
      </c>
      <c r="AU200" s="121" t="s">
        <v>398</v>
      </c>
      <c r="AV200" s="121" t="s">
        <v>398</v>
      </c>
      <c r="AW200" s="121" t="s">
        <v>408</v>
      </c>
      <c r="AX200" s="121" t="s">
        <v>373</v>
      </c>
      <c r="AY200" s="121" t="s">
        <v>437</v>
      </c>
    </row>
    <row r="201" spans="2:65" s="6" customFormat="1" ht="18.75" customHeight="1" x14ac:dyDescent="0.3">
      <c r="B201" s="126"/>
      <c r="E201" s="127"/>
      <c r="F201" s="187" t="s">
        <v>449</v>
      </c>
      <c r="G201" s="188"/>
      <c r="H201" s="188"/>
      <c r="I201" s="188"/>
      <c r="K201" s="128">
        <v>15</v>
      </c>
      <c r="R201" s="129"/>
      <c r="T201" s="130"/>
      <c r="AA201" s="131"/>
      <c r="AT201" s="127" t="s">
        <v>445</v>
      </c>
      <c r="AU201" s="127" t="s">
        <v>398</v>
      </c>
      <c r="AV201" s="127" t="s">
        <v>442</v>
      </c>
      <c r="AW201" s="127" t="s">
        <v>408</v>
      </c>
      <c r="AX201" s="127" t="s">
        <v>322</v>
      </c>
      <c r="AY201" s="127" t="s">
        <v>437</v>
      </c>
    </row>
    <row r="202" spans="2:65" s="6" customFormat="1" ht="27" customHeight="1" x14ac:dyDescent="0.3">
      <c r="B202" s="19"/>
      <c r="C202" s="132" t="s">
        <v>571</v>
      </c>
      <c r="D202" s="132" t="s">
        <v>548</v>
      </c>
      <c r="E202" s="133" t="s">
        <v>572</v>
      </c>
      <c r="F202" s="189" t="s">
        <v>573</v>
      </c>
      <c r="G202" s="190"/>
      <c r="H202" s="190"/>
      <c r="I202" s="190"/>
      <c r="J202" s="134" t="s">
        <v>450</v>
      </c>
      <c r="K202" s="135">
        <v>17.25</v>
      </c>
      <c r="L202" s="191">
        <v>0</v>
      </c>
      <c r="M202" s="190"/>
      <c r="N202" s="191">
        <f>ROUND($L$202*$K$202,2)</f>
        <v>0</v>
      </c>
      <c r="O202" s="183"/>
      <c r="P202" s="183"/>
      <c r="Q202" s="183"/>
      <c r="R202" s="20"/>
      <c r="T202" s="116"/>
      <c r="U202" s="25" t="s">
        <v>338</v>
      </c>
      <c r="V202" s="117">
        <v>0</v>
      </c>
      <c r="W202" s="117">
        <f>$V$202*$K$202</f>
        <v>0</v>
      </c>
      <c r="X202" s="117">
        <v>4.4999999999999997E-3</v>
      </c>
      <c r="Y202" s="117">
        <f>$X$202*$K$202</f>
        <v>7.7625E-2</v>
      </c>
      <c r="Z202" s="117">
        <v>0</v>
      </c>
      <c r="AA202" s="118">
        <f>$Z$202*$K$202</f>
        <v>0</v>
      </c>
      <c r="AR202" s="6" t="s">
        <v>534</v>
      </c>
      <c r="AT202" s="6" t="s">
        <v>548</v>
      </c>
      <c r="AU202" s="6" t="s">
        <v>398</v>
      </c>
      <c r="AY202" s="6" t="s">
        <v>437</v>
      </c>
      <c r="BE202" s="119">
        <f>IF($U$202="základní",$N$202,0)</f>
        <v>0</v>
      </c>
      <c r="BF202" s="119">
        <f>IF($U$202="snížená",$N$202,0)</f>
        <v>0</v>
      </c>
      <c r="BG202" s="119">
        <f>IF($U$202="zákl. přenesená",$N$202,0)</f>
        <v>0</v>
      </c>
      <c r="BH202" s="119">
        <f>IF($U$202="sníž. přenesená",$N$202,0)</f>
        <v>0</v>
      </c>
      <c r="BI202" s="119">
        <f>IF($U$202="nulová",$N$202,0)</f>
        <v>0</v>
      </c>
      <c r="BJ202" s="6" t="s">
        <v>322</v>
      </c>
      <c r="BK202" s="119">
        <f>ROUND($L$202*$K$202,2)</f>
        <v>0</v>
      </c>
      <c r="BL202" s="6" t="s">
        <v>490</v>
      </c>
      <c r="BM202" s="6" t="s">
        <v>574</v>
      </c>
    </row>
    <row r="203" spans="2:65" s="6" customFormat="1" ht="27" customHeight="1" x14ac:dyDescent="0.3">
      <c r="B203" s="19"/>
      <c r="C203" s="112" t="s">
        <v>575</v>
      </c>
      <c r="D203" s="112" t="s">
        <v>438</v>
      </c>
      <c r="E203" s="113" t="s">
        <v>576</v>
      </c>
      <c r="F203" s="182" t="s">
        <v>577</v>
      </c>
      <c r="G203" s="183"/>
      <c r="H203" s="183"/>
      <c r="I203" s="183"/>
      <c r="J203" s="114" t="s">
        <v>560</v>
      </c>
      <c r="K203" s="115">
        <v>68.415000000000006</v>
      </c>
      <c r="L203" s="184">
        <v>0</v>
      </c>
      <c r="M203" s="183"/>
      <c r="N203" s="184">
        <f>ROUND($L$203*$K$203,2)</f>
        <v>0</v>
      </c>
      <c r="O203" s="183"/>
      <c r="P203" s="183"/>
      <c r="Q203" s="183"/>
      <c r="R203" s="20"/>
      <c r="T203" s="116"/>
      <c r="U203" s="25" t="s">
        <v>338</v>
      </c>
      <c r="V203" s="117">
        <v>0</v>
      </c>
      <c r="W203" s="117">
        <f>$V$203*$K$203</f>
        <v>0</v>
      </c>
      <c r="X203" s="117">
        <v>0</v>
      </c>
      <c r="Y203" s="117">
        <f>$X$203*$K$203</f>
        <v>0</v>
      </c>
      <c r="Z203" s="117">
        <v>0</v>
      </c>
      <c r="AA203" s="118">
        <f>$Z$203*$K$203</f>
        <v>0</v>
      </c>
      <c r="AR203" s="6" t="s">
        <v>490</v>
      </c>
      <c r="AT203" s="6" t="s">
        <v>438</v>
      </c>
      <c r="AU203" s="6" t="s">
        <v>398</v>
      </c>
      <c r="AY203" s="6" t="s">
        <v>437</v>
      </c>
      <c r="BE203" s="119">
        <f>IF($U$203="základní",$N$203,0)</f>
        <v>0</v>
      </c>
      <c r="BF203" s="119">
        <f>IF($U$203="snížená",$N$203,0)</f>
        <v>0</v>
      </c>
      <c r="BG203" s="119">
        <f>IF($U$203="zákl. přenesená",$N$203,0)</f>
        <v>0</v>
      </c>
      <c r="BH203" s="119">
        <f>IF($U$203="sníž. přenesená",$N$203,0)</f>
        <v>0</v>
      </c>
      <c r="BI203" s="119">
        <f>IF($U$203="nulová",$N$203,0)</f>
        <v>0</v>
      </c>
      <c r="BJ203" s="6" t="s">
        <v>322</v>
      </c>
      <c r="BK203" s="119">
        <f>ROUND($L$203*$K$203,2)</f>
        <v>0</v>
      </c>
      <c r="BL203" s="6" t="s">
        <v>490</v>
      </c>
      <c r="BM203" s="6" t="s">
        <v>578</v>
      </c>
    </row>
    <row r="204" spans="2:65" s="102" customFormat="1" ht="30.75" customHeight="1" x14ac:dyDescent="0.3">
      <c r="B204" s="103"/>
      <c r="D204" s="111" t="s">
        <v>418</v>
      </c>
      <c r="E204" s="111"/>
      <c r="F204" s="111"/>
      <c r="G204" s="111"/>
      <c r="H204" s="111"/>
      <c r="I204" s="111"/>
      <c r="J204" s="111"/>
      <c r="K204" s="111"/>
      <c r="L204" s="111"/>
      <c r="M204" s="111"/>
      <c r="N204" s="177">
        <f>$BK$204</f>
        <v>0</v>
      </c>
      <c r="O204" s="178"/>
      <c r="P204" s="178"/>
      <c r="Q204" s="178"/>
      <c r="R204" s="106"/>
      <c r="T204" s="107"/>
      <c r="W204" s="108">
        <f>SUM($W$205:$W$214)</f>
        <v>11.385</v>
      </c>
      <c r="Y204" s="108">
        <f>SUM($Y$205:$Y$214)</f>
        <v>0.19890000000000002</v>
      </c>
      <c r="AA204" s="109">
        <f>SUM($AA$205:$AA$214)</f>
        <v>0.23625000000000002</v>
      </c>
      <c r="AR204" s="105" t="s">
        <v>398</v>
      </c>
      <c r="AT204" s="105" t="s">
        <v>372</v>
      </c>
      <c r="AU204" s="105" t="s">
        <v>322</v>
      </c>
      <c r="AY204" s="105" t="s">
        <v>437</v>
      </c>
      <c r="BK204" s="110">
        <f>SUM($BK$205:$BK$214)</f>
        <v>0</v>
      </c>
    </row>
    <row r="205" spans="2:65" s="6" customFormat="1" ht="27" customHeight="1" x14ac:dyDescent="0.3">
      <c r="B205" s="19"/>
      <c r="C205" s="112" t="s">
        <v>579</v>
      </c>
      <c r="D205" s="112" t="s">
        <v>438</v>
      </c>
      <c r="E205" s="113" t="s">
        <v>580</v>
      </c>
      <c r="F205" s="182" t="s">
        <v>581</v>
      </c>
      <c r="G205" s="183"/>
      <c r="H205" s="183"/>
      <c r="I205" s="183"/>
      <c r="J205" s="114" t="s">
        <v>450</v>
      </c>
      <c r="K205" s="115">
        <v>45</v>
      </c>
      <c r="L205" s="184">
        <v>0</v>
      </c>
      <c r="M205" s="183"/>
      <c r="N205" s="184">
        <f>ROUND($L$205*$K$205,2)</f>
        <v>0</v>
      </c>
      <c r="O205" s="183"/>
      <c r="P205" s="183"/>
      <c r="Q205" s="183"/>
      <c r="R205" s="20"/>
      <c r="T205" s="116"/>
      <c r="U205" s="25" t="s">
        <v>338</v>
      </c>
      <c r="V205" s="117">
        <v>7.2999999999999995E-2</v>
      </c>
      <c r="W205" s="117">
        <f>$V$205*$K$205</f>
        <v>3.2849999999999997</v>
      </c>
      <c r="X205" s="117">
        <v>0</v>
      </c>
      <c r="Y205" s="117">
        <f>$X$205*$K$205</f>
        <v>0</v>
      </c>
      <c r="Z205" s="117">
        <v>5.2500000000000003E-3</v>
      </c>
      <c r="AA205" s="118">
        <f>$Z$205*$K$205</f>
        <v>0.23625000000000002</v>
      </c>
      <c r="AR205" s="6" t="s">
        <v>490</v>
      </c>
      <c r="AT205" s="6" t="s">
        <v>438</v>
      </c>
      <c r="AU205" s="6" t="s">
        <v>398</v>
      </c>
      <c r="AY205" s="6" t="s">
        <v>437</v>
      </c>
      <c r="BE205" s="119">
        <f>IF($U$205="základní",$N$205,0)</f>
        <v>0</v>
      </c>
      <c r="BF205" s="119">
        <f>IF($U$205="snížená",$N$205,0)</f>
        <v>0</v>
      </c>
      <c r="BG205" s="119">
        <f>IF($U$205="zákl. přenesená",$N$205,0)</f>
        <v>0</v>
      </c>
      <c r="BH205" s="119">
        <f>IF($U$205="sníž. přenesená",$N$205,0)</f>
        <v>0</v>
      </c>
      <c r="BI205" s="119">
        <f>IF($U$205="nulová",$N$205,0)</f>
        <v>0</v>
      </c>
      <c r="BJ205" s="6" t="s">
        <v>322</v>
      </c>
      <c r="BK205" s="119">
        <f>ROUND($L$205*$K$205,2)</f>
        <v>0</v>
      </c>
      <c r="BL205" s="6" t="s">
        <v>490</v>
      </c>
      <c r="BM205" s="6" t="s">
        <v>582</v>
      </c>
    </row>
    <row r="206" spans="2:65" s="6" customFormat="1" ht="18.75" customHeight="1" x14ac:dyDescent="0.3">
      <c r="B206" s="120"/>
      <c r="E206" s="121"/>
      <c r="F206" s="185" t="s">
        <v>583</v>
      </c>
      <c r="G206" s="186"/>
      <c r="H206" s="186"/>
      <c r="I206" s="186"/>
      <c r="K206" s="122">
        <v>45</v>
      </c>
      <c r="R206" s="123"/>
      <c r="T206" s="124"/>
      <c r="AA206" s="125"/>
      <c r="AT206" s="121" t="s">
        <v>445</v>
      </c>
      <c r="AU206" s="121" t="s">
        <v>398</v>
      </c>
      <c r="AV206" s="121" t="s">
        <v>398</v>
      </c>
      <c r="AW206" s="121" t="s">
        <v>408</v>
      </c>
      <c r="AX206" s="121" t="s">
        <v>373</v>
      </c>
      <c r="AY206" s="121" t="s">
        <v>437</v>
      </c>
    </row>
    <row r="207" spans="2:65" s="6" customFormat="1" ht="18.75" customHeight="1" x14ac:dyDescent="0.3">
      <c r="B207" s="126"/>
      <c r="E207" s="127"/>
      <c r="F207" s="187" t="s">
        <v>449</v>
      </c>
      <c r="G207" s="188"/>
      <c r="H207" s="188"/>
      <c r="I207" s="188"/>
      <c r="K207" s="128">
        <v>45</v>
      </c>
      <c r="R207" s="129"/>
      <c r="T207" s="130"/>
      <c r="AA207" s="131"/>
      <c r="AT207" s="127" t="s">
        <v>445</v>
      </c>
      <c r="AU207" s="127" t="s">
        <v>398</v>
      </c>
      <c r="AV207" s="127" t="s">
        <v>442</v>
      </c>
      <c r="AW207" s="127" t="s">
        <v>408</v>
      </c>
      <c r="AX207" s="127" t="s">
        <v>322</v>
      </c>
      <c r="AY207" s="127" t="s">
        <v>437</v>
      </c>
    </row>
    <row r="208" spans="2:65" s="6" customFormat="1" ht="27" customHeight="1" x14ac:dyDescent="0.3">
      <c r="B208" s="19"/>
      <c r="C208" s="112" t="s">
        <v>584</v>
      </c>
      <c r="D208" s="112" t="s">
        <v>438</v>
      </c>
      <c r="E208" s="113" t="s">
        <v>585</v>
      </c>
      <c r="F208" s="182" t="s">
        <v>586</v>
      </c>
      <c r="G208" s="183"/>
      <c r="H208" s="183"/>
      <c r="I208" s="183"/>
      <c r="J208" s="114" t="s">
        <v>450</v>
      </c>
      <c r="K208" s="115">
        <v>45</v>
      </c>
      <c r="L208" s="184">
        <v>0</v>
      </c>
      <c r="M208" s="183"/>
      <c r="N208" s="184">
        <f>ROUND($L$208*$K$208,2)</f>
        <v>0</v>
      </c>
      <c r="O208" s="183"/>
      <c r="P208" s="183"/>
      <c r="Q208" s="183"/>
      <c r="R208" s="20"/>
      <c r="T208" s="116"/>
      <c r="U208" s="25" t="s">
        <v>338</v>
      </c>
      <c r="V208" s="117">
        <v>0.18</v>
      </c>
      <c r="W208" s="117">
        <f>$V$208*$K$208</f>
        <v>8.1</v>
      </c>
      <c r="X208" s="117">
        <v>2.0400000000000001E-3</v>
      </c>
      <c r="Y208" s="117">
        <f>$X$208*$K$208</f>
        <v>9.1800000000000007E-2</v>
      </c>
      <c r="Z208" s="117">
        <v>0</v>
      </c>
      <c r="AA208" s="118">
        <f>$Z$208*$K$208</f>
        <v>0</v>
      </c>
      <c r="AR208" s="6" t="s">
        <v>490</v>
      </c>
      <c r="AT208" s="6" t="s">
        <v>438</v>
      </c>
      <c r="AU208" s="6" t="s">
        <v>398</v>
      </c>
      <c r="AY208" s="6" t="s">
        <v>437</v>
      </c>
      <c r="BE208" s="119">
        <f>IF($U$208="základní",$N$208,0)</f>
        <v>0</v>
      </c>
      <c r="BF208" s="119">
        <f>IF($U$208="snížená",$N$208,0)</f>
        <v>0</v>
      </c>
      <c r="BG208" s="119">
        <f>IF($U$208="zákl. přenesená",$N$208,0)</f>
        <v>0</v>
      </c>
      <c r="BH208" s="119">
        <f>IF($U$208="sníž. přenesená",$N$208,0)</f>
        <v>0</v>
      </c>
      <c r="BI208" s="119">
        <f>IF($U$208="nulová",$N$208,0)</f>
        <v>0</v>
      </c>
      <c r="BJ208" s="6" t="s">
        <v>322</v>
      </c>
      <c r="BK208" s="119">
        <f>ROUND($L$208*$K$208,2)</f>
        <v>0</v>
      </c>
      <c r="BL208" s="6" t="s">
        <v>490</v>
      </c>
      <c r="BM208" s="6" t="s">
        <v>587</v>
      </c>
    </row>
    <row r="209" spans="2:65" s="6" customFormat="1" ht="18.75" customHeight="1" x14ac:dyDescent="0.3">
      <c r="B209" s="120"/>
      <c r="E209" s="121"/>
      <c r="F209" s="185" t="s">
        <v>583</v>
      </c>
      <c r="G209" s="186"/>
      <c r="H209" s="186"/>
      <c r="I209" s="186"/>
      <c r="K209" s="122">
        <v>45</v>
      </c>
      <c r="R209" s="123"/>
      <c r="T209" s="124"/>
      <c r="AA209" s="125"/>
      <c r="AT209" s="121" t="s">
        <v>445</v>
      </c>
      <c r="AU209" s="121" t="s">
        <v>398</v>
      </c>
      <c r="AV209" s="121" t="s">
        <v>398</v>
      </c>
      <c r="AW209" s="121" t="s">
        <v>408</v>
      </c>
      <c r="AX209" s="121" t="s">
        <v>373</v>
      </c>
      <c r="AY209" s="121" t="s">
        <v>437</v>
      </c>
    </row>
    <row r="210" spans="2:65" s="6" customFormat="1" ht="18.75" customHeight="1" x14ac:dyDescent="0.3">
      <c r="B210" s="126"/>
      <c r="E210" s="127"/>
      <c r="F210" s="187" t="s">
        <v>449</v>
      </c>
      <c r="G210" s="188"/>
      <c r="H210" s="188"/>
      <c r="I210" s="188"/>
      <c r="K210" s="128">
        <v>45</v>
      </c>
      <c r="R210" s="129"/>
      <c r="T210" s="130"/>
      <c r="AA210" s="131"/>
      <c r="AT210" s="127" t="s">
        <v>445</v>
      </c>
      <c r="AU210" s="127" t="s">
        <v>398</v>
      </c>
      <c r="AV210" s="127" t="s">
        <v>442</v>
      </c>
      <c r="AW210" s="127" t="s">
        <v>408</v>
      </c>
      <c r="AX210" s="127" t="s">
        <v>322</v>
      </c>
      <c r="AY210" s="127" t="s">
        <v>437</v>
      </c>
    </row>
    <row r="211" spans="2:65" s="6" customFormat="1" ht="15.75" customHeight="1" x14ac:dyDescent="0.3">
      <c r="B211" s="19"/>
      <c r="C211" s="132" t="s">
        <v>588</v>
      </c>
      <c r="D211" s="132" t="s">
        <v>548</v>
      </c>
      <c r="E211" s="133" t="s">
        <v>589</v>
      </c>
      <c r="F211" s="189" t="s">
        <v>590</v>
      </c>
      <c r="G211" s="190"/>
      <c r="H211" s="190"/>
      <c r="I211" s="190"/>
      <c r="J211" s="134" t="s">
        <v>450</v>
      </c>
      <c r="K211" s="135">
        <v>15.3</v>
      </c>
      <c r="L211" s="191">
        <v>0</v>
      </c>
      <c r="M211" s="190"/>
      <c r="N211" s="191">
        <f>ROUND($L$211*$K$211,2)</f>
        <v>0</v>
      </c>
      <c r="O211" s="183"/>
      <c r="P211" s="183"/>
      <c r="Q211" s="183"/>
      <c r="R211" s="20"/>
      <c r="T211" s="116"/>
      <c r="U211" s="25" t="s">
        <v>338</v>
      </c>
      <c r="V211" s="117">
        <v>0</v>
      </c>
      <c r="W211" s="117">
        <f>$V$211*$K$211</f>
        <v>0</v>
      </c>
      <c r="X211" s="117">
        <v>4.0000000000000001E-3</v>
      </c>
      <c r="Y211" s="117">
        <f>$X$211*$K$211</f>
        <v>6.1200000000000004E-2</v>
      </c>
      <c r="Z211" s="117">
        <v>0</v>
      </c>
      <c r="AA211" s="118">
        <f>$Z$211*$K$211</f>
        <v>0</v>
      </c>
      <c r="AR211" s="6" t="s">
        <v>534</v>
      </c>
      <c r="AT211" s="6" t="s">
        <v>548</v>
      </c>
      <c r="AU211" s="6" t="s">
        <v>398</v>
      </c>
      <c r="AY211" s="6" t="s">
        <v>437</v>
      </c>
      <c r="BE211" s="119">
        <f>IF($U$211="základní",$N$211,0)</f>
        <v>0</v>
      </c>
      <c r="BF211" s="119">
        <f>IF($U$211="snížená",$N$211,0)</f>
        <v>0</v>
      </c>
      <c r="BG211" s="119">
        <f>IF($U$211="zákl. přenesená",$N$211,0)</f>
        <v>0</v>
      </c>
      <c r="BH211" s="119">
        <f>IF($U$211="sníž. přenesená",$N$211,0)</f>
        <v>0</v>
      </c>
      <c r="BI211" s="119">
        <f>IF($U$211="nulová",$N$211,0)</f>
        <v>0</v>
      </c>
      <c r="BJ211" s="6" t="s">
        <v>322</v>
      </c>
      <c r="BK211" s="119">
        <f>ROUND($L$211*$K$211,2)</f>
        <v>0</v>
      </c>
      <c r="BL211" s="6" t="s">
        <v>490</v>
      </c>
      <c r="BM211" s="6" t="s">
        <v>591</v>
      </c>
    </row>
    <row r="212" spans="2:65" s="6" customFormat="1" ht="27" customHeight="1" x14ac:dyDescent="0.3">
      <c r="B212" s="19"/>
      <c r="C212" s="132" t="s">
        <v>592</v>
      </c>
      <c r="D212" s="132" t="s">
        <v>548</v>
      </c>
      <c r="E212" s="133" t="s">
        <v>593</v>
      </c>
      <c r="F212" s="189" t="s">
        <v>594</v>
      </c>
      <c r="G212" s="190"/>
      <c r="H212" s="190"/>
      <c r="I212" s="190"/>
      <c r="J212" s="134" t="s">
        <v>450</v>
      </c>
      <c r="K212" s="135">
        <v>15.3</v>
      </c>
      <c r="L212" s="191">
        <v>0</v>
      </c>
      <c r="M212" s="190"/>
      <c r="N212" s="191">
        <f>ROUND($L$212*$K$212,2)</f>
        <v>0</v>
      </c>
      <c r="O212" s="183"/>
      <c r="P212" s="183"/>
      <c r="Q212" s="183"/>
      <c r="R212" s="20"/>
      <c r="T212" s="116"/>
      <c r="U212" s="25" t="s">
        <v>338</v>
      </c>
      <c r="V212" s="117">
        <v>0</v>
      </c>
      <c r="W212" s="117">
        <f>$V$212*$K$212</f>
        <v>0</v>
      </c>
      <c r="X212" s="117">
        <v>2.3999999999999998E-3</v>
      </c>
      <c r="Y212" s="117">
        <f>$X$212*$K$212</f>
        <v>3.6719999999999996E-2</v>
      </c>
      <c r="Z212" s="117">
        <v>0</v>
      </c>
      <c r="AA212" s="118">
        <f>$Z$212*$K$212</f>
        <v>0</v>
      </c>
      <c r="AR212" s="6" t="s">
        <v>534</v>
      </c>
      <c r="AT212" s="6" t="s">
        <v>548</v>
      </c>
      <c r="AU212" s="6" t="s">
        <v>398</v>
      </c>
      <c r="AY212" s="6" t="s">
        <v>437</v>
      </c>
      <c r="BE212" s="119">
        <f>IF($U$212="základní",$N$212,0)</f>
        <v>0</v>
      </c>
      <c r="BF212" s="119">
        <f>IF($U$212="snížená",$N$212,0)</f>
        <v>0</v>
      </c>
      <c r="BG212" s="119">
        <f>IF($U$212="zákl. přenesená",$N$212,0)</f>
        <v>0</v>
      </c>
      <c r="BH212" s="119">
        <f>IF($U$212="sníž. přenesená",$N$212,0)</f>
        <v>0</v>
      </c>
      <c r="BI212" s="119">
        <f>IF($U$212="nulová",$N$212,0)</f>
        <v>0</v>
      </c>
      <c r="BJ212" s="6" t="s">
        <v>322</v>
      </c>
      <c r="BK212" s="119">
        <f>ROUND($L$212*$K$212,2)</f>
        <v>0</v>
      </c>
      <c r="BL212" s="6" t="s">
        <v>490</v>
      </c>
      <c r="BM212" s="6" t="s">
        <v>595</v>
      </c>
    </row>
    <row r="213" spans="2:65" s="6" customFormat="1" ht="15.75" customHeight="1" x14ac:dyDescent="0.3">
      <c r="B213" s="19"/>
      <c r="C213" s="132" t="s">
        <v>596</v>
      </c>
      <c r="D213" s="132" t="s">
        <v>548</v>
      </c>
      <c r="E213" s="133" t="s">
        <v>597</v>
      </c>
      <c r="F213" s="189" t="s">
        <v>598</v>
      </c>
      <c r="G213" s="190"/>
      <c r="H213" s="190"/>
      <c r="I213" s="190"/>
      <c r="J213" s="134" t="s">
        <v>450</v>
      </c>
      <c r="K213" s="135">
        <v>15.3</v>
      </c>
      <c r="L213" s="191">
        <v>0</v>
      </c>
      <c r="M213" s="190"/>
      <c r="N213" s="191">
        <f>ROUND($L$213*$K$213,2)</f>
        <v>0</v>
      </c>
      <c r="O213" s="183"/>
      <c r="P213" s="183"/>
      <c r="Q213" s="183"/>
      <c r="R213" s="20"/>
      <c r="T213" s="116"/>
      <c r="U213" s="25" t="s">
        <v>338</v>
      </c>
      <c r="V213" s="117">
        <v>0</v>
      </c>
      <c r="W213" s="117">
        <f>$V$213*$K$213</f>
        <v>0</v>
      </c>
      <c r="X213" s="117">
        <v>5.9999999999999995E-4</v>
      </c>
      <c r="Y213" s="117">
        <f>$X$213*$K$213</f>
        <v>9.1799999999999989E-3</v>
      </c>
      <c r="Z213" s="117">
        <v>0</v>
      </c>
      <c r="AA213" s="118">
        <f>$Z$213*$K$213</f>
        <v>0</v>
      </c>
      <c r="AR213" s="6" t="s">
        <v>534</v>
      </c>
      <c r="AT213" s="6" t="s">
        <v>548</v>
      </c>
      <c r="AU213" s="6" t="s">
        <v>398</v>
      </c>
      <c r="AY213" s="6" t="s">
        <v>437</v>
      </c>
      <c r="BE213" s="119">
        <f>IF($U$213="základní",$N$213,0)</f>
        <v>0</v>
      </c>
      <c r="BF213" s="119">
        <f>IF($U$213="snížená",$N$213,0)</f>
        <v>0</v>
      </c>
      <c r="BG213" s="119">
        <f>IF($U$213="zákl. přenesená",$N$213,0)</f>
        <v>0</v>
      </c>
      <c r="BH213" s="119">
        <f>IF($U$213="sníž. přenesená",$N$213,0)</f>
        <v>0</v>
      </c>
      <c r="BI213" s="119">
        <f>IF($U$213="nulová",$N$213,0)</f>
        <v>0</v>
      </c>
      <c r="BJ213" s="6" t="s">
        <v>322</v>
      </c>
      <c r="BK213" s="119">
        <f>ROUND($L$213*$K$213,2)</f>
        <v>0</v>
      </c>
      <c r="BL213" s="6" t="s">
        <v>490</v>
      </c>
      <c r="BM213" s="6" t="s">
        <v>599</v>
      </c>
    </row>
    <row r="214" spans="2:65" s="6" customFormat="1" ht="27" customHeight="1" x14ac:dyDescent="0.3">
      <c r="B214" s="19"/>
      <c r="C214" s="112" t="s">
        <v>600</v>
      </c>
      <c r="D214" s="112" t="s">
        <v>438</v>
      </c>
      <c r="E214" s="113" t="s">
        <v>601</v>
      </c>
      <c r="F214" s="182" t="s">
        <v>602</v>
      </c>
      <c r="G214" s="183"/>
      <c r="H214" s="183"/>
      <c r="I214" s="183"/>
      <c r="J214" s="114" t="s">
        <v>560</v>
      </c>
      <c r="K214" s="115">
        <v>210.09399999999999</v>
      </c>
      <c r="L214" s="184">
        <v>0</v>
      </c>
      <c r="M214" s="183"/>
      <c r="N214" s="184">
        <f>ROUND($L$214*$K$214,2)</f>
        <v>0</v>
      </c>
      <c r="O214" s="183"/>
      <c r="P214" s="183"/>
      <c r="Q214" s="183"/>
      <c r="R214" s="20"/>
      <c r="T214" s="116"/>
      <c r="U214" s="25" t="s">
        <v>338</v>
      </c>
      <c r="V214" s="117">
        <v>0</v>
      </c>
      <c r="W214" s="117">
        <f>$V$214*$K$214</f>
        <v>0</v>
      </c>
      <c r="X214" s="117">
        <v>0</v>
      </c>
      <c r="Y214" s="117">
        <f>$X$214*$K$214</f>
        <v>0</v>
      </c>
      <c r="Z214" s="117">
        <v>0</v>
      </c>
      <c r="AA214" s="118">
        <f>$Z$214*$K$214</f>
        <v>0</v>
      </c>
      <c r="AR214" s="6" t="s">
        <v>490</v>
      </c>
      <c r="AT214" s="6" t="s">
        <v>438</v>
      </c>
      <c r="AU214" s="6" t="s">
        <v>398</v>
      </c>
      <c r="AY214" s="6" t="s">
        <v>437</v>
      </c>
      <c r="BE214" s="119">
        <f>IF($U$214="základní",$N$214,0)</f>
        <v>0</v>
      </c>
      <c r="BF214" s="119">
        <f>IF($U$214="snížená",$N$214,0)</f>
        <v>0</v>
      </c>
      <c r="BG214" s="119">
        <f>IF($U$214="zákl. přenesená",$N$214,0)</f>
        <v>0</v>
      </c>
      <c r="BH214" s="119">
        <f>IF($U$214="sníž. přenesená",$N$214,0)</f>
        <v>0</v>
      </c>
      <c r="BI214" s="119">
        <f>IF($U$214="nulová",$N$214,0)</f>
        <v>0</v>
      </c>
      <c r="BJ214" s="6" t="s">
        <v>322</v>
      </c>
      <c r="BK214" s="119">
        <f>ROUND($L$214*$K$214,2)</f>
        <v>0</v>
      </c>
      <c r="BL214" s="6" t="s">
        <v>490</v>
      </c>
      <c r="BM214" s="6" t="s">
        <v>603</v>
      </c>
    </row>
    <row r="215" spans="2:65" s="102" customFormat="1" ht="30.75" customHeight="1" x14ac:dyDescent="0.3">
      <c r="B215" s="103"/>
      <c r="D215" s="111" t="s">
        <v>419</v>
      </c>
      <c r="E215" s="111"/>
      <c r="F215" s="111"/>
      <c r="G215" s="111"/>
      <c r="H215" s="111"/>
      <c r="I215" s="111"/>
      <c r="J215" s="111"/>
      <c r="K215" s="111"/>
      <c r="L215" s="111"/>
      <c r="M215" s="111"/>
      <c r="N215" s="177">
        <f>$BK$215</f>
        <v>0</v>
      </c>
      <c r="O215" s="178"/>
      <c r="P215" s="178"/>
      <c r="Q215" s="178"/>
      <c r="R215" s="106"/>
      <c r="T215" s="107"/>
      <c r="W215" s="108">
        <f>SUM($W$216:$W$219)</f>
        <v>17.127879999999998</v>
      </c>
      <c r="Y215" s="108">
        <f>SUM($Y$216:$Y$219)</f>
        <v>0.27490100000000001</v>
      </c>
      <c r="AA215" s="109">
        <f>SUM($AA$216:$AA$219)</f>
        <v>0</v>
      </c>
      <c r="AR215" s="105" t="s">
        <v>398</v>
      </c>
      <c r="AT215" s="105" t="s">
        <v>372</v>
      </c>
      <c r="AU215" s="105" t="s">
        <v>322</v>
      </c>
      <c r="AY215" s="105" t="s">
        <v>437</v>
      </c>
      <c r="BK215" s="110">
        <f>SUM($BK$216:$BK$219)</f>
        <v>0</v>
      </c>
    </row>
    <row r="216" spans="2:65" s="6" customFormat="1" ht="15.75" customHeight="1" x14ac:dyDescent="0.3">
      <c r="B216" s="19"/>
      <c r="C216" s="112" t="s">
        <v>623</v>
      </c>
      <c r="D216" s="112" t="s">
        <v>438</v>
      </c>
      <c r="E216" s="113" t="s">
        <v>624</v>
      </c>
      <c r="F216" s="182" t="s">
        <v>625</v>
      </c>
      <c r="G216" s="183"/>
      <c r="H216" s="183"/>
      <c r="I216" s="183"/>
      <c r="J216" s="114" t="s">
        <v>450</v>
      </c>
      <c r="K216" s="115">
        <v>14.74</v>
      </c>
      <c r="L216" s="184">
        <v>0</v>
      </c>
      <c r="M216" s="183"/>
      <c r="N216" s="184">
        <f>ROUND($L$216*$K$216,2)</f>
        <v>0</v>
      </c>
      <c r="O216" s="183"/>
      <c r="P216" s="183"/>
      <c r="Q216" s="183"/>
      <c r="R216" s="20"/>
      <c r="T216" s="116"/>
      <c r="U216" s="25" t="s">
        <v>338</v>
      </c>
      <c r="V216" s="117">
        <v>1.1619999999999999</v>
      </c>
      <c r="W216" s="117">
        <f>$V$216*$K$216</f>
        <v>17.127879999999998</v>
      </c>
      <c r="X216" s="117">
        <v>1.865E-2</v>
      </c>
      <c r="Y216" s="117">
        <f>$X$216*$K$216</f>
        <v>0.27490100000000001</v>
      </c>
      <c r="Z216" s="117">
        <v>0</v>
      </c>
      <c r="AA216" s="118">
        <f>$Z$216*$K$216</f>
        <v>0</v>
      </c>
      <c r="AR216" s="6" t="s">
        <v>490</v>
      </c>
      <c r="AT216" s="6" t="s">
        <v>438</v>
      </c>
      <c r="AU216" s="6" t="s">
        <v>398</v>
      </c>
      <c r="AY216" s="6" t="s">
        <v>437</v>
      </c>
      <c r="BE216" s="119">
        <f>IF($U$216="základní",$N$216,0)</f>
        <v>0</v>
      </c>
      <c r="BF216" s="119">
        <f>IF($U$216="snížená",$N$216,0)</f>
        <v>0</v>
      </c>
      <c r="BG216" s="119">
        <f>IF($U$216="zákl. přenesená",$N$216,0)</f>
        <v>0</v>
      </c>
      <c r="BH216" s="119">
        <f>IF($U$216="sníž. přenesená",$N$216,0)</f>
        <v>0</v>
      </c>
      <c r="BI216" s="119">
        <f>IF($U$216="nulová",$N$216,0)</f>
        <v>0</v>
      </c>
      <c r="BJ216" s="6" t="s">
        <v>322</v>
      </c>
      <c r="BK216" s="119">
        <f>ROUND($L$216*$K$216,2)</f>
        <v>0</v>
      </c>
      <c r="BL216" s="6" t="s">
        <v>490</v>
      </c>
      <c r="BM216" s="6" t="s">
        <v>626</v>
      </c>
    </row>
    <row r="217" spans="2:65" s="6" customFormat="1" ht="18.75" customHeight="1" x14ac:dyDescent="0.3">
      <c r="B217" s="120"/>
      <c r="E217" s="121"/>
      <c r="F217" s="185" t="s">
        <v>451</v>
      </c>
      <c r="G217" s="186"/>
      <c r="H217" s="186"/>
      <c r="I217" s="186"/>
      <c r="K217" s="122">
        <v>7.37</v>
      </c>
      <c r="R217" s="123"/>
      <c r="T217" s="124"/>
      <c r="AA217" s="125"/>
      <c r="AT217" s="121" t="s">
        <v>445</v>
      </c>
      <c r="AU217" s="121" t="s">
        <v>398</v>
      </c>
      <c r="AV217" s="121" t="s">
        <v>398</v>
      </c>
      <c r="AW217" s="121" t="s">
        <v>408</v>
      </c>
      <c r="AX217" s="121" t="s">
        <v>373</v>
      </c>
      <c r="AY217" s="121" t="s">
        <v>437</v>
      </c>
    </row>
    <row r="218" spans="2:65" s="6" customFormat="1" ht="18.75" customHeight="1" x14ac:dyDescent="0.3">
      <c r="B218" s="120"/>
      <c r="E218" s="121"/>
      <c r="F218" s="185" t="s">
        <v>452</v>
      </c>
      <c r="G218" s="186"/>
      <c r="H218" s="186"/>
      <c r="I218" s="186"/>
      <c r="K218" s="122">
        <v>7.37</v>
      </c>
      <c r="R218" s="123"/>
      <c r="T218" s="124"/>
      <c r="AA218" s="125"/>
      <c r="AT218" s="121" t="s">
        <v>445</v>
      </c>
      <c r="AU218" s="121" t="s">
        <v>398</v>
      </c>
      <c r="AV218" s="121" t="s">
        <v>398</v>
      </c>
      <c r="AW218" s="121" t="s">
        <v>408</v>
      </c>
      <c r="AX218" s="121" t="s">
        <v>373</v>
      </c>
      <c r="AY218" s="121" t="s">
        <v>437</v>
      </c>
    </row>
    <row r="219" spans="2:65" s="6" customFormat="1" ht="18.75" customHeight="1" x14ac:dyDescent="0.3">
      <c r="B219" s="126"/>
      <c r="E219" s="127"/>
      <c r="F219" s="187" t="s">
        <v>449</v>
      </c>
      <c r="G219" s="188"/>
      <c r="H219" s="188"/>
      <c r="I219" s="188"/>
      <c r="K219" s="128">
        <v>14.74</v>
      </c>
      <c r="R219" s="129"/>
      <c r="T219" s="130"/>
      <c r="AA219" s="131"/>
      <c r="AT219" s="127" t="s">
        <v>445</v>
      </c>
      <c r="AU219" s="127" t="s">
        <v>398</v>
      </c>
      <c r="AV219" s="127" t="s">
        <v>442</v>
      </c>
      <c r="AW219" s="127" t="s">
        <v>408</v>
      </c>
      <c r="AX219" s="127" t="s">
        <v>322</v>
      </c>
      <c r="AY219" s="127" t="s">
        <v>437</v>
      </c>
    </row>
    <row r="220" spans="2:65" s="102" customFormat="1" ht="30.75" customHeight="1" x14ac:dyDescent="0.3">
      <c r="B220" s="103"/>
      <c r="D220" s="111" t="s">
        <v>420</v>
      </c>
      <c r="E220" s="111"/>
      <c r="F220" s="111"/>
      <c r="G220" s="111"/>
      <c r="H220" s="111"/>
      <c r="I220" s="111"/>
      <c r="J220" s="111"/>
      <c r="K220" s="111"/>
      <c r="L220" s="111"/>
      <c r="M220" s="111"/>
      <c r="N220" s="177">
        <f>$BK$220</f>
        <v>0</v>
      </c>
      <c r="O220" s="178"/>
      <c r="P220" s="178"/>
      <c r="Q220" s="178"/>
      <c r="R220" s="106"/>
      <c r="T220" s="107"/>
      <c r="W220" s="108">
        <f>SUM($W$221:$W$224)</f>
        <v>41.474000000000004</v>
      </c>
      <c r="Y220" s="108">
        <f>SUM($Y$221:$Y$224)</f>
        <v>8.1879999999999994E-2</v>
      </c>
      <c r="AA220" s="109">
        <f>SUM($AA$221:$AA$224)</f>
        <v>0</v>
      </c>
      <c r="AR220" s="105" t="s">
        <v>398</v>
      </c>
      <c r="AT220" s="105" t="s">
        <v>372</v>
      </c>
      <c r="AU220" s="105" t="s">
        <v>322</v>
      </c>
      <c r="AY220" s="105" t="s">
        <v>437</v>
      </c>
      <c r="BK220" s="110">
        <f>SUM($BK$221:$BK$224)</f>
        <v>0</v>
      </c>
    </row>
    <row r="221" spans="2:65" s="6" customFormat="1" ht="27" customHeight="1" x14ac:dyDescent="0.3">
      <c r="B221" s="19"/>
      <c r="C221" s="112" t="s">
        <v>627</v>
      </c>
      <c r="D221" s="112" t="s">
        <v>438</v>
      </c>
      <c r="E221" s="113" t="s">
        <v>628</v>
      </c>
      <c r="F221" s="182" t="s">
        <v>629</v>
      </c>
      <c r="G221" s="183"/>
      <c r="H221" s="183"/>
      <c r="I221" s="183"/>
      <c r="J221" s="114" t="s">
        <v>450</v>
      </c>
      <c r="K221" s="115">
        <v>178</v>
      </c>
      <c r="L221" s="184">
        <v>0</v>
      </c>
      <c r="M221" s="183"/>
      <c r="N221" s="184">
        <f>ROUND($L$221*$K$221,2)</f>
        <v>0</v>
      </c>
      <c r="O221" s="183"/>
      <c r="P221" s="183"/>
      <c r="Q221" s="183"/>
      <c r="R221" s="20"/>
      <c r="T221" s="116"/>
      <c r="U221" s="25" t="s">
        <v>338</v>
      </c>
      <c r="V221" s="117">
        <v>1.2E-2</v>
      </c>
      <c r="W221" s="117">
        <f>$V$221*$K$221</f>
        <v>2.1360000000000001</v>
      </c>
      <c r="X221" s="117">
        <v>0</v>
      </c>
      <c r="Y221" s="117">
        <f>$X$221*$K$221</f>
        <v>0</v>
      </c>
      <c r="Z221" s="117">
        <v>0</v>
      </c>
      <c r="AA221" s="118">
        <f>$Z$221*$K$221</f>
        <v>0</v>
      </c>
      <c r="AR221" s="6" t="s">
        <v>490</v>
      </c>
      <c r="AT221" s="6" t="s">
        <v>438</v>
      </c>
      <c r="AU221" s="6" t="s">
        <v>398</v>
      </c>
      <c r="AY221" s="6" t="s">
        <v>437</v>
      </c>
      <c r="BE221" s="119">
        <f>IF($U$221="základní",$N$221,0)</f>
        <v>0</v>
      </c>
      <c r="BF221" s="119">
        <f>IF($U$221="snížená",$N$221,0)</f>
        <v>0</v>
      </c>
      <c r="BG221" s="119">
        <f>IF($U$221="zákl. přenesená",$N$221,0)</f>
        <v>0</v>
      </c>
      <c r="BH221" s="119">
        <f>IF($U$221="sníž. přenesená",$N$221,0)</f>
        <v>0</v>
      </c>
      <c r="BI221" s="119">
        <f>IF($U$221="nulová",$N$221,0)</f>
        <v>0</v>
      </c>
      <c r="BJ221" s="6" t="s">
        <v>322</v>
      </c>
      <c r="BK221" s="119">
        <f>ROUND($L$221*$K$221,2)</f>
        <v>0</v>
      </c>
      <c r="BL221" s="6" t="s">
        <v>490</v>
      </c>
      <c r="BM221" s="6" t="s">
        <v>630</v>
      </c>
    </row>
    <row r="222" spans="2:65" s="6" customFormat="1" ht="15.75" customHeight="1" x14ac:dyDescent="0.3">
      <c r="B222" s="19"/>
      <c r="C222" s="112" t="s">
        <v>631</v>
      </c>
      <c r="D222" s="112" t="s">
        <v>438</v>
      </c>
      <c r="E222" s="113" t="s">
        <v>632</v>
      </c>
      <c r="F222" s="182" t="s">
        <v>633</v>
      </c>
      <c r="G222" s="183"/>
      <c r="H222" s="183"/>
      <c r="I222" s="183"/>
      <c r="J222" s="114" t="s">
        <v>450</v>
      </c>
      <c r="K222" s="115">
        <v>178</v>
      </c>
      <c r="L222" s="184">
        <v>0</v>
      </c>
      <c r="M222" s="183"/>
      <c r="N222" s="184">
        <f>ROUND($L$222*$K$222,2)</f>
        <v>0</v>
      </c>
      <c r="O222" s="183"/>
      <c r="P222" s="183"/>
      <c r="Q222" s="183"/>
      <c r="R222" s="20"/>
      <c r="T222" s="116"/>
      <c r="U222" s="25" t="s">
        <v>338</v>
      </c>
      <c r="V222" s="117">
        <v>8.4000000000000005E-2</v>
      </c>
      <c r="W222" s="117">
        <f>$V$222*$K$222</f>
        <v>14.952000000000002</v>
      </c>
      <c r="X222" s="117">
        <v>0</v>
      </c>
      <c r="Y222" s="117">
        <f>$X$222*$K$222</f>
        <v>0</v>
      </c>
      <c r="Z222" s="117">
        <v>0</v>
      </c>
      <c r="AA222" s="118">
        <f>$Z$222*$K$222</f>
        <v>0</v>
      </c>
      <c r="AR222" s="6" t="s">
        <v>490</v>
      </c>
      <c r="AT222" s="6" t="s">
        <v>438</v>
      </c>
      <c r="AU222" s="6" t="s">
        <v>398</v>
      </c>
      <c r="AY222" s="6" t="s">
        <v>437</v>
      </c>
      <c r="BE222" s="119">
        <f>IF($U$222="základní",$N$222,0)</f>
        <v>0</v>
      </c>
      <c r="BF222" s="119">
        <f>IF($U$222="snížená",$N$222,0)</f>
        <v>0</v>
      </c>
      <c r="BG222" s="119">
        <f>IF($U$222="zákl. přenesená",$N$222,0)</f>
        <v>0</v>
      </c>
      <c r="BH222" s="119">
        <f>IF($U$222="sníž. přenesená",$N$222,0)</f>
        <v>0</v>
      </c>
      <c r="BI222" s="119">
        <f>IF($U$222="nulová",$N$222,0)</f>
        <v>0</v>
      </c>
      <c r="BJ222" s="6" t="s">
        <v>322</v>
      </c>
      <c r="BK222" s="119">
        <f>ROUND($L$222*$K$222,2)</f>
        <v>0</v>
      </c>
      <c r="BL222" s="6" t="s">
        <v>490</v>
      </c>
      <c r="BM222" s="6" t="s">
        <v>634</v>
      </c>
    </row>
    <row r="223" spans="2:65" s="6" customFormat="1" ht="27" customHeight="1" x14ac:dyDescent="0.3">
      <c r="B223" s="19"/>
      <c r="C223" s="112" t="s">
        <v>635</v>
      </c>
      <c r="D223" s="112" t="s">
        <v>438</v>
      </c>
      <c r="E223" s="113" t="s">
        <v>636</v>
      </c>
      <c r="F223" s="182" t="s">
        <v>637</v>
      </c>
      <c r="G223" s="183"/>
      <c r="H223" s="183"/>
      <c r="I223" s="183"/>
      <c r="J223" s="114" t="s">
        <v>450</v>
      </c>
      <c r="K223" s="115">
        <v>178</v>
      </c>
      <c r="L223" s="184">
        <v>0</v>
      </c>
      <c r="M223" s="183"/>
      <c r="N223" s="184">
        <f>ROUND($L$223*$K$223,2)</f>
        <v>0</v>
      </c>
      <c r="O223" s="183"/>
      <c r="P223" s="183"/>
      <c r="Q223" s="183"/>
      <c r="R223" s="20"/>
      <c r="T223" s="116"/>
      <c r="U223" s="25" t="s">
        <v>338</v>
      </c>
      <c r="V223" s="117">
        <v>3.3000000000000002E-2</v>
      </c>
      <c r="W223" s="117">
        <f>$V$223*$K$223</f>
        <v>5.8740000000000006</v>
      </c>
      <c r="X223" s="117">
        <v>2.0000000000000001E-4</v>
      </c>
      <c r="Y223" s="117">
        <f>$X$223*$K$223</f>
        <v>3.56E-2</v>
      </c>
      <c r="Z223" s="117">
        <v>0</v>
      </c>
      <c r="AA223" s="118">
        <f>$Z$223*$K$223</f>
        <v>0</v>
      </c>
      <c r="AR223" s="6" t="s">
        <v>490</v>
      </c>
      <c r="AT223" s="6" t="s">
        <v>438</v>
      </c>
      <c r="AU223" s="6" t="s">
        <v>398</v>
      </c>
      <c r="AY223" s="6" t="s">
        <v>437</v>
      </c>
      <c r="BE223" s="119">
        <f>IF($U$223="základní",$N$223,0)</f>
        <v>0</v>
      </c>
      <c r="BF223" s="119">
        <f>IF($U$223="snížená",$N$223,0)</f>
        <v>0</v>
      </c>
      <c r="BG223" s="119">
        <f>IF($U$223="zákl. přenesená",$N$223,0)</f>
        <v>0</v>
      </c>
      <c r="BH223" s="119">
        <f>IF($U$223="sníž. přenesená",$N$223,0)</f>
        <v>0</v>
      </c>
      <c r="BI223" s="119">
        <f>IF($U$223="nulová",$N$223,0)</f>
        <v>0</v>
      </c>
      <c r="BJ223" s="6" t="s">
        <v>322</v>
      </c>
      <c r="BK223" s="119">
        <f>ROUND($L$223*$K$223,2)</f>
        <v>0</v>
      </c>
      <c r="BL223" s="6" t="s">
        <v>490</v>
      </c>
      <c r="BM223" s="6" t="s">
        <v>638</v>
      </c>
    </row>
    <row r="224" spans="2:65" s="6" customFormat="1" ht="27" customHeight="1" x14ac:dyDescent="0.3">
      <c r="B224" s="19"/>
      <c r="C224" s="112" t="s">
        <v>639</v>
      </c>
      <c r="D224" s="112" t="s">
        <v>438</v>
      </c>
      <c r="E224" s="113" t="s">
        <v>640</v>
      </c>
      <c r="F224" s="182" t="s">
        <v>641</v>
      </c>
      <c r="G224" s="183"/>
      <c r="H224" s="183"/>
      <c r="I224" s="183"/>
      <c r="J224" s="114" t="s">
        <v>450</v>
      </c>
      <c r="K224" s="115">
        <v>178</v>
      </c>
      <c r="L224" s="184">
        <v>0</v>
      </c>
      <c r="M224" s="183"/>
      <c r="N224" s="184">
        <f>ROUND($L$224*$K$224,2)</f>
        <v>0</v>
      </c>
      <c r="O224" s="183"/>
      <c r="P224" s="183"/>
      <c r="Q224" s="183"/>
      <c r="R224" s="20"/>
      <c r="T224" s="116"/>
      <c r="U224" s="25" t="s">
        <v>338</v>
      </c>
      <c r="V224" s="117">
        <v>0.104</v>
      </c>
      <c r="W224" s="117">
        <f>$V$224*$K$224</f>
        <v>18.512</v>
      </c>
      <c r="X224" s="117">
        <v>2.5999999999999998E-4</v>
      </c>
      <c r="Y224" s="117">
        <f>$X$224*$K$224</f>
        <v>4.6279999999999995E-2</v>
      </c>
      <c r="Z224" s="117">
        <v>0</v>
      </c>
      <c r="AA224" s="118">
        <f>$Z$224*$K$224</f>
        <v>0</v>
      </c>
      <c r="AR224" s="6" t="s">
        <v>490</v>
      </c>
      <c r="AT224" s="6" t="s">
        <v>438</v>
      </c>
      <c r="AU224" s="6" t="s">
        <v>398</v>
      </c>
      <c r="AY224" s="6" t="s">
        <v>437</v>
      </c>
      <c r="BE224" s="119">
        <f>IF($U$224="základní",$N$224,0)</f>
        <v>0</v>
      </c>
      <c r="BF224" s="119">
        <f>IF($U$224="snížená",$N$224,0)</f>
        <v>0</v>
      </c>
      <c r="BG224" s="119">
        <f>IF($U$224="zákl. přenesená",$N$224,0)</f>
        <v>0</v>
      </c>
      <c r="BH224" s="119">
        <f>IF($U$224="sníž. přenesená",$N$224,0)</f>
        <v>0</v>
      </c>
      <c r="BI224" s="119">
        <f>IF($U$224="nulová",$N$224,0)</f>
        <v>0</v>
      </c>
      <c r="BJ224" s="6" t="s">
        <v>322</v>
      </c>
      <c r="BK224" s="119">
        <f>ROUND($L$224*$K$224,2)</f>
        <v>0</v>
      </c>
      <c r="BL224" s="6" t="s">
        <v>490</v>
      </c>
      <c r="BM224" s="6" t="s">
        <v>642</v>
      </c>
    </row>
    <row r="225" spans="2:43" s="6" customFormat="1" ht="7.5" customHeight="1" x14ac:dyDescent="0.3">
      <c r="B225" s="40"/>
      <c r="C225" s="41"/>
      <c r="D225" s="41"/>
      <c r="E225" s="41"/>
      <c r="F225" s="41"/>
      <c r="G225" s="41"/>
      <c r="H225" s="41"/>
      <c r="I225" s="41"/>
      <c r="J225" s="41"/>
      <c r="K225" s="41"/>
      <c r="L225" s="41"/>
      <c r="M225" s="41"/>
      <c r="N225" s="41"/>
      <c r="O225" s="41"/>
      <c r="P225" s="41"/>
      <c r="Q225" s="41"/>
      <c r="R225" s="42"/>
    </row>
    <row r="226" spans="2:43" ht="14.25" customHeight="1" x14ac:dyDescent="0.3"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</row>
  </sheetData>
  <mergeCells count="240">
    <mergeCell ref="O15:P15"/>
    <mergeCell ref="O17:P17"/>
    <mergeCell ref="O9:P9"/>
    <mergeCell ref="O11:P11"/>
    <mergeCell ref="O12:P12"/>
    <mergeCell ref="O14:P14"/>
    <mergeCell ref="C2:Q2"/>
    <mergeCell ref="C4:Q4"/>
    <mergeCell ref="F6:P6"/>
    <mergeCell ref="F7:P7"/>
    <mergeCell ref="O21:P21"/>
    <mergeCell ref="E24:L24"/>
    <mergeCell ref="M27:P27"/>
    <mergeCell ref="M28:P28"/>
    <mergeCell ref="O18:P18"/>
    <mergeCell ref="O20:P20"/>
    <mergeCell ref="H34:J34"/>
    <mergeCell ref="M34:P34"/>
    <mergeCell ref="H35:J35"/>
    <mergeCell ref="M35:P35"/>
    <mergeCell ref="M30:P30"/>
    <mergeCell ref="H32:J32"/>
    <mergeCell ref="M32:P32"/>
    <mergeCell ref="H33:J33"/>
    <mergeCell ref="M33:P33"/>
    <mergeCell ref="F78:P78"/>
    <mergeCell ref="F79:P79"/>
    <mergeCell ref="M81:P81"/>
    <mergeCell ref="M83:Q83"/>
    <mergeCell ref="H36:J36"/>
    <mergeCell ref="M36:P36"/>
    <mergeCell ref="L38:P38"/>
    <mergeCell ref="C76:Q76"/>
    <mergeCell ref="N89:Q89"/>
    <mergeCell ref="N90:Q90"/>
    <mergeCell ref="N91:Q91"/>
    <mergeCell ref="N92:Q92"/>
    <mergeCell ref="M84:Q84"/>
    <mergeCell ref="C86:G86"/>
    <mergeCell ref="N86:Q86"/>
    <mergeCell ref="N88:Q88"/>
    <mergeCell ref="N99:Q99"/>
    <mergeCell ref="N97:Q97"/>
    <mergeCell ref="N98:Q98"/>
    <mergeCell ref="N93:Q93"/>
    <mergeCell ref="N94:Q94"/>
    <mergeCell ref="N95:Q95"/>
    <mergeCell ref="N96:Q96"/>
    <mergeCell ref="F112:P112"/>
    <mergeCell ref="F113:P113"/>
    <mergeCell ref="M115:P115"/>
    <mergeCell ref="M117:Q117"/>
    <mergeCell ref="N100:Q100"/>
    <mergeCell ref="N102:Q102"/>
    <mergeCell ref="L104:Q104"/>
    <mergeCell ref="C110:Q110"/>
    <mergeCell ref="F124:I124"/>
    <mergeCell ref="L124:M124"/>
    <mergeCell ref="N124:Q124"/>
    <mergeCell ref="F125:I125"/>
    <mergeCell ref="M118:Q118"/>
    <mergeCell ref="F120:I120"/>
    <mergeCell ref="L120:M120"/>
    <mergeCell ref="N120:Q120"/>
    <mergeCell ref="N134:Q134"/>
    <mergeCell ref="F131:I131"/>
    <mergeCell ref="L131:M131"/>
    <mergeCell ref="N131:Q131"/>
    <mergeCell ref="F132:I132"/>
    <mergeCell ref="F126:I126"/>
    <mergeCell ref="F127:I127"/>
    <mergeCell ref="F128:I128"/>
    <mergeCell ref="F129:I129"/>
    <mergeCell ref="F135:I135"/>
    <mergeCell ref="F136:I136"/>
    <mergeCell ref="F137:I137"/>
    <mergeCell ref="L137:M137"/>
    <mergeCell ref="F133:I133"/>
    <mergeCell ref="F134:I134"/>
    <mergeCell ref="L134:M134"/>
    <mergeCell ref="N142:Q142"/>
    <mergeCell ref="F143:I143"/>
    <mergeCell ref="F140:I140"/>
    <mergeCell ref="N137:Q137"/>
    <mergeCell ref="F138:I138"/>
    <mergeCell ref="F139:I139"/>
    <mergeCell ref="F144:I144"/>
    <mergeCell ref="F145:I145"/>
    <mergeCell ref="F146:I146"/>
    <mergeCell ref="F147:I147"/>
    <mergeCell ref="F142:I142"/>
    <mergeCell ref="L142:M142"/>
    <mergeCell ref="F150:I150"/>
    <mergeCell ref="F151:I151"/>
    <mergeCell ref="L147:M147"/>
    <mergeCell ref="N147:Q147"/>
    <mergeCell ref="F148:I148"/>
    <mergeCell ref="F149:I149"/>
    <mergeCell ref="F153:I153"/>
    <mergeCell ref="F154:I154"/>
    <mergeCell ref="F155:I155"/>
    <mergeCell ref="F152:I152"/>
    <mergeCell ref="L152:M152"/>
    <mergeCell ref="N152:Q152"/>
    <mergeCell ref="N159:Q159"/>
    <mergeCell ref="F157:I157"/>
    <mergeCell ref="F158:I158"/>
    <mergeCell ref="F156:I156"/>
    <mergeCell ref="L156:M156"/>
    <mergeCell ref="N156:Q156"/>
    <mergeCell ref="F160:I160"/>
    <mergeCell ref="F161:I161"/>
    <mergeCell ref="F162:I162"/>
    <mergeCell ref="L162:M162"/>
    <mergeCell ref="F159:I159"/>
    <mergeCell ref="L159:M159"/>
    <mergeCell ref="F166:I166"/>
    <mergeCell ref="F167:I167"/>
    <mergeCell ref="F165:I165"/>
    <mergeCell ref="L165:M165"/>
    <mergeCell ref="N165:Q165"/>
    <mergeCell ref="N162:Q162"/>
    <mergeCell ref="F163:I163"/>
    <mergeCell ref="F164:I164"/>
    <mergeCell ref="N172:Q172"/>
    <mergeCell ref="F169:I169"/>
    <mergeCell ref="L169:M169"/>
    <mergeCell ref="N169:Q169"/>
    <mergeCell ref="F170:I170"/>
    <mergeCell ref="L170:M170"/>
    <mergeCell ref="N170:Q170"/>
    <mergeCell ref="N179:Q179"/>
    <mergeCell ref="F175:I175"/>
    <mergeCell ref="L175:M175"/>
    <mergeCell ref="F173:I173"/>
    <mergeCell ref="F174:I174"/>
    <mergeCell ref="F171:I171"/>
    <mergeCell ref="L171:M171"/>
    <mergeCell ref="N171:Q171"/>
    <mergeCell ref="F172:I172"/>
    <mergeCell ref="L172:M172"/>
    <mergeCell ref="N185:Q185"/>
    <mergeCell ref="F182:I182"/>
    <mergeCell ref="L182:M182"/>
    <mergeCell ref="N182:Q182"/>
    <mergeCell ref="F183:I183"/>
    <mergeCell ref="N175:Q175"/>
    <mergeCell ref="F176:I176"/>
    <mergeCell ref="F177:I177"/>
    <mergeCell ref="F179:I179"/>
    <mergeCell ref="L179:M179"/>
    <mergeCell ref="F186:I186"/>
    <mergeCell ref="F187:I187"/>
    <mergeCell ref="F188:I188"/>
    <mergeCell ref="L188:M188"/>
    <mergeCell ref="F184:I184"/>
    <mergeCell ref="F185:I185"/>
    <mergeCell ref="L185:M185"/>
    <mergeCell ref="F192:I192"/>
    <mergeCell ref="F193:I193"/>
    <mergeCell ref="F194:I194"/>
    <mergeCell ref="L194:M194"/>
    <mergeCell ref="N188:Q188"/>
    <mergeCell ref="F189:I189"/>
    <mergeCell ref="F190:I190"/>
    <mergeCell ref="F191:I191"/>
    <mergeCell ref="L191:M191"/>
    <mergeCell ref="N191:Q191"/>
    <mergeCell ref="N202:Q202"/>
    <mergeCell ref="F197:I197"/>
    <mergeCell ref="F198:I198"/>
    <mergeCell ref="F199:I199"/>
    <mergeCell ref="L199:M199"/>
    <mergeCell ref="N194:Q194"/>
    <mergeCell ref="F196:I196"/>
    <mergeCell ref="L196:M196"/>
    <mergeCell ref="N196:Q196"/>
    <mergeCell ref="N195:Q195"/>
    <mergeCell ref="N203:Q203"/>
    <mergeCell ref="F205:I205"/>
    <mergeCell ref="L205:M205"/>
    <mergeCell ref="N205:Q205"/>
    <mergeCell ref="N204:Q204"/>
    <mergeCell ref="N199:Q199"/>
    <mergeCell ref="F200:I200"/>
    <mergeCell ref="F201:I201"/>
    <mergeCell ref="F202:I202"/>
    <mergeCell ref="L202:M202"/>
    <mergeCell ref="F206:I206"/>
    <mergeCell ref="F207:I207"/>
    <mergeCell ref="F208:I208"/>
    <mergeCell ref="L208:M208"/>
    <mergeCell ref="F203:I203"/>
    <mergeCell ref="L203:M203"/>
    <mergeCell ref="N213:Q213"/>
    <mergeCell ref="N208:Q208"/>
    <mergeCell ref="F209:I209"/>
    <mergeCell ref="F210:I210"/>
    <mergeCell ref="F211:I211"/>
    <mergeCell ref="L211:M211"/>
    <mergeCell ref="N211:Q211"/>
    <mergeCell ref="L216:M216"/>
    <mergeCell ref="N216:Q216"/>
    <mergeCell ref="F214:I214"/>
    <mergeCell ref="L214:M214"/>
    <mergeCell ref="N214:Q214"/>
    <mergeCell ref="F212:I212"/>
    <mergeCell ref="L212:M212"/>
    <mergeCell ref="N212:Q212"/>
    <mergeCell ref="F213:I213"/>
    <mergeCell ref="L213:M213"/>
    <mergeCell ref="F224:I224"/>
    <mergeCell ref="L224:M224"/>
    <mergeCell ref="N224:Q224"/>
    <mergeCell ref="F221:I221"/>
    <mergeCell ref="L221:M221"/>
    <mergeCell ref="N221:Q221"/>
    <mergeCell ref="F222:I222"/>
    <mergeCell ref="L222:M222"/>
    <mergeCell ref="N222:Q222"/>
    <mergeCell ref="N178:Q178"/>
    <mergeCell ref="N180:Q180"/>
    <mergeCell ref="N181:Q181"/>
    <mergeCell ref="F223:I223"/>
    <mergeCell ref="L223:M223"/>
    <mergeCell ref="N223:Q223"/>
    <mergeCell ref="F217:I217"/>
    <mergeCell ref="F218:I218"/>
    <mergeCell ref="F219:I219"/>
    <mergeCell ref="F216:I216"/>
    <mergeCell ref="N220:Q220"/>
    <mergeCell ref="H1:K1"/>
    <mergeCell ref="S2:AC2"/>
    <mergeCell ref="N215:Q215"/>
    <mergeCell ref="N121:Q121"/>
    <mergeCell ref="N122:Q122"/>
    <mergeCell ref="N123:Q123"/>
    <mergeCell ref="N130:Q130"/>
    <mergeCell ref="N141:Q141"/>
    <mergeCell ref="N168:Q168"/>
  </mergeCells>
  <phoneticPr fontId="0" type="noConversion"/>
  <hyperlinks>
    <hyperlink ref="F1:G1" location="C2" tooltip="Krycí list rozpočtu" display="1) Krycí list rozpočtu"/>
    <hyperlink ref="H1:K1" location="C86" tooltip="Rekapitulace rozpočtu" display="2) Rekapitulace rozpočtu"/>
    <hyperlink ref="L1" location="C125" tooltip="Rozpočet" display="3) Rozpočet"/>
    <hyperlink ref="S1:T1" location="'Rekapitulace stavby'!C2" tooltip="Rekapitulace stavby" display="Rekapitulace stavby"/>
  </hyperlinks>
  <pageMargins left="0.59027779102325439" right="0.59027779102325439" top="0.52083337306976318" bottom="0.48611113429069519" header="0" footer="0"/>
  <pageSetup paperSize="9" scale="95" fitToHeight="100" orientation="portrait" blackAndWhite="1" horizontalDpi="4294967293" verticalDpi="0" r:id="rId1"/>
  <headerFooter alignWithMargins="0">
    <oddFooter>&amp;CStrana &amp;P z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412"/>
  <sheetViews>
    <sheetView showGridLines="0" workbookViewId="0">
      <pane ySplit="1" topLeftCell="A2" activePane="bottomLeft" state="frozenSplit"/>
      <selection pane="bottomLeft" activeCell="M186" sqref="M186"/>
    </sheetView>
  </sheetViews>
  <sheetFormatPr defaultColWidth="10.5" defaultRowHeight="14.25" customHeight="1" x14ac:dyDescent="0.3"/>
  <cols>
    <col min="1" max="1" width="8.33203125" style="2" customWidth="1"/>
    <col min="2" max="2" width="1.6640625" style="2" customWidth="1"/>
    <col min="3" max="3" width="4.1640625" style="2" customWidth="1"/>
    <col min="4" max="4" width="4.33203125" style="2" customWidth="1"/>
    <col min="5" max="5" width="17.1640625" style="2" customWidth="1"/>
    <col min="6" max="7" width="11.1640625" style="2" customWidth="1"/>
    <col min="8" max="8" width="12.5" style="2" customWidth="1"/>
    <col min="9" max="9" width="7" style="2" customWidth="1"/>
    <col min="10" max="10" width="5.1640625" style="2" customWidth="1"/>
    <col min="11" max="11" width="11.5" style="2" customWidth="1"/>
    <col min="12" max="12" width="12" style="2" customWidth="1"/>
    <col min="13" max="14" width="6" style="2" customWidth="1"/>
    <col min="15" max="15" width="2" style="2" customWidth="1"/>
    <col min="16" max="16" width="12.5" style="2" customWidth="1"/>
    <col min="17" max="17" width="4.1640625" style="2" customWidth="1"/>
    <col min="18" max="18" width="1.6640625" style="2" customWidth="1"/>
    <col min="19" max="19" width="8.1640625" style="2" customWidth="1"/>
    <col min="20" max="20" width="29.6640625" style="2" hidden="1" customWidth="1"/>
    <col min="21" max="21" width="16.33203125" style="2" hidden="1" customWidth="1"/>
    <col min="22" max="22" width="12.33203125" style="2" hidden="1" customWidth="1"/>
    <col min="23" max="23" width="16.33203125" style="2" hidden="1" customWidth="1"/>
    <col min="24" max="24" width="12.1640625" style="2" hidden="1" customWidth="1"/>
    <col min="25" max="25" width="15" style="2" hidden="1" customWidth="1"/>
    <col min="26" max="26" width="11" style="2" hidden="1" customWidth="1"/>
    <col min="27" max="27" width="15" style="2" hidden="1" customWidth="1"/>
    <col min="28" max="28" width="16.33203125" style="2" hidden="1" customWidth="1"/>
    <col min="29" max="29" width="11" style="2" customWidth="1"/>
    <col min="30" max="30" width="15" style="2" customWidth="1"/>
    <col min="31" max="31" width="16.33203125" style="2" customWidth="1"/>
    <col min="32" max="43" width="10.5" style="1" customWidth="1"/>
    <col min="44" max="64" width="10.5" style="2" hidden="1" customWidth="1"/>
    <col min="65" max="16384" width="10.5" style="1"/>
  </cols>
  <sheetData>
    <row r="1" spans="1:256" s="3" customFormat="1" ht="22.5" customHeight="1" x14ac:dyDescent="0.3">
      <c r="A1" s="144"/>
      <c r="B1" s="141"/>
      <c r="C1" s="141"/>
      <c r="D1" s="142" t="s">
        <v>305</v>
      </c>
      <c r="E1" s="141"/>
      <c r="F1" s="143" t="s">
        <v>300</v>
      </c>
      <c r="G1" s="143"/>
      <c r="H1" s="179" t="s">
        <v>301</v>
      </c>
      <c r="I1" s="179"/>
      <c r="J1" s="179"/>
      <c r="K1" s="179"/>
      <c r="L1" s="143" t="s">
        <v>302</v>
      </c>
      <c r="M1" s="141"/>
      <c r="N1" s="141"/>
      <c r="O1" s="142" t="s">
        <v>397</v>
      </c>
      <c r="P1" s="141"/>
      <c r="Q1" s="141"/>
      <c r="R1" s="141"/>
      <c r="S1" s="143" t="s">
        <v>303</v>
      </c>
      <c r="T1" s="143"/>
      <c r="U1" s="144"/>
      <c r="V1" s="144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  <c r="FC1" s="5"/>
      <c r="FD1" s="5"/>
      <c r="FE1" s="5"/>
      <c r="FF1" s="5"/>
      <c r="FG1" s="5"/>
      <c r="FH1" s="5"/>
      <c r="FI1" s="5"/>
      <c r="FJ1" s="5"/>
      <c r="FK1" s="5"/>
      <c r="FL1" s="5"/>
      <c r="FM1" s="5"/>
      <c r="FN1" s="5"/>
      <c r="FO1" s="5"/>
      <c r="FP1" s="5"/>
      <c r="FQ1" s="5"/>
      <c r="FR1" s="5"/>
      <c r="FS1" s="5"/>
      <c r="FT1" s="5"/>
      <c r="FU1" s="5"/>
      <c r="FV1" s="5"/>
      <c r="FW1" s="5"/>
      <c r="FX1" s="5"/>
      <c r="FY1" s="5"/>
      <c r="FZ1" s="5"/>
      <c r="GA1" s="5"/>
      <c r="GB1" s="5"/>
      <c r="GC1" s="5"/>
      <c r="GD1" s="5"/>
      <c r="GE1" s="5"/>
      <c r="GF1" s="5"/>
      <c r="GG1" s="5"/>
      <c r="GH1" s="5"/>
      <c r="GI1" s="5"/>
      <c r="GJ1" s="5"/>
      <c r="GK1" s="5"/>
      <c r="GL1" s="5"/>
      <c r="GM1" s="5"/>
      <c r="GN1" s="5"/>
      <c r="GO1" s="5"/>
      <c r="GP1" s="5"/>
      <c r="GQ1" s="5"/>
      <c r="GR1" s="5"/>
      <c r="GS1" s="5"/>
      <c r="GT1" s="5"/>
      <c r="GU1" s="5"/>
      <c r="GV1" s="5"/>
      <c r="GW1" s="5"/>
      <c r="GX1" s="5"/>
      <c r="GY1" s="5"/>
      <c r="GZ1" s="5"/>
      <c r="HA1" s="5"/>
      <c r="HB1" s="5"/>
      <c r="HC1" s="5"/>
      <c r="HD1" s="5"/>
      <c r="HE1" s="5"/>
      <c r="HF1" s="5"/>
      <c r="HG1" s="5"/>
      <c r="HH1" s="5"/>
      <c r="HI1" s="5"/>
      <c r="HJ1" s="5"/>
      <c r="HK1" s="5"/>
      <c r="HL1" s="5"/>
      <c r="HM1" s="5"/>
      <c r="HN1" s="5"/>
      <c r="HO1" s="5"/>
      <c r="HP1" s="5"/>
      <c r="HQ1" s="5"/>
      <c r="HR1" s="5"/>
      <c r="HS1" s="5"/>
      <c r="HT1" s="5"/>
      <c r="HU1" s="5"/>
      <c r="HV1" s="5"/>
      <c r="HW1" s="5"/>
      <c r="HX1" s="5"/>
      <c r="HY1" s="5"/>
      <c r="HZ1" s="5"/>
      <c r="IA1" s="5"/>
      <c r="IB1" s="5"/>
      <c r="IC1" s="5"/>
      <c r="ID1" s="5"/>
      <c r="IE1" s="5"/>
      <c r="IF1" s="5"/>
      <c r="IG1" s="5"/>
      <c r="IH1" s="5"/>
      <c r="II1" s="5"/>
      <c r="IJ1" s="5"/>
      <c r="IK1" s="5"/>
      <c r="IL1" s="5"/>
      <c r="IM1" s="5"/>
      <c r="IN1" s="5"/>
      <c r="IO1" s="5"/>
      <c r="IP1" s="5"/>
      <c r="IQ1" s="5"/>
      <c r="IR1" s="5"/>
      <c r="IS1" s="5"/>
      <c r="IT1" s="5"/>
      <c r="IU1" s="5"/>
      <c r="IV1" s="5"/>
    </row>
    <row r="2" spans="1:256" s="2" customFormat="1" ht="37.5" customHeight="1" x14ac:dyDescent="0.3">
      <c r="C2" s="175" t="s">
        <v>308</v>
      </c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  <c r="P2" s="148"/>
      <c r="Q2" s="148"/>
      <c r="S2" s="147" t="s">
        <v>309</v>
      </c>
      <c r="T2" s="148"/>
      <c r="U2" s="148"/>
      <c r="V2" s="148"/>
      <c r="W2" s="148"/>
      <c r="X2" s="148"/>
      <c r="Y2" s="148"/>
      <c r="Z2" s="148"/>
      <c r="AA2" s="148"/>
      <c r="AB2" s="148"/>
      <c r="AC2" s="148"/>
      <c r="AT2" s="2" t="s">
        <v>383</v>
      </c>
    </row>
    <row r="3" spans="1:256" s="2" customFormat="1" ht="7.5" customHeight="1" x14ac:dyDescent="0.3">
      <c r="B3" s="7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9"/>
      <c r="AT3" s="2" t="s">
        <v>398</v>
      </c>
    </row>
    <row r="4" spans="1:256" s="2" customFormat="1" ht="37.5" customHeight="1" x14ac:dyDescent="0.3">
      <c r="B4" s="10"/>
      <c r="C4" s="160" t="s">
        <v>399</v>
      </c>
      <c r="D4" s="148"/>
      <c r="E4" s="148"/>
      <c r="F4" s="148"/>
      <c r="G4" s="148"/>
      <c r="H4" s="148"/>
      <c r="I4" s="148"/>
      <c r="J4" s="148"/>
      <c r="K4" s="148"/>
      <c r="L4" s="148"/>
      <c r="M4" s="148"/>
      <c r="N4" s="148"/>
      <c r="O4" s="148"/>
      <c r="P4" s="148"/>
      <c r="Q4" s="148"/>
      <c r="R4" s="11"/>
      <c r="T4" s="12" t="s">
        <v>314</v>
      </c>
      <c r="AT4" s="2" t="s">
        <v>307</v>
      </c>
    </row>
    <row r="5" spans="1:256" s="2" customFormat="1" ht="7.5" customHeight="1" x14ac:dyDescent="0.3">
      <c r="B5" s="10"/>
      <c r="R5" s="11"/>
    </row>
    <row r="6" spans="1:256" s="2" customFormat="1" ht="26.25" customHeight="1" x14ac:dyDescent="0.3">
      <c r="B6" s="10"/>
      <c r="D6" s="16" t="s">
        <v>318</v>
      </c>
      <c r="F6" s="195" t="str">
        <f>'Rekapitulace stavby'!$K$6</f>
        <v>MŠ Spojenců 2170/44 - vzduchotechnika a klimatizace pro hospodářský pavilon</v>
      </c>
      <c r="G6" s="148"/>
      <c r="H6" s="148"/>
      <c r="I6" s="148"/>
      <c r="J6" s="148"/>
      <c r="K6" s="148"/>
      <c r="L6" s="148"/>
      <c r="M6" s="148"/>
      <c r="N6" s="148"/>
      <c r="O6" s="148"/>
      <c r="P6" s="148"/>
      <c r="R6" s="11"/>
    </row>
    <row r="7" spans="1:256" s="6" customFormat="1" ht="33.75" customHeight="1" x14ac:dyDescent="0.3">
      <c r="B7" s="19"/>
      <c r="D7" s="15" t="s">
        <v>400</v>
      </c>
      <c r="F7" s="176" t="s">
        <v>0</v>
      </c>
      <c r="G7" s="151"/>
      <c r="H7" s="151"/>
      <c r="I7" s="151"/>
      <c r="J7" s="151"/>
      <c r="K7" s="151"/>
      <c r="L7" s="151"/>
      <c r="M7" s="151"/>
      <c r="N7" s="151"/>
      <c r="O7" s="151"/>
      <c r="P7" s="151"/>
      <c r="R7" s="20"/>
    </row>
    <row r="8" spans="1:256" s="6" customFormat="1" ht="15" customHeight="1" x14ac:dyDescent="0.3">
      <c r="B8" s="19"/>
      <c r="D8" s="16" t="s">
        <v>320</v>
      </c>
      <c r="F8" s="14"/>
      <c r="M8" s="16" t="s">
        <v>321</v>
      </c>
      <c r="O8" s="14"/>
      <c r="R8" s="20"/>
    </row>
    <row r="9" spans="1:256" s="6" customFormat="1" ht="15" customHeight="1" x14ac:dyDescent="0.3">
      <c r="B9" s="19"/>
      <c r="D9" s="16" t="s">
        <v>323</v>
      </c>
      <c r="F9" s="14" t="s">
        <v>324</v>
      </c>
      <c r="M9" s="16" t="s">
        <v>325</v>
      </c>
      <c r="O9" s="196"/>
      <c r="P9" s="151"/>
      <c r="R9" s="20"/>
    </row>
    <row r="10" spans="1:256" s="6" customFormat="1" ht="12" customHeight="1" x14ac:dyDescent="0.3">
      <c r="B10" s="19"/>
      <c r="R10" s="20"/>
    </row>
    <row r="11" spans="1:256" s="6" customFormat="1" ht="15" customHeight="1" x14ac:dyDescent="0.3">
      <c r="B11" s="19"/>
      <c r="D11" s="16" t="s">
        <v>326</v>
      </c>
      <c r="M11" s="16" t="s">
        <v>327</v>
      </c>
      <c r="O11" s="162" t="str">
        <f>IF('Rekapitulace stavby'!$AN$10="","",'Rekapitulace stavby'!$AN$10)</f>
        <v/>
      </c>
      <c r="P11" s="151"/>
      <c r="R11" s="20"/>
    </row>
    <row r="12" spans="1:256" s="6" customFormat="1" ht="18.75" customHeight="1" x14ac:dyDescent="0.3">
      <c r="B12" s="19"/>
      <c r="E12" s="14" t="str">
        <f>IF('Rekapitulace stavby'!$E$11="","",'Rekapitulace stavby'!$E$11)</f>
        <v xml:space="preserve"> </v>
      </c>
      <c r="M12" s="16" t="s">
        <v>328</v>
      </c>
      <c r="O12" s="162" t="str">
        <f>IF('Rekapitulace stavby'!$AN$11="","",'Rekapitulace stavby'!$AN$11)</f>
        <v/>
      </c>
      <c r="P12" s="151"/>
      <c r="R12" s="20"/>
    </row>
    <row r="13" spans="1:256" s="6" customFormat="1" ht="7.5" customHeight="1" x14ac:dyDescent="0.3">
      <c r="B13" s="19"/>
      <c r="R13" s="20"/>
    </row>
    <row r="14" spans="1:256" s="6" customFormat="1" ht="15" customHeight="1" x14ac:dyDescent="0.3">
      <c r="B14" s="19"/>
      <c r="D14" s="16" t="s">
        <v>329</v>
      </c>
      <c r="M14" s="16" t="s">
        <v>327</v>
      </c>
      <c r="O14" s="162" t="str">
        <f>IF('Rekapitulace stavby'!$AN$13="","",'Rekapitulace stavby'!$AN$13)</f>
        <v/>
      </c>
      <c r="P14" s="151"/>
      <c r="R14" s="20"/>
    </row>
    <row r="15" spans="1:256" s="6" customFormat="1" ht="18.75" customHeight="1" x14ac:dyDescent="0.3">
      <c r="B15" s="19"/>
      <c r="E15" s="14" t="str">
        <f>IF('Rekapitulace stavby'!$E$14="","",'Rekapitulace stavby'!$E$14)</f>
        <v xml:space="preserve"> </v>
      </c>
      <c r="M15" s="16" t="s">
        <v>328</v>
      </c>
      <c r="O15" s="162" t="str">
        <f>IF('Rekapitulace stavby'!$AN$14="","",'Rekapitulace stavby'!$AN$14)</f>
        <v/>
      </c>
      <c r="P15" s="151"/>
      <c r="R15" s="20"/>
    </row>
    <row r="16" spans="1:256" s="6" customFormat="1" ht="7.5" customHeight="1" x14ac:dyDescent="0.3">
      <c r="B16" s="19"/>
      <c r="R16" s="20"/>
    </row>
    <row r="17" spans="2:18" s="6" customFormat="1" ht="15" customHeight="1" x14ac:dyDescent="0.3">
      <c r="B17" s="19"/>
      <c r="D17" s="16" t="s">
        <v>330</v>
      </c>
      <c r="M17" s="16" t="s">
        <v>327</v>
      </c>
      <c r="O17" s="162" t="str">
        <f>IF('Rekapitulace stavby'!$AN$16="","",'Rekapitulace stavby'!$AN$16)</f>
        <v/>
      </c>
      <c r="P17" s="151"/>
      <c r="R17" s="20"/>
    </row>
    <row r="18" spans="2:18" s="6" customFormat="1" ht="18.75" customHeight="1" x14ac:dyDescent="0.3">
      <c r="B18" s="19"/>
      <c r="E18" s="14" t="str">
        <f>IF('Rekapitulace stavby'!$E$17="","",'Rekapitulace stavby'!$E$17)</f>
        <v xml:space="preserve"> </v>
      </c>
      <c r="M18" s="16" t="s">
        <v>328</v>
      </c>
      <c r="O18" s="162" t="str">
        <f>IF('Rekapitulace stavby'!$AN$17="","",'Rekapitulace stavby'!$AN$17)</f>
        <v/>
      </c>
      <c r="P18" s="151"/>
      <c r="R18" s="20"/>
    </row>
    <row r="19" spans="2:18" s="6" customFormat="1" ht="7.5" customHeight="1" x14ac:dyDescent="0.3">
      <c r="B19" s="19"/>
      <c r="R19" s="20"/>
    </row>
    <row r="20" spans="2:18" s="6" customFormat="1" ht="15" customHeight="1" x14ac:dyDescent="0.3">
      <c r="B20" s="19"/>
      <c r="D20" s="16" t="s">
        <v>332</v>
      </c>
      <c r="M20" s="16" t="s">
        <v>327</v>
      </c>
      <c r="O20" s="162" t="str">
        <f>IF('Rekapitulace stavby'!$AN$19="","",'Rekapitulace stavby'!$AN$19)</f>
        <v/>
      </c>
      <c r="P20" s="151"/>
      <c r="R20" s="20"/>
    </row>
    <row r="21" spans="2:18" s="6" customFormat="1" ht="18.75" customHeight="1" x14ac:dyDescent="0.3">
      <c r="B21" s="19"/>
      <c r="E21" s="14" t="str">
        <f>IF('Rekapitulace stavby'!$E$20="","",'Rekapitulace stavby'!$E$20)</f>
        <v xml:space="preserve"> </v>
      </c>
      <c r="M21" s="16" t="s">
        <v>328</v>
      </c>
      <c r="O21" s="162" t="str">
        <f>IF('Rekapitulace stavby'!$AN$20="","",'Rekapitulace stavby'!$AN$20)</f>
        <v/>
      </c>
      <c r="P21" s="151"/>
      <c r="R21" s="20"/>
    </row>
    <row r="22" spans="2:18" s="6" customFormat="1" ht="7.5" customHeight="1" x14ac:dyDescent="0.3">
      <c r="B22" s="19"/>
      <c r="R22" s="20"/>
    </row>
    <row r="23" spans="2:18" s="6" customFormat="1" ht="15" customHeight="1" x14ac:dyDescent="0.3">
      <c r="B23" s="19"/>
      <c r="D23" s="16" t="s">
        <v>333</v>
      </c>
      <c r="R23" s="20"/>
    </row>
    <row r="24" spans="2:18" s="78" customFormat="1" ht="15.75" customHeight="1" x14ac:dyDescent="0.3">
      <c r="B24" s="79"/>
      <c r="E24" s="171"/>
      <c r="F24" s="203"/>
      <c r="G24" s="203"/>
      <c r="H24" s="203"/>
      <c r="I24" s="203"/>
      <c r="J24" s="203"/>
      <c r="K24" s="203"/>
      <c r="L24" s="203"/>
      <c r="R24" s="80"/>
    </row>
    <row r="25" spans="2:18" s="6" customFormat="1" ht="7.5" customHeight="1" x14ac:dyDescent="0.3">
      <c r="B25" s="19"/>
      <c r="R25" s="20"/>
    </row>
    <row r="26" spans="2:18" s="6" customFormat="1" ht="7.5" customHeight="1" x14ac:dyDescent="0.3">
      <c r="B26" s="19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R26" s="20"/>
    </row>
    <row r="27" spans="2:18" s="6" customFormat="1" ht="15" customHeight="1" x14ac:dyDescent="0.3">
      <c r="B27" s="19"/>
      <c r="D27" s="81" t="s">
        <v>402</v>
      </c>
      <c r="M27" s="172">
        <f>$N$88</f>
        <v>0</v>
      </c>
      <c r="N27" s="151"/>
      <c r="O27" s="151"/>
      <c r="P27" s="151"/>
      <c r="R27" s="20"/>
    </row>
    <row r="28" spans="2:18" s="6" customFormat="1" ht="15" customHeight="1" x14ac:dyDescent="0.3">
      <c r="B28" s="19"/>
      <c r="D28" s="18" t="s">
        <v>403</v>
      </c>
      <c r="M28" s="172">
        <f>$N$94</f>
        <v>0</v>
      </c>
      <c r="N28" s="151"/>
      <c r="O28" s="151"/>
      <c r="P28" s="151"/>
      <c r="R28" s="20"/>
    </row>
    <row r="29" spans="2:18" s="6" customFormat="1" ht="7.5" customHeight="1" x14ac:dyDescent="0.3">
      <c r="B29" s="19"/>
      <c r="R29" s="20"/>
    </row>
    <row r="30" spans="2:18" s="6" customFormat="1" ht="26.25" customHeight="1" x14ac:dyDescent="0.3">
      <c r="B30" s="19"/>
      <c r="D30" s="82" t="s">
        <v>336</v>
      </c>
      <c r="M30" s="202">
        <f>ROUND($M$27+$M$28,2)</f>
        <v>0</v>
      </c>
      <c r="N30" s="151"/>
      <c r="O30" s="151"/>
      <c r="P30" s="151"/>
      <c r="R30" s="20"/>
    </row>
    <row r="31" spans="2:18" s="6" customFormat="1" ht="7.5" customHeight="1" x14ac:dyDescent="0.3">
      <c r="B31" s="19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R31" s="20"/>
    </row>
    <row r="32" spans="2:18" s="6" customFormat="1" ht="15" customHeight="1" x14ac:dyDescent="0.3">
      <c r="B32" s="19"/>
      <c r="D32" s="24" t="s">
        <v>337</v>
      </c>
      <c r="E32" s="24" t="s">
        <v>338</v>
      </c>
      <c r="F32" s="83">
        <v>0.21</v>
      </c>
      <c r="G32" s="84" t="s">
        <v>339</v>
      </c>
      <c r="H32" s="201">
        <f>ROUND((SUM($BE$94:$BE$95)+SUM($BE$113:$BE$183)),2)</f>
        <v>0</v>
      </c>
      <c r="I32" s="151"/>
      <c r="J32" s="151"/>
      <c r="M32" s="201">
        <f>ROUND(ROUND((SUM($BE$94:$BE$95)+SUM($BE$113:$BE$183)),2)*$F$32,2)</f>
        <v>0</v>
      </c>
      <c r="N32" s="151"/>
      <c r="O32" s="151"/>
      <c r="P32" s="151"/>
      <c r="R32" s="20"/>
    </row>
    <row r="33" spans="2:18" s="6" customFormat="1" ht="15" customHeight="1" x14ac:dyDescent="0.3">
      <c r="B33" s="19"/>
      <c r="E33" s="24" t="s">
        <v>340</v>
      </c>
      <c r="F33" s="83">
        <v>0.15</v>
      </c>
      <c r="G33" s="84" t="s">
        <v>339</v>
      </c>
      <c r="H33" s="201">
        <f>ROUND((SUM($BF$94:$BF$95)+SUM($BF$113:$BF$183)),2)</f>
        <v>0</v>
      </c>
      <c r="I33" s="151"/>
      <c r="J33" s="151"/>
      <c r="M33" s="201">
        <f>ROUND(ROUND((SUM($BF$94:$BF$95)+SUM($BF$113:$BF$183)),2)*$F$33,2)</f>
        <v>0</v>
      </c>
      <c r="N33" s="151"/>
      <c r="O33" s="151"/>
      <c r="P33" s="151"/>
      <c r="R33" s="20"/>
    </row>
    <row r="34" spans="2:18" s="6" customFormat="1" ht="15" hidden="1" customHeight="1" x14ac:dyDescent="0.3">
      <c r="B34" s="19"/>
      <c r="E34" s="24" t="s">
        <v>341</v>
      </c>
      <c r="F34" s="83">
        <v>0.21</v>
      </c>
      <c r="G34" s="84" t="s">
        <v>339</v>
      </c>
      <c r="H34" s="201">
        <f>ROUND((SUM($BG$94:$BG$95)+SUM($BG$113:$BG$183)),2)</f>
        <v>0</v>
      </c>
      <c r="I34" s="151"/>
      <c r="J34" s="151"/>
      <c r="M34" s="201">
        <v>0</v>
      </c>
      <c r="N34" s="151"/>
      <c r="O34" s="151"/>
      <c r="P34" s="151"/>
      <c r="R34" s="20"/>
    </row>
    <row r="35" spans="2:18" s="6" customFormat="1" ht="15" hidden="1" customHeight="1" x14ac:dyDescent="0.3">
      <c r="B35" s="19"/>
      <c r="E35" s="24" t="s">
        <v>342</v>
      </c>
      <c r="F35" s="83">
        <v>0.15</v>
      </c>
      <c r="G35" s="84" t="s">
        <v>339</v>
      </c>
      <c r="H35" s="201">
        <f>ROUND((SUM($BH$94:$BH$95)+SUM($BH$113:$BH$183)),2)</f>
        <v>0</v>
      </c>
      <c r="I35" s="151"/>
      <c r="J35" s="151"/>
      <c r="M35" s="201">
        <v>0</v>
      </c>
      <c r="N35" s="151"/>
      <c r="O35" s="151"/>
      <c r="P35" s="151"/>
      <c r="R35" s="20"/>
    </row>
    <row r="36" spans="2:18" s="6" customFormat="1" ht="15" hidden="1" customHeight="1" x14ac:dyDescent="0.3">
      <c r="B36" s="19"/>
      <c r="E36" s="24" t="s">
        <v>343</v>
      </c>
      <c r="F36" s="83">
        <v>0</v>
      </c>
      <c r="G36" s="84" t="s">
        <v>339</v>
      </c>
      <c r="H36" s="201">
        <f>ROUND((SUM($BI$94:$BI$95)+SUM($BI$113:$BI$183)),2)</f>
        <v>0</v>
      </c>
      <c r="I36" s="151"/>
      <c r="J36" s="151"/>
      <c r="M36" s="201">
        <v>0</v>
      </c>
      <c r="N36" s="151"/>
      <c r="O36" s="151"/>
      <c r="P36" s="151"/>
      <c r="R36" s="20"/>
    </row>
    <row r="37" spans="2:18" s="6" customFormat="1" ht="7.5" customHeight="1" x14ac:dyDescent="0.3">
      <c r="B37" s="19"/>
      <c r="R37" s="20"/>
    </row>
    <row r="38" spans="2:18" s="6" customFormat="1" ht="26.25" customHeight="1" x14ac:dyDescent="0.3">
      <c r="B38" s="19"/>
      <c r="C38" s="27"/>
      <c r="D38" s="28" t="s">
        <v>344</v>
      </c>
      <c r="E38" s="29"/>
      <c r="F38" s="29"/>
      <c r="G38" s="85" t="s">
        <v>345</v>
      </c>
      <c r="H38" s="30" t="s">
        <v>346</v>
      </c>
      <c r="I38" s="29"/>
      <c r="J38" s="29"/>
      <c r="K38" s="29"/>
      <c r="L38" s="170">
        <f>SUM($M$30:$M$36)</f>
        <v>0</v>
      </c>
      <c r="M38" s="157"/>
      <c r="N38" s="157"/>
      <c r="O38" s="157"/>
      <c r="P38" s="159"/>
      <c r="Q38" s="27"/>
      <c r="R38" s="20"/>
    </row>
    <row r="39" spans="2:18" s="6" customFormat="1" ht="15" customHeight="1" x14ac:dyDescent="0.3">
      <c r="B39" s="19"/>
      <c r="R39" s="20"/>
    </row>
    <row r="40" spans="2:18" s="6" customFormat="1" ht="15" customHeight="1" x14ac:dyDescent="0.3">
      <c r="B40" s="19"/>
      <c r="R40" s="20"/>
    </row>
    <row r="41" spans="2:18" ht="14.25" customHeight="1" x14ac:dyDescent="0.3">
      <c r="B41" s="10"/>
      <c r="R41" s="11"/>
    </row>
    <row r="42" spans="2:18" ht="14.25" customHeight="1" x14ac:dyDescent="0.3">
      <c r="B42" s="10"/>
      <c r="R42" s="11"/>
    </row>
    <row r="43" spans="2:18" ht="14.25" customHeight="1" x14ac:dyDescent="0.3">
      <c r="B43" s="10"/>
      <c r="R43" s="11"/>
    </row>
    <row r="44" spans="2:18" ht="14.25" customHeight="1" x14ac:dyDescent="0.3">
      <c r="B44" s="10"/>
      <c r="R44" s="11"/>
    </row>
    <row r="45" spans="2:18" ht="14.25" customHeight="1" x14ac:dyDescent="0.3">
      <c r="B45" s="10"/>
      <c r="R45" s="11"/>
    </row>
    <row r="46" spans="2:18" ht="14.25" customHeight="1" x14ac:dyDescent="0.3">
      <c r="B46" s="10"/>
      <c r="R46" s="11"/>
    </row>
    <row r="47" spans="2:18" ht="14.25" customHeight="1" x14ac:dyDescent="0.3">
      <c r="B47" s="10"/>
      <c r="R47" s="11"/>
    </row>
    <row r="48" spans="2:18" ht="14.25" customHeight="1" x14ac:dyDescent="0.3">
      <c r="B48" s="10"/>
      <c r="R48" s="11"/>
    </row>
    <row r="49" spans="2:18" ht="14.25" customHeight="1" x14ac:dyDescent="0.3">
      <c r="B49" s="10"/>
      <c r="R49" s="11"/>
    </row>
    <row r="50" spans="2:18" s="6" customFormat="1" ht="15.75" customHeight="1" x14ac:dyDescent="0.3">
      <c r="B50" s="19"/>
      <c r="D50" s="31" t="s">
        <v>347</v>
      </c>
      <c r="E50" s="32"/>
      <c r="F50" s="32"/>
      <c r="G50" s="32"/>
      <c r="H50" s="33"/>
      <c r="J50" s="31" t="s">
        <v>348</v>
      </c>
      <c r="K50" s="32"/>
      <c r="L50" s="32"/>
      <c r="M50" s="32"/>
      <c r="N50" s="32"/>
      <c r="O50" s="32"/>
      <c r="P50" s="33"/>
      <c r="R50" s="20"/>
    </row>
    <row r="51" spans="2:18" ht="14.25" customHeight="1" x14ac:dyDescent="0.3">
      <c r="B51" s="10"/>
      <c r="D51" s="34"/>
      <c r="H51" s="35"/>
      <c r="J51" s="34"/>
      <c r="P51" s="35"/>
      <c r="R51" s="11"/>
    </row>
    <row r="52" spans="2:18" ht="14.25" customHeight="1" x14ac:dyDescent="0.3">
      <c r="B52" s="10"/>
      <c r="D52" s="34"/>
      <c r="H52" s="35"/>
      <c r="J52" s="34"/>
      <c r="P52" s="35"/>
      <c r="R52" s="11"/>
    </row>
    <row r="53" spans="2:18" ht="14.25" customHeight="1" x14ac:dyDescent="0.3">
      <c r="B53" s="10"/>
      <c r="D53" s="34"/>
      <c r="H53" s="35"/>
      <c r="J53" s="34"/>
      <c r="P53" s="35"/>
      <c r="R53" s="11"/>
    </row>
    <row r="54" spans="2:18" ht="14.25" customHeight="1" x14ac:dyDescent="0.3">
      <c r="B54" s="10"/>
      <c r="D54" s="34"/>
      <c r="H54" s="35"/>
      <c r="J54" s="34"/>
      <c r="P54" s="35"/>
      <c r="R54" s="11"/>
    </row>
    <row r="55" spans="2:18" ht="14.25" customHeight="1" x14ac:dyDescent="0.3">
      <c r="B55" s="10"/>
      <c r="D55" s="34"/>
      <c r="H55" s="35"/>
      <c r="J55" s="34"/>
      <c r="P55" s="35"/>
      <c r="R55" s="11"/>
    </row>
    <row r="56" spans="2:18" ht="14.25" customHeight="1" x14ac:dyDescent="0.3">
      <c r="B56" s="10"/>
      <c r="D56" s="34"/>
      <c r="H56" s="35"/>
      <c r="J56" s="34"/>
      <c r="P56" s="35"/>
      <c r="R56" s="11"/>
    </row>
    <row r="57" spans="2:18" ht="14.25" customHeight="1" x14ac:dyDescent="0.3">
      <c r="B57" s="10"/>
      <c r="D57" s="34"/>
      <c r="H57" s="35"/>
      <c r="J57" s="34"/>
      <c r="P57" s="35"/>
      <c r="R57" s="11"/>
    </row>
    <row r="58" spans="2:18" ht="14.25" customHeight="1" x14ac:dyDescent="0.3">
      <c r="B58" s="10"/>
      <c r="D58" s="34"/>
      <c r="H58" s="35"/>
      <c r="J58" s="34"/>
      <c r="P58" s="35"/>
      <c r="R58" s="11"/>
    </row>
    <row r="59" spans="2:18" s="6" customFormat="1" ht="15.75" customHeight="1" x14ac:dyDescent="0.3">
      <c r="B59" s="19"/>
      <c r="D59" s="36" t="s">
        <v>349</v>
      </c>
      <c r="E59" s="37"/>
      <c r="F59" s="37"/>
      <c r="G59" s="38" t="s">
        <v>350</v>
      </c>
      <c r="H59" s="39"/>
      <c r="J59" s="36" t="s">
        <v>349</v>
      </c>
      <c r="K59" s="37"/>
      <c r="L59" s="37"/>
      <c r="M59" s="37"/>
      <c r="N59" s="38" t="s">
        <v>350</v>
      </c>
      <c r="O59" s="37"/>
      <c r="P59" s="39"/>
      <c r="R59" s="20"/>
    </row>
    <row r="60" spans="2:18" ht="14.25" customHeight="1" x14ac:dyDescent="0.3">
      <c r="B60" s="10"/>
      <c r="R60" s="11"/>
    </row>
    <row r="61" spans="2:18" s="6" customFormat="1" ht="15.75" customHeight="1" x14ac:dyDescent="0.3">
      <c r="B61" s="19"/>
      <c r="D61" s="31" t="s">
        <v>351</v>
      </c>
      <c r="E61" s="32"/>
      <c r="F61" s="32"/>
      <c r="G61" s="32"/>
      <c r="H61" s="33"/>
      <c r="J61" s="31" t="s">
        <v>352</v>
      </c>
      <c r="K61" s="32"/>
      <c r="L61" s="32"/>
      <c r="M61" s="32"/>
      <c r="N61" s="32"/>
      <c r="O61" s="32"/>
      <c r="P61" s="33"/>
      <c r="R61" s="20"/>
    </row>
    <row r="62" spans="2:18" ht="14.25" customHeight="1" x14ac:dyDescent="0.3">
      <c r="B62" s="10"/>
      <c r="D62" s="34"/>
      <c r="H62" s="35"/>
      <c r="J62" s="34"/>
      <c r="P62" s="35"/>
      <c r="R62" s="11"/>
    </row>
    <row r="63" spans="2:18" ht="14.25" customHeight="1" x14ac:dyDescent="0.3">
      <c r="B63" s="10"/>
      <c r="D63" s="34"/>
      <c r="H63" s="35"/>
      <c r="J63" s="34"/>
      <c r="P63" s="35"/>
      <c r="R63" s="11"/>
    </row>
    <row r="64" spans="2:18" ht="14.25" customHeight="1" x14ac:dyDescent="0.3">
      <c r="B64" s="10"/>
      <c r="D64" s="34"/>
      <c r="H64" s="35"/>
      <c r="J64" s="34"/>
      <c r="P64" s="35"/>
      <c r="R64" s="11"/>
    </row>
    <row r="65" spans="2:18" ht="14.25" customHeight="1" x14ac:dyDescent="0.3">
      <c r="B65" s="10"/>
      <c r="D65" s="34"/>
      <c r="H65" s="35"/>
      <c r="J65" s="34"/>
      <c r="P65" s="35"/>
      <c r="R65" s="11"/>
    </row>
    <row r="66" spans="2:18" ht="14.25" customHeight="1" x14ac:dyDescent="0.3">
      <c r="B66" s="10"/>
      <c r="D66" s="34"/>
      <c r="H66" s="35"/>
      <c r="J66" s="34"/>
      <c r="P66" s="35"/>
      <c r="R66" s="11"/>
    </row>
    <row r="67" spans="2:18" ht="14.25" customHeight="1" x14ac:dyDescent="0.3">
      <c r="B67" s="10"/>
      <c r="D67" s="34"/>
      <c r="H67" s="35"/>
      <c r="J67" s="34"/>
      <c r="P67" s="35"/>
      <c r="R67" s="11"/>
    </row>
    <row r="68" spans="2:18" ht="14.25" customHeight="1" x14ac:dyDescent="0.3">
      <c r="B68" s="10"/>
      <c r="D68" s="34"/>
      <c r="H68" s="35"/>
      <c r="J68" s="34"/>
      <c r="P68" s="35"/>
      <c r="R68" s="11"/>
    </row>
    <row r="69" spans="2:18" ht="14.25" customHeight="1" x14ac:dyDescent="0.3">
      <c r="B69" s="10"/>
      <c r="D69" s="34"/>
      <c r="H69" s="35"/>
      <c r="J69" s="34"/>
      <c r="P69" s="35"/>
      <c r="R69" s="11"/>
    </row>
    <row r="70" spans="2:18" s="6" customFormat="1" ht="15.75" customHeight="1" x14ac:dyDescent="0.3">
      <c r="B70" s="19"/>
      <c r="D70" s="36" t="s">
        <v>349</v>
      </c>
      <c r="E70" s="37"/>
      <c r="F70" s="37"/>
      <c r="G70" s="38" t="s">
        <v>350</v>
      </c>
      <c r="H70" s="39"/>
      <c r="J70" s="36" t="s">
        <v>349</v>
      </c>
      <c r="K70" s="37"/>
      <c r="L70" s="37"/>
      <c r="M70" s="37"/>
      <c r="N70" s="38" t="s">
        <v>350</v>
      </c>
      <c r="O70" s="37"/>
      <c r="P70" s="39"/>
      <c r="R70" s="20"/>
    </row>
    <row r="71" spans="2:18" s="6" customFormat="1" ht="15" customHeight="1" x14ac:dyDescent="0.3">
      <c r="B71" s="40"/>
      <c r="C71" s="41"/>
      <c r="D71" s="41"/>
      <c r="E71" s="41"/>
      <c r="F71" s="41"/>
      <c r="G71" s="41"/>
      <c r="H71" s="41"/>
      <c r="I71" s="41"/>
      <c r="J71" s="41"/>
      <c r="K71" s="41"/>
      <c r="L71" s="41"/>
      <c r="M71" s="41"/>
      <c r="N71" s="41"/>
      <c r="O71" s="41"/>
      <c r="P71" s="41"/>
      <c r="Q71" s="41"/>
      <c r="R71" s="42"/>
    </row>
    <row r="75" spans="2:18" s="6" customFormat="1" ht="7.5" customHeight="1" x14ac:dyDescent="0.3">
      <c r="B75" s="43"/>
      <c r="C75" s="44"/>
      <c r="D75" s="44"/>
      <c r="E75" s="44"/>
      <c r="F75" s="44"/>
      <c r="G75" s="44"/>
      <c r="H75" s="44"/>
      <c r="I75" s="44"/>
      <c r="J75" s="44"/>
      <c r="K75" s="44"/>
      <c r="L75" s="44"/>
      <c r="M75" s="44"/>
      <c r="N75" s="44"/>
      <c r="O75" s="44"/>
      <c r="P75" s="44"/>
      <c r="Q75" s="44"/>
      <c r="R75" s="45"/>
    </row>
    <row r="76" spans="2:18" s="6" customFormat="1" ht="37.5" customHeight="1" x14ac:dyDescent="0.3">
      <c r="B76" s="19"/>
      <c r="C76" s="160" t="s">
        <v>404</v>
      </c>
      <c r="D76" s="151"/>
      <c r="E76" s="151"/>
      <c r="F76" s="151"/>
      <c r="G76" s="151"/>
      <c r="H76" s="151"/>
      <c r="I76" s="151"/>
      <c r="J76" s="151"/>
      <c r="K76" s="151"/>
      <c r="L76" s="151"/>
      <c r="M76" s="151"/>
      <c r="N76" s="151"/>
      <c r="O76" s="151"/>
      <c r="P76" s="151"/>
      <c r="Q76" s="151"/>
      <c r="R76" s="20"/>
    </row>
    <row r="77" spans="2:18" s="6" customFormat="1" ht="7.5" customHeight="1" x14ac:dyDescent="0.3">
      <c r="B77" s="19"/>
      <c r="R77" s="20"/>
    </row>
    <row r="78" spans="2:18" s="6" customFormat="1" ht="30.75" customHeight="1" x14ac:dyDescent="0.3">
      <c r="B78" s="19"/>
      <c r="C78" s="16" t="s">
        <v>318</v>
      </c>
      <c r="F78" s="195" t="str">
        <f>$F$6</f>
        <v>MŠ Spojenců 2170/44 - vzduchotechnika a klimatizace pro hospodářský pavilon</v>
      </c>
      <c r="G78" s="151"/>
      <c r="H78" s="151"/>
      <c r="I78" s="151"/>
      <c r="J78" s="151"/>
      <c r="K78" s="151"/>
      <c r="L78" s="151"/>
      <c r="M78" s="151"/>
      <c r="N78" s="151"/>
      <c r="O78" s="151"/>
      <c r="P78" s="151"/>
      <c r="R78" s="20"/>
    </row>
    <row r="79" spans="2:18" s="6" customFormat="1" ht="37.5" customHeight="1" x14ac:dyDescent="0.3">
      <c r="B79" s="19"/>
      <c r="C79" s="48" t="s">
        <v>400</v>
      </c>
      <c r="F79" s="161" t="str">
        <f>$F$7</f>
        <v>01.3 - SO 01.3  VZT</v>
      </c>
      <c r="G79" s="151"/>
      <c r="H79" s="151"/>
      <c r="I79" s="151"/>
      <c r="J79" s="151"/>
      <c r="K79" s="151"/>
      <c r="L79" s="151"/>
      <c r="M79" s="151"/>
      <c r="N79" s="151"/>
      <c r="O79" s="151"/>
      <c r="P79" s="151"/>
      <c r="R79" s="20"/>
    </row>
    <row r="80" spans="2:18" s="6" customFormat="1" ht="7.5" customHeight="1" x14ac:dyDescent="0.3">
      <c r="B80" s="19"/>
      <c r="R80" s="20"/>
    </row>
    <row r="81" spans="2:47" s="6" customFormat="1" ht="18.75" customHeight="1" x14ac:dyDescent="0.3">
      <c r="B81" s="19"/>
      <c r="C81" s="16" t="s">
        <v>323</v>
      </c>
      <c r="F81" s="14" t="str">
        <f>$F$9</f>
        <v xml:space="preserve"> </v>
      </c>
      <c r="K81" s="16" t="s">
        <v>325</v>
      </c>
      <c r="M81" s="196" t="str">
        <f>IF($O$9="","",$O$9)</f>
        <v/>
      </c>
      <c r="N81" s="151"/>
      <c r="O81" s="151"/>
      <c r="P81" s="151"/>
      <c r="R81" s="20"/>
    </row>
    <row r="82" spans="2:47" s="6" customFormat="1" ht="7.5" customHeight="1" x14ac:dyDescent="0.3">
      <c r="B82" s="19"/>
      <c r="R82" s="20"/>
    </row>
    <row r="83" spans="2:47" s="6" customFormat="1" ht="15.75" customHeight="1" x14ac:dyDescent="0.3">
      <c r="B83" s="19"/>
      <c r="C83" s="16" t="s">
        <v>326</v>
      </c>
      <c r="F83" s="14" t="str">
        <f>$E$12</f>
        <v xml:space="preserve"> </v>
      </c>
      <c r="K83" s="16" t="s">
        <v>330</v>
      </c>
      <c r="M83" s="162" t="str">
        <f>$E$18</f>
        <v xml:space="preserve"> </v>
      </c>
      <c r="N83" s="151"/>
      <c r="O83" s="151"/>
      <c r="P83" s="151"/>
      <c r="Q83" s="151"/>
      <c r="R83" s="20"/>
    </row>
    <row r="84" spans="2:47" s="6" customFormat="1" ht="15" customHeight="1" x14ac:dyDescent="0.3">
      <c r="B84" s="19"/>
      <c r="C84" s="16" t="s">
        <v>329</v>
      </c>
      <c r="F84" s="14" t="str">
        <f>IF($E$15="","",$E$15)</f>
        <v xml:space="preserve"> </v>
      </c>
      <c r="K84" s="16" t="s">
        <v>332</v>
      </c>
      <c r="M84" s="162" t="str">
        <f>$E$21</f>
        <v xml:space="preserve"> </v>
      </c>
      <c r="N84" s="151"/>
      <c r="O84" s="151"/>
      <c r="P84" s="151"/>
      <c r="Q84" s="151"/>
      <c r="R84" s="20"/>
    </row>
    <row r="85" spans="2:47" s="6" customFormat="1" ht="11.25" customHeight="1" x14ac:dyDescent="0.3">
      <c r="B85" s="19"/>
      <c r="R85" s="20"/>
    </row>
    <row r="86" spans="2:47" s="6" customFormat="1" ht="30" customHeight="1" x14ac:dyDescent="0.3">
      <c r="B86" s="19"/>
      <c r="C86" s="200" t="s">
        <v>405</v>
      </c>
      <c r="D86" s="146"/>
      <c r="E86" s="146"/>
      <c r="F86" s="146"/>
      <c r="G86" s="146"/>
      <c r="H86" s="27"/>
      <c r="I86" s="27"/>
      <c r="J86" s="27"/>
      <c r="K86" s="27"/>
      <c r="L86" s="27"/>
      <c r="M86" s="27"/>
      <c r="N86" s="200" t="s">
        <v>406</v>
      </c>
      <c r="O86" s="151"/>
      <c r="P86" s="151"/>
      <c r="Q86" s="151"/>
      <c r="R86" s="20"/>
    </row>
    <row r="87" spans="2:47" s="6" customFormat="1" ht="11.25" customHeight="1" x14ac:dyDescent="0.3">
      <c r="B87" s="19"/>
      <c r="R87" s="20"/>
    </row>
    <row r="88" spans="2:47" s="6" customFormat="1" ht="30" customHeight="1" x14ac:dyDescent="0.3">
      <c r="B88" s="19"/>
      <c r="C88" s="59" t="s">
        <v>407</v>
      </c>
      <c r="N88" s="149">
        <f>$N$113</f>
        <v>0</v>
      </c>
      <c r="O88" s="151"/>
      <c r="P88" s="151"/>
      <c r="Q88" s="151"/>
      <c r="R88" s="20"/>
      <c r="AU88" s="6" t="s">
        <v>408</v>
      </c>
    </row>
    <row r="89" spans="2:47" s="64" customFormat="1" ht="25.5" customHeight="1" x14ac:dyDescent="0.3">
      <c r="B89" s="86"/>
      <c r="D89" s="87" t="s">
        <v>1</v>
      </c>
      <c r="N89" s="199">
        <f>$N$114</f>
        <v>0</v>
      </c>
      <c r="O89" s="198"/>
      <c r="P89" s="198"/>
      <c r="Q89" s="198"/>
      <c r="R89" s="88"/>
    </row>
    <row r="90" spans="2:47" s="64" customFormat="1" ht="25.5" customHeight="1" x14ac:dyDescent="0.3">
      <c r="B90" s="86"/>
      <c r="D90" s="87" t="s">
        <v>2</v>
      </c>
      <c r="N90" s="199">
        <f>$N$136</f>
        <v>0</v>
      </c>
      <c r="O90" s="198"/>
      <c r="P90" s="198"/>
      <c r="Q90" s="198"/>
      <c r="R90" s="88"/>
    </row>
    <row r="91" spans="2:47" s="64" customFormat="1" ht="25.5" customHeight="1" x14ac:dyDescent="0.3">
      <c r="B91" s="86"/>
      <c r="D91" s="87" t="s">
        <v>3</v>
      </c>
      <c r="N91" s="199">
        <f>$N$164</f>
        <v>0</v>
      </c>
      <c r="O91" s="198"/>
      <c r="P91" s="198"/>
      <c r="Q91" s="198"/>
      <c r="R91" s="88"/>
    </row>
    <row r="92" spans="2:47" s="64" customFormat="1" ht="25.5" customHeight="1" x14ac:dyDescent="0.3">
      <c r="B92" s="86"/>
      <c r="D92" s="87" t="s">
        <v>4</v>
      </c>
      <c r="N92" s="199">
        <f>$N$180</f>
        <v>0</v>
      </c>
      <c r="O92" s="198"/>
      <c r="P92" s="198"/>
      <c r="Q92" s="198"/>
      <c r="R92" s="88"/>
    </row>
    <row r="93" spans="2:47" s="6" customFormat="1" ht="22.5" customHeight="1" x14ac:dyDescent="0.3">
      <c r="B93" s="19"/>
      <c r="R93" s="20"/>
    </row>
    <row r="94" spans="2:47" s="6" customFormat="1" ht="30" customHeight="1" x14ac:dyDescent="0.3">
      <c r="B94" s="19"/>
      <c r="C94" s="59" t="s">
        <v>421</v>
      </c>
      <c r="N94" s="149">
        <v>0</v>
      </c>
      <c r="O94" s="151"/>
      <c r="P94" s="151"/>
      <c r="Q94" s="151"/>
      <c r="R94" s="20"/>
      <c r="T94" s="92"/>
      <c r="U94" s="93" t="s">
        <v>337</v>
      </c>
    </row>
    <row r="95" spans="2:47" s="6" customFormat="1" ht="18.75" customHeight="1" x14ac:dyDescent="0.3">
      <c r="B95" s="19"/>
      <c r="R95" s="20"/>
    </row>
    <row r="96" spans="2:47" s="6" customFormat="1" ht="30" customHeight="1" x14ac:dyDescent="0.3">
      <c r="B96" s="19"/>
      <c r="C96" s="77" t="s">
        <v>396</v>
      </c>
      <c r="D96" s="27"/>
      <c r="E96" s="27"/>
      <c r="F96" s="27"/>
      <c r="G96" s="27"/>
      <c r="H96" s="27"/>
      <c r="I96" s="27"/>
      <c r="J96" s="27"/>
      <c r="K96" s="27"/>
      <c r="L96" s="145">
        <f>ROUND(SUM($N$88+$N$94),2)</f>
        <v>0</v>
      </c>
      <c r="M96" s="146"/>
      <c r="N96" s="146"/>
      <c r="O96" s="146"/>
      <c r="P96" s="146"/>
      <c r="Q96" s="146"/>
      <c r="R96" s="20"/>
    </row>
    <row r="97" spans="2:27" s="6" customFormat="1" ht="7.5" customHeight="1" x14ac:dyDescent="0.3">
      <c r="B97" s="40"/>
      <c r="C97" s="41"/>
      <c r="D97" s="41"/>
      <c r="E97" s="41"/>
      <c r="F97" s="41"/>
      <c r="G97" s="41"/>
      <c r="H97" s="41"/>
      <c r="I97" s="41"/>
      <c r="J97" s="41"/>
      <c r="K97" s="41"/>
      <c r="L97" s="41"/>
      <c r="M97" s="41"/>
      <c r="N97" s="41"/>
      <c r="O97" s="41"/>
      <c r="P97" s="41"/>
      <c r="Q97" s="41"/>
      <c r="R97" s="42"/>
    </row>
    <row r="101" spans="2:27" s="6" customFormat="1" ht="7.5" customHeight="1" x14ac:dyDescent="0.3">
      <c r="B101" s="43"/>
      <c r="C101" s="44"/>
      <c r="D101" s="44"/>
      <c r="E101" s="44"/>
      <c r="F101" s="44"/>
      <c r="G101" s="44"/>
      <c r="H101" s="44"/>
      <c r="I101" s="44"/>
      <c r="J101" s="44"/>
      <c r="K101" s="44"/>
      <c r="L101" s="44"/>
      <c r="M101" s="44"/>
      <c r="N101" s="44"/>
      <c r="O101" s="44"/>
      <c r="P101" s="44"/>
      <c r="Q101" s="44"/>
      <c r="R101" s="45"/>
    </row>
    <row r="102" spans="2:27" s="6" customFormat="1" ht="37.5" customHeight="1" x14ac:dyDescent="0.3">
      <c r="B102" s="19"/>
      <c r="C102" s="160" t="s">
        <v>422</v>
      </c>
      <c r="D102" s="151"/>
      <c r="E102" s="151"/>
      <c r="F102" s="151"/>
      <c r="G102" s="151"/>
      <c r="H102" s="151"/>
      <c r="I102" s="151"/>
      <c r="J102" s="151"/>
      <c r="K102" s="151"/>
      <c r="L102" s="151"/>
      <c r="M102" s="151"/>
      <c r="N102" s="151"/>
      <c r="O102" s="151"/>
      <c r="P102" s="151"/>
      <c r="Q102" s="151"/>
      <c r="R102" s="20"/>
    </row>
    <row r="103" spans="2:27" s="6" customFormat="1" ht="7.5" customHeight="1" x14ac:dyDescent="0.3">
      <c r="B103" s="19"/>
      <c r="R103" s="20"/>
    </row>
    <row r="104" spans="2:27" s="6" customFormat="1" ht="30.75" customHeight="1" x14ac:dyDescent="0.3">
      <c r="B104" s="19"/>
      <c r="C104" s="16" t="s">
        <v>318</v>
      </c>
      <c r="F104" s="195" t="str">
        <f>$F$6</f>
        <v>MŠ Spojenců 2170/44 - vzduchotechnika a klimatizace pro hospodářský pavilon</v>
      </c>
      <c r="G104" s="151"/>
      <c r="H104" s="151"/>
      <c r="I104" s="151"/>
      <c r="J104" s="151"/>
      <c r="K104" s="151"/>
      <c r="L104" s="151"/>
      <c r="M104" s="151"/>
      <c r="N104" s="151"/>
      <c r="O104" s="151"/>
      <c r="P104" s="151"/>
      <c r="R104" s="20"/>
    </row>
    <row r="105" spans="2:27" s="6" customFormat="1" ht="37.5" customHeight="1" x14ac:dyDescent="0.3">
      <c r="B105" s="19"/>
      <c r="C105" s="48" t="s">
        <v>400</v>
      </c>
      <c r="F105" s="161" t="str">
        <f>$F$7</f>
        <v>01.3 - SO 01.3  VZT</v>
      </c>
      <c r="G105" s="151"/>
      <c r="H105" s="151"/>
      <c r="I105" s="151"/>
      <c r="J105" s="151"/>
      <c r="K105" s="151"/>
      <c r="L105" s="151"/>
      <c r="M105" s="151"/>
      <c r="N105" s="151"/>
      <c r="O105" s="151"/>
      <c r="P105" s="151"/>
      <c r="R105" s="20"/>
    </row>
    <row r="106" spans="2:27" s="6" customFormat="1" ht="7.5" customHeight="1" x14ac:dyDescent="0.3">
      <c r="B106" s="19"/>
      <c r="R106" s="20"/>
    </row>
    <row r="107" spans="2:27" s="6" customFormat="1" ht="18.75" customHeight="1" x14ac:dyDescent="0.3">
      <c r="B107" s="19"/>
      <c r="C107" s="16" t="s">
        <v>323</v>
      </c>
      <c r="F107" s="14" t="str">
        <f>$F$9</f>
        <v xml:space="preserve"> </v>
      </c>
      <c r="K107" s="16" t="s">
        <v>325</v>
      </c>
      <c r="M107" s="196" t="str">
        <f>IF($O$9="","",$O$9)</f>
        <v/>
      </c>
      <c r="N107" s="151"/>
      <c r="O107" s="151"/>
      <c r="P107" s="151"/>
      <c r="R107" s="20"/>
    </row>
    <row r="108" spans="2:27" s="6" customFormat="1" ht="7.5" customHeight="1" x14ac:dyDescent="0.3">
      <c r="B108" s="19"/>
      <c r="R108" s="20"/>
    </row>
    <row r="109" spans="2:27" s="6" customFormat="1" ht="15.75" customHeight="1" x14ac:dyDescent="0.3">
      <c r="B109" s="19"/>
      <c r="C109" s="16" t="s">
        <v>326</v>
      </c>
      <c r="F109" s="14" t="str">
        <f>$E$12</f>
        <v xml:space="preserve"> </v>
      </c>
      <c r="K109" s="16" t="s">
        <v>330</v>
      </c>
      <c r="M109" s="162" t="str">
        <f>$E$18</f>
        <v xml:space="preserve"> </v>
      </c>
      <c r="N109" s="151"/>
      <c r="O109" s="151"/>
      <c r="P109" s="151"/>
      <c r="Q109" s="151"/>
      <c r="R109" s="20"/>
    </row>
    <row r="110" spans="2:27" s="6" customFormat="1" ht="15" customHeight="1" x14ac:dyDescent="0.3">
      <c r="B110" s="19"/>
      <c r="C110" s="16" t="s">
        <v>329</v>
      </c>
      <c r="F110" s="14" t="str">
        <f>IF($E$15="","",$E$15)</f>
        <v xml:space="preserve"> </v>
      </c>
      <c r="K110" s="16" t="s">
        <v>332</v>
      </c>
      <c r="M110" s="162" t="str">
        <f>$E$21</f>
        <v xml:space="preserve"> </v>
      </c>
      <c r="N110" s="151"/>
      <c r="O110" s="151"/>
      <c r="P110" s="151"/>
      <c r="Q110" s="151"/>
      <c r="R110" s="20"/>
    </row>
    <row r="111" spans="2:27" s="6" customFormat="1" ht="11.25" customHeight="1" x14ac:dyDescent="0.3">
      <c r="B111" s="19"/>
      <c r="R111" s="20"/>
    </row>
    <row r="112" spans="2:27" s="94" customFormat="1" ht="30" customHeight="1" x14ac:dyDescent="0.3">
      <c r="B112" s="95"/>
      <c r="C112" s="96" t="s">
        <v>423</v>
      </c>
      <c r="D112" s="97" t="s">
        <v>424</v>
      </c>
      <c r="E112" s="97" t="s">
        <v>355</v>
      </c>
      <c r="F112" s="192" t="s">
        <v>425</v>
      </c>
      <c r="G112" s="193"/>
      <c r="H112" s="193"/>
      <c r="I112" s="193"/>
      <c r="J112" s="97" t="s">
        <v>426</v>
      </c>
      <c r="K112" s="97" t="s">
        <v>427</v>
      </c>
      <c r="L112" s="192" t="s">
        <v>428</v>
      </c>
      <c r="M112" s="193"/>
      <c r="N112" s="192" t="s">
        <v>429</v>
      </c>
      <c r="O112" s="193"/>
      <c r="P112" s="193"/>
      <c r="Q112" s="194"/>
      <c r="R112" s="98"/>
      <c r="T112" s="54" t="s">
        <v>430</v>
      </c>
      <c r="U112" s="55" t="s">
        <v>337</v>
      </c>
      <c r="V112" s="55" t="s">
        <v>431</v>
      </c>
      <c r="W112" s="55" t="s">
        <v>432</v>
      </c>
      <c r="X112" s="55" t="s">
        <v>433</v>
      </c>
      <c r="Y112" s="55" t="s">
        <v>434</v>
      </c>
      <c r="Z112" s="55" t="s">
        <v>435</v>
      </c>
      <c r="AA112" s="56" t="s">
        <v>436</v>
      </c>
    </row>
    <row r="113" spans="2:65" s="6" customFormat="1" ht="30" customHeight="1" x14ac:dyDescent="0.35">
      <c r="B113" s="19"/>
      <c r="C113" s="59" t="s">
        <v>402</v>
      </c>
      <c r="N113" s="180">
        <f>$BK$113</f>
        <v>0</v>
      </c>
      <c r="O113" s="151"/>
      <c r="P113" s="151"/>
      <c r="Q113" s="151"/>
      <c r="R113" s="20"/>
      <c r="T113" s="58"/>
      <c r="U113" s="32"/>
      <c r="V113" s="32"/>
      <c r="W113" s="99">
        <f>$W$114+$W$136+$W$164+$W$180</f>
        <v>0</v>
      </c>
      <c r="X113" s="32"/>
      <c r="Y113" s="99">
        <f>$Y$114+$Y$136+$Y$164+$Y$180</f>
        <v>0</v>
      </c>
      <c r="Z113" s="32"/>
      <c r="AA113" s="100">
        <f>$AA$114+$AA$136+$AA$164+$AA$180</f>
        <v>0</v>
      </c>
      <c r="AT113" s="6" t="s">
        <v>372</v>
      </c>
      <c r="AU113" s="6" t="s">
        <v>408</v>
      </c>
      <c r="BK113" s="101">
        <f>$BK$114+$BK$136+$BK$164+$BK$180</f>
        <v>0</v>
      </c>
    </row>
    <row r="114" spans="2:65" s="102" customFormat="1" ht="37.5" customHeight="1" x14ac:dyDescent="0.35">
      <c r="B114" s="103"/>
      <c r="D114" s="104" t="s">
        <v>1</v>
      </c>
      <c r="E114" s="104"/>
      <c r="F114" s="104"/>
      <c r="G114" s="104"/>
      <c r="H114" s="104"/>
      <c r="I114" s="104"/>
      <c r="J114" s="104"/>
      <c r="K114" s="104"/>
      <c r="L114" s="104"/>
      <c r="M114" s="104"/>
      <c r="N114" s="181">
        <f>$BK$114</f>
        <v>0</v>
      </c>
      <c r="O114" s="178"/>
      <c r="P114" s="178"/>
      <c r="Q114" s="178"/>
      <c r="R114" s="106"/>
      <c r="T114" s="107"/>
      <c r="W114" s="108">
        <f>SUM($W$115:$W$135)</f>
        <v>0</v>
      </c>
      <c r="Y114" s="108">
        <f>SUM($Y$115:$Y$135)</f>
        <v>0</v>
      </c>
      <c r="AA114" s="109">
        <f>SUM($AA$115:$AA$135)</f>
        <v>0</v>
      </c>
      <c r="AR114" s="105" t="s">
        <v>322</v>
      </c>
      <c r="AT114" s="105" t="s">
        <v>372</v>
      </c>
      <c r="AU114" s="105" t="s">
        <v>373</v>
      </c>
      <c r="AY114" s="105" t="s">
        <v>437</v>
      </c>
      <c r="BK114" s="110">
        <f>SUM($BK$115:$BK$135)</f>
        <v>0</v>
      </c>
    </row>
    <row r="115" spans="2:65" s="6" customFormat="1" ht="87" customHeight="1" x14ac:dyDescent="0.3">
      <c r="B115" s="19"/>
      <c r="C115" s="112" t="s">
        <v>322</v>
      </c>
      <c r="D115" s="112" t="s">
        <v>438</v>
      </c>
      <c r="E115" s="113" t="s">
        <v>5</v>
      </c>
      <c r="F115" s="182" t="s">
        <v>6</v>
      </c>
      <c r="G115" s="183"/>
      <c r="H115" s="183"/>
      <c r="I115" s="183"/>
      <c r="J115" s="114" t="s">
        <v>643</v>
      </c>
      <c r="K115" s="115">
        <v>1</v>
      </c>
      <c r="L115" s="184">
        <v>0</v>
      </c>
      <c r="M115" s="183"/>
      <c r="N115" s="184">
        <f>ROUND($L$115*$K$115,2)</f>
        <v>0</v>
      </c>
      <c r="O115" s="183"/>
      <c r="P115" s="183"/>
      <c r="Q115" s="183"/>
      <c r="R115" s="20"/>
      <c r="T115" s="116"/>
      <c r="U115" s="25" t="s">
        <v>338</v>
      </c>
      <c r="V115" s="117">
        <v>0</v>
      </c>
      <c r="W115" s="117">
        <f>$V$115*$K$115</f>
        <v>0</v>
      </c>
      <c r="X115" s="117">
        <v>0</v>
      </c>
      <c r="Y115" s="117">
        <f>$X$115*$K$115</f>
        <v>0</v>
      </c>
      <c r="Z115" s="117">
        <v>0</v>
      </c>
      <c r="AA115" s="118">
        <f>$Z$115*$K$115</f>
        <v>0</v>
      </c>
      <c r="AR115" s="6" t="s">
        <v>442</v>
      </c>
      <c r="AT115" s="6" t="s">
        <v>438</v>
      </c>
      <c r="AU115" s="6" t="s">
        <v>322</v>
      </c>
      <c r="AY115" s="6" t="s">
        <v>437</v>
      </c>
      <c r="BE115" s="119">
        <f>IF($U$115="základní",$N$115,0)</f>
        <v>0</v>
      </c>
      <c r="BF115" s="119">
        <f>IF($U$115="snížená",$N$115,0)</f>
        <v>0</v>
      </c>
      <c r="BG115" s="119">
        <f>IF($U$115="zákl. přenesená",$N$115,0)</f>
        <v>0</v>
      </c>
      <c r="BH115" s="119">
        <f>IF($U$115="sníž. přenesená",$N$115,0)</f>
        <v>0</v>
      </c>
      <c r="BI115" s="119">
        <f>IF($U$115="nulová",$N$115,0)</f>
        <v>0</v>
      </c>
      <c r="BJ115" s="6" t="s">
        <v>322</v>
      </c>
      <c r="BK115" s="119">
        <f>ROUND($L$115*$K$115,2)</f>
        <v>0</v>
      </c>
      <c r="BL115" s="6" t="s">
        <v>442</v>
      </c>
      <c r="BM115" s="6" t="s">
        <v>7</v>
      </c>
    </row>
    <row r="116" spans="2:65" s="6" customFormat="1" ht="15.75" customHeight="1" x14ac:dyDescent="0.3">
      <c r="B116" s="19"/>
      <c r="C116" s="112" t="s">
        <v>398</v>
      </c>
      <c r="D116" s="112" t="s">
        <v>438</v>
      </c>
      <c r="E116" s="113" t="s">
        <v>8</v>
      </c>
      <c r="F116" s="182" t="s">
        <v>9</v>
      </c>
      <c r="G116" s="183"/>
      <c r="H116" s="183"/>
      <c r="I116" s="183"/>
      <c r="J116" s="114" t="s">
        <v>643</v>
      </c>
      <c r="K116" s="115">
        <v>4</v>
      </c>
      <c r="L116" s="184">
        <v>0</v>
      </c>
      <c r="M116" s="183"/>
      <c r="N116" s="184">
        <f>ROUND($L$116*$K$116,2)</f>
        <v>0</v>
      </c>
      <c r="O116" s="183"/>
      <c r="P116" s="183"/>
      <c r="Q116" s="183"/>
      <c r="R116" s="20"/>
      <c r="T116" s="116"/>
      <c r="U116" s="25" t="s">
        <v>338</v>
      </c>
      <c r="V116" s="117">
        <v>0</v>
      </c>
      <c r="W116" s="117">
        <f>$V$116*$K$116</f>
        <v>0</v>
      </c>
      <c r="X116" s="117">
        <v>0</v>
      </c>
      <c r="Y116" s="117">
        <f>$X$116*$K$116</f>
        <v>0</v>
      </c>
      <c r="Z116" s="117">
        <v>0</v>
      </c>
      <c r="AA116" s="118">
        <f>$Z$116*$K$116</f>
        <v>0</v>
      </c>
      <c r="AR116" s="6" t="s">
        <v>442</v>
      </c>
      <c r="AT116" s="6" t="s">
        <v>438</v>
      </c>
      <c r="AU116" s="6" t="s">
        <v>322</v>
      </c>
      <c r="AY116" s="6" t="s">
        <v>437</v>
      </c>
      <c r="BE116" s="119">
        <f>IF($U$116="základní",$N$116,0)</f>
        <v>0</v>
      </c>
      <c r="BF116" s="119">
        <f>IF($U$116="snížená",$N$116,0)</f>
        <v>0</v>
      </c>
      <c r="BG116" s="119">
        <f>IF($U$116="zákl. přenesená",$N$116,0)</f>
        <v>0</v>
      </c>
      <c r="BH116" s="119">
        <f>IF($U$116="sníž. přenesená",$N$116,0)</f>
        <v>0</v>
      </c>
      <c r="BI116" s="119">
        <f>IF($U$116="nulová",$N$116,0)</f>
        <v>0</v>
      </c>
      <c r="BJ116" s="6" t="s">
        <v>322</v>
      </c>
      <c r="BK116" s="119">
        <f>ROUND($L$116*$K$116,2)</f>
        <v>0</v>
      </c>
      <c r="BL116" s="6" t="s">
        <v>442</v>
      </c>
      <c r="BM116" s="6" t="s">
        <v>10</v>
      </c>
    </row>
    <row r="117" spans="2:65" s="6" customFormat="1" ht="15.75" customHeight="1" x14ac:dyDescent="0.3">
      <c r="B117" s="19"/>
      <c r="C117" s="112" t="s">
        <v>453</v>
      </c>
      <c r="D117" s="112" t="s">
        <v>438</v>
      </c>
      <c r="E117" s="113" t="s">
        <v>11</v>
      </c>
      <c r="F117" s="182" t="s">
        <v>12</v>
      </c>
      <c r="G117" s="183"/>
      <c r="H117" s="183"/>
      <c r="I117" s="183"/>
      <c r="J117" s="114" t="s">
        <v>643</v>
      </c>
      <c r="K117" s="115">
        <v>2</v>
      </c>
      <c r="L117" s="184">
        <v>0</v>
      </c>
      <c r="M117" s="183"/>
      <c r="N117" s="184">
        <f>ROUND($L$117*$K$117,2)</f>
        <v>0</v>
      </c>
      <c r="O117" s="183"/>
      <c r="P117" s="183"/>
      <c r="Q117" s="183"/>
      <c r="R117" s="20"/>
      <c r="T117" s="116"/>
      <c r="U117" s="25" t="s">
        <v>338</v>
      </c>
      <c r="V117" s="117">
        <v>0</v>
      </c>
      <c r="W117" s="117">
        <f>$V$117*$K$117</f>
        <v>0</v>
      </c>
      <c r="X117" s="117">
        <v>0</v>
      </c>
      <c r="Y117" s="117">
        <f>$X$117*$K$117</f>
        <v>0</v>
      </c>
      <c r="Z117" s="117">
        <v>0</v>
      </c>
      <c r="AA117" s="118">
        <f>$Z$117*$K$117</f>
        <v>0</v>
      </c>
      <c r="AR117" s="6" t="s">
        <v>442</v>
      </c>
      <c r="AT117" s="6" t="s">
        <v>438</v>
      </c>
      <c r="AU117" s="6" t="s">
        <v>322</v>
      </c>
      <c r="AY117" s="6" t="s">
        <v>437</v>
      </c>
      <c r="BE117" s="119">
        <f>IF($U$117="základní",$N$117,0)</f>
        <v>0</v>
      </c>
      <c r="BF117" s="119">
        <f>IF($U$117="snížená",$N$117,0)</f>
        <v>0</v>
      </c>
      <c r="BG117" s="119">
        <f>IF($U$117="zákl. přenesená",$N$117,0)</f>
        <v>0</v>
      </c>
      <c r="BH117" s="119">
        <f>IF($U$117="sníž. přenesená",$N$117,0)</f>
        <v>0</v>
      </c>
      <c r="BI117" s="119">
        <f>IF($U$117="nulová",$N$117,0)</f>
        <v>0</v>
      </c>
      <c r="BJ117" s="6" t="s">
        <v>322</v>
      </c>
      <c r="BK117" s="119">
        <f>ROUND($L$117*$K$117,2)</f>
        <v>0</v>
      </c>
      <c r="BL117" s="6" t="s">
        <v>442</v>
      </c>
      <c r="BM117" s="6" t="s">
        <v>13</v>
      </c>
    </row>
    <row r="118" spans="2:65" s="6" customFormat="1" ht="15.75" customHeight="1" x14ac:dyDescent="0.3">
      <c r="B118" s="19"/>
      <c r="C118" s="112" t="s">
        <v>442</v>
      </c>
      <c r="D118" s="112" t="s">
        <v>438</v>
      </c>
      <c r="E118" s="113" t="s">
        <v>14</v>
      </c>
      <c r="F118" s="182" t="s">
        <v>15</v>
      </c>
      <c r="G118" s="183"/>
      <c r="H118" s="183"/>
      <c r="I118" s="183"/>
      <c r="J118" s="114" t="s">
        <v>643</v>
      </c>
      <c r="K118" s="115">
        <v>3</v>
      </c>
      <c r="L118" s="184">
        <v>0</v>
      </c>
      <c r="M118" s="183"/>
      <c r="N118" s="184">
        <f>ROUND($L$118*$K$118,2)</f>
        <v>0</v>
      </c>
      <c r="O118" s="183"/>
      <c r="P118" s="183"/>
      <c r="Q118" s="183"/>
      <c r="R118" s="20"/>
      <c r="T118" s="116"/>
      <c r="U118" s="25" t="s">
        <v>338</v>
      </c>
      <c r="V118" s="117">
        <v>0</v>
      </c>
      <c r="W118" s="117">
        <f>$V$118*$K$118</f>
        <v>0</v>
      </c>
      <c r="X118" s="117">
        <v>0</v>
      </c>
      <c r="Y118" s="117">
        <f>$X$118*$K$118</f>
        <v>0</v>
      </c>
      <c r="Z118" s="117">
        <v>0</v>
      </c>
      <c r="AA118" s="118">
        <f>$Z$118*$K$118</f>
        <v>0</v>
      </c>
      <c r="AR118" s="6" t="s">
        <v>442</v>
      </c>
      <c r="AT118" s="6" t="s">
        <v>438</v>
      </c>
      <c r="AU118" s="6" t="s">
        <v>322</v>
      </c>
      <c r="AY118" s="6" t="s">
        <v>437</v>
      </c>
      <c r="BE118" s="119">
        <f>IF($U$118="základní",$N$118,0)</f>
        <v>0</v>
      </c>
      <c r="BF118" s="119">
        <f>IF($U$118="snížená",$N$118,0)</f>
        <v>0</v>
      </c>
      <c r="BG118" s="119">
        <f>IF($U$118="zákl. přenesená",$N$118,0)</f>
        <v>0</v>
      </c>
      <c r="BH118" s="119">
        <f>IF($U$118="sníž. přenesená",$N$118,0)</f>
        <v>0</v>
      </c>
      <c r="BI118" s="119">
        <f>IF($U$118="nulová",$N$118,0)</f>
        <v>0</v>
      </c>
      <c r="BJ118" s="6" t="s">
        <v>322</v>
      </c>
      <c r="BK118" s="119">
        <f>ROUND($L$118*$K$118,2)</f>
        <v>0</v>
      </c>
      <c r="BL118" s="6" t="s">
        <v>442</v>
      </c>
      <c r="BM118" s="6" t="s">
        <v>16</v>
      </c>
    </row>
    <row r="119" spans="2:65" s="6" customFormat="1" ht="15.75" customHeight="1" x14ac:dyDescent="0.3">
      <c r="B119" s="19"/>
      <c r="C119" s="112" t="s">
        <v>457</v>
      </c>
      <c r="D119" s="112" t="s">
        <v>438</v>
      </c>
      <c r="E119" s="113" t="s">
        <v>17</v>
      </c>
      <c r="F119" s="182" t="s">
        <v>18</v>
      </c>
      <c r="G119" s="183"/>
      <c r="H119" s="183"/>
      <c r="I119" s="183"/>
      <c r="J119" s="114" t="s">
        <v>643</v>
      </c>
      <c r="K119" s="115">
        <v>1</v>
      </c>
      <c r="L119" s="184">
        <v>0</v>
      </c>
      <c r="M119" s="183"/>
      <c r="N119" s="184">
        <f>ROUND($L$119*$K$119,2)</f>
        <v>0</v>
      </c>
      <c r="O119" s="183"/>
      <c r="P119" s="183"/>
      <c r="Q119" s="183"/>
      <c r="R119" s="20"/>
      <c r="T119" s="116"/>
      <c r="U119" s="25" t="s">
        <v>338</v>
      </c>
      <c r="V119" s="117">
        <v>0</v>
      </c>
      <c r="W119" s="117">
        <f>$V$119*$K$119</f>
        <v>0</v>
      </c>
      <c r="X119" s="117">
        <v>0</v>
      </c>
      <c r="Y119" s="117">
        <f>$X$119*$K$119</f>
        <v>0</v>
      </c>
      <c r="Z119" s="117">
        <v>0</v>
      </c>
      <c r="AA119" s="118">
        <f>$Z$119*$K$119</f>
        <v>0</v>
      </c>
      <c r="AR119" s="6" t="s">
        <v>442</v>
      </c>
      <c r="AT119" s="6" t="s">
        <v>438</v>
      </c>
      <c r="AU119" s="6" t="s">
        <v>322</v>
      </c>
      <c r="AY119" s="6" t="s">
        <v>437</v>
      </c>
      <c r="BE119" s="119">
        <f>IF($U$119="základní",$N$119,0)</f>
        <v>0</v>
      </c>
      <c r="BF119" s="119">
        <f>IF($U$119="snížená",$N$119,0)</f>
        <v>0</v>
      </c>
      <c r="BG119" s="119">
        <f>IF($U$119="zákl. přenesená",$N$119,0)</f>
        <v>0</v>
      </c>
      <c r="BH119" s="119">
        <f>IF($U$119="sníž. přenesená",$N$119,0)</f>
        <v>0</v>
      </c>
      <c r="BI119" s="119">
        <f>IF($U$119="nulová",$N$119,0)</f>
        <v>0</v>
      </c>
      <c r="BJ119" s="6" t="s">
        <v>322</v>
      </c>
      <c r="BK119" s="119">
        <f>ROUND($L$119*$K$119,2)</f>
        <v>0</v>
      </c>
      <c r="BL119" s="6" t="s">
        <v>442</v>
      </c>
      <c r="BM119" s="6" t="s">
        <v>19</v>
      </c>
    </row>
    <row r="120" spans="2:65" s="6" customFormat="1" ht="27" customHeight="1" x14ac:dyDescent="0.3">
      <c r="B120" s="19"/>
      <c r="C120" s="112" t="s">
        <v>463</v>
      </c>
      <c r="D120" s="112" t="s">
        <v>438</v>
      </c>
      <c r="E120" s="113" t="s">
        <v>20</v>
      </c>
      <c r="F120" s="182" t="s">
        <v>21</v>
      </c>
      <c r="G120" s="183"/>
      <c r="H120" s="183"/>
      <c r="I120" s="183"/>
      <c r="J120" s="114" t="s">
        <v>643</v>
      </c>
      <c r="K120" s="115">
        <v>1</v>
      </c>
      <c r="L120" s="184">
        <v>0</v>
      </c>
      <c r="M120" s="183"/>
      <c r="N120" s="184">
        <f>ROUND($L$120*$K$120,2)</f>
        <v>0</v>
      </c>
      <c r="O120" s="183"/>
      <c r="P120" s="183"/>
      <c r="Q120" s="183"/>
      <c r="R120" s="20"/>
      <c r="T120" s="116"/>
      <c r="U120" s="25" t="s">
        <v>338</v>
      </c>
      <c r="V120" s="117">
        <v>0</v>
      </c>
      <c r="W120" s="117">
        <f>$V$120*$K$120</f>
        <v>0</v>
      </c>
      <c r="X120" s="117">
        <v>0</v>
      </c>
      <c r="Y120" s="117">
        <f>$X$120*$K$120</f>
        <v>0</v>
      </c>
      <c r="Z120" s="117">
        <v>0</v>
      </c>
      <c r="AA120" s="118">
        <f>$Z$120*$K$120</f>
        <v>0</v>
      </c>
      <c r="AR120" s="6" t="s">
        <v>442</v>
      </c>
      <c r="AT120" s="6" t="s">
        <v>438</v>
      </c>
      <c r="AU120" s="6" t="s">
        <v>322</v>
      </c>
      <c r="AY120" s="6" t="s">
        <v>437</v>
      </c>
      <c r="BE120" s="119">
        <f>IF($U$120="základní",$N$120,0)</f>
        <v>0</v>
      </c>
      <c r="BF120" s="119">
        <f>IF($U$120="snížená",$N$120,0)</f>
        <v>0</v>
      </c>
      <c r="BG120" s="119">
        <f>IF($U$120="zákl. přenesená",$N$120,0)</f>
        <v>0</v>
      </c>
      <c r="BH120" s="119">
        <f>IF($U$120="sníž. přenesená",$N$120,0)</f>
        <v>0</v>
      </c>
      <c r="BI120" s="119">
        <f>IF($U$120="nulová",$N$120,0)</f>
        <v>0</v>
      </c>
      <c r="BJ120" s="6" t="s">
        <v>322</v>
      </c>
      <c r="BK120" s="119">
        <f>ROUND($L$120*$K$120,2)</f>
        <v>0</v>
      </c>
      <c r="BL120" s="6" t="s">
        <v>442</v>
      </c>
      <c r="BM120" s="6" t="s">
        <v>22</v>
      </c>
    </row>
    <row r="121" spans="2:65" s="6" customFormat="1" ht="27" customHeight="1" x14ac:dyDescent="0.3">
      <c r="B121" s="19"/>
      <c r="C121" s="112" t="s">
        <v>470</v>
      </c>
      <c r="D121" s="112" t="s">
        <v>438</v>
      </c>
      <c r="E121" s="113" t="s">
        <v>23</v>
      </c>
      <c r="F121" s="182" t="s">
        <v>24</v>
      </c>
      <c r="G121" s="183"/>
      <c r="H121" s="183"/>
      <c r="I121" s="183"/>
      <c r="J121" s="114" t="s">
        <v>506</v>
      </c>
      <c r="K121" s="115">
        <v>7</v>
      </c>
      <c r="L121" s="184">
        <v>0</v>
      </c>
      <c r="M121" s="183"/>
      <c r="N121" s="184">
        <f>ROUND($L$121*$K$121,2)</f>
        <v>0</v>
      </c>
      <c r="O121" s="183"/>
      <c r="P121" s="183"/>
      <c r="Q121" s="183"/>
      <c r="R121" s="20"/>
      <c r="T121" s="116"/>
      <c r="U121" s="25" t="s">
        <v>338</v>
      </c>
      <c r="V121" s="117">
        <v>0</v>
      </c>
      <c r="W121" s="117">
        <f>$V$121*$K$121</f>
        <v>0</v>
      </c>
      <c r="X121" s="117">
        <v>0</v>
      </c>
      <c r="Y121" s="117">
        <f>$X$121*$K$121</f>
        <v>0</v>
      </c>
      <c r="Z121" s="117">
        <v>0</v>
      </c>
      <c r="AA121" s="118">
        <f>$Z$121*$K$121</f>
        <v>0</v>
      </c>
      <c r="AR121" s="6" t="s">
        <v>442</v>
      </c>
      <c r="AT121" s="6" t="s">
        <v>438</v>
      </c>
      <c r="AU121" s="6" t="s">
        <v>322</v>
      </c>
      <c r="AY121" s="6" t="s">
        <v>437</v>
      </c>
      <c r="BE121" s="119">
        <f>IF($U$121="základní",$N$121,0)</f>
        <v>0</v>
      </c>
      <c r="BF121" s="119">
        <f>IF($U$121="snížená",$N$121,0)</f>
        <v>0</v>
      </c>
      <c r="BG121" s="119">
        <f>IF($U$121="zákl. přenesená",$N$121,0)</f>
        <v>0</v>
      </c>
      <c r="BH121" s="119">
        <f>IF($U$121="sníž. přenesená",$N$121,0)</f>
        <v>0</v>
      </c>
      <c r="BI121" s="119">
        <f>IF($U$121="nulová",$N$121,0)</f>
        <v>0</v>
      </c>
      <c r="BJ121" s="6" t="s">
        <v>322</v>
      </c>
      <c r="BK121" s="119">
        <f>ROUND($L$121*$K$121,2)</f>
        <v>0</v>
      </c>
      <c r="BL121" s="6" t="s">
        <v>442</v>
      </c>
      <c r="BM121" s="6" t="s">
        <v>25</v>
      </c>
    </row>
    <row r="122" spans="2:65" s="6" customFormat="1" ht="27" customHeight="1" x14ac:dyDescent="0.3">
      <c r="B122" s="19"/>
      <c r="C122" s="112" t="s">
        <v>471</v>
      </c>
      <c r="D122" s="112" t="s">
        <v>438</v>
      </c>
      <c r="E122" s="113" t="s">
        <v>26</v>
      </c>
      <c r="F122" s="182" t="s">
        <v>27</v>
      </c>
      <c r="G122" s="183"/>
      <c r="H122" s="183"/>
      <c r="I122" s="183"/>
      <c r="J122" s="114" t="s">
        <v>506</v>
      </c>
      <c r="K122" s="115">
        <v>7</v>
      </c>
      <c r="L122" s="184">
        <v>0</v>
      </c>
      <c r="M122" s="183"/>
      <c r="N122" s="184">
        <f>ROUND($L$122*$K$122,2)</f>
        <v>0</v>
      </c>
      <c r="O122" s="183"/>
      <c r="P122" s="183"/>
      <c r="Q122" s="183"/>
      <c r="R122" s="20"/>
      <c r="T122" s="116"/>
      <c r="U122" s="25" t="s">
        <v>338</v>
      </c>
      <c r="V122" s="117">
        <v>0</v>
      </c>
      <c r="W122" s="117">
        <f>$V$122*$K$122</f>
        <v>0</v>
      </c>
      <c r="X122" s="117">
        <v>0</v>
      </c>
      <c r="Y122" s="117">
        <f>$X$122*$K$122</f>
        <v>0</v>
      </c>
      <c r="Z122" s="117">
        <v>0</v>
      </c>
      <c r="AA122" s="118">
        <f>$Z$122*$K$122</f>
        <v>0</v>
      </c>
      <c r="AR122" s="6" t="s">
        <v>442</v>
      </c>
      <c r="AT122" s="6" t="s">
        <v>438</v>
      </c>
      <c r="AU122" s="6" t="s">
        <v>322</v>
      </c>
      <c r="AY122" s="6" t="s">
        <v>437</v>
      </c>
      <c r="BE122" s="119">
        <f>IF($U$122="základní",$N$122,0)</f>
        <v>0</v>
      </c>
      <c r="BF122" s="119">
        <f>IF($U$122="snížená",$N$122,0)</f>
        <v>0</v>
      </c>
      <c r="BG122" s="119">
        <f>IF($U$122="zákl. přenesená",$N$122,0)</f>
        <v>0</v>
      </c>
      <c r="BH122" s="119">
        <f>IF($U$122="sníž. přenesená",$N$122,0)</f>
        <v>0</v>
      </c>
      <c r="BI122" s="119">
        <f>IF($U$122="nulová",$N$122,0)</f>
        <v>0</v>
      </c>
      <c r="BJ122" s="6" t="s">
        <v>322</v>
      </c>
      <c r="BK122" s="119">
        <f>ROUND($L$122*$K$122,2)</f>
        <v>0</v>
      </c>
      <c r="BL122" s="6" t="s">
        <v>442</v>
      </c>
      <c r="BM122" s="6" t="s">
        <v>28</v>
      </c>
    </row>
    <row r="123" spans="2:65" s="6" customFormat="1" ht="27" customHeight="1" x14ac:dyDescent="0.3">
      <c r="B123" s="19"/>
      <c r="C123" s="112" t="s">
        <v>472</v>
      </c>
      <c r="D123" s="112" t="s">
        <v>438</v>
      </c>
      <c r="E123" s="113" t="s">
        <v>29</v>
      </c>
      <c r="F123" s="182" t="s">
        <v>30</v>
      </c>
      <c r="G123" s="183"/>
      <c r="H123" s="183"/>
      <c r="I123" s="183"/>
      <c r="J123" s="114" t="s">
        <v>506</v>
      </c>
      <c r="K123" s="115">
        <v>6</v>
      </c>
      <c r="L123" s="184">
        <v>0</v>
      </c>
      <c r="M123" s="183"/>
      <c r="N123" s="184">
        <f>ROUND($L$123*$K$123,2)</f>
        <v>0</v>
      </c>
      <c r="O123" s="183"/>
      <c r="P123" s="183"/>
      <c r="Q123" s="183"/>
      <c r="R123" s="20"/>
      <c r="T123" s="116"/>
      <c r="U123" s="25" t="s">
        <v>338</v>
      </c>
      <c r="V123" s="117">
        <v>0</v>
      </c>
      <c r="W123" s="117">
        <f>$V$123*$K$123</f>
        <v>0</v>
      </c>
      <c r="X123" s="117">
        <v>0</v>
      </c>
      <c r="Y123" s="117">
        <f>$X$123*$K$123</f>
        <v>0</v>
      </c>
      <c r="Z123" s="117">
        <v>0</v>
      </c>
      <c r="AA123" s="118">
        <f>$Z$123*$K$123</f>
        <v>0</v>
      </c>
      <c r="AR123" s="6" t="s">
        <v>442</v>
      </c>
      <c r="AT123" s="6" t="s">
        <v>438</v>
      </c>
      <c r="AU123" s="6" t="s">
        <v>322</v>
      </c>
      <c r="AY123" s="6" t="s">
        <v>437</v>
      </c>
      <c r="BE123" s="119">
        <f>IF($U$123="základní",$N$123,0)</f>
        <v>0</v>
      </c>
      <c r="BF123" s="119">
        <f>IF($U$123="snížená",$N$123,0)</f>
        <v>0</v>
      </c>
      <c r="BG123" s="119">
        <f>IF($U$123="zákl. přenesená",$N$123,0)</f>
        <v>0</v>
      </c>
      <c r="BH123" s="119">
        <f>IF($U$123="sníž. přenesená",$N$123,0)</f>
        <v>0</v>
      </c>
      <c r="BI123" s="119">
        <f>IF($U$123="nulová",$N$123,0)</f>
        <v>0</v>
      </c>
      <c r="BJ123" s="6" t="s">
        <v>322</v>
      </c>
      <c r="BK123" s="119">
        <f>ROUND($L$123*$K$123,2)</f>
        <v>0</v>
      </c>
      <c r="BL123" s="6" t="s">
        <v>442</v>
      </c>
      <c r="BM123" s="6" t="s">
        <v>31</v>
      </c>
    </row>
    <row r="124" spans="2:65" s="6" customFormat="1" ht="27" customHeight="1" x14ac:dyDescent="0.3">
      <c r="B124" s="19"/>
      <c r="C124" s="112" t="s">
        <v>473</v>
      </c>
      <c r="D124" s="112" t="s">
        <v>438</v>
      </c>
      <c r="E124" s="113" t="s">
        <v>32</v>
      </c>
      <c r="F124" s="182" t="s">
        <v>33</v>
      </c>
      <c r="G124" s="183"/>
      <c r="H124" s="183"/>
      <c r="I124" s="183"/>
      <c r="J124" s="114" t="s">
        <v>506</v>
      </c>
      <c r="K124" s="115">
        <v>6</v>
      </c>
      <c r="L124" s="184">
        <v>0</v>
      </c>
      <c r="M124" s="183"/>
      <c r="N124" s="184">
        <f>ROUND($L$124*$K$124,2)</f>
        <v>0</v>
      </c>
      <c r="O124" s="183"/>
      <c r="P124" s="183"/>
      <c r="Q124" s="183"/>
      <c r="R124" s="20"/>
      <c r="T124" s="116"/>
      <c r="U124" s="25" t="s">
        <v>338</v>
      </c>
      <c r="V124" s="117">
        <v>0</v>
      </c>
      <c r="W124" s="117">
        <f>$V$124*$K$124</f>
        <v>0</v>
      </c>
      <c r="X124" s="117">
        <v>0</v>
      </c>
      <c r="Y124" s="117">
        <f>$X$124*$K$124</f>
        <v>0</v>
      </c>
      <c r="Z124" s="117">
        <v>0</v>
      </c>
      <c r="AA124" s="118">
        <f>$Z$124*$K$124</f>
        <v>0</v>
      </c>
      <c r="AR124" s="6" t="s">
        <v>442</v>
      </c>
      <c r="AT124" s="6" t="s">
        <v>438</v>
      </c>
      <c r="AU124" s="6" t="s">
        <v>322</v>
      </c>
      <c r="AY124" s="6" t="s">
        <v>437</v>
      </c>
      <c r="BE124" s="119">
        <f>IF($U$124="základní",$N$124,0)</f>
        <v>0</v>
      </c>
      <c r="BF124" s="119">
        <f>IF($U$124="snížená",$N$124,0)</f>
        <v>0</v>
      </c>
      <c r="BG124" s="119">
        <f>IF($U$124="zákl. přenesená",$N$124,0)</f>
        <v>0</v>
      </c>
      <c r="BH124" s="119">
        <f>IF($U$124="sníž. přenesená",$N$124,0)</f>
        <v>0</v>
      </c>
      <c r="BI124" s="119">
        <f>IF($U$124="nulová",$N$124,0)</f>
        <v>0</v>
      </c>
      <c r="BJ124" s="6" t="s">
        <v>322</v>
      </c>
      <c r="BK124" s="119">
        <f>ROUND($L$124*$K$124,2)</f>
        <v>0</v>
      </c>
      <c r="BL124" s="6" t="s">
        <v>442</v>
      </c>
      <c r="BM124" s="6" t="s">
        <v>34</v>
      </c>
    </row>
    <row r="125" spans="2:65" s="6" customFormat="1" ht="27" customHeight="1" x14ac:dyDescent="0.3">
      <c r="B125" s="19"/>
      <c r="C125" s="112" t="s">
        <v>477</v>
      </c>
      <c r="D125" s="112" t="s">
        <v>438</v>
      </c>
      <c r="E125" s="113" t="s">
        <v>35</v>
      </c>
      <c r="F125" s="182" t="s">
        <v>36</v>
      </c>
      <c r="G125" s="183"/>
      <c r="H125" s="183"/>
      <c r="I125" s="183"/>
      <c r="J125" s="114" t="s">
        <v>506</v>
      </c>
      <c r="K125" s="115">
        <v>26</v>
      </c>
      <c r="L125" s="184">
        <v>0</v>
      </c>
      <c r="M125" s="183"/>
      <c r="N125" s="184">
        <f>ROUND($L$125*$K$125,2)</f>
        <v>0</v>
      </c>
      <c r="O125" s="183"/>
      <c r="P125" s="183"/>
      <c r="Q125" s="183"/>
      <c r="R125" s="20"/>
      <c r="T125" s="116"/>
      <c r="U125" s="25" t="s">
        <v>338</v>
      </c>
      <c r="V125" s="117">
        <v>0</v>
      </c>
      <c r="W125" s="117">
        <f>$V$125*$K$125</f>
        <v>0</v>
      </c>
      <c r="X125" s="117">
        <v>0</v>
      </c>
      <c r="Y125" s="117">
        <f>$X$125*$K$125</f>
        <v>0</v>
      </c>
      <c r="Z125" s="117">
        <v>0</v>
      </c>
      <c r="AA125" s="118">
        <f>$Z$125*$K$125</f>
        <v>0</v>
      </c>
      <c r="AR125" s="6" t="s">
        <v>442</v>
      </c>
      <c r="AT125" s="6" t="s">
        <v>438</v>
      </c>
      <c r="AU125" s="6" t="s">
        <v>322</v>
      </c>
      <c r="AY125" s="6" t="s">
        <v>437</v>
      </c>
      <c r="BE125" s="119">
        <f>IF($U$125="základní",$N$125,0)</f>
        <v>0</v>
      </c>
      <c r="BF125" s="119">
        <f>IF($U$125="snížená",$N$125,0)</f>
        <v>0</v>
      </c>
      <c r="BG125" s="119">
        <f>IF($U$125="zákl. přenesená",$N$125,0)</f>
        <v>0</v>
      </c>
      <c r="BH125" s="119">
        <f>IF($U$125="sníž. přenesená",$N$125,0)</f>
        <v>0</v>
      </c>
      <c r="BI125" s="119">
        <f>IF($U$125="nulová",$N$125,0)</f>
        <v>0</v>
      </c>
      <c r="BJ125" s="6" t="s">
        <v>322</v>
      </c>
      <c r="BK125" s="119">
        <f>ROUND($L$125*$K$125,2)</f>
        <v>0</v>
      </c>
      <c r="BL125" s="6" t="s">
        <v>442</v>
      </c>
      <c r="BM125" s="6" t="s">
        <v>37</v>
      </c>
    </row>
    <row r="126" spans="2:65" s="6" customFormat="1" ht="27" customHeight="1" x14ac:dyDescent="0.3">
      <c r="B126" s="19"/>
      <c r="C126" s="112" t="s">
        <v>481</v>
      </c>
      <c r="D126" s="112" t="s">
        <v>438</v>
      </c>
      <c r="E126" s="113" t="s">
        <v>38</v>
      </c>
      <c r="F126" s="182" t="s">
        <v>39</v>
      </c>
      <c r="G126" s="183"/>
      <c r="H126" s="183"/>
      <c r="I126" s="183"/>
      <c r="J126" s="114" t="s">
        <v>506</v>
      </c>
      <c r="K126" s="115">
        <v>26</v>
      </c>
      <c r="L126" s="184">
        <v>0</v>
      </c>
      <c r="M126" s="183"/>
      <c r="N126" s="184">
        <f>ROUND($L$126*$K$126,2)</f>
        <v>0</v>
      </c>
      <c r="O126" s="183"/>
      <c r="P126" s="183"/>
      <c r="Q126" s="183"/>
      <c r="R126" s="20"/>
      <c r="T126" s="116"/>
      <c r="U126" s="25" t="s">
        <v>338</v>
      </c>
      <c r="V126" s="117">
        <v>0</v>
      </c>
      <c r="W126" s="117">
        <f>$V$126*$K$126</f>
        <v>0</v>
      </c>
      <c r="X126" s="117">
        <v>0</v>
      </c>
      <c r="Y126" s="117">
        <f>$X$126*$K$126</f>
        <v>0</v>
      </c>
      <c r="Z126" s="117">
        <v>0</v>
      </c>
      <c r="AA126" s="118">
        <f>$Z$126*$K$126</f>
        <v>0</v>
      </c>
      <c r="AR126" s="6" t="s">
        <v>442</v>
      </c>
      <c r="AT126" s="6" t="s">
        <v>438</v>
      </c>
      <c r="AU126" s="6" t="s">
        <v>322</v>
      </c>
      <c r="AY126" s="6" t="s">
        <v>437</v>
      </c>
      <c r="BE126" s="119">
        <f>IF($U$126="základní",$N$126,0)</f>
        <v>0</v>
      </c>
      <c r="BF126" s="119">
        <f>IF($U$126="snížená",$N$126,0)</f>
        <v>0</v>
      </c>
      <c r="BG126" s="119">
        <f>IF($U$126="zákl. přenesená",$N$126,0)</f>
        <v>0</v>
      </c>
      <c r="BH126" s="119">
        <f>IF($U$126="sníž. přenesená",$N$126,0)</f>
        <v>0</v>
      </c>
      <c r="BI126" s="119">
        <f>IF($U$126="nulová",$N$126,0)</f>
        <v>0</v>
      </c>
      <c r="BJ126" s="6" t="s">
        <v>322</v>
      </c>
      <c r="BK126" s="119">
        <f>ROUND($L$126*$K$126,2)</f>
        <v>0</v>
      </c>
      <c r="BL126" s="6" t="s">
        <v>442</v>
      </c>
      <c r="BM126" s="6" t="s">
        <v>40</v>
      </c>
    </row>
    <row r="127" spans="2:65" s="6" customFormat="1" ht="15.75" customHeight="1" x14ac:dyDescent="0.3">
      <c r="B127" s="19"/>
      <c r="C127" s="112" t="s">
        <v>483</v>
      </c>
      <c r="D127" s="112" t="s">
        <v>438</v>
      </c>
      <c r="E127" s="113" t="s">
        <v>41</v>
      </c>
      <c r="F127" s="182" t="s">
        <v>42</v>
      </c>
      <c r="G127" s="183"/>
      <c r="H127" s="183"/>
      <c r="I127" s="183"/>
      <c r="J127" s="114" t="s">
        <v>643</v>
      </c>
      <c r="K127" s="115">
        <v>2</v>
      </c>
      <c r="L127" s="184">
        <v>0</v>
      </c>
      <c r="M127" s="183"/>
      <c r="N127" s="184">
        <f>ROUND($L$127*$K$127,2)</f>
        <v>0</v>
      </c>
      <c r="O127" s="183"/>
      <c r="P127" s="183"/>
      <c r="Q127" s="183"/>
      <c r="R127" s="20"/>
      <c r="T127" s="116"/>
      <c r="U127" s="25" t="s">
        <v>338</v>
      </c>
      <c r="V127" s="117">
        <v>0</v>
      </c>
      <c r="W127" s="117">
        <f>$V$127*$K$127</f>
        <v>0</v>
      </c>
      <c r="X127" s="117">
        <v>0</v>
      </c>
      <c r="Y127" s="117">
        <f>$X$127*$K$127</f>
        <v>0</v>
      </c>
      <c r="Z127" s="117">
        <v>0</v>
      </c>
      <c r="AA127" s="118">
        <f>$Z$127*$K$127</f>
        <v>0</v>
      </c>
      <c r="AR127" s="6" t="s">
        <v>442</v>
      </c>
      <c r="AT127" s="6" t="s">
        <v>438</v>
      </c>
      <c r="AU127" s="6" t="s">
        <v>322</v>
      </c>
      <c r="AY127" s="6" t="s">
        <v>437</v>
      </c>
      <c r="BE127" s="119">
        <f>IF($U$127="základní",$N$127,0)</f>
        <v>0</v>
      </c>
      <c r="BF127" s="119">
        <f>IF($U$127="snížená",$N$127,0)</f>
        <v>0</v>
      </c>
      <c r="BG127" s="119">
        <f>IF($U$127="zákl. přenesená",$N$127,0)</f>
        <v>0</v>
      </c>
      <c r="BH127" s="119">
        <f>IF($U$127="sníž. přenesená",$N$127,0)</f>
        <v>0</v>
      </c>
      <c r="BI127" s="119">
        <f>IF($U$127="nulová",$N$127,0)</f>
        <v>0</v>
      </c>
      <c r="BJ127" s="6" t="s">
        <v>322</v>
      </c>
      <c r="BK127" s="119">
        <f>ROUND($L$127*$K$127,2)</f>
        <v>0</v>
      </c>
      <c r="BL127" s="6" t="s">
        <v>442</v>
      </c>
      <c r="BM127" s="6" t="s">
        <v>43</v>
      </c>
    </row>
    <row r="128" spans="2:65" s="6" customFormat="1" ht="15.75" customHeight="1" x14ac:dyDescent="0.3">
      <c r="B128" s="19"/>
      <c r="C128" s="112" t="s">
        <v>489</v>
      </c>
      <c r="D128" s="112" t="s">
        <v>438</v>
      </c>
      <c r="E128" s="113" t="s">
        <v>44</v>
      </c>
      <c r="F128" s="182" t="s">
        <v>45</v>
      </c>
      <c r="G128" s="183"/>
      <c r="H128" s="183"/>
      <c r="I128" s="183"/>
      <c r="J128" s="114" t="s">
        <v>643</v>
      </c>
      <c r="K128" s="115">
        <v>2</v>
      </c>
      <c r="L128" s="184">
        <v>0</v>
      </c>
      <c r="M128" s="183"/>
      <c r="N128" s="184">
        <f>ROUND($L$128*$K$128,2)</f>
        <v>0</v>
      </c>
      <c r="O128" s="183"/>
      <c r="P128" s="183"/>
      <c r="Q128" s="183"/>
      <c r="R128" s="20"/>
      <c r="T128" s="116"/>
      <c r="U128" s="25" t="s">
        <v>338</v>
      </c>
      <c r="V128" s="117">
        <v>0</v>
      </c>
      <c r="W128" s="117">
        <f>$V$128*$K$128</f>
        <v>0</v>
      </c>
      <c r="X128" s="117">
        <v>0</v>
      </c>
      <c r="Y128" s="117">
        <f>$X$128*$K$128</f>
        <v>0</v>
      </c>
      <c r="Z128" s="117">
        <v>0</v>
      </c>
      <c r="AA128" s="118">
        <f>$Z$128*$K$128</f>
        <v>0</v>
      </c>
      <c r="AR128" s="6" t="s">
        <v>442</v>
      </c>
      <c r="AT128" s="6" t="s">
        <v>438</v>
      </c>
      <c r="AU128" s="6" t="s">
        <v>322</v>
      </c>
      <c r="AY128" s="6" t="s">
        <v>437</v>
      </c>
      <c r="BE128" s="119">
        <f>IF($U$128="základní",$N$128,0)</f>
        <v>0</v>
      </c>
      <c r="BF128" s="119">
        <f>IF($U$128="snížená",$N$128,0)</f>
        <v>0</v>
      </c>
      <c r="BG128" s="119">
        <f>IF($U$128="zákl. přenesená",$N$128,0)</f>
        <v>0</v>
      </c>
      <c r="BH128" s="119">
        <f>IF($U$128="sníž. přenesená",$N$128,0)</f>
        <v>0</v>
      </c>
      <c r="BI128" s="119">
        <f>IF($U$128="nulová",$N$128,0)</f>
        <v>0</v>
      </c>
      <c r="BJ128" s="6" t="s">
        <v>322</v>
      </c>
      <c r="BK128" s="119">
        <f>ROUND($L$128*$K$128,2)</f>
        <v>0</v>
      </c>
      <c r="BL128" s="6" t="s">
        <v>442</v>
      </c>
      <c r="BM128" s="6" t="s">
        <v>46</v>
      </c>
    </row>
    <row r="129" spans="2:65" s="6" customFormat="1" ht="27" customHeight="1" x14ac:dyDescent="0.3">
      <c r="B129" s="19"/>
      <c r="C129" s="112" t="s">
        <v>312</v>
      </c>
      <c r="D129" s="112" t="s">
        <v>438</v>
      </c>
      <c r="E129" s="113" t="s">
        <v>47</v>
      </c>
      <c r="F129" s="182" t="s">
        <v>48</v>
      </c>
      <c r="G129" s="183"/>
      <c r="H129" s="183"/>
      <c r="I129" s="183"/>
      <c r="J129" s="114" t="s">
        <v>506</v>
      </c>
      <c r="K129" s="115">
        <v>26</v>
      </c>
      <c r="L129" s="184">
        <v>0</v>
      </c>
      <c r="M129" s="183"/>
      <c r="N129" s="184">
        <f>ROUND($L$129*$K$129,2)</f>
        <v>0</v>
      </c>
      <c r="O129" s="183"/>
      <c r="P129" s="183"/>
      <c r="Q129" s="183"/>
      <c r="R129" s="20"/>
      <c r="T129" s="116"/>
      <c r="U129" s="25" t="s">
        <v>338</v>
      </c>
      <c r="V129" s="117">
        <v>0</v>
      </c>
      <c r="W129" s="117">
        <f>$V$129*$K$129</f>
        <v>0</v>
      </c>
      <c r="X129" s="117">
        <v>0</v>
      </c>
      <c r="Y129" s="117">
        <f>$X$129*$K$129</f>
        <v>0</v>
      </c>
      <c r="Z129" s="117">
        <v>0</v>
      </c>
      <c r="AA129" s="118">
        <f>$Z$129*$K$129</f>
        <v>0</v>
      </c>
      <c r="AR129" s="6" t="s">
        <v>442</v>
      </c>
      <c r="AT129" s="6" t="s">
        <v>438</v>
      </c>
      <c r="AU129" s="6" t="s">
        <v>322</v>
      </c>
      <c r="AY129" s="6" t="s">
        <v>437</v>
      </c>
      <c r="BE129" s="119">
        <f>IF($U$129="základní",$N$129,0)</f>
        <v>0</v>
      </c>
      <c r="BF129" s="119">
        <f>IF($U$129="snížená",$N$129,0)</f>
        <v>0</v>
      </c>
      <c r="BG129" s="119">
        <f>IF($U$129="zákl. přenesená",$N$129,0)</f>
        <v>0</v>
      </c>
      <c r="BH129" s="119">
        <f>IF($U$129="sníž. přenesená",$N$129,0)</f>
        <v>0</v>
      </c>
      <c r="BI129" s="119">
        <f>IF($U$129="nulová",$N$129,0)</f>
        <v>0</v>
      </c>
      <c r="BJ129" s="6" t="s">
        <v>322</v>
      </c>
      <c r="BK129" s="119">
        <f>ROUND($L$129*$K$129,2)</f>
        <v>0</v>
      </c>
      <c r="BL129" s="6" t="s">
        <v>442</v>
      </c>
      <c r="BM129" s="6" t="s">
        <v>49</v>
      </c>
    </row>
    <row r="130" spans="2:65" s="6" customFormat="1" ht="27" customHeight="1" x14ac:dyDescent="0.3">
      <c r="B130" s="19"/>
      <c r="C130" s="112" t="s">
        <v>490</v>
      </c>
      <c r="D130" s="112" t="s">
        <v>438</v>
      </c>
      <c r="E130" s="113" t="s">
        <v>50</v>
      </c>
      <c r="F130" s="182" t="s">
        <v>51</v>
      </c>
      <c r="G130" s="183"/>
      <c r="H130" s="183"/>
      <c r="I130" s="183"/>
      <c r="J130" s="114" t="s">
        <v>506</v>
      </c>
      <c r="K130" s="115">
        <v>26</v>
      </c>
      <c r="L130" s="184">
        <v>0</v>
      </c>
      <c r="M130" s="183"/>
      <c r="N130" s="184">
        <f>ROUND($L$130*$K$130,2)</f>
        <v>0</v>
      </c>
      <c r="O130" s="183"/>
      <c r="P130" s="183"/>
      <c r="Q130" s="183"/>
      <c r="R130" s="20"/>
      <c r="T130" s="116"/>
      <c r="U130" s="25" t="s">
        <v>338</v>
      </c>
      <c r="V130" s="117">
        <v>0</v>
      </c>
      <c r="W130" s="117">
        <f>$V$130*$K$130</f>
        <v>0</v>
      </c>
      <c r="X130" s="117">
        <v>0</v>
      </c>
      <c r="Y130" s="117">
        <f>$X$130*$K$130</f>
        <v>0</v>
      </c>
      <c r="Z130" s="117">
        <v>0</v>
      </c>
      <c r="AA130" s="118">
        <f>$Z$130*$K$130</f>
        <v>0</v>
      </c>
      <c r="AR130" s="6" t="s">
        <v>442</v>
      </c>
      <c r="AT130" s="6" t="s">
        <v>438</v>
      </c>
      <c r="AU130" s="6" t="s">
        <v>322</v>
      </c>
      <c r="AY130" s="6" t="s">
        <v>437</v>
      </c>
      <c r="BE130" s="119">
        <f>IF($U$130="základní",$N$130,0)</f>
        <v>0</v>
      </c>
      <c r="BF130" s="119">
        <f>IF($U$130="snížená",$N$130,0)</f>
        <v>0</v>
      </c>
      <c r="BG130" s="119">
        <f>IF($U$130="zákl. přenesená",$N$130,0)</f>
        <v>0</v>
      </c>
      <c r="BH130" s="119">
        <f>IF($U$130="sníž. přenesená",$N$130,0)</f>
        <v>0</v>
      </c>
      <c r="BI130" s="119">
        <f>IF($U$130="nulová",$N$130,0)</f>
        <v>0</v>
      </c>
      <c r="BJ130" s="6" t="s">
        <v>322</v>
      </c>
      <c r="BK130" s="119">
        <f>ROUND($L$130*$K$130,2)</f>
        <v>0</v>
      </c>
      <c r="BL130" s="6" t="s">
        <v>442</v>
      </c>
      <c r="BM130" s="6" t="s">
        <v>52</v>
      </c>
    </row>
    <row r="131" spans="2:65" s="6" customFormat="1" ht="27" customHeight="1" x14ac:dyDescent="0.3">
      <c r="B131" s="19"/>
      <c r="C131" s="112" t="s">
        <v>494</v>
      </c>
      <c r="D131" s="112" t="s">
        <v>438</v>
      </c>
      <c r="E131" s="113" t="s">
        <v>53</v>
      </c>
      <c r="F131" s="182" t="s">
        <v>54</v>
      </c>
      <c r="G131" s="183"/>
      <c r="H131" s="183"/>
      <c r="I131" s="183"/>
      <c r="J131" s="114" t="s">
        <v>450</v>
      </c>
      <c r="K131" s="115">
        <v>23</v>
      </c>
      <c r="L131" s="184">
        <v>0</v>
      </c>
      <c r="M131" s="183"/>
      <c r="N131" s="184">
        <f>ROUND($L$131*$K$131,2)</f>
        <v>0</v>
      </c>
      <c r="O131" s="183"/>
      <c r="P131" s="183"/>
      <c r="Q131" s="183"/>
      <c r="R131" s="20"/>
      <c r="T131" s="116"/>
      <c r="U131" s="25" t="s">
        <v>338</v>
      </c>
      <c r="V131" s="117">
        <v>0</v>
      </c>
      <c r="W131" s="117">
        <f>$V$131*$K$131</f>
        <v>0</v>
      </c>
      <c r="X131" s="117">
        <v>0</v>
      </c>
      <c r="Y131" s="117">
        <f>$X$131*$K$131</f>
        <v>0</v>
      </c>
      <c r="Z131" s="117">
        <v>0</v>
      </c>
      <c r="AA131" s="118">
        <f>$Z$131*$K$131</f>
        <v>0</v>
      </c>
      <c r="AR131" s="6" t="s">
        <v>442</v>
      </c>
      <c r="AT131" s="6" t="s">
        <v>438</v>
      </c>
      <c r="AU131" s="6" t="s">
        <v>322</v>
      </c>
      <c r="AY131" s="6" t="s">
        <v>437</v>
      </c>
      <c r="BE131" s="119">
        <f>IF($U$131="základní",$N$131,0)</f>
        <v>0</v>
      </c>
      <c r="BF131" s="119">
        <f>IF($U$131="snížená",$N$131,0)</f>
        <v>0</v>
      </c>
      <c r="BG131" s="119">
        <f>IF($U$131="zákl. přenesená",$N$131,0)</f>
        <v>0</v>
      </c>
      <c r="BH131" s="119">
        <f>IF($U$131="sníž. přenesená",$N$131,0)</f>
        <v>0</v>
      </c>
      <c r="BI131" s="119">
        <f>IF($U$131="nulová",$N$131,0)</f>
        <v>0</v>
      </c>
      <c r="BJ131" s="6" t="s">
        <v>322</v>
      </c>
      <c r="BK131" s="119">
        <f>ROUND($L$131*$K$131,2)</f>
        <v>0</v>
      </c>
      <c r="BL131" s="6" t="s">
        <v>442</v>
      </c>
      <c r="BM131" s="6" t="s">
        <v>55</v>
      </c>
    </row>
    <row r="132" spans="2:65" s="6" customFormat="1" ht="15.75" customHeight="1" x14ac:dyDescent="0.3">
      <c r="B132" s="19"/>
      <c r="C132" s="112" t="s">
        <v>495</v>
      </c>
      <c r="D132" s="112" t="s">
        <v>438</v>
      </c>
      <c r="E132" s="113" t="s">
        <v>56</v>
      </c>
      <c r="F132" s="182" t="s">
        <v>57</v>
      </c>
      <c r="G132" s="183"/>
      <c r="H132" s="183"/>
      <c r="I132" s="183"/>
      <c r="J132" s="114" t="s">
        <v>450</v>
      </c>
      <c r="K132" s="115">
        <v>22</v>
      </c>
      <c r="L132" s="184">
        <v>0</v>
      </c>
      <c r="M132" s="183"/>
      <c r="N132" s="184">
        <f>ROUND($L$132*$K$132,2)</f>
        <v>0</v>
      </c>
      <c r="O132" s="183"/>
      <c r="P132" s="183"/>
      <c r="Q132" s="183"/>
      <c r="R132" s="20"/>
      <c r="T132" s="116"/>
      <c r="U132" s="25" t="s">
        <v>338</v>
      </c>
      <c r="V132" s="117">
        <v>0</v>
      </c>
      <c r="W132" s="117">
        <f>$V$132*$K$132</f>
        <v>0</v>
      </c>
      <c r="X132" s="117">
        <v>0</v>
      </c>
      <c r="Y132" s="117">
        <f>$X$132*$K$132</f>
        <v>0</v>
      </c>
      <c r="Z132" s="117">
        <v>0</v>
      </c>
      <c r="AA132" s="118">
        <f>$Z$132*$K$132</f>
        <v>0</v>
      </c>
      <c r="AR132" s="6" t="s">
        <v>442</v>
      </c>
      <c r="AT132" s="6" t="s">
        <v>438</v>
      </c>
      <c r="AU132" s="6" t="s">
        <v>322</v>
      </c>
      <c r="AY132" s="6" t="s">
        <v>437</v>
      </c>
      <c r="BE132" s="119">
        <f>IF($U$132="základní",$N$132,0)</f>
        <v>0</v>
      </c>
      <c r="BF132" s="119">
        <f>IF($U$132="snížená",$N$132,0)</f>
        <v>0</v>
      </c>
      <c r="BG132" s="119">
        <f>IF($U$132="zákl. přenesená",$N$132,0)</f>
        <v>0</v>
      </c>
      <c r="BH132" s="119">
        <f>IF($U$132="sníž. přenesená",$N$132,0)</f>
        <v>0</v>
      </c>
      <c r="BI132" s="119">
        <f>IF($U$132="nulová",$N$132,0)</f>
        <v>0</v>
      </c>
      <c r="BJ132" s="6" t="s">
        <v>322</v>
      </c>
      <c r="BK132" s="119">
        <f>ROUND($L$132*$K$132,2)</f>
        <v>0</v>
      </c>
      <c r="BL132" s="6" t="s">
        <v>442</v>
      </c>
      <c r="BM132" s="6" t="s">
        <v>58</v>
      </c>
    </row>
    <row r="133" spans="2:65" s="6" customFormat="1" ht="15.75" customHeight="1" x14ac:dyDescent="0.3">
      <c r="B133" s="19"/>
      <c r="C133" s="112" t="s">
        <v>499</v>
      </c>
      <c r="D133" s="112" t="s">
        <v>438</v>
      </c>
      <c r="E133" s="113" t="s">
        <v>59</v>
      </c>
      <c r="F133" s="182" t="s">
        <v>60</v>
      </c>
      <c r="G133" s="183"/>
      <c r="H133" s="183"/>
      <c r="I133" s="183"/>
      <c r="J133" s="114" t="s">
        <v>61</v>
      </c>
      <c r="K133" s="115">
        <v>15</v>
      </c>
      <c r="L133" s="184">
        <v>0</v>
      </c>
      <c r="M133" s="183"/>
      <c r="N133" s="184">
        <f>ROUND($L$133*$K$133,2)</f>
        <v>0</v>
      </c>
      <c r="O133" s="183"/>
      <c r="P133" s="183"/>
      <c r="Q133" s="183"/>
      <c r="R133" s="20"/>
      <c r="T133" s="116"/>
      <c r="U133" s="25" t="s">
        <v>338</v>
      </c>
      <c r="V133" s="117">
        <v>0</v>
      </c>
      <c r="W133" s="117">
        <f>$V$133*$K$133</f>
        <v>0</v>
      </c>
      <c r="X133" s="117">
        <v>0</v>
      </c>
      <c r="Y133" s="117">
        <f>$X$133*$K$133</f>
        <v>0</v>
      </c>
      <c r="Z133" s="117">
        <v>0</v>
      </c>
      <c r="AA133" s="118">
        <f>$Z$133*$K$133</f>
        <v>0</v>
      </c>
      <c r="AR133" s="6" t="s">
        <v>442</v>
      </c>
      <c r="AT133" s="6" t="s">
        <v>438</v>
      </c>
      <c r="AU133" s="6" t="s">
        <v>322</v>
      </c>
      <c r="AY133" s="6" t="s">
        <v>437</v>
      </c>
      <c r="BE133" s="119">
        <f>IF($U$133="základní",$N$133,0)</f>
        <v>0</v>
      </c>
      <c r="BF133" s="119">
        <f>IF($U$133="snížená",$N$133,0)</f>
        <v>0</v>
      </c>
      <c r="BG133" s="119">
        <f>IF($U$133="zákl. přenesená",$N$133,0)</f>
        <v>0</v>
      </c>
      <c r="BH133" s="119">
        <f>IF($U$133="sníž. přenesená",$N$133,0)</f>
        <v>0</v>
      </c>
      <c r="BI133" s="119">
        <f>IF($U$133="nulová",$N$133,0)</f>
        <v>0</v>
      </c>
      <c r="BJ133" s="6" t="s">
        <v>322</v>
      </c>
      <c r="BK133" s="119">
        <f>ROUND($L$133*$K$133,2)</f>
        <v>0</v>
      </c>
      <c r="BL133" s="6" t="s">
        <v>442</v>
      </c>
      <c r="BM133" s="6" t="s">
        <v>62</v>
      </c>
    </row>
    <row r="134" spans="2:65" s="6" customFormat="1" ht="15.75" customHeight="1" x14ac:dyDescent="0.3">
      <c r="B134" s="19"/>
      <c r="C134" s="112" t="s">
        <v>503</v>
      </c>
      <c r="D134" s="112" t="s">
        <v>438</v>
      </c>
      <c r="E134" s="113" t="s">
        <v>63</v>
      </c>
      <c r="F134" s="182" t="s">
        <v>64</v>
      </c>
      <c r="G134" s="183"/>
      <c r="H134" s="183"/>
      <c r="I134" s="183"/>
      <c r="J134" s="114" t="s">
        <v>61</v>
      </c>
      <c r="K134" s="115">
        <v>20</v>
      </c>
      <c r="L134" s="184">
        <v>0</v>
      </c>
      <c r="M134" s="183"/>
      <c r="N134" s="184">
        <f>ROUND($L$134*$K$134,2)</f>
        <v>0</v>
      </c>
      <c r="O134" s="183"/>
      <c r="P134" s="183"/>
      <c r="Q134" s="183"/>
      <c r="R134" s="20"/>
      <c r="T134" s="116"/>
      <c r="U134" s="25" t="s">
        <v>338</v>
      </c>
      <c r="V134" s="117">
        <v>0</v>
      </c>
      <c r="W134" s="117">
        <f>$V$134*$K$134</f>
        <v>0</v>
      </c>
      <c r="X134" s="117">
        <v>0</v>
      </c>
      <c r="Y134" s="117">
        <f>$X$134*$K$134</f>
        <v>0</v>
      </c>
      <c r="Z134" s="117">
        <v>0</v>
      </c>
      <c r="AA134" s="118">
        <f>$Z$134*$K$134</f>
        <v>0</v>
      </c>
      <c r="AR134" s="6" t="s">
        <v>442</v>
      </c>
      <c r="AT134" s="6" t="s">
        <v>438</v>
      </c>
      <c r="AU134" s="6" t="s">
        <v>322</v>
      </c>
      <c r="AY134" s="6" t="s">
        <v>437</v>
      </c>
      <c r="BE134" s="119">
        <f>IF($U$134="základní",$N$134,0)</f>
        <v>0</v>
      </c>
      <c r="BF134" s="119">
        <f>IF($U$134="snížená",$N$134,0)</f>
        <v>0</v>
      </c>
      <c r="BG134" s="119">
        <f>IF($U$134="zákl. přenesená",$N$134,0)</f>
        <v>0</v>
      </c>
      <c r="BH134" s="119">
        <f>IF($U$134="sníž. přenesená",$N$134,0)</f>
        <v>0</v>
      </c>
      <c r="BI134" s="119">
        <f>IF($U$134="nulová",$N$134,0)</f>
        <v>0</v>
      </c>
      <c r="BJ134" s="6" t="s">
        <v>322</v>
      </c>
      <c r="BK134" s="119">
        <f>ROUND($L$134*$K$134,2)</f>
        <v>0</v>
      </c>
      <c r="BL134" s="6" t="s">
        <v>442</v>
      </c>
      <c r="BM134" s="6" t="s">
        <v>65</v>
      </c>
    </row>
    <row r="135" spans="2:65" s="6" customFormat="1" ht="15.75" customHeight="1" x14ac:dyDescent="0.3">
      <c r="B135" s="19"/>
      <c r="C135" s="112" t="s">
        <v>311</v>
      </c>
      <c r="D135" s="112" t="s">
        <v>438</v>
      </c>
      <c r="E135" s="113" t="s">
        <v>66</v>
      </c>
      <c r="F135" s="182" t="s">
        <v>67</v>
      </c>
      <c r="G135" s="183"/>
      <c r="H135" s="183"/>
      <c r="I135" s="183"/>
      <c r="J135" s="114" t="s">
        <v>643</v>
      </c>
      <c r="K135" s="115">
        <v>28</v>
      </c>
      <c r="L135" s="184">
        <v>0</v>
      </c>
      <c r="M135" s="183"/>
      <c r="N135" s="184">
        <f>ROUND($L$135*$K$135,2)</f>
        <v>0</v>
      </c>
      <c r="O135" s="183"/>
      <c r="P135" s="183"/>
      <c r="Q135" s="183"/>
      <c r="R135" s="20"/>
      <c r="T135" s="116"/>
      <c r="U135" s="25" t="s">
        <v>338</v>
      </c>
      <c r="V135" s="117">
        <v>0</v>
      </c>
      <c r="W135" s="117">
        <f>$V$135*$K$135</f>
        <v>0</v>
      </c>
      <c r="X135" s="117">
        <v>0</v>
      </c>
      <c r="Y135" s="117">
        <f>$X$135*$K$135</f>
        <v>0</v>
      </c>
      <c r="Z135" s="117">
        <v>0</v>
      </c>
      <c r="AA135" s="118">
        <f>$Z$135*$K$135</f>
        <v>0</v>
      </c>
      <c r="AR135" s="6" t="s">
        <v>442</v>
      </c>
      <c r="AT135" s="6" t="s">
        <v>438</v>
      </c>
      <c r="AU135" s="6" t="s">
        <v>322</v>
      </c>
      <c r="AY135" s="6" t="s">
        <v>437</v>
      </c>
      <c r="BE135" s="119">
        <f>IF($U$135="základní",$N$135,0)</f>
        <v>0</v>
      </c>
      <c r="BF135" s="119">
        <f>IF($U$135="snížená",$N$135,0)</f>
        <v>0</v>
      </c>
      <c r="BG135" s="119">
        <f>IF($U$135="zákl. přenesená",$N$135,0)</f>
        <v>0</v>
      </c>
      <c r="BH135" s="119">
        <f>IF($U$135="sníž. přenesená",$N$135,0)</f>
        <v>0</v>
      </c>
      <c r="BI135" s="119">
        <f>IF($U$135="nulová",$N$135,0)</f>
        <v>0</v>
      </c>
      <c r="BJ135" s="6" t="s">
        <v>322</v>
      </c>
      <c r="BK135" s="119">
        <f>ROUND($L$135*$K$135,2)</f>
        <v>0</v>
      </c>
      <c r="BL135" s="6" t="s">
        <v>442</v>
      </c>
      <c r="BM135" s="6" t="s">
        <v>68</v>
      </c>
    </row>
    <row r="136" spans="2:65" s="102" customFormat="1" ht="37.5" customHeight="1" x14ac:dyDescent="0.35">
      <c r="B136" s="103"/>
      <c r="D136" s="104" t="s">
        <v>2</v>
      </c>
      <c r="E136" s="104"/>
      <c r="F136" s="104"/>
      <c r="G136" s="104"/>
      <c r="H136" s="104"/>
      <c r="I136" s="104"/>
      <c r="J136" s="104"/>
      <c r="K136" s="104"/>
      <c r="L136" s="104"/>
      <c r="M136" s="104"/>
      <c r="N136" s="181">
        <f>$BK$136</f>
        <v>0</v>
      </c>
      <c r="O136" s="178"/>
      <c r="P136" s="178"/>
      <c r="Q136" s="178"/>
      <c r="R136" s="106"/>
      <c r="T136" s="107"/>
      <c r="W136" s="108">
        <f>SUM($W$137:$W$163)</f>
        <v>0</v>
      </c>
      <c r="Y136" s="108">
        <f>SUM($Y$137:$Y$163)</f>
        <v>0</v>
      </c>
      <c r="AA136" s="109">
        <f>SUM($AA$137:$AA$163)</f>
        <v>0</v>
      </c>
      <c r="AR136" s="105" t="s">
        <v>322</v>
      </c>
      <c r="AT136" s="105" t="s">
        <v>372</v>
      </c>
      <c r="AU136" s="105" t="s">
        <v>373</v>
      </c>
      <c r="AY136" s="105" t="s">
        <v>437</v>
      </c>
      <c r="BK136" s="110">
        <f>SUM($BK$137:$BK$163)</f>
        <v>0</v>
      </c>
    </row>
    <row r="137" spans="2:65" s="6" customFormat="1" ht="27" customHeight="1" x14ac:dyDescent="0.3">
      <c r="B137" s="19"/>
      <c r="C137" s="112" t="s">
        <v>508</v>
      </c>
      <c r="D137" s="112" t="s">
        <v>438</v>
      </c>
      <c r="E137" s="113" t="s">
        <v>69</v>
      </c>
      <c r="F137" s="182" t="s">
        <v>70</v>
      </c>
      <c r="G137" s="183"/>
      <c r="H137" s="183"/>
      <c r="I137" s="183"/>
      <c r="J137" s="114" t="s">
        <v>643</v>
      </c>
      <c r="K137" s="115">
        <v>1</v>
      </c>
      <c r="L137" s="184">
        <v>0</v>
      </c>
      <c r="M137" s="183"/>
      <c r="N137" s="184">
        <f>ROUND($L$137*$K$137,2)</f>
        <v>0</v>
      </c>
      <c r="O137" s="183"/>
      <c r="P137" s="183"/>
      <c r="Q137" s="183"/>
      <c r="R137" s="20"/>
      <c r="T137" s="116"/>
      <c r="U137" s="25" t="s">
        <v>338</v>
      </c>
      <c r="V137" s="117">
        <v>0</v>
      </c>
      <c r="W137" s="117">
        <f>$V$137*$K$137</f>
        <v>0</v>
      </c>
      <c r="X137" s="117">
        <v>0</v>
      </c>
      <c r="Y137" s="117">
        <f>$X$137*$K$137</f>
        <v>0</v>
      </c>
      <c r="Z137" s="117">
        <v>0</v>
      </c>
      <c r="AA137" s="118">
        <f>$Z$137*$K$137</f>
        <v>0</v>
      </c>
      <c r="AR137" s="6" t="s">
        <v>442</v>
      </c>
      <c r="AT137" s="6" t="s">
        <v>438</v>
      </c>
      <c r="AU137" s="6" t="s">
        <v>322</v>
      </c>
      <c r="AY137" s="6" t="s">
        <v>437</v>
      </c>
      <c r="BE137" s="119">
        <f>IF($U$137="základní",$N$137,0)</f>
        <v>0</v>
      </c>
      <c r="BF137" s="119">
        <f>IF($U$137="snížená",$N$137,0)</f>
        <v>0</v>
      </c>
      <c r="BG137" s="119">
        <f>IF($U$137="zákl. přenesená",$N$137,0)</f>
        <v>0</v>
      </c>
      <c r="BH137" s="119">
        <f>IF($U$137="sníž. přenesená",$N$137,0)</f>
        <v>0</v>
      </c>
      <c r="BI137" s="119">
        <f>IF($U$137="nulová",$N$137,0)</f>
        <v>0</v>
      </c>
      <c r="BJ137" s="6" t="s">
        <v>322</v>
      </c>
      <c r="BK137" s="119">
        <f>ROUND($L$137*$K$137,2)</f>
        <v>0</v>
      </c>
      <c r="BL137" s="6" t="s">
        <v>442</v>
      </c>
      <c r="BM137" s="6" t="s">
        <v>71</v>
      </c>
    </row>
    <row r="138" spans="2:65" s="6" customFormat="1" ht="27" customHeight="1" x14ac:dyDescent="0.3">
      <c r="B138" s="19"/>
      <c r="C138" s="112" t="s">
        <v>509</v>
      </c>
      <c r="D138" s="112" t="s">
        <v>438</v>
      </c>
      <c r="E138" s="113" t="s">
        <v>72</v>
      </c>
      <c r="F138" s="182" t="s">
        <v>73</v>
      </c>
      <c r="G138" s="183"/>
      <c r="H138" s="183"/>
      <c r="I138" s="183"/>
      <c r="J138" s="114" t="s">
        <v>643</v>
      </c>
      <c r="K138" s="115">
        <v>4</v>
      </c>
      <c r="L138" s="184">
        <v>0</v>
      </c>
      <c r="M138" s="183"/>
      <c r="N138" s="184">
        <f>ROUND($L$138*$K$138,2)</f>
        <v>0</v>
      </c>
      <c r="O138" s="183"/>
      <c r="P138" s="183"/>
      <c r="Q138" s="183"/>
      <c r="R138" s="20"/>
      <c r="T138" s="116"/>
      <c r="U138" s="25" t="s">
        <v>338</v>
      </c>
      <c r="V138" s="117">
        <v>0</v>
      </c>
      <c r="W138" s="117">
        <f>$V$138*$K$138</f>
        <v>0</v>
      </c>
      <c r="X138" s="117">
        <v>0</v>
      </c>
      <c r="Y138" s="117">
        <f>$X$138*$K$138</f>
        <v>0</v>
      </c>
      <c r="Z138" s="117">
        <v>0</v>
      </c>
      <c r="AA138" s="118">
        <f>$Z$138*$K$138</f>
        <v>0</v>
      </c>
      <c r="AR138" s="6" t="s">
        <v>442</v>
      </c>
      <c r="AT138" s="6" t="s">
        <v>438</v>
      </c>
      <c r="AU138" s="6" t="s">
        <v>322</v>
      </c>
      <c r="AY138" s="6" t="s">
        <v>437</v>
      </c>
      <c r="BE138" s="119">
        <f>IF($U$138="základní",$N$138,0)</f>
        <v>0</v>
      </c>
      <c r="BF138" s="119">
        <f>IF($U$138="snížená",$N$138,0)</f>
        <v>0</v>
      </c>
      <c r="BG138" s="119">
        <f>IF($U$138="zákl. přenesená",$N$138,0)</f>
        <v>0</v>
      </c>
      <c r="BH138" s="119">
        <f>IF($U$138="sníž. přenesená",$N$138,0)</f>
        <v>0</v>
      </c>
      <c r="BI138" s="119">
        <f>IF($U$138="nulová",$N$138,0)</f>
        <v>0</v>
      </c>
      <c r="BJ138" s="6" t="s">
        <v>322</v>
      </c>
      <c r="BK138" s="119">
        <f>ROUND($L$138*$K$138,2)</f>
        <v>0</v>
      </c>
      <c r="BL138" s="6" t="s">
        <v>442</v>
      </c>
      <c r="BM138" s="6" t="s">
        <v>74</v>
      </c>
    </row>
    <row r="139" spans="2:65" s="6" customFormat="1" ht="27" customHeight="1" x14ac:dyDescent="0.3">
      <c r="B139" s="19"/>
      <c r="C139" s="112" t="s">
        <v>510</v>
      </c>
      <c r="D139" s="112" t="s">
        <v>438</v>
      </c>
      <c r="E139" s="113" t="s">
        <v>20</v>
      </c>
      <c r="F139" s="182" t="s">
        <v>21</v>
      </c>
      <c r="G139" s="183"/>
      <c r="H139" s="183"/>
      <c r="I139" s="183"/>
      <c r="J139" s="114" t="s">
        <v>643</v>
      </c>
      <c r="K139" s="115">
        <v>1</v>
      </c>
      <c r="L139" s="184">
        <v>0</v>
      </c>
      <c r="M139" s="183"/>
      <c r="N139" s="184">
        <f>ROUND($L$139*$K$139,2)</f>
        <v>0</v>
      </c>
      <c r="O139" s="183"/>
      <c r="P139" s="183"/>
      <c r="Q139" s="183"/>
      <c r="R139" s="20"/>
      <c r="T139" s="116"/>
      <c r="U139" s="25" t="s">
        <v>338</v>
      </c>
      <c r="V139" s="117">
        <v>0</v>
      </c>
      <c r="W139" s="117">
        <f>$V$139*$K$139</f>
        <v>0</v>
      </c>
      <c r="X139" s="117">
        <v>0</v>
      </c>
      <c r="Y139" s="117">
        <f>$X$139*$K$139</f>
        <v>0</v>
      </c>
      <c r="Z139" s="117">
        <v>0</v>
      </c>
      <c r="AA139" s="118">
        <f>$Z$139*$K$139</f>
        <v>0</v>
      </c>
      <c r="AR139" s="6" t="s">
        <v>442</v>
      </c>
      <c r="AT139" s="6" t="s">
        <v>438</v>
      </c>
      <c r="AU139" s="6" t="s">
        <v>322</v>
      </c>
      <c r="AY139" s="6" t="s">
        <v>437</v>
      </c>
      <c r="BE139" s="119">
        <f>IF($U$139="základní",$N$139,0)</f>
        <v>0</v>
      </c>
      <c r="BF139" s="119">
        <f>IF($U$139="snížená",$N$139,0)</f>
        <v>0</v>
      </c>
      <c r="BG139" s="119">
        <f>IF($U$139="zákl. přenesená",$N$139,0)</f>
        <v>0</v>
      </c>
      <c r="BH139" s="119">
        <f>IF($U$139="sníž. přenesená",$N$139,0)</f>
        <v>0</v>
      </c>
      <c r="BI139" s="119">
        <f>IF($U$139="nulová",$N$139,0)</f>
        <v>0</v>
      </c>
      <c r="BJ139" s="6" t="s">
        <v>322</v>
      </c>
      <c r="BK139" s="119">
        <f>ROUND($L$139*$K$139,2)</f>
        <v>0</v>
      </c>
      <c r="BL139" s="6" t="s">
        <v>442</v>
      </c>
      <c r="BM139" s="6" t="s">
        <v>75</v>
      </c>
    </row>
    <row r="140" spans="2:65" s="6" customFormat="1" ht="15.75" customHeight="1" x14ac:dyDescent="0.3">
      <c r="B140" s="19"/>
      <c r="C140" s="112" t="s">
        <v>511</v>
      </c>
      <c r="D140" s="112" t="s">
        <v>438</v>
      </c>
      <c r="E140" s="113" t="s">
        <v>76</v>
      </c>
      <c r="F140" s="182" t="s">
        <v>77</v>
      </c>
      <c r="G140" s="183"/>
      <c r="H140" s="183"/>
      <c r="I140" s="183"/>
      <c r="J140" s="114" t="s">
        <v>643</v>
      </c>
      <c r="K140" s="115">
        <v>1</v>
      </c>
      <c r="L140" s="184">
        <v>0</v>
      </c>
      <c r="M140" s="183"/>
      <c r="N140" s="184">
        <f>ROUND($L$140*$K$140,2)</f>
        <v>0</v>
      </c>
      <c r="O140" s="183"/>
      <c r="P140" s="183"/>
      <c r="Q140" s="183"/>
      <c r="R140" s="20"/>
      <c r="T140" s="116"/>
      <c r="U140" s="25" t="s">
        <v>338</v>
      </c>
      <c r="V140" s="117">
        <v>0</v>
      </c>
      <c r="W140" s="117">
        <f>$V$140*$K$140</f>
        <v>0</v>
      </c>
      <c r="X140" s="117">
        <v>0</v>
      </c>
      <c r="Y140" s="117">
        <f>$X$140*$K$140</f>
        <v>0</v>
      </c>
      <c r="Z140" s="117">
        <v>0</v>
      </c>
      <c r="AA140" s="118">
        <f>$Z$140*$K$140</f>
        <v>0</v>
      </c>
      <c r="AR140" s="6" t="s">
        <v>442</v>
      </c>
      <c r="AT140" s="6" t="s">
        <v>438</v>
      </c>
      <c r="AU140" s="6" t="s">
        <v>322</v>
      </c>
      <c r="AY140" s="6" t="s">
        <v>437</v>
      </c>
      <c r="BE140" s="119">
        <f>IF($U$140="základní",$N$140,0)</f>
        <v>0</v>
      </c>
      <c r="BF140" s="119">
        <f>IF($U$140="snížená",$N$140,0)</f>
        <v>0</v>
      </c>
      <c r="BG140" s="119">
        <f>IF($U$140="zákl. přenesená",$N$140,0)</f>
        <v>0</v>
      </c>
      <c r="BH140" s="119">
        <f>IF($U$140="sníž. přenesená",$N$140,0)</f>
        <v>0</v>
      </c>
      <c r="BI140" s="119">
        <f>IF($U$140="nulová",$N$140,0)</f>
        <v>0</v>
      </c>
      <c r="BJ140" s="6" t="s">
        <v>322</v>
      </c>
      <c r="BK140" s="119">
        <f>ROUND($L$140*$K$140,2)</f>
        <v>0</v>
      </c>
      <c r="BL140" s="6" t="s">
        <v>442</v>
      </c>
      <c r="BM140" s="6" t="s">
        <v>78</v>
      </c>
    </row>
    <row r="141" spans="2:65" s="6" customFormat="1" ht="15.75" customHeight="1" x14ac:dyDescent="0.3">
      <c r="B141" s="19"/>
      <c r="C141" s="112" t="s">
        <v>516</v>
      </c>
      <c r="D141" s="112" t="s">
        <v>438</v>
      </c>
      <c r="E141" s="113" t="s">
        <v>79</v>
      </c>
      <c r="F141" s="182" t="s">
        <v>80</v>
      </c>
      <c r="G141" s="183"/>
      <c r="H141" s="183"/>
      <c r="I141" s="183"/>
      <c r="J141" s="114" t="s">
        <v>643</v>
      </c>
      <c r="K141" s="115">
        <v>1</v>
      </c>
      <c r="L141" s="184">
        <v>0</v>
      </c>
      <c r="M141" s="183"/>
      <c r="N141" s="184">
        <f>ROUND($L$141*$K$141,2)</f>
        <v>0</v>
      </c>
      <c r="O141" s="183"/>
      <c r="P141" s="183"/>
      <c r="Q141" s="183"/>
      <c r="R141" s="20"/>
      <c r="T141" s="116"/>
      <c r="U141" s="25" t="s">
        <v>338</v>
      </c>
      <c r="V141" s="117">
        <v>0</v>
      </c>
      <c r="W141" s="117">
        <f>$V$141*$K$141</f>
        <v>0</v>
      </c>
      <c r="X141" s="117">
        <v>0</v>
      </c>
      <c r="Y141" s="117">
        <f>$X$141*$K$141</f>
        <v>0</v>
      </c>
      <c r="Z141" s="117">
        <v>0</v>
      </c>
      <c r="AA141" s="118">
        <f>$Z$141*$K$141</f>
        <v>0</v>
      </c>
      <c r="AR141" s="6" t="s">
        <v>442</v>
      </c>
      <c r="AT141" s="6" t="s">
        <v>438</v>
      </c>
      <c r="AU141" s="6" t="s">
        <v>322</v>
      </c>
      <c r="AY141" s="6" t="s">
        <v>437</v>
      </c>
      <c r="BE141" s="119">
        <f>IF($U$141="základní",$N$141,0)</f>
        <v>0</v>
      </c>
      <c r="BF141" s="119">
        <f>IF($U$141="snížená",$N$141,0)</f>
        <v>0</v>
      </c>
      <c r="BG141" s="119">
        <f>IF($U$141="zákl. přenesená",$N$141,0)</f>
        <v>0</v>
      </c>
      <c r="BH141" s="119">
        <f>IF($U$141="sníž. přenesená",$N$141,0)</f>
        <v>0</v>
      </c>
      <c r="BI141" s="119">
        <f>IF($U$141="nulová",$N$141,0)</f>
        <v>0</v>
      </c>
      <c r="BJ141" s="6" t="s">
        <v>322</v>
      </c>
      <c r="BK141" s="119">
        <f>ROUND($L$141*$K$141,2)</f>
        <v>0</v>
      </c>
      <c r="BL141" s="6" t="s">
        <v>442</v>
      </c>
      <c r="BM141" s="6" t="s">
        <v>81</v>
      </c>
    </row>
    <row r="142" spans="2:65" s="6" customFormat="1" ht="15.75" customHeight="1" x14ac:dyDescent="0.3">
      <c r="B142" s="19"/>
      <c r="C142" s="112" t="s">
        <v>520</v>
      </c>
      <c r="D142" s="112" t="s">
        <v>438</v>
      </c>
      <c r="E142" s="113" t="s">
        <v>82</v>
      </c>
      <c r="F142" s="182" t="s">
        <v>83</v>
      </c>
      <c r="G142" s="183"/>
      <c r="H142" s="183"/>
      <c r="I142" s="183"/>
      <c r="J142" s="114" t="s">
        <v>643</v>
      </c>
      <c r="K142" s="115">
        <v>1</v>
      </c>
      <c r="L142" s="184">
        <v>0</v>
      </c>
      <c r="M142" s="183"/>
      <c r="N142" s="184">
        <f>ROUND($L$142*$K$142,2)</f>
        <v>0</v>
      </c>
      <c r="O142" s="183"/>
      <c r="P142" s="183"/>
      <c r="Q142" s="183"/>
      <c r="R142" s="20"/>
      <c r="T142" s="116"/>
      <c r="U142" s="25" t="s">
        <v>338</v>
      </c>
      <c r="V142" s="117">
        <v>0</v>
      </c>
      <c r="W142" s="117">
        <f>$V$142*$K$142</f>
        <v>0</v>
      </c>
      <c r="X142" s="117">
        <v>0</v>
      </c>
      <c r="Y142" s="117">
        <f>$X$142*$K$142</f>
        <v>0</v>
      </c>
      <c r="Z142" s="117">
        <v>0</v>
      </c>
      <c r="AA142" s="118">
        <f>$Z$142*$K$142</f>
        <v>0</v>
      </c>
      <c r="AR142" s="6" t="s">
        <v>442</v>
      </c>
      <c r="AT142" s="6" t="s">
        <v>438</v>
      </c>
      <c r="AU142" s="6" t="s">
        <v>322</v>
      </c>
      <c r="AY142" s="6" t="s">
        <v>437</v>
      </c>
      <c r="BE142" s="119">
        <f>IF($U$142="základní",$N$142,0)</f>
        <v>0</v>
      </c>
      <c r="BF142" s="119">
        <f>IF($U$142="snížená",$N$142,0)</f>
        <v>0</v>
      </c>
      <c r="BG142" s="119">
        <f>IF($U$142="zákl. přenesená",$N$142,0)</f>
        <v>0</v>
      </c>
      <c r="BH142" s="119">
        <f>IF($U$142="sníž. přenesená",$N$142,0)</f>
        <v>0</v>
      </c>
      <c r="BI142" s="119">
        <f>IF($U$142="nulová",$N$142,0)</f>
        <v>0</v>
      </c>
      <c r="BJ142" s="6" t="s">
        <v>322</v>
      </c>
      <c r="BK142" s="119">
        <f>ROUND($L$142*$K$142,2)</f>
        <v>0</v>
      </c>
      <c r="BL142" s="6" t="s">
        <v>442</v>
      </c>
      <c r="BM142" s="6" t="s">
        <v>84</v>
      </c>
    </row>
    <row r="143" spans="2:65" s="6" customFormat="1" ht="15.75" customHeight="1" x14ac:dyDescent="0.3">
      <c r="B143" s="19"/>
      <c r="C143" s="112" t="s">
        <v>524</v>
      </c>
      <c r="D143" s="112" t="s">
        <v>438</v>
      </c>
      <c r="E143" s="113" t="s">
        <v>85</v>
      </c>
      <c r="F143" s="182" t="s">
        <v>86</v>
      </c>
      <c r="G143" s="183"/>
      <c r="H143" s="183"/>
      <c r="I143" s="183"/>
      <c r="J143" s="114" t="s">
        <v>643</v>
      </c>
      <c r="K143" s="115">
        <v>1</v>
      </c>
      <c r="L143" s="184">
        <v>0</v>
      </c>
      <c r="M143" s="183"/>
      <c r="N143" s="184">
        <f>ROUND($L$143*$K$143,2)</f>
        <v>0</v>
      </c>
      <c r="O143" s="183"/>
      <c r="P143" s="183"/>
      <c r="Q143" s="183"/>
      <c r="R143" s="20"/>
      <c r="T143" s="116"/>
      <c r="U143" s="25" t="s">
        <v>338</v>
      </c>
      <c r="V143" s="117">
        <v>0</v>
      </c>
      <c r="W143" s="117">
        <f>$V$143*$K$143</f>
        <v>0</v>
      </c>
      <c r="X143" s="117">
        <v>0</v>
      </c>
      <c r="Y143" s="117">
        <f>$X$143*$K$143</f>
        <v>0</v>
      </c>
      <c r="Z143" s="117">
        <v>0</v>
      </c>
      <c r="AA143" s="118">
        <f>$Z$143*$K$143</f>
        <v>0</v>
      </c>
      <c r="AR143" s="6" t="s">
        <v>442</v>
      </c>
      <c r="AT143" s="6" t="s">
        <v>438</v>
      </c>
      <c r="AU143" s="6" t="s">
        <v>322</v>
      </c>
      <c r="AY143" s="6" t="s">
        <v>437</v>
      </c>
      <c r="BE143" s="119">
        <f>IF($U$143="základní",$N$143,0)</f>
        <v>0</v>
      </c>
      <c r="BF143" s="119">
        <f>IF($U$143="snížená",$N$143,0)</f>
        <v>0</v>
      </c>
      <c r="BG143" s="119">
        <f>IF($U$143="zákl. přenesená",$N$143,0)</f>
        <v>0</v>
      </c>
      <c r="BH143" s="119">
        <f>IF($U$143="sníž. přenesená",$N$143,0)</f>
        <v>0</v>
      </c>
      <c r="BI143" s="119">
        <f>IF($U$143="nulová",$N$143,0)</f>
        <v>0</v>
      </c>
      <c r="BJ143" s="6" t="s">
        <v>322</v>
      </c>
      <c r="BK143" s="119">
        <f>ROUND($L$143*$K$143,2)</f>
        <v>0</v>
      </c>
      <c r="BL143" s="6" t="s">
        <v>442</v>
      </c>
      <c r="BM143" s="6" t="s">
        <v>87</v>
      </c>
    </row>
    <row r="144" spans="2:65" s="6" customFormat="1" ht="15.75" customHeight="1" x14ac:dyDescent="0.3">
      <c r="B144" s="19"/>
      <c r="C144" s="112" t="s">
        <v>528</v>
      </c>
      <c r="D144" s="112" t="s">
        <v>438</v>
      </c>
      <c r="E144" s="113" t="s">
        <v>88</v>
      </c>
      <c r="F144" s="182" t="s">
        <v>89</v>
      </c>
      <c r="G144" s="183"/>
      <c r="H144" s="183"/>
      <c r="I144" s="183"/>
      <c r="J144" s="114" t="s">
        <v>643</v>
      </c>
      <c r="K144" s="115">
        <v>2</v>
      </c>
      <c r="L144" s="184">
        <v>0</v>
      </c>
      <c r="M144" s="183"/>
      <c r="N144" s="184">
        <f>ROUND($L$144*$K$144,2)</f>
        <v>0</v>
      </c>
      <c r="O144" s="183"/>
      <c r="P144" s="183"/>
      <c r="Q144" s="183"/>
      <c r="R144" s="20"/>
      <c r="T144" s="116"/>
      <c r="U144" s="25" t="s">
        <v>338</v>
      </c>
      <c r="V144" s="117">
        <v>0</v>
      </c>
      <c r="W144" s="117">
        <f>$V$144*$K$144</f>
        <v>0</v>
      </c>
      <c r="X144" s="117">
        <v>0</v>
      </c>
      <c r="Y144" s="117">
        <f>$X$144*$K$144</f>
        <v>0</v>
      </c>
      <c r="Z144" s="117">
        <v>0</v>
      </c>
      <c r="AA144" s="118">
        <f>$Z$144*$K$144</f>
        <v>0</v>
      </c>
      <c r="AR144" s="6" t="s">
        <v>442</v>
      </c>
      <c r="AT144" s="6" t="s">
        <v>438</v>
      </c>
      <c r="AU144" s="6" t="s">
        <v>322</v>
      </c>
      <c r="AY144" s="6" t="s">
        <v>437</v>
      </c>
      <c r="BE144" s="119">
        <f>IF($U$144="základní",$N$144,0)</f>
        <v>0</v>
      </c>
      <c r="BF144" s="119">
        <f>IF($U$144="snížená",$N$144,0)</f>
        <v>0</v>
      </c>
      <c r="BG144" s="119">
        <f>IF($U$144="zákl. přenesená",$N$144,0)</f>
        <v>0</v>
      </c>
      <c r="BH144" s="119">
        <f>IF($U$144="sníž. přenesená",$N$144,0)</f>
        <v>0</v>
      </c>
      <c r="BI144" s="119">
        <f>IF($U$144="nulová",$N$144,0)</f>
        <v>0</v>
      </c>
      <c r="BJ144" s="6" t="s">
        <v>322</v>
      </c>
      <c r="BK144" s="119">
        <f>ROUND($L$144*$K$144,2)</f>
        <v>0</v>
      </c>
      <c r="BL144" s="6" t="s">
        <v>442</v>
      </c>
      <c r="BM144" s="6" t="s">
        <v>90</v>
      </c>
    </row>
    <row r="145" spans="2:65" s="6" customFormat="1" ht="27" customHeight="1" x14ac:dyDescent="0.3">
      <c r="B145" s="19"/>
      <c r="C145" s="112" t="s">
        <v>529</v>
      </c>
      <c r="D145" s="112" t="s">
        <v>438</v>
      </c>
      <c r="E145" s="113" t="s">
        <v>91</v>
      </c>
      <c r="F145" s="182" t="s">
        <v>92</v>
      </c>
      <c r="G145" s="183"/>
      <c r="H145" s="183"/>
      <c r="I145" s="183"/>
      <c r="J145" s="114" t="s">
        <v>643</v>
      </c>
      <c r="K145" s="115">
        <v>1</v>
      </c>
      <c r="L145" s="184">
        <v>0</v>
      </c>
      <c r="M145" s="183"/>
      <c r="N145" s="184">
        <f>ROUND($L$145*$K$145,2)</f>
        <v>0</v>
      </c>
      <c r="O145" s="183"/>
      <c r="P145" s="183"/>
      <c r="Q145" s="183"/>
      <c r="R145" s="20"/>
      <c r="T145" s="116"/>
      <c r="U145" s="25" t="s">
        <v>338</v>
      </c>
      <c r="V145" s="117">
        <v>0</v>
      </c>
      <c r="W145" s="117">
        <f>$V$145*$K$145</f>
        <v>0</v>
      </c>
      <c r="X145" s="117">
        <v>0</v>
      </c>
      <c r="Y145" s="117">
        <f>$X$145*$K$145</f>
        <v>0</v>
      </c>
      <c r="Z145" s="117">
        <v>0</v>
      </c>
      <c r="AA145" s="118">
        <f>$Z$145*$K$145</f>
        <v>0</v>
      </c>
      <c r="AR145" s="6" t="s">
        <v>442</v>
      </c>
      <c r="AT145" s="6" t="s">
        <v>438</v>
      </c>
      <c r="AU145" s="6" t="s">
        <v>322</v>
      </c>
      <c r="AY145" s="6" t="s">
        <v>437</v>
      </c>
      <c r="BE145" s="119">
        <f>IF($U$145="základní",$N$145,0)</f>
        <v>0</v>
      </c>
      <c r="BF145" s="119">
        <f>IF($U$145="snížená",$N$145,0)</f>
        <v>0</v>
      </c>
      <c r="BG145" s="119">
        <f>IF($U$145="zákl. přenesená",$N$145,0)</f>
        <v>0</v>
      </c>
      <c r="BH145" s="119">
        <f>IF($U$145="sníž. přenesená",$N$145,0)</f>
        <v>0</v>
      </c>
      <c r="BI145" s="119">
        <f>IF($U$145="nulová",$N$145,0)</f>
        <v>0</v>
      </c>
      <c r="BJ145" s="6" t="s">
        <v>322</v>
      </c>
      <c r="BK145" s="119">
        <f>ROUND($L$145*$K$145,2)</f>
        <v>0</v>
      </c>
      <c r="BL145" s="6" t="s">
        <v>442</v>
      </c>
      <c r="BM145" s="6" t="s">
        <v>93</v>
      </c>
    </row>
    <row r="146" spans="2:65" s="6" customFormat="1" ht="15.75" customHeight="1" x14ac:dyDescent="0.3">
      <c r="B146" s="19"/>
      <c r="C146" s="112" t="s">
        <v>530</v>
      </c>
      <c r="D146" s="112" t="s">
        <v>438</v>
      </c>
      <c r="E146" s="113" t="s">
        <v>94</v>
      </c>
      <c r="F146" s="182" t="s">
        <v>95</v>
      </c>
      <c r="G146" s="183"/>
      <c r="H146" s="183"/>
      <c r="I146" s="183"/>
      <c r="J146" s="114" t="s">
        <v>643</v>
      </c>
      <c r="K146" s="115">
        <v>1</v>
      </c>
      <c r="L146" s="184">
        <v>0</v>
      </c>
      <c r="M146" s="183"/>
      <c r="N146" s="184">
        <f>ROUND($L$146*$K$146,2)</f>
        <v>0</v>
      </c>
      <c r="O146" s="183"/>
      <c r="P146" s="183"/>
      <c r="Q146" s="183"/>
      <c r="R146" s="20"/>
      <c r="T146" s="116"/>
      <c r="U146" s="25" t="s">
        <v>338</v>
      </c>
      <c r="V146" s="117">
        <v>0</v>
      </c>
      <c r="W146" s="117">
        <f>$V$146*$K$146</f>
        <v>0</v>
      </c>
      <c r="X146" s="117">
        <v>0</v>
      </c>
      <c r="Y146" s="117">
        <f>$X$146*$K$146</f>
        <v>0</v>
      </c>
      <c r="Z146" s="117">
        <v>0</v>
      </c>
      <c r="AA146" s="118">
        <f>$Z$146*$K$146</f>
        <v>0</v>
      </c>
      <c r="AR146" s="6" t="s">
        <v>442</v>
      </c>
      <c r="AT146" s="6" t="s">
        <v>438</v>
      </c>
      <c r="AU146" s="6" t="s">
        <v>322</v>
      </c>
      <c r="AY146" s="6" t="s">
        <v>437</v>
      </c>
      <c r="BE146" s="119">
        <f>IF($U$146="základní",$N$146,0)</f>
        <v>0</v>
      </c>
      <c r="BF146" s="119">
        <f>IF($U$146="snížená",$N$146,0)</f>
        <v>0</v>
      </c>
      <c r="BG146" s="119">
        <f>IF($U$146="zákl. přenesená",$N$146,0)</f>
        <v>0</v>
      </c>
      <c r="BH146" s="119">
        <f>IF($U$146="sníž. přenesená",$N$146,0)</f>
        <v>0</v>
      </c>
      <c r="BI146" s="119">
        <f>IF($U$146="nulová",$N$146,0)</f>
        <v>0</v>
      </c>
      <c r="BJ146" s="6" t="s">
        <v>322</v>
      </c>
      <c r="BK146" s="119">
        <f>ROUND($L$146*$K$146,2)</f>
        <v>0</v>
      </c>
      <c r="BL146" s="6" t="s">
        <v>442</v>
      </c>
      <c r="BM146" s="6" t="s">
        <v>96</v>
      </c>
    </row>
    <row r="147" spans="2:65" s="6" customFormat="1" ht="27" customHeight="1" x14ac:dyDescent="0.3">
      <c r="B147" s="19"/>
      <c r="C147" s="112" t="s">
        <v>534</v>
      </c>
      <c r="D147" s="112" t="s">
        <v>438</v>
      </c>
      <c r="E147" s="113" t="s">
        <v>97</v>
      </c>
      <c r="F147" s="182" t="s">
        <v>98</v>
      </c>
      <c r="G147" s="183"/>
      <c r="H147" s="183"/>
      <c r="I147" s="183"/>
      <c r="J147" s="114" t="s">
        <v>506</v>
      </c>
      <c r="K147" s="115">
        <v>13.5</v>
      </c>
      <c r="L147" s="184">
        <v>0</v>
      </c>
      <c r="M147" s="183"/>
      <c r="N147" s="184">
        <f>ROUND($L$147*$K$147,2)</f>
        <v>0</v>
      </c>
      <c r="O147" s="183"/>
      <c r="P147" s="183"/>
      <c r="Q147" s="183"/>
      <c r="R147" s="20"/>
      <c r="T147" s="116"/>
      <c r="U147" s="25" t="s">
        <v>338</v>
      </c>
      <c r="V147" s="117">
        <v>0</v>
      </c>
      <c r="W147" s="117">
        <f>$V$147*$K$147</f>
        <v>0</v>
      </c>
      <c r="X147" s="117">
        <v>0</v>
      </c>
      <c r="Y147" s="117">
        <f>$X$147*$K$147</f>
        <v>0</v>
      </c>
      <c r="Z147" s="117">
        <v>0</v>
      </c>
      <c r="AA147" s="118">
        <f>$Z$147*$K$147</f>
        <v>0</v>
      </c>
      <c r="AR147" s="6" t="s">
        <v>442</v>
      </c>
      <c r="AT147" s="6" t="s">
        <v>438</v>
      </c>
      <c r="AU147" s="6" t="s">
        <v>322</v>
      </c>
      <c r="AY147" s="6" t="s">
        <v>437</v>
      </c>
      <c r="BE147" s="119">
        <f>IF($U$147="základní",$N$147,0)</f>
        <v>0</v>
      </c>
      <c r="BF147" s="119">
        <f>IF($U$147="snížená",$N$147,0)</f>
        <v>0</v>
      </c>
      <c r="BG147" s="119">
        <f>IF($U$147="zákl. přenesená",$N$147,0)</f>
        <v>0</v>
      </c>
      <c r="BH147" s="119">
        <f>IF($U$147="sníž. přenesená",$N$147,0)</f>
        <v>0</v>
      </c>
      <c r="BI147" s="119">
        <f>IF($U$147="nulová",$N$147,0)</f>
        <v>0</v>
      </c>
      <c r="BJ147" s="6" t="s">
        <v>322</v>
      </c>
      <c r="BK147" s="119">
        <f>ROUND($L$147*$K$147,2)</f>
        <v>0</v>
      </c>
      <c r="BL147" s="6" t="s">
        <v>442</v>
      </c>
      <c r="BM147" s="6" t="s">
        <v>99</v>
      </c>
    </row>
    <row r="148" spans="2:65" s="6" customFormat="1" ht="27" customHeight="1" x14ac:dyDescent="0.3">
      <c r="B148" s="19"/>
      <c r="C148" s="112" t="s">
        <v>538</v>
      </c>
      <c r="D148" s="112" t="s">
        <v>438</v>
      </c>
      <c r="E148" s="113" t="s">
        <v>100</v>
      </c>
      <c r="F148" s="182" t="s">
        <v>101</v>
      </c>
      <c r="G148" s="183"/>
      <c r="H148" s="183"/>
      <c r="I148" s="183"/>
      <c r="J148" s="114" t="s">
        <v>506</v>
      </c>
      <c r="K148" s="115">
        <v>13.5</v>
      </c>
      <c r="L148" s="184">
        <v>0</v>
      </c>
      <c r="M148" s="183"/>
      <c r="N148" s="184">
        <f>ROUND($L$148*$K$148,2)</f>
        <v>0</v>
      </c>
      <c r="O148" s="183"/>
      <c r="P148" s="183"/>
      <c r="Q148" s="183"/>
      <c r="R148" s="20"/>
      <c r="T148" s="116"/>
      <c r="U148" s="25" t="s">
        <v>338</v>
      </c>
      <c r="V148" s="117">
        <v>0</v>
      </c>
      <c r="W148" s="117">
        <f>$V$148*$K$148</f>
        <v>0</v>
      </c>
      <c r="X148" s="117">
        <v>0</v>
      </c>
      <c r="Y148" s="117">
        <f>$X$148*$K$148</f>
        <v>0</v>
      </c>
      <c r="Z148" s="117">
        <v>0</v>
      </c>
      <c r="AA148" s="118">
        <f>$Z$148*$K$148</f>
        <v>0</v>
      </c>
      <c r="AR148" s="6" t="s">
        <v>442</v>
      </c>
      <c r="AT148" s="6" t="s">
        <v>438</v>
      </c>
      <c r="AU148" s="6" t="s">
        <v>322</v>
      </c>
      <c r="AY148" s="6" t="s">
        <v>437</v>
      </c>
      <c r="BE148" s="119">
        <f>IF($U$148="základní",$N$148,0)</f>
        <v>0</v>
      </c>
      <c r="BF148" s="119">
        <f>IF($U$148="snížená",$N$148,0)</f>
        <v>0</v>
      </c>
      <c r="BG148" s="119">
        <f>IF($U$148="zákl. přenesená",$N$148,0)</f>
        <v>0</v>
      </c>
      <c r="BH148" s="119">
        <f>IF($U$148="sníž. přenesená",$N$148,0)</f>
        <v>0</v>
      </c>
      <c r="BI148" s="119">
        <f>IF($U$148="nulová",$N$148,0)</f>
        <v>0</v>
      </c>
      <c r="BJ148" s="6" t="s">
        <v>322</v>
      </c>
      <c r="BK148" s="119">
        <f>ROUND($L$148*$K$148,2)</f>
        <v>0</v>
      </c>
      <c r="BL148" s="6" t="s">
        <v>442</v>
      </c>
      <c r="BM148" s="6" t="s">
        <v>102</v>
      </c>
    </row>
    <row r="149" spans="2:65" s="6" customFormat="1" ht="27" customHeight="1" x14ac:dyDescent="0.3">
      <c r="B149" s="19"/>
      <c r="C149" s="112" t="s">
        <v>543</v>
      </c>
      <c r="D149" s="112" t="s">
        <v>438</v>
      </c>
      <c r="E149" s="113" t="s">
        <v>103</v>
      </c>
      <c r="F149" s="182" t="s">
        <v>104</v>
      </c>
      <c r="G149" s="183"/>
      <c r="H149" s="183"/>
      <c r="I149" s="183"/>
      <c r="J149" s="114" t="s">
        <v>506</v>
      </c>
      <c r="K149" s="115">
        <v>3</v>
      </c>
      <c r="L149" s="184">
        <v>0</v>
      </c>
      <c r="M149" s="183"/>
      <c r="N149" s="184">
        <f>ROUND($L$149*$K$149,2)</f>
        <v>0</v>
      </c>
      <c r="O149" s="183"/>
      <c r="P149" s="183"/>
      <c r="Q149" s="183"/>
      <c r="R149" s="20"/>
      <c r="T149" s="116"/>
      <c r="U149" s="25" t="s">
        <v>338</v>
      </c>
      <c r="V149" s="117">
        <v>0</v>
      </c>
      <c r="W149" s="117">
        <f>$V$149*$K$149</f>
        <v>0</v>
      </c>
      <c r="X149" s="117">
        <v>0</v>
      </c>
      <c r="Y149" s="117">
        <f>$X$149*$K$149</f>
        <v>0</v>
      </c>
      <c r="Z149" s="117">
        <v>0</v>
      </c>
      <c r="AA149" s="118">
        <f>$Z$149*$K$149</f>
        <v>0</v>
      </c>
      <c r="AR149" s="6" t="s">
        <v>442</v>
      </c>
      <c r="AT149" s="6" t="s">
        <v>438</v>
      </c>
      <c r="AU149" s="6" t="s">
        <v>322</v>
      </c>
      <c r="AY149" s="6" t="s">
        <v>437</v>
      </c>
      <c r="BE149" s="119">
        <f>IF($U$149="základní",$N$149,0)</f>
        <v>0</v>
      </c>
      <c r="BF149" s="119">
        <f>IF($U$149="snížená",$N$149,0)</f>
        <v>0</v>
      </c>
      <c r="BG149" s="119">
        <f>IF($U$149="zákl. přenesená",$N$149,0)</f>
        <v>0</v>
      </c>
      <c r="BH149" s="119">
        <f>IF($U$149="sníž. přenesená",$N$149,0)</f>
        <v>0</v>
      </c>
      <c r="BI149" s="119">
        <f>IF($U$149="nulová",$N$149,0)</f>
        <v>0</v>
      </c>
      <c r="BJ149" s="6" t="s">
        <v>322</v>
      </c>
      <c r="BK149" s="119">
        <f>ROUND($L$149*$K$149,2)</f>
        <v>0</v>
      </c>
      <c r="BL149" s="6" t="s">
        <v>442</v>
      </c>
      <c r="BM149" s="6" t="s">
        <v>105</v>
      </c>
    </row>
    <row r="150" spans="2:65" s="6" customFormat="1" ht="27" customHeight="1" x14ac:dyDescent="0.3">
      <c r="B150" s="19"/>
      <c r="C150" s="112" t="s">
        <v>547</v>
      </c>
      <c r="D150" s="112" t="s">
        <v>438</v>
      </c>
      <c r="E150" s="113" t="s">
        <v>106</v>
      </c>
      <c r="F150" s="182" t="s">
        <v>107</v>
      </c>
      <c r="G150" s="183"/>
      <c r="H150" s="183"/>
      <c r="I150" s="183"/>
      <c r="J150" s="114" t="s">
        <v>506</v>
      </c>
      <c r="K150" s="115">
        <v>3</v>
      </c>
      <c r="L150" s="184">
        <v>0</v>
      </c>
      <c r="M150" s="183"/>
      <c r="N150" s="184">
        <f>ROUND($L$150*$K$150,2)</f>
        <v>0</v>
      </c>
      <c r="O150" s="183"/>
      <c r="P150" s="183"/>
      <c r="Q150" s="183"/>
      <c r="R150" s="20"/>
      <c r="T150" s="116"/>
      <c r="U150" s="25" t="s">
        <v>338</v>
      </c>
      <c r="V150" s="117">
        <v>0</v>
      </c>
      <c r="W150" s="117">
        <f>$V$150*$K$150</f>
        <v>0</v>
      </c>
      <c r="X150" s="117">
        <v>0</v>
      </c>
      <c r="Y150" s="117">
        <f>$X$150*$K$150</f>
        <v>0</v>
      </c>
      <c r="Z150" s="117">
        <v>0</v>
      </c>
      <c r="AA150" s="118">
        <f>$Z$150*$K$150</f>
        <v>0</v>
      </c>
      <c r="AR150" s="6" t="s">
        <v>442</v>
      </c>
      <c r="AT150" s="6" t="s">
        <v>438</v>
      </c>
      <c r="AU150" s="6" t="s">
        <v>322</v>
      </c>
      <c r="AY150" s="6" t="s">
        <v>437</v>
      </c>
      <c r="BE150" s="119">
        <f>IF($U$150="základní",$N$150,0)</f>
        <v>0</v>
      </c>
      <c r="BF150" s="119">
        <f>IF($U$150="snížená",$N$150,0)</f>
        <v>0</v>
      </c>
      <c r="BG150" s="119">
        <f>IF($U$150="zákl. přenesená",$N$150,0)</f>
        <v>0</v>
      </c>
      <c r="BH150" s="119">
        <f>IF($U$150="sníž. přenesená",$N$150,0)</f>
        <v>0</v>
      </c>
      <c r="BI150" s="119">
        <f>IF($U$150="nulová",$N$150,0)</f>
        <v>0</v>
      </c>
      <c r="BJ150" s="6" t="s">
        <v>322</v>
      </c>
      <c r="BK150" s="119">
        <f>ROUND($L$150*$K$150,2)</f>
        <v>0</v>
      </c>
      <c r="BL150" s="6" t="s">
        <v>442</v>
      </c>
      <c r="BM150" s="6" t="s">
        <v>108</v>
      </c>
    </row>
    <row r="151" spans="2:65" s="6" customFormat="1" ht="27" customHeight="1" x14ac:dyDescent="0.3">
      <c r="B151" s="19"/>
      <c r="C151" s="112" t="s">
        <v>553</v>
      </c>
      <c r="D151" s="112" t="s">
        <v>438</v>
      </c>
      <c r="E151" s="113" t="s">
        <v>29</v>
      </c>
      <c r="F151" s="182" t="s">
        <v>30</v>
      </c>
      <c r="G151" s="183"/>
      <c r="H151" s="183"/>
      <c r="I151" s="183"/>
      <c r="J151" s="114" t="s">
        <v>506</v>
      </c>
      <c r="K151" s="115">
        <v>2</v>
      </c>
      <c r="L151" s="184">
        <v>0</v>
      </c>
      <c r="M151" s="183"/>
      <c r="N151" s="184">
        <f>ROUND($L$151*$K$151,2)</f>
        <v>0</v>
      </c>
      <c r="O151" s="183"/>
      <c r="P151" s="183"/>
      <c r="Q151" s="183"/>
      <c r="R151" s="20"/>
      <c r="T151" s="116"/>
      <c r="U151" s="25" t="s">
        <v>338</v>
      </c>
      <c r="V151" s="117">
        <v>0</v>
      </c>
      <c r="W151" s="117">
        <f>$V$151*$K$151</f>
        <v>0</v>
      </c>
      <c r="X151" s="117">
        <v>0</v>
      </c>
      <c r="Y151" s="117">
        <f>$X$151*$K$151</f>
        <v>0</v>
      </c>
      <c r="Z151" s="117">
        <v>0</v>
      </c>
      <c r="AA151" s="118">
        <f>$Z$151*$K$151</f>
        <v>0</v>
      </c>
      <c r="AR151" s="6" t="s">
        <v>442</v>
      </c>
      <c r="AT151" s="6" t="s">
        <v>438</v>
      </c>
      <c r="AU151" s="6" t="s">
        <v>322</v>
      </c>
      <c r="AY151" s="6" t="s">
        <v>437</v>
      </c>
      <c r="BE151" s="119">
        <f>IF($U$151="základní",$N$151,0)</f>
        <v>0</v>
      </c>
      <c r="BF151" s="119">
        <f>IF($U$151="snížená",$N$151,0)</f>
        <v>0</v>
      </c>
      <c r="BG151" s="119">
        <f>IF($U$151="zákl. přenesená",$N$151,0)</f>
        <v>0</v>
      </c>
      <c r="BH151" s="119">
        <f>IF($U$151="sníž. přenesená",$N$151,0)</f>
        <v>0</v>
      </c>
      <c r="BI151" s="119">
        <f>IF($U$151="nulová",$N$151,0)</f>
        <v>0</v>
      </c>
      <c r="BJ151" s="6" t="s">
        <v>322</v>
      </c>
      <c r="BK151" s="119">
        <f>ROUND($L$151*$K$151,2)</f>
        <v>0</v>
      </c>
      <c r="BL151" s="6" t="s">
        <v>442</v>
      </c>
      <c r="BM151" s="6" t="s">
        <v>109</v>
      </c>
    </row>
    <row r="152" spans="2:65" s="6" customFormat="1" ht="27" customHeight="1" x14ac:dyDescent="0.3">
      <c r="B152" s="19"/>
      <c r="C152" s="112" t="s">
        <v>557</v>
      </c>
      <c r="D152" s="112" t="s">
        <v>438</v>
      </c>
      <c r="E152" s="113" t="s">
        <v>32</v>
      </c>
      <c r="F152" s="182" t="s">
        <v>33</v>
      </c>
      <c r="G152" s="183"/>
      <c r="H152" s="183"/>
      <c r="I152" s="183"/>
      <c r="J152" s="114" t="s">
        <v>506</v>
      </c>
      <c r="K152" s="115">
        <v>2</v>
      </c>
      <c r="L152" s="184">
        <v>0</v>
      </c>
      <c r="M152" s="183"/>
      <c r="N152" s="184">
        <f>ROUND($L$152*$K$152,2)</f>
        <v>0</v>
      </c>
      <c r="O152" s="183"/>
      <c r="P152" s="183"/>
      <c r="Q152" s="183"/>
      <c r="R152" s="20"/>
      <c r="T152" s="116"/>
      <c r="U152" s="25" t="s">
        <v>338</v>
      </c>
      <c r="V152" s="117">
        <v>0</v>
      </c>
      <c r="W152" s="117">
        <f>$V$152*$K$152</f>
        <v>0</v>
      </c>
      <c r="X152" s="117">
        <v>0</v>
      </c>
      <c r="Y152" s="117">
        <f>$X$152*$K$152</f>
        <v>0</v>
      </c>
      <c r="Z152" s="117">
        <v>0</v>
      </c>
      <c r="AA152" s="118">
        <f>$Z$152*$K$152</f>
        <v>0</v>
      </c>
      <c r="AR152" s="6" t="s">
        <v>442</v>
      </c>
      <c r="AT152" s="6" t="s">
        <v>438</v>
      </c>
      <c r="AU152" s="6" t="s">
        <v>322</v>
      </c>
      <c r="AY152" s="6" t="s">
        <v>437</v>
      </c>
      <c r="BE152" s="119">
        <f>IF($U$152="základní",$N$152,0)</f>
        <v>0</v>
      </c>
      <c r="BF152" s="119">
        <f>IF($U$152="snížená",$N$152,0)</f>
        <v>0</v>
      </c>
      <c r="BG152" s="119">
        <f>IF($U$152="zákl. přenesená",$N$152,0)</f>
        <v>0</v>
      </c>
      <c r="BH152" s="119">
        <f>IF($U$152="sníž. přenesená",$N$152,0)</f>
        <v>0</v>
      </c>
      <c r="BI152" s="119">
        <f>IF($U$152="nulová",$N$152,0)</f>
        <v>0</v>
      </c>
      <c r="BJ152" s="6" t="s">
        <v>322</v>
      </c>
      <c r="BK152" s="119">
        <f>ROUND($L$152*$K$152,2)</f>
        <v>0</v>
      </c>
      <c r="BL152" s="6" t="s">
        <v>442</v>
      </c>
      <c r="BM152" s="6" t="s">
        <v>110</v>
      </c>
    </row>
    <row r="153" spans="2:65" s="6" customFormat="1" ht="27" customHeight="1" x14ac:dyDescent="0.3">
      <c r="B153" s="19"/>
      <c r="C153" s="112" t="s">
        <v>562</v>
      </c>
      <c r="D153" s="112" t="s">
        <v>438</v>
      </c>
      <c r="E153" s="113" t="s">
        <v>35</v>
      </c>
      <c r="F153" s="182" t="s">
        <v>36</v>
      </c>
      <c r="G153" s="183"/>
      <c r="H153" s="183"/>
      <c r="I153" s="183"/>
      <c r="J153" s="114" t="s">
        <v>506</v>
      </c>
      <c r="K153" s="115">
        <v>48</v>
      </c>
      <c r="L153" s="184">
        <v>0</v>
      </c>
      <c r="M153" s="183"/>
      <c r="N153" s="184">
        <f>ROUND($L$153*$K$153,2)</f>
        <v>0</v>
      </c>
      <c r="O153" s="183"/>
      <c r="P153" s="183"/>
      <c r="Q153" s="183"/>
      <c r="R153" s="20"/>
      <c r="T153" s="116"/>
      <c r="U153" s="25" t="s">
        <v>338</v>
      </c>
      <c r="V153" s="117">
        <v>0</v>
      </c>
      <c r="W153" s="117">
        <f>$V$153*$K$153</f>
        <v>0</v>
      </c>
      <c r="X153" s="117">
        <v>0</v>
      </c>
      <c r="Y153" s="117">
        <f>$X$153*$K$153</f>
        <v>0</v>
      </c>
      <c r="Z153" s="117">
        <v>0</v>
      </c>
      <c r="AA153" s="118">
        <f>$Z$153*$K$153</f>
        <v>0</v>
      </c>
      <c r="AR153" s="6" t="s">
        <v>442</v>
      </c>
      <c r="AT153" s="6" t="s">
        <v>438</v>
      </c>
      <c r="AU153" s="6" t="s">
        <v>322</v>
      </c>
      <c r="AY153" s="6" t="s">
        <v>437</v>
      </c>
      <c r="BE153" s="119">
        <f>IF($U$153="základní",$N$153,0)</f>
        <v>0</v>
      </c>
      <c r="BF153" s="119">
        <f>IF($U$153="snížená",$N$153,0)</f>
        <v>0</v>
      </c>
      <c r="BG153" s="119">
        <f>IF($U$153="zákl. přenesená",$N$153,0)</f>
        <v>0</v>
      </c>
      <c r="BH153" s="119">
        <f>IF($U$153="sníž. přenesená",$N$153,0)</f>
        <v>0</v>
      </c>
      <c r="BI153" s="119">
        <f>IF($U$153="nulová",$N$153,0)</f>
        <v>0</v>
      </c>
      <c r="BJ153" s="6" t="s">
        <v>322</v>
      </c>
      <c r="BK153" s="119">
        <f>ROUND($L$153*$K$153,2)</f>
        <v>0</v>
      </c>
      <c r="BL153" s="6" t="s">
        <v>442</v>
      </c>
      <c r="BM153" s="6" t="s">
        <v>111</v>
      </c>
    </row>
    <row r="154" spans="2:65" s="6" customFormat="1" ht="27" customHeight="1" x14ac:dyDescent="0.3">
      <c r="B154" s="19"/>
      <c r="C154" s="112" t="s">
        <v>567</v>
      </c>
      <c r="D154" s="112" t="s">
        <v>438</v>
      </c>
      <c r="E154" s="113" t="s">
        <v>38</v>
      </c>
      <c r="F154" s="182" t="s">
        <v>39</v>
      </c>
      <c r="G154" s="183"/>
      <c r="H154" s="183"/>
      <c r="I154" s="183"/>
      <c r="J154" s="114" t="s">
        <v>506</v>
      </c>
      <c r="K154" s="115">
        <v>48</v>
      </c>
      <c r="L154" s="184">
        <v>0</v>
      </c>
      <c r="M154" s="183"/>
      <c r="N154" s="184">
        <f>ROUND($L$154*$K$154,2)</f>
        <v>0</v>
      </c>
      <c r="O154" s="183"/>
      <c r="P154" s="183"/>
      <c r="Q154" s="183"/>
      <c r="R154" s="20"/>
      <c r="T154" s="116"/>
      <c r="U154" s="25" t="s">
        <v>338</v>
      </c>
      <c r="V154" s="117">
        <v>0</v>
      </c>
      <c r="W154" s="117">
        <f>$V$154*$K$154</f>
        <v>0</v>
      </c>
      <c r="X154" s="117">
        <v>0</v>
      </c>
      <c r="Y154" s="117">
        <f>$X$154*$K$154</f>
        <v>0</v>
      </c>
      <c r="Z154" s="117">
        <v>0</v>
      </c>
      <c r="AA154" s="118">
        <f>$Z$154*$K$154</f>
        <v>0</v>
      </c>
      <c r="AR154" s="6" t="s">
        <v>442</v>
      </c>
      <c r="AT154" s="6" t="s">
        <v>438</v>
      </c>
      <c r="AU154" s="6" t="s">
        <v>322</v>
      </c>
      <c r="AY154" s="6" t="s">
        <v>437</v>
      </c>
      <c r="BE154" s="119">
        <f>IF($U$154="základní",$N$154,0)</f>
        <v>0</v>
      </c>
      <c r="BF154" s="119">
        <f>IF($U$154="snížená",$N$154,0)</f>
        <v>0</v>
      </c>
      <c r="BG154" s="119">
        <f>IF($U$154="zákl. přenesená",$N$154,0)</f>
        <v>0</v>
      </c>
      <c r="BH154" s="119">
        <f>IF($U$154="sníž. přenesená",$N$154,0)</f>
        <v>0</v>
      </c>
      <c r="BI154" s="119">
        <f>IF($U$154="nulová",$N$154,0)</f>
        <v>0</v>
      </c>
      <c r="BJ154" s="6" t="s">
        <v>322</v>
      </c>
      <c r="BK154" s="119">
        <f>ROUND($L$154*$K$154,2)</f>
        <v>0</v>
      </c>
      <c r="BL154" s="6" t="s">
        <v>442</v>
      </c>
      <c r="BM154" s="6" t="s">
        <v>112</v>
      </c>
    </row>
    <row r="155" spans="2:65" s="6" customFormat="1" ht="15.75" customHeight="1" x14ac:dyDescent="0.3">
      <c r="B155" s="19"/>
      <c r="C155" s="112" t="s">
        <v>571</v>
      </c>
      <c r="D155" s="112" t="s">
        <v>438</v>
      </c>
      <c r="E155" s="113" t="s">
        <v>41</v>
      </c>
      <c r="F155" s="182" t="s">
        <v>42</v>
      </c>
      <c r="G155" s="183"/>
      <c r="H155" s="183"/>
      <c r="I155" s="183"/>
      <c r="J155" s="114" t="s">
        <v>643</v>
      </c>
      <c r="K155" s="115">
        <v>3</v>
      </c>
      <c r="L155" s="184">
        <v>0</v>
      </c>
      <c r="M155" s="183"/>
      <c r="N155" s="184">
        <f>ROUND($L$155*$K$155,2)</f>
        <v>0</v>
      </c>
      <c r="O155" s="183"/>
      <c r="P155" s="183"/>
      <c r="Q155" s="183"/>
      <c r="R155" s="20"/>
      <c r="T155" s="116"/>
      <c r="U155" s="25" t="s">
        <v>338</v>
      </c>
      <c r="V155" s="117">
        <v>0</v>
      </c>
      <c r="W155" s="117">
        <f>$V$155*$K$155</f>
        <v>0</v>
      </c>
      <c r="X155" s="117">
        <v>0</v>
      </c>
      <c r="Y155" s="117">
        <f>$X$155*$K$155</f>
        <v>0</v>
      </c>
      <c r="Z155" s="117">
        <v>0</v>
      </c>
      <c r="AA155" s="118">
        <f>$Z$155*$K$155</f>
        <v>0</v>
      </c>
      <c r="AR155" s="6" t="s">
        <v>442</v>
      </c>
      <c r="AT155" s="6" t="s">
        <v>438</v>
      </c>
      <c r="AU155" s="6" t="s">
        <v>322</v>
      </c>
      <c r="AY155" s="6" t="s">
        <v>437</v>
      </c>
      <c r="BE155" s="119">
        <f>IF($U$155="základní",$N$155,0)</f>
        <v>0</v>
      </c>
      <c r="BF155" s="119">
        <f>IF($U$155="snížená",$N$155,0)</f>
        <v>0</v>
      </c>
      <c r="BG155" s="119">
        <f>IF($U$155="zákl. přenesená",$N$155,0)</f>
        <v>0</v>
      </c>
      <c r="BH155" s="119">
        <f>IF($U$155="sníž. přenesená",$N$155,0)</f>
        <v>0</v>
      </c>
      <c r="BI155" s="119">
        <f>IF($U$155="nulová",$N$155,0)</f>
        <v>0</v>
      </c>
      <c r="BJ155" s="6" t="s">
        <v>322</v>
      </c>
      <c r="BK155" s="119">
        <f>ROUND($L$155*$K$155,2)</f>
        <v>0</v>
      </c>
      <c r="BL155" s="6" t="s">
        <v>442</v>
      </c>
      <c r="BM155" s="6" t="s">
        <v>113</v>
      </c>
    </row>
    <row r="156" spans="2:65" s="6" customFormat="1" ht="15.75" customHeight="1" x14ac:dyDescent="0.3">
      <c r="B156" s="19"/>
      <c r="C156" s="112" t="s">
        <v>575</v>
      </c>
      <c r="D156" s="112" t="s">
        <v>438</v>
      </c>
      <c r="E156" s="113" t="s">
        <v>44</v>
      </c>
      <c r="F156" s="182" t="s">
        <v>45</v>
      </c>
      <c r="G156" s="183"/>
      <c r="H156" s="183"/>
      <c r="I156" s="183"/>
      <c r="J156" s="114" t="s">
        <v>643</v>
      </c>
      <c r="K156" s="115">
        <v>5</v>
      </c>
      <c r="L156" s="184">
        <v>0</v>
      </c>
      <c r="M156" s="183"/>
      <c r="N156" s="184">
        <f>ROUND($L$156*$K$156,2)</f>
        <v>0</v>
      </c>
      <c r="O156" s="183"/>
      <c r="P156" s="183"/>
      <c r="Q156" s="183"/>
      <c r="R156" s="20"/>
      <c r="T156" s="116"/>
      <c r="U156" s="25" t="s">
        <v>338</v>
      </c>
      <c r="V156" s="117">
        <v>0</v>
      </c>
      <c r="W156" s="117">
        <f>$V$156*$K$156</f>
        <v>0</v>
      </c>
      <c r="X156" s="117">
        <v>0</v>
      </c>
      <c r="Y156" s="117">
        <f>$X$156*$K$156</f>
        <v>0</v>
      </c>
      <c r="Z156" s="117">
        <v>0</v>
      </c>
      <c r="AA156" s="118">
        <f>$Z$156*$K$156</f>
        <v>0</v>
      </c>
      <c r="AR156" s="6" t="s">
        <v>442</v>
      </c>
      <c r="AT156" s="6" t="s">
        <v>438</v>
      </c>
      <c r="AU156" s="6" t="s">
        <v>322</v>
      </c>
      <c r="AY156" s="6" t="s">
        <v>437</v>
      </c>
      <c r="BE156" s="119">
        <f>IF($U$156="základní",$N$156,0)</f>
        <v>0</v>
      </c>
      <c r="BF156" s="119">
        <f>IF($U$156="snížená",$N$156,0)</f>
        <v>0</v>
      </c>
      <c r="BG156" s="119">
        <f>IF($U$156="zákl. přenesená",$N$156,0)</f>
        <v>0</v>
      </c>
      <c r="BH156" s="119">
        <f>IF($U$156="sníž. přenesená",$N$156,0)</f>
        <v>0</v>
      </c>
      <c r="BI156" s="119">
        <f>IF($U$156="nulová",$N$156,0)</f>
        <v>0</v>
      </c>
      <c r="BJ156" s="6" t="s">
        <v>322</v>
      </c>
      <c r="BK156" s="119">
        <f>ROUND($L$156*$K$156,2)</f>
        <v>0</v>
      </c>
      <c r="BL156" s="6" t="s">
        <v>442</v>
      </c>
      <c r="BM156" s="6" t="s">
        <v>114</v>
      </c>
    </row>
    <row r="157" spans="2:65" s="6" customFormat="1" ht="15.75" customHeight="1" x14ac:dyDescent="0.3">
      <c r="B157" s="19"/>
      <c r="C157" s="112" t="s">
        <v>579</v>
      </c>
      <c r="D157" s="112" t="s">
        <v>438</v>
      </c>
      <c r="E157" s="113" t="s">
        <v>115</v>
      </c>
      <c r="F157" s="182" t="s">
        <v>116</v>
      </c>
      <c r="G157" s="183"/>
      <c r="H157" s="183"/>
      <c r="I157" s="183"/>
      <c r="J157" s="114" t="s">
        <v>506</v>
      </c>
      <c r="K157" s="115">
        <v>1</v>
      </c>
      <c r="L157" s="184">
        <v>0</v>
      </c>
      <c r="M157" s="183"/>
      <c r="N157" s="184">
        <f>ROUND($L$157*$K$157,2)</f>
        <v>0</v>
      </c>
      <c r="O157" s="183"/>
      <c r="P157" s="183"/>
      <c r="Q157" s="183"/>
      <c r="R157" s="20"/>
      <c r="T157" s="116"/>
      <c r="U157" s="25" t="s">
        <v>338</v>
      </c>
      <c r="V157" s="117">
        <v>0</v>
      </c>
      <c r="W157" s="117">
        <f>$V$157*$K$157</f>
        <v>0</v>
      </c>
      <c r="X157" s="117">
        <v>0</v>
      </c>
      <c r="Y157" s="117">
        <f>$X$157*$K$157</f>
        <v>0</v>
      </c>
      <c r="Z157" s="117">
        <v>0</v>
      </c>
      <c r="AA157" s="118">
        <f>$Z$157*$K$157</f>
        <v>0</v>
      </c>
      <c r="AR157" s="6" t="s">
        <v>442</v>
      </c>
      <c r="AT157" s="6" t="s">
        <v>438</v>
      </c>
      <c r="AU157" s="6" t="s">
        <v>322</v>
      </c>
      <c r="AY157" s="6" t="s">
        <v>437</v>
      </c>
      <c r="BE157" s="119">
        <f>IF($U$157="základní",$N$157,0)</f>
        <v>0</v>
      </c>
      <c r="BF157" s="119">
        <f>IF($U$157="snížená",$N$157,0)</f>
        <v>0</v>
      </c>
      <c r="BG157" s="119">
        <f>IF($U$157="zákl. přenesená",$N$157,0)</f>
        <v>0</v>
      </c>
      <c r="BH157" s="119">
        <f>IF($U$157="sníž. přenesená",$N$157,0)</f>
        <v>0</v>
      </c>
      <c r="BI157" s="119">
        <f>IF($U$157="nulová",$N$157,0)</f>
        <v>0</v>
      </c>
      <c r="BJ157" s="6" t="s">
        <v>322</v>
      </c>
      <c r="BK157" s="119">
        <f>ROUND($L$157*$K$157,2)</f>
        <v>0</v>
      </c>
      <c r="BL157" s="6" t="s">
        <v>442</v>
      </c>
      <c r="BM157" s="6" t="s">
        <v>117</v>
      </c>
    </row>
    <row r="158" spans="2:65" s="6" customFormat="1" ht="27" customHeight="1" x14ac:dyDescent="0.3">
      <c r="B158" s="19"/>
      <c r="C158" s="112" t="s">
        <v>584</v>
      </c>
      <c r="D158" s="112" t="s">
        <v>438</v>
      </c>
      <c r="E158" s="113" t="s">
        <v>118</v>
      </c>
      <c r="F158" s="182" t="s">
        <v>119</v>
      </c>
      <c r="G158" s="183"/>
      <c r="H158" s="183"/>
      <c r="I158" s="183"/>
      <c r="J158" s="114" t="s">
        <v>506</v>
      </c>
      <c r="K158" s="115">
        <v>1</v>
      </c>
      <c r="L158" s="184">
        <v>0</v>
      </c>
      <c r="M158" s="183"/>
      <c r="N158" s="184">
        <f>ROUND($L$158*$K$158,2)</f>
        <v>0</v>
      </c>
      <c r="O158" s="183"/>
      <c r="P158" s="183"/>
      <c r="Q158" s="183"/>
      <c r="R158" s="20"/>
      <c r="T158" s="116"/>
      <c r="U158" s="25" t="s">
        <v>338</v>
      </c>
      <c r="V158" s="117">
        <v>0</v>
      </c>
      <c r="W158" s="117">
        <f>$V$158*$K$158</f>
        <v>0</v>
      </c>
      <c r="X158" s="117">
        <v>0</v>
      </c>
      <c r="Y158" s="117">
        <f>$X$158*$K$158</f>
        <v>0</v>
      </c>
      <c r="Z158" s="117">
        <v>0</v>
      </c>
      <c r="AA158" s="118">
        <f>$Z$158*$K$158</f>
        <v>0</v>
      </c>
      <c r="AR158" s="6" t="s">
        <v>442</v>
      </c>
      <c r="AT158" s="6" t="s">
        <v>438</v>
      </c>
      <c r="AU158" s="6" t="s">
        <v>322</v>
      </c>
      <c r="AY158" s="6" t="s">
        <v>437</v>
      </c>
      <c r="BE158" s="119">
        <f>IF($U$158="základní",$N$158,0)</f>
        <v>0</v>
      </c>
      <c r="BF158" s="119">
        <f>IF($U$158="snížená",$N$158,0)</f>
        <v>0</v>
      </c>
      <c r="BG158" s="119">
        <f>IF($U$158="zákl. přenesená",$N$158,0)</f>
        <v>0</v>
      </c>
      <c r="BH158" s="119">
        <f>IF($U$158="sníž. přenesená",$N$158,0)</f>
        <v>0</v>
      </c>
      <c r="BI158" s="119">
        <f>IF($U$158="nulová",$N$158,0)</f>
        <v>0</v>
      </c>
      <c r="BJ158" s="6" t="s">
        <v>322</v>
      </c>
      <c r="BK158" s="119">
        <f>ROUND($L$158*$K$158,2)</f>
        <v>0</v>
      </c>
      <c r="BL158" s="6" t="s">
        <v>442</v>
      </c>
      <c r="BM158" s="6" t="s">
        <v>120</v>
      </c>
    </row>
    <row r="159" spans="2:65" s="6" customFormat="1" ht="27" customHeight="1" x14ac:dyDescent="0.3">
      <c r="B159" s="19"/>
      <c r="C159" s="112" t="s">
        <v>588</v>
      </c>
      <c r="D159" s="112" t="s">
        <v>438</v>
      </c>
      <c r="E159" s="113" t="s">
        <v>121</v>
      </c>
      <c r="F159" s="182" t="s">
        <v>54</v>
      </c>
      <c r="G159" s="183"/>
      <c r="H159" s="183"/>
      <c r="I159" s="183"/>
      <c r="J159" s="114" t="s">
        <v>450</v>
      </c>
      <c r="K159" s="115">
        <v>21.5</v>
      </c>
      <c r="L159" s="184">
        <v>0</v>
      </c>
      <c r="M159" s="183"/>
      <c r="N159" s="184">
        <f>ROUND($L$159*$K$159,2)</f>
        <v>0</v>
      </c>
      <c r="O159" s="183"/>
      <c r="P159" s="183"/>
      <c r="Q159" s="183"/>
      <c r="R159" s="20"/>
      <c r="T159" s="116"/>
      <c r="U159" s="25" t="s">
        <v>338</v>
      </c>
      <c r="V159" s="117">
        <v>0</v>
      </c>
      <c r="W159" s="117">
        <f>$V$159*$K$159</f>
        <v>0</v>
      </c>
      <c r="X159" s="117">
        <v>0</v>
      </c>
      <c r="Y159" s="117">
        <f>$X$159*$K$159</f>
        <v>0</v>
      </c>
      <c r="Z159" s="117">
        <v>0</v>
      </c>
      <c r="AA159" s="118">
        <f>$Z$159*$K$159</f>
        <v>0</v>
      </c>
      <c r="AR159" s="6" t="s">
        <v>442</v>
      </c>
      <c r="AT159" s="6" t="s">
        <v>438</v>
      </c>
      <c r="AU159" s="6" t="s">
        <v>322</v>
      </c>
      <c r="AY159" s="6" t="s">
        <v>437</v>
      </c>
      <c r="BE159" s="119">
        <f>IF($U$159="základní",$N$159,0)</f>
        <v>0</v>
      </c>
      <c r="BF159" s="119">
        <f>IF($U$159="snížená",$N$159,0)</f>
        <v>0</v>
      </c>
      <c r="BG159" s="119">
        <f>IF($U$159="zákl. přenesená",$N$159,0)</f>
        <v>0</v>
      </c>
      <c r="BH159" s="119">
        <f>IF($U$159="sníž. přenesená",$N$159,0)</f>
        <v>0</v>
      </c>
      <c r="BI159" s="119">
        <f>IF($U$159="nulová",$N$159,0)</f>
        <v>0</v>
      </c>
      <c r="BJ159" s="6" t="s">
        <v>322</v>
      </c>
      <c r="BK159" s="119">
        <f>ROUND($L$159*$K$159,2)</f>
        <v>0</v>
      </c>
      <c r="BL159" s="6" t="s">
        <v>442</v>
      </c>
      <c r="BM159" s="6" t="s">
        <v>122</v>
      </c>
    </row>
    <row r="160" spans="2:65" s="6" customFormat="1" ht="15.75" customHeight="1" x14ac:dyDescent="0.3">
      <c r="B160" s="19"/>
      <c r="C160" s="112" t="s">
        <v>592</v>
      </c>
      <c r="D160" s="112" t="s">
        <v>438</v>
      </c>
      <c r="E160" s="113" t="s">
        <v>123</v>
      </c>
      <c r="F160" s="182" t="s">
        <v>57</v>
      </c>
      <c r="G160" s="183"/>
      <c r="H160" s="183"/>
      <c r="I160" s="183"/>
      <c r="J160" s="114" t="s">
        <v>450</v>
      </c>
      <c r="K160" s="115">
        <v>24</v>
      </c>
      <c r="L160" s="184">
        <v>0</v>
      </c>
      <c r="M160" s="183"/>
      <c r="N160" s="184">
        <f>ROUND($L$160*$K$160,2)</f>
        <v>0</v>
      </c>
      <c r="O160" s="183"/>
      <c r="P160" s="183"/>
      <c r="Q160" s="183"/>
      <c r="R160" s="20"/>
      <c r="T160" s="116"/>
      <c r="U160" s="25" t="s">
        <v>338</v>
      </c>
      <c r="V160" s="117">
        <v>0</v>
      </c>
      <c r="W160" s="117">
        <f>$V$160*$K$160</f>
        <v>0</v>
      </c>
      <c r="X160" s="117">
        <v>0</v>
      </c>
      <c r="Y160" s="117">
        <f>$X$160*$K$160</f>
        <v>0</v>
      </c>
      <c r="Z160" s="117">
        <v>0</v>
      </c>
      <c r="AA160" s="118">
        <f>$Z$160*$K$160</f>
        <v>0</v>
      </c>
      <c r="AR160" s="6" t="s">
        <v>442</v>
      </c>
      <c r="AT160" s="6" t="s">
        <v>438</v>
      </c>
      <c r="AU160" s="6" t="s">
        <v>322</v>
      </c>
      <c r="AY160" s="6" t="s">
        <v>437</v>
      </c>
      <c r="BE160" s="119">
        <f>IF($U$160="základní",$N$160,0)</f>
        <v>0</v>
      </c>
      <c r="BF160" s="119">
        <f>IF($U$160="snížená",$N$160,0)</f>
        <v>0</v>
      </c>
      <c r="BG160" s="119">
        <f>IF($U$160="zákl. přenesená",$N$160,0)</f>
        <v>0</v>
      </c>
      <c r="BH160" s="119">
        <f>IF($U$160="sníž. přenesená",$N$160,0)</f>
        <v>0</v>
      </c>
      <c r="BI160" s="119">
        <f>IF($U$160="nulová",$N$160,0)</f>
        <v>0</v>
      </c>
      <c r="BJ160" s="6" t="s">
        <v>322</v>
      </c>
      <c r="BK160" s="119">
        <f>ROUND($L$160*$K$160,2)</f>
        <v>0</v>
      </c>
      <c r="BL160" s="6" t="s">
        <v>442</v>
      </c>
      <c r="BM160" s="6" t="s">
        <v>124</v>
      </c>
    </row>
    <row r="161" spans="2:65" s="6" customFormat="1" ht="15.75" customHeight="1" x14ac:dyDescent="0.3">
      <c r="B161" s="19"/>
      <c r="C161" s="112" t="s">
        <v>596</v>
      </c>
      <c r="D161" s="112" t="s">
        <v>438</v>
      </c>
      <c r="E161" s="113" t="s">
        <v>125</v>
      </c>
      <c r="F161" s="182" t="s">
        <v>60</v>
      </c>
      <c r="G161" s="183"/>
      <c r="H161" s="183"/>
      <c r="I161" s="183"/>
      <c r="J161" s="114" t="s">
        <v>61</v>
      </c>
      <c r="K161" s="115">
        <v>25</v>
      </c>
      <c r="L161" s="184">
        <v>0</v>
      </c>
      <c r="M161" s="183"/>
      <c r="N161" s="184">
        <f>ROUND($L$161*$K$161,2)</f>
        <v>0</v>
      </c>
      <c r="O161" s="183"/>
      <c r="P161" s="183"/>
      <c r="Q161" s="183"/>
      <c r="R161" s="20"/>
      <c r="T161" s="116"/>
      <c r="U161" s="25" t="s">
        <v>338</v>
      </c>
      <c r="V161" s="117">
        <v>0</v>
      </c>
      <c r="W161" s="117">
        <f>$V$161*$K$161</f>
        <v>0</v>
      </c>
      <c r="X161" s="117">
        <v>0</v>
      </c>
      <c r="Y161" s="117">
        <f>$X$161*$K$161</f>
        <v>0</v>
      </c>
      <c r="Z161" s="117">
        <v>0</v>
      </c>
      <c r="AA161" s="118">
        <f>$Z$161*$K$161</f>
        <v>0</v>
      </c>
      <c r="AR161" s="6" t="s">
        <v>442</v>
      </c>
      <c r="AT161" s="6" t="s">
        <v>438</v>
      </c>
      <c r="AU161" s="6" t="s">
        <v>322</v>
      </c>
      <c r="AY161" s="6" t="s">
        <v>437</v>
      </c>
      <c r="BE161" s="119">
        <f>IF($U$161="základní",$N$161,0)</f>
        <v>0</v>
      </c>
      <c r="BF161" s="119">
        <f>IF($U$161="snížená",$N$161,0)</f>
        <v>0</v>
      </c>
      <c r="BG161" s="119">
        <f>IF($U$161="zákl. přenesená",$N$161,0)</f>
        <v>0</v>
      </c>
      <c r="BH161" s="119">
        <f>IF($U$161="sníž. přenesená",$N$161,0)</f>
        <v>0</v>
      </c>
      <c r="BI161" s="119">
        <f>IF($U$161="nulová",$N$161,0)</f>
        <v>0</v>
      </c>
      <c r="BJ161" s="6" t="s">
        <v>322</v>
      </c>
      <c r="BK161" s="119">
        <f>ROUND($L$161*$K$161,2)</f>
        <v>0</v>
      </c>
      <c r="BL161" s="6" t="s">
        <v>442</v>
      </c>
      <c r="BM161" s="6" t="s">
        <v>126</v>
      </c>
    </row>
    <row r="162" spans="2:65" s="6" customFormat="1" ht="15.75" customHeight="1" x14ac:dyDescent="0.3">
      <c r="B162" s="19"/>
      <c r="C162" s="112" t="s">
        <v>600</v>
      </c>
      <c r="D162" s="112" t="s">
        <v>438</v>
      </c>
      <c r="E162" s="113" t="s">
        <v>127</v>
      </c>
      <c r="F162" s="182" t="s">
        <v>64</v>
      </c>
      <c r="G162" s="183"/>
      <c r="H162" s="183"/>
      <c r="I162" s="183"/>
      <c r="J162" s="114" t="s">
        <v>61</v>
      </c>
      <c r="K162" s="115">
        <v>25</v>
      </c>
      <c r="L162" s="184">
        <v>0</v>
      </c>
      <c r="M162" s="183"/>
      <c r="N162" s="184">
        <f>ROUND($L$162*$K$162,2)</f>
        <v>0</v>
      </c>
      <c r="O162" s="183"/>
      <c r="P162" s="183"/>
      <c r="Q162" s="183"/>
      <c r="R162" s="20"/>
      <c r="T162" s="116"/>
      <c r="U162" s="25" t="s">
        <v>338</v>
      </c>
      <c r="V162" s="117">
        <v>0</v>
      </c>
      <c r="W162" s="117">
        <f>$V$162*$K$162</f>
        <v>0</v>
      </c>
      <c r="X162" s="117">
        <v>0</v>
      </c>
      <c r="Y162" s="117">
        <f>$X$162*$K$162</f>
        <v>0</v>
      </c>
      <c r="Z162" s="117">
        <v>0</v>
      </c>
      <c r="AA162" s="118">
        <f>$Z$162*$K$162</f>
        <v>0</v>
      </c>
      <c r="AR162" s="6" t="s">
        <v>442</v>
      </c>
      <c r="AT162" s="6" t="s">
        <v>438</v>
      </c>
      <c r="AU162" s="6" t="s">
        <v>322</v>
      </c>
      <c r="AY162" s="6" t="s">
        <v>437</v>
      </c>
      <c r="BE162" s="119">
        <f>IF($U$162="základní",$N$162,0)</f>
        <v>0</v>
      </c>
      <c r="BF162" s="119">
        <f>IF($U$162="snížená",$N$162,0)</f>
        <v>0</v>
      </c>
      <c r="BG162" s="119">
        <f>IF($U$162="zákl. přenesená",$N$162,0)</f>
        <v>0</v>
      </c>
      <c r="BH162" s="119">
        <f>IF($U$162="sníž. přenesená",$N$162,0)</f>
        <v>0</v>
      </c>
      <c r="BI162" s="119">
        <f>IF($U$162="nulová",$N$162,0)</f>
        <v>0</v>
      </c>
      <c r="BJ162" s="6" t="s">
        <v>322</v>
      </c>
      <c r="BK162" s="119">
        <f>ROUND($L$162*$K$162,2)</f>
        <v>0</v>
      </c>
      <c r="BL162" s="6" t="s">
        <v>442</v>
      </c>
      <c r="BM162" s="6" t="s">
        <v>128</v>
      </c>
    </row>
    <row r="163" spans="2:65" s="6" customFormat="1" ht="15.75" customHeight="1" x14ac:dyDescent="0.3">
      <c r="B163" s="19"/>
      <c r="C163" s="112" t="s">
        <v>604</v>
      </c>
      <c r="D163" s="112" t="s">
        <v>438</v>
      </c>
      <c r="E163" s="113" t="s">
        <v>129</v>
      </c>
      <c r="F163" s="182" t="s">
        <v>67</v>
      </c>
      <c r="G163" s="183"/>
      <c r="H163" s="183"/>
      <c r="I163" s="183"/>
      <c r="J163" s="114" t="s">
        <v>643</v>
      </c>
      <c r="K163" s="115">
        <v>32</v>
      </c>
      <c r="L163" s="184">
        <v>0</v>
      </c>
      <c r="M163" s="183"/>
      <c r="N163" s="184">
        <f>ROUND($L$163*$K$163,2)</f>
        <v>0</v>
      </c>
      <c r="O163" s="183"/>
      <c r="P163" s="183"/>
      <c r="Q163" s="183"/>
      <c r="R163" s="20"/>
      <c r="T163" s="116"/>
      <c r="U163" s="25" t="s">
        <v>338</v>
      </c>
      <c r="V163" s="117">
        <v>0</v>
      </c>
      <c r="W163" s="117">
        <f>$V$163*$K$163</f>
        <v>0</v>
      </c>
      <c r="X163" s="117">
        <v>0</v>
      </c>
      <c r="Y163" s="117">
        <f>$X$163*$K$163</f>
        <v>0</v>
      </c>
      <c r="Z163" s="117">
        <v>0</v>
      </c>
      <c r="AA163" s="118">
        <f>$Z$163*$K$163</f>
        <v>0</v>
      </c>
      <c r="AR163" s="6" t="s">
        <v>442</v>
      </c>
      <c r="AT163" s="6" t="s">
        <v>438</v>
      </c>
      <c r="AU163" s="6" t="s">
        <v>322</v>
      </c>
      <c r="AY163" s="6" t="s">
        <v>437</v>
      </c>
      <c r="BE163" s="119">
        <f>IF($U$163="základní",$N$163,0)</f>
        <v>0</v>
      </c>
      <c r="BF163" s="119">
        <f>IF($U$163="snížená",$N$163,0)</f>
        <v>0</v>
      </c>
      <c r="BG163" s="119">
        <f>IF($U$163="zákl. přenesená",$N$163,0)</f>
        <v>0</v>
      </c>
      <c r="BH163" s="119">
        <f>IF($U$163="sníž. přenesená",$N$163,0)</f>
        <v>0</v>
      </c>
      <c r="BI163" s="119">
        <f>IF($U$163="nulová",$N$163,0)</f>
        <v>0</v>
      </c>
      <c r="BJ163" s="6" t="s">
        <v>322</v>
      </c>
      <c r="BK163" s="119">
        <f>ROUND($L$163*$K$163,2)</f>
        <v>0</v>
      </c>
      <c r="BL163" s="6" t="s">
        <v>442</v>
      </c>
      <c r="BM163" s="6" t="s">
        <v>130</v>
      </c>
    </row>
    <row r="164" spans="2:65" s="102" customFormat="1" ht="37.5" customHeight="1" x14ac:dyDescent="0.35">
      <c r="B164" s="103"/>
      <c r="D164" s="104" t="s">
        <v>3</v>
      </c>
      <c r="E164" s="104"/>
      <c r="F164" s="104"/>
      <c r="G164" s="104"/>
      <c r="H164" s="104"/>
      <c r="I164" s="104"/>
      <c r="J164" s="104"/>
      <c r="K164" s="104"/>
      <c r="L164" s="104"/>
      <c r="M164" s="104"/>
      <c r="N164" s="181">
        <f>$BK$164</f>
        <v>0</v>
      </c>
      <c r="O164" s="178"/>
      <c r="P164" s="178"/>
      <c r="Q164" s="178"/>
      <c r="R164" s="106"/>
      <c r="T164" s="107"/>
      <c r="W164" s="108">
        <f>SUM($W$165:$W$179)</f>
        <v>0</v>
      </c>
      <c r="Y164" s="108">
        <f>SUM($Y$165:$Y$179)</f>
        <v>0</v>
      </c>
      <c r="AA164" s="109">
        <f>SUM($AA$165:$AA$179)</f>
        <v>0</v>
      </c>
      <c r="AR164" s="105" t="s">
        <v>322</v>
      </c>
      <c r="AT164" s="105" t="s">
        <v>372</v>
      </c>
      <c r="AU164" s="105" t="s">
        <v>373</v>
      </c>
      <c r="AY164" s="105" t="s">
        <v>437</v>
      </c>
      <c r="BK164" s="110">
        <f>SUM($BK$165:$BK$179)</f>
        <v>0</v>
      </c>
    </row>
    <row r="165" spans="2:65" s="6" customFormat="1" ht="27" customHeight="1" x14ac:dyDescent="0.3">
      <c r="B165" s="19"/>
      <c r="C165" s="112" t="s">
        <v>605</v>
      </c>
      <c r="D165" s="112" t="s">
        <v>438</v>
      </c>
      <c r="E165" s="113" t="s">
        <v>131</v>
      </c>
      <c r="F165" s="182" t="s">
        <v>132</v>
      </c>
      <c r="G165" s="183"/>
      <c r="H165" s="183"/>
      <c r="I165" s="183"/>
      <c r="J165" s="114" t="s">
        <v>643</v>
      </c>
      <c r="K165" s="115">
        <v>6</v>
      </c>
      <c r="L165" s="184">
        <v>0</v>
      </c>
      <c r="M165" s="183"/>
      <c r="N165" s="184">
        <f>ROUND($L$165*$K$165,2)</f>
        <v>0</v>
      </c>
      <c r="O165" s="183"/>
      <c r="P165" s="183"/>
      <c r="Q165" s="183"/>
      <c r="R165" s="20"/>
      <c r="T165" s="116"/>
      <c r="U165" s="25" t="s">
        <v>338</v>
      </c>
      <c r="V165" s="117">
        <v>0</v>
      </c>
      <c r="W165" s="117">
        <f>$V$165*$K$165</f>
        <v>0</v>
      </c>
      <c r="X165" s="117">
        <v>0</v>
      </c>
      <c r="Y165" s="117">
        <f>$X$165*$K$165</f>
        <v>0</v>
      </c>
      <c r="Z165" s="117">
        <v>0</v>
      </c>
      <c r="AA165" s="118">
        <f>$Z$165*$K$165</f>
        <v>0</v>
      </c>
      <c r="AR165" s="6" t="s">
        <v>442</v>
      </c>
      <c r="AT165" s="6" t="s">
        <v>438</v>
      </c>
      <c r="AU165" s="6" t="s">
        <v>322</v>
      </c>
      <c r="AY165" s="6" t="s">
        <v>437</v>
      </c>
      <c r="BE165" s="119">
        <f>IF($U$165="základní",$N$165,0)</f>
        <v>0</v>
      </c>
      <c r="BF165" s="119">
        <f>IF($U$165="snížená",$N$165,0)</f>
        <v>0</v>
      </c>
      <c r="BG165" s="119">
        <f>IF($U$165="zákl. přenesená",$N$165,0)</f>
        <v>0</v>
      </c>
      <c r="BH165" s="119">
        <f>IF($U$165="sníž. přenesená",$N$165,0)</f>
        <v>0</v>
      </c>
      <c r="BI165" s="119">
        <f>IF($U$165="nulová",$N$165,0)</f>
        <v>0</v>
      </c>
      <c r="BJ165" s="6" t="s">
        <v>322</v>
      </c>
      <c r="BK165" s="119">
        <f>ROUND($L$165*$K$165,2)</f>
        <v>0</v>
      </c>
      <c r="BL165" s="6" t="s">
        <v>442</v>
      </c>
      <c r="BM165" s="6" t="s">
        <v>133</v>
      </c>
    </row>
    <row r="166" spans="2:65" s="6" customFormat="1" ht="15.75" customHeight="1" x14ac:dyDescent="0.3">
      <c r="B166" s="19"/>
      <c r="C166" s="112" t="s">
        <v>606</v>
      </c>
      <c r="D166" s="112" t="s">
        <v>438</v>
      </c>
      <c r="E166" s="113" t="s">
        <v>134</v>
      </c>
      <c r="F166" s="182" t="s">
        <v>135</v>
      </c>
      <c r="G166" s="183"/>
      <c r="H166" s="183"/>
      <c r="I166" s="183"/>
      <c r="J166" s="114" t="s">
        <v>643</v>
      </c>
      <c r="K166" s="115">
        <v>6</v>
      </c>
      <c r="L166" s="184">
        <v>0</v>
      </c>
      <c r="M166" s="183"/>
      <c r="N166" s="184">
        <f>ROUND($L$166*$K$166,2)</f>
        <v>0</v>
      </c>
      <c r="O166" s="183"/>
      <c r="P166" s="183"/>
      <c r="Q166" s="183"/>
      <c r="R166" s="20"/>
      <c r="T166" s="116"/>
      <c r="U166" s="25" t="s">
        <v>338</v>
      </c>
      <c r="V166" s="117">
        <v>0</v>
      </c>
      <c r="W166" s="117">
        <f>$V$166*$K$166</f>
        <v>0</v>
      </c>
      <c r="X166" s="117">
        <v>0</v>
      </c>
      <c r="Y166" s="117">
        <f>$X$166*$K$166</f>
        <v>0</v>
      </c>
      <c r="Z166" s="117">
        <v>0</v>
      </c>
      <c r="AA166" s="118">
        <f>$Z$166*$K$166</f>
        <v>0</v>
      </c>
      <c r="AR166" s="6" t="s">
        <v>442</v>
      </c>
      <c r="AT166" s="6" t="s">
        <v>438</v>
      </c>
      <c r="AU166" s="6" t="s">
        <v>322</v>
      </c>
      <c r="AY166" s="6" t="s">
        <v>437</v>
      </c>
      <c r="BE166" s="119">
        <f>IF($U$166="základní",$N$166,0)</f>
        <v>0</v>
      </c>
      <c r="BF166" s="119">
        <f>IF($U$166="snížená",$N$166,0)</f>
        <v>0</v>
      </c>
      <c r="BG166" s="119">
        <f>IF($U$166="zákl. přenesená",$N$166,0)</f>
        <v>0</v>
      </c>
      <c r="BH166" s="119">
        <f>IF($U$166="sníž. přenesená",$N$166,0)</f>
        <v>0</v>
      </c>
      <c r="BI166" s="119">
        <f>IF($U$166="nulová",$N$166,0)</f>
        <v>0</v>
      </c>
      <c r="BJ166" s="6" t="s">
        <v>322</v>
      </c>
      <c r="BK166" s="119">
        <f>ROUND($L$166*$K$166,2)</f>
        <v>0</v>
      </c>
      <c r="BL166" s="6" t="s">
        <v>442</v>
      </c>
      <c r="BM166" s="6" t="s">
        <v>136</v>
      </c>
    </row>
    <row r="167" spans="2:65" s="6" customFormat="1" ht="15.75" customHeight="1" x14ac:dyDescent="0.3">
      <c r="B167" s="19"/>
      <c r="C167" s="112" t="s">
        <v>607</v>
      </c>
      <c r="D167" s="112" t="s">
        <v>438</v>
      </c>
      <c r="E167" s="113" t="s">
        <v>137</v>
      </c>
      <c r="F167" s="182" t="s">
        <v>138</v>
      </c>
      <c r="G167" s="183"/>
      <c r="H167" s="183"/>
      <c r="I167" s="183"/>
      <c r="J167" s="114" t="s">
        <v>643</v>
      </c>
      <c r="K167" s="115">
        <v>4</v>
      </c>
      <c r="L167" s="184">
        <v>0</v>
      </c>
      <c r="M167" s="183"/>
      <c r="N167" s="184">
        <f>ROUND($L$167*$K$167,2)</f>
        <v>0</v>
      </c>
      <c r="O167" s="183"/>
      <c r="P167" s="183"/>
      <c r="Q167" s="183"/>
      <c r="R167" s="20"/>
      <c r="T167" s="116"/>
      <c r="U167" s="25" t="s">
        <v>338</v>
      </c>
      <c r="V167" s="117">
        <v>0</v>
      </c>
      <c r="W167" s="117">
        <f>$V$167*$K$167</f>
        <v>0</v>
      </c>
      <c r="X167" s="117">
        <v>0</v>
      </c>
      <c r="Y167" s="117">
        <f>$X$167*$K$167</f>
        <v>0</v>
      </c>
      <c r="Z167" s="117">
        <v>0</v>
      </c>
      <c r="AA167" s="118">
        <f>$Z$167*$K$167</f>
        <v>0</v>
      </c>
      <c r="AR167" s="6" t="s">
        <v>442</v>
      </c>
      <c r="AT167" s="6" t="s">
        <v>438</v>
      </c>
      <c r="AU167" s="6" t="s">
        <v>322</v>
      </c>
      <c r="AY167" s="6" t="s">
        <v>437</v>
      </c>
      <c r="BE167" s="119">
        <f>IF($U$167="základní",$N$167,0)</f>
        <v>0</v>
      </c>
      <c r="BF167" s="119">
        <f>IF($U$167="snížená",$N$167,0)</f>
        <v>0</v>
      </c>
      <c r="BG167" s="119">
        <f>IF($U$167="zákl. přenesená",$N$167,0)</f>
        <v>0</v>
      </c>
      <c r="BH167" s="119">
        <f>IF($U$167="sníž. přenesená",$N$167,0)</f>
        <v>0</v>
      </c>
      <c r="BI167" s="119">
        <f>IF($U$167="nulová",$N$167,0)</f>
        <v>0</v>
      </c>
      <c r="BJ167" s="6" t="s">
        <v>322</v>
      </c>
      <c r="BK167" s="119">
        <f>ROUND($L$167*$K$167,2)</f>
        <v>0</v>
      </c>
      <c r="BL167" s="6" t="s">
        <v>442</v>
      </c>
      <c r="BM167" s="6" t="s">
        <v>139</v>
      </c>
    </row>
    <row r="168" spans="2:65" s="6" customFormat="1" ht="15.75" customHeight="1" x14ac:dyDescent="0.3">
      <c r="B168" s="19"/>
      <c r="C168" s="112" t="s">
        <v>608</v>
      </c>
      <c r="D168" s="112" t="s">
        <v>438</v>
      </c>
      <c r="E168" s="113" t="s">
        <v>140</v>
      </c>
      <c r="F168" s="182" t="s">
        <v>141</v>
      </c>
      <c r="G168" s="183"/>
      <c r="H168" s="183"/>
      <c r="I168" s="183"/>
      <c r="J168" s="114" t="s">
        <v>506</v>
      </c>
      <c r="K168" s="115">
        <v>4</v>
      </c>
      <c r="L168" s="184">
        <v>0</v>
      </c>
      <c r="M168" s="183"/>
      <c r="N168" s="184">
        <f>ROUND($L$168*$K$168,2)</f>
        <v>0</v>
      </c>
      <c r="O168" s="183"/>
      <c r="P168" s="183"/>
      <c r="Q168" s="183"/>
      <c r="R168" s="20"/>
      <c r="T168" s="116"/>
      <c r="U168" s="25" t="s">
        <v>338</v>
      </c>
      <c r="V168" s="117">
        <v>0</v>
      </c>
      <c r="W168" s="117">
        <f>$V$168*$K$168</f>
        <v>0</v>
      </c>
      <c r="X168" s="117">
        <v>0</v>
      </c>
      <c r="Y168" s="117">
        <f>$X$168*$K$168</f>
        <v>0</v>
      </c>
      <c r="Z168" s="117">
        <v>0</v>
      </c>
      <c r="AA168" s="118">
        <f>$Z$168*$K$168</f>
        <v>0</v>
      </c>
      <c r="AR168" s="6" t="s">
        <v>442</v>
      </c>
      <c r="AT168" s="6" t="s">
        <v>438</v>
      </c>
      <c r="AU168" s="6" t="s">
        <v>322</v>
      </c>
      <c r="AY168" s="6" t="s">
        <v>437</v>
      </c>
      <c r="BE168" s="119">
        <f>IF($U$168="základní",$N$168,0)</f>
        <v>0</v>
      </c>
      <c r="BF168" s="119">
        <f>IF($U$168="snížená",$N$168,0)</f>
        <v>0</v>
      </c>
      <c r="BG168" s="119">
        <f>IF($U$168="zákl. přenesená",$N$168,0)</f>
        <v>0</v>
      </c>
      <c r="BH168" s="119">
        <f>IF($U$168="sníž. přenesená",$N$168,0)</f>
        <v>0</v>
      </c>
      <c r="BI168" s="119">
        <f>IF($U$168="nulová",$N$168,0)</f>
        <v>0</v>
      </c>
      <c r="BJ168" s="6" t="s">
        <v>322</v>
      </c>
      <c r="BK168" s="119">
        <f>ROUND($L$168*$K$168,2)</f>
        <v>0</v>
      </c>
      <c r="BL168" s="6" t="s">
        <v>442</v>
      </c>
      <c r="BM168" s="6" t="s">
        <v>142</v>
      </c>
    </row>
    <row r="169" spans="2:65" s="6" customFormat="1" ht="15.75" customHeight="1" x14ac:dyDescent="0.3">
      <c r="B169" s="19"/>
      <c r="C169" s="112" t="s">
        <v>609</v>
      </c>
      <c r="D169" s="112" t="s">
        <v>438</v>
      </c>
      <c r="E169" s="113" t="s">
        <v>143</v>
      </c>
      <c r="F169" s="182" t="s">
        <v>144</v>
      </c>
      <c r="G169" s="183"/>
      <c r="H169" s="183"/>
      <c r="I169" s="183"/>
      <c r="J169" s="114" t="s">
        <v>506</v>
      </c>
      <c r="K169" s="115">
        <v>6.5</v>
      </c>
      <c r="L169" s="184">
        <v>0</v>
      </c>
      <c r="M169" s="183"/>
      <c r="N169" s="184">
        <f>ROUND($L$169*$K$169,2)</f>
        <v>0</v>
      </c>
      <c r="O169" s="183"/>
      <c r="P169" s="183"/>
      <c r="Q169" s="183"/>
      <c r="R169" s="20"/>
      <c r="T169" s="116"/>
      <c r="U169" s="25" t="s">
        <v>338</v>
      </c>
      <c r="V169" s="117">
        <v>0</v>
      </c>
      <c r="W169" s="117">
        <f>$V$169*$K$169</f>
        <v>0</v>
      </c>
      <c r="X169" s="117">
        <v>0</v>
      </c>
      <c r="Y169" s="117">
        <f>$X$169*$K$169</f>
        <v>0</v>
      </c>
      <c r="Z169" s="117">
        <v>0</v>
      </c>
      <c r="AA169" s="118">
        <f>$Z$169*$K$169</f>
        <v>0</v>
      </c>
      <c r="AR169" s="6" t="s">
        <v>442</v>
      </c>
      <c r="AT169" s="6" t="s">
        <v>438</v>
      </c>
      <c r="AU169" s="6" t="s">
        <v>322</v>
      </c>
      <c r="AY169" s="6" t="s">
        <v>437</v>
      </c>
      <c r="BE169" s="119">
        <f>IF($U$169="základní",$N$169,0)</f>
        <v>0</v>
      </c>
      <c r="BF169" s="119">
        <f>IF($U$169="snížená",$N$169,0)</f>
        <v>0</v>
      </c>
      <c r="BG169" s="119">
        <f>IF($U$169="zákl. přenesená",$N$169,0)</f>
        <v>0</v>
      </c>
      <c r="BH169" s="119">
        <f>IF($U$169="sníž. přenesená",$N$169,0)</f>
        <v>0</v>
      </c>
      <c r="BI169" s="119">
        <f>IF($U$169="nulová",$N$169,0)</f>
        <v>0</v>
      </c>
      <c r="BJ169" s="6" t="s">
        <v>322</v>
      </c>
      <c r="BK169" s="119">
        <f>ROUND($L$169*$K$169,2)</f>
        <v>0</v>
      </c>
      <c r="BL169" s="6" t="s">
        <v>442</v>
      </c>
      <c r="BM169" s="6" t="s">
        <v>145</v>
      </c>
    </row>
    <row r="170" spans="2:65" s="6" customFormat="1" ht="15.75" customHeight="1" x14ac:dyDescent="0.3">
      <c r="B170" s="19"/>
      <c r="C170" s="112" t="s">
        <v>610</v>
      </c>
      <c r="D170" s="112" t="s">
        <v>438</v>
      </c>
      <c r="E170" s="113" t="s">
        <v>146</v>
      </c>
      <c r="F170" s="182" t="s">
        <v>147</v>
      </c>
      <c r="G170" s="183"/>
      <c r="H170" s="183"/>
      <c r="I170" s="183"/>
      <c r="J170" s="114" t="s">
        <v>506</v>
      </c>
      <c r="K170" s="115">
        <v>2</v>
      </c>
      <c r="L170" s="184">
        <v>0</v>
      </c>
      <c r="M170" s="183"/>
      <c r="N170" s="184">
        <f>ROUND($L$170*$K$170,2)</f>
        <v>0</v>
      </c>
      <c r="O170" s="183"/>
      <c r="P170" s="183"/>
      <c r="Q170" s="183"/>
      <c r="R170" s="20"/>
      <c r="T170" s="116"/>
      <c r="U170" s="25" t="s">
        <v>338</v>
      </c>
      <c r="V170" s="117">
        <v>0</v>
      </c>
      <c r="W170" s="117">
        <f>$V$170*$K$170</f>
        <v>0</v>
      </c>
      <c r="X170" s="117">
        <v>0</v>
      </c>
      <c r="Y170" s="117">
        <f>$X$170*$K$170</f>
        <v>0</v>
      </c>
      <c r="Z170" s="117">
        <v>0</v>
      </c>
      <c r="AA170" s="118">
        <f>$Z$170*$K$170</f>
        <v>0</v>
      </c>
      <c r="AR170" s="6" t="s">
        <v>442</v>
      </c>
      <c r="AT170" s="6" t="s">
        <v>438</v>
      </c>
      <c r="AU170" s="6" t="s">
        <v>322</v>
      </c>
      <c r="AY170" s="6" t="s">
        <v>437</v>
      </c>
      <c r="BE170" s="119">
        <f>IF($U$170="základní",$N$170,0)</f>
        <v>0</v>
      </c>
      <c r="BF170" s="119">
        <f>IF($U$170="snížená",$N$170,0)</f>
        <v>0</v>
      </c>
      <c r="BG170" s="119">
        <f>IF($U$170="zákl. přenesená",$N$170,0)</f>
        <v>0</v>
      </c>
      <c r="BH170" s="119">
        <f>IF($U$170="sníž. přenesená",$N$170,0)</f>
        <v>0</v>
      </c>
      <c r="BI170" s="119">
        <f>IF($U$170="nulová",$N$170,0)</f>
        <v>0</v>
      </c>
      <c r="BJ170" s="6" t="s">
        <v>322</v>
      </c>
      <c r="BK170" s="119">
        <f>ROUND($L$170*$K$170,2)</f>
        <v>0</v>
      </c>
      <c r="BL170" s="6" t="s">
        <v>442</v>
      </c>
      <c r="BM170" s="6" t="s">
        <v>148</v>
      </c>
    </row>
    <row r="171" spans="2:65" s="6" customFormat="1" ht="15.75" customHeight="1" x14ac:dyDescent="0.3">
      <c r="B171" s="19"/>
      <c r="C171" s="112" t="s">
        <v>611</v>
      </c>
      <c r="D171" s="112" t="s">
        <v>438</v>
      </c>
      <c r="E171" s="113" t="s">
        <v>149</v>
      </c>
      <c r="F171" s="182" t="s">
        <v>150</v>
      </c>
      <c r="G171" s="183"/>
      <c r="H171" s="183"/>
      <c r="I171" s="183"/>
      <c r="J171" s="114" t="s">
        <v>643</v>
      </c>
      <c r="K171" s="115">
        <v>5</v>
      </c>
      <c r="L171" s="184">
        <v>0</v>
      </c>
      <c r="M171" s="183"/>
      <c r="N171" s="184">
        <f>ROUND($L$171*$K$171,2)</f>
        <v>0</v>
      </c>
      <c r="O171" s="183"/>
      <c r="P171" s="183"/>
      <c r="Q171" s="183"/>
      <c r="R171" s="20"/>
      <c r="T171" s="116"/>
      <c r="U171" s="25" t="s">
        <v>338</v>
      </c>
      <c r="V171" s="117">
        <v>0</v>
      </c>
      <c r="W171" s="117">
        <f>$V$171*$K$171</f>
        <v>0</v>
      </c>
      <c r="X171" s="117">
        <v>0</v>
      </c>
      <c r="Y171" s="117">
        <f>$X$171*$K$171</f>
        <v>0</v>
      </c>
      <c r="Z171" s="117">
        <v>0</v>
      </c>
      <c r="AA171" s="118">
        <f>$Z$171*$K$171</f>
        <v>0</v>
      </c>
      <c r="AR171" s="6" t="s">
        <v>442</v>
      </c>
      <c r="AT171" s="6" t="s">
        <v>438</v>
      </c>
      <c r="AU171" s="6" t="s">
        <v>322</v>
      </c>
      <c r="AY171" s="6" t="s">
        <v>437</v>
      </c>
      <c r="BE171" s="119">
        <f>IF($U$171="základní",$N$171,0)</f>
        <v>0</v>
      </c>
      <c r="BF171" s="119">
        <f>IF($U$171="snížená",$N$171,0)</f>
        <v>0</v>
      </c>
      <c r="BG171" s="119">
        <f>IF($U$171="zákl. přenesená",$N$171,0)</f>
        <v>0</v>
      </c>
      <c r="BH171" s="119">
        <f>IF($U$171="sníž. přenesená",$N$171,0)</f>
        <v>0</v>
      </c>
      <c r="BI171" s="119">
        <f>IF($U$171="nulová",$N$171,0)</f>
        <v>0</v>
      </c>
      <c r="BJ171" s="6" t="s">
        <v>322</v>
      </c>
      <c r="BK171" s="119">
        <f>ROUND($L$171*$K$171,2)</f>
        <v>0</v>
      </c>
      <c r="BL171" s="6" t="s">
        <v>442</v>
      </c>
      <c r="BM171" s="6" t="s">
        <v>151</v>
      </c>
    </row>
    <row r="172" spans="2:65" s="6" customFormat="1" ht="15.75" customHeight="1" x14ac:dyDescent="0.3">
      <c r="B172" s="19"/>
      <c r="C172" s="112" t="s">
        <v>612</v>
      </c>
      <c r="D172" s="112" t="s">
        <v>438</v>
      </c>
      <c r="E172" s="113" t="s">
        <v>152</v>
      </c>
      <c r="F172" s="182" t="s">
        <v>153</v>
      </c>
      <c r="G172" s="183"/>
      <c r="H172" s="183"/>
      <c r="I172" s="183"/>
      <c r="J172" s="114" t="s">
        <v>643</v>
      </c>
      <c r="K172" s="115">
        <v>3</v>
      </c>
      <c r="L172" s="184">
        <v>0</v>
      </c>
      <c r="M172" s="183"/>
      <c r="N172" s="184">
        <f>ROUND($L$172*$K$172,2)</f>
        <v>0</v>
      </c>
      <c r="O172" s="183"/>
      <c r="P172" s="183"/>
      <c r="Q172" s="183"/>
      <c r="R172" s="20"/>
      <c r="T172" s="116"/>
      <c r="U172" s="25" t="s">
        <v>338</v>
      </c>
      <c r="V172" s="117">
        <v>0</v>
      </c>
      <c r="W172" s="117">
        <f>$V$172*$K$172</f>
        <v>0</v>
      </c>
      <c r="X172" s="117">
        <v>0</v>
      </c>
      <c r="Y172" s="117">
        <f>$X$172*$K$172</f>
        <v>0</v>
      </c>
      <c r="Z172" s="117">
        <v>0</v>
      </c>
      <c r="AA172" s="118">
        <f>$Z$172*$K$172</f>
        <v>0</v>
      </c>
      <c r="AR172" s="6" t="s">
        <v>442</v>
      </c>
      <c r="AT172" s="6" t="s">
        <v>438</v>
      </c>
      <c r="AU172" s="6" t="s">
        <v>322</v>
      </c>
      <c r="AY172" s="6" t="s">
        <v>437</v>
      </c>
      <c r="BE172" s="119">
        <f>IF($U$172="základní",$N$172,0)</f>
        <v>0</v>
      </c>
      <c r="BF172" s="119">
        <f>IF($U$172="snížená",$N$172,0)</f>
        <v>0</v>
      </c>
      <c r="BG172" s="119">
        <f>IF($U$172="zákl. přenesená",$N$172,0)</f>
        <v>0</v>
      </c>
      <c r="BH172" s="119">
        <f>IF($U$172="sníž. přenesená",$N$172,0)</f>
        <v>0</v>
      </c>
      <c r="BI172" s="119">
        <f>IF($U$172="nulová",$N$172,0)</f>
        <v>0</v>
      </c>
      <c r="BJ172" s="6" t="s">
        <v>322</v>
      </c>
      <c r="BK172" s="119">
        <f>ROUND($L$172*$K$172,2)</f>
        <v>0</v>
      </c>
      <c r="BL172" s="6" t="s">
        <v>442</v>
      </c>
      <c r="BM172" s="6" t="s">
        <v>154</v>
      </c>
    </row>
    <row r="173" spans="2:65" s="6" customFormat="1" ht="15.75" customHeight="1" x14ac:dyDescent="0.3">
      <c r="B173" s="19"/>
      <c r="C173" s="112" t="s">
        <v>613</v>
      </c>
      <c r="D173" s="112" t="s">
        <v>438</v>
      </c>
      <c r="E173" s="113" t="s">
        <v>155</v>
      </c>
      <c r="F173" s="182" t="s">
        <v>156</v>
      </c>
      <c r="G173" s="183"/>
      <c r="H173" s="183"/>
      <c r="I173" s="183"/>
      <c r="J173" s="114" t="s">
        <v>643</v>
      </c>
      <c r="K173" s="115">
        <v>2</v>
      </c>
      <c r="L173" s="184">
        <v>0</v>
      </c>
      <c r="M173" s="183"/>
      <c r="N173" s="184">
        <f>ROUND($L$173*$K$173,2)</f>
        <v>0</v>
      </c>
      <c r="O173" s="183"/>
      <c r="P173" s="183"/>
      <c r="Q173" s="183"/>
      <c r="R173" s="20"/>
      <c r="T173" s="116"/>
      <c r="U173" s="25" t="s">
        <v>338</v>
      </c>
      <c r="V173" s="117">
        <v>0</v>
      </c>
      <c r="W173" s="117">
        <f>$V$173*$K$173</f>
        <v>0</v>
      </c>
      <c r="X173" s="117">
        <v>0</v>
      </c>
      <c r="Y173" s="117">
        <f>$X$173*$K$173</f>
        <v>0</v>
      </c>
      <c r="Z173" s="117">
        <v>0</v>
      </c>
      <c r="AA173" s="118">
        <f>$Z$173*$K$173</f>
        <v>0</v>
      </c>
      <c r="AR173" s="6" t="s">
        <v>442</v>
      </c>
      <c r="AT173" s="6" t="s">
        <v>438</v>
      </c>
      <c r="AU173" s="6" t="s">
        <v>322</v>
      </c>
      <c r="AY173" s="6" t="s">
        <v>437</v>
      </c>
      <c r="BE173" s="119">
        <f>IF($U$173="základní",$N$173,0)</f>
        <v>0</v>
      </c>
      <c r="BF173" s="119">
        <f>IF($U$173="snížená",$N$173,0)</f>
        <v>0</v>
      </c>
      <c r="BG173" s="119">
        <f>IF($U$173="zákl. přenesená",$N$173,0)</f>
        <v>0</v>
      </c>
      <c r="BH173" s="119">
        <f>IF($U$173="sníž. přenesená",$N$173,0)</f>
        <v>0</v>
      </c>
      <c r="BI173" s="119">
        <f>IF($U$173="nulová",$N$173,0)</f>
        <v>0</v>
      </c>
      <c r="BJ173" s="6" t="s">
        <v>322</v>
      </c>
      <c r="BK173" s="119">
        <f>ROUND($L$173*$K$173,2)</f>
        <v>0</v>
      </c>
      <c r="BL173" s="6" t="s">
        <v>442</v>
      </c>
      <c r="BM173" s="6" t="s">
        <v>157</v>
      </c>
    </row>
    <row r="174" spans="2:65" s="6" customFormat="1" ht="15.75" customHeight="1" x14ac:dyDescent="0.3">
      <c r="B174" s="19"/>
      <c r="C174" s="112" t="s">
        <v>614</v>
      </c>
      <c r="D174" s="112" t="s">
        <v>438</v>
      </c>
      <c r="E174" s="113" t="s">
        <v>158</v>
      </c>
      <c r="F174" s="182" t="s">
        <v>159</v>
      </c>
      <c r="G174" s="183"/>
      <c r="H174" s="183"/>
      <c r="I174" s="183"/>
      <c r="J174" s="114" t="s">
        <v>643</v>
      </c>
      <c r="K174" s="115">
        <v>1</v>
      </c>
      <c r="L174" s="184">
        <v>0</v>
      </c>
      <c r="M174" s="183"/>
      <c r="N174" s="184">
        <f>ROUND($L$174*$K$174,2)</f>
        <v>0</v>
      </c>
      <c r="O174" s="183"/>
      <c r="P174" s="183"/>
      <c r="Q174" s="183"/>
      <c r="R174" s="20"/>
      <c r="T174" s="116"/>
      <c r="U174" s="25" t="s">
        <v>338</v>
      </c>
      <c r="V174" s="117">
        <v>0</v>
      </c>
      <c r="W174" s="117">
        <f>$V$174*$K$174</f>
        <v>0</v>
      </c>
      <c r="X174" s="117">
        <v>0</v>
      </c>
      <c r="Y174" s="117">
        <f>$X$174*$K$174</f>
        <v>0</v>
      </c>
      <c r="Z174" s="117">
        <v>0</v>
      </c>
      <c r="AA174" s="118">
        <f>$Z$174*$K$174</f>
        <v>0</v>
      </c>
      <c r="AR174" s="6" t="s">
        <v>442</v>
      </c>
      <c r="AT174" s="6" t="s">
        <v>438</v>
      </c>
      <c r="AU174" s="6" t="s">
        <v>322</v>
      </c>
      <c r="AY174" s="6" t="s">
        <v>437</v>
      </c>
      <c r="BE174" s="119">
        <f>IF($U$174="základní",$N$174,0)</f>
        <v>0</v>
      </c>
      <c r="BF174" s="119">
        <f>IF($U$174="snížená",$N$174,0)</f>
        <v>0</v>
      </c>
      <c r="BG174" s="119">
        <f>IF($U$174="zákl. přenesená",$N$174,0)</f>
        <v>0</v>
      </c>
      <c r="BH174" s="119">
        <f>IF($U$174="sníž. přenesená",$N$174,0)</f>
        <v>0</v>
      </c>
      <c r="BI174" s="119">
        <f>IF($U$174="nulová",$N$174,0)</f>
        <v>0</v>
      </c>
      <c r="BJ174" s="6" t="s">
        <v>322</v>
      </c>
      <c r="BK174" s="119">
        <f>ROUND($L$174*$K$174,2)</f>
        <v>0</v>
      </c>
      <c r="BL174" s="6" t="s">
        <v>442</v>
      </c>
      <c r="BM174" s="6" t="s">
        <v>160</v>
      </c>
    </row>
    <row r="175" spans="2:65" s="6" customFormat="1" ht="15.75" customHeight="1" x14ac:dyDescent="0.3">
      <c r="B175" s="19"/>
      <c r="C175" s="112" t="s">
        <v>615</v>
      </c>
      <c r="D175" s="112" t="s">
        <v>438</v>
      </c>
      <c r="E175" s="113" t="s">
        <v>161</v>
      </c>
      <c r="F175" s="182" t="s">
        <v>162</v>
      </c>
      <c r="G175" s="183"/>
      <c r="H175" s="183"/>
      <c r="I175" s="183"/>
      <c r="J175" s="114" t="s">
        <v>643</v>
      </c>
      <c r="K175" s="115">
        <v>1</v>
      </c>
      <c r="L175" s="184">
        <v>0</v>
      </c>
      <c r="M175" s="183"/>
      <c r="N175" s="184">
        <f>ROUND($L$175*$K$175,2)</f>
        <v>0</v>
      </c>
      <c r="O175" s="183"/>
      <c r="P175" s="183"/>
      <c r="Q175" s="183"/>
      <c r="R175" s="20"/>
      <c r="T175" s="116"/>
      <c r="U175" s="25" t="s">
        <v>338</v>
      </c>
      <c r="V175" s="117">
        <v>0</v>
      </c>
      <c r="W175" s="117">
        <f>$V$175*$K$175</f>
        <v>0</v>
      </c>
      <c r="X175" s="117">
        <v>0</v>
      </c>
      <c r="Y175" s="117">
        <f>$X$175*$K$175</f>
        <v>0</v>
      </c>
      <c r="Z175" s="117">
        <v>0</v>
      </c>
      <c r="AA175" s="118">
        <f>$Z$175*$K$175</f>
        <v>0</v>
      </c>
      <c r="AR175" s="6" t="s">
        <v>442</v>
      </c>
      <c r="AT175" s="6" t="s">
        <v>438</v>
      </c>
      <c r="AU175" s="6" t="s">
        <v>322</v>
      </c>
      <c r="AY175" s="6" t="s">
        <v>437</v>
      </c>
      <c r="BE175" s="119">
        <f>IF($U$175="základní",$N$175,0)</f>
        <v>0</v>
      </c>
      <c r="BF175" s="119">
        <f>IF($U$175="snížená",$N$175,0)</f>
        <v>0</v>
      </c>
      <c r="BG175" s="119">
        <f>IF($U$175="zákl. přenesená",$N$175,0)</f>
        <v>0</v>
      </c>
      <c r="BH175" s="119">
        <f>IF($U$175="sníž. přenesená",$N$175,0)</f>
        <v>0</v>
      </c>
      <c r="BI175" s="119">
        <f>IF($U$175="nulová",$N$175,0)</f>
        <v>0</v>
      </c>
      <c r="BJ175" s="6" t="s">
        <v>322</v>
      </c>
      <c r="BK175" s="119">
        <f>ROUND($L$175*$K$175,2)</f>
        <v>0</v>
      </c>
      <c r="BL175" s="6" t="s">
        <v>442</v>
      </c>
      <c r="BM175" s="6" t="s">
        <v>163</v>
      </c>
    </row>
    <row r="176" spans="2:65" s="6" customFormat="1" ht="15.75" customHeight="1" x14ac:dyDescent="0.3">
      <c r="B176" s="19"/>
      <c r="C176" s="112" t="s">
        <v>616</v>
      </c>
      <c r="D176" s="112" t="s">
        <v>438</v>
      </c>
      <c r="E176" s="113" t="s">
        <v>164</v>
      </c>
      <c r="F176" s="182" t="s">
        <v>165</v>
      </c>
      <c r="G176" s="183"/>
      <c r="H176" s="183"/>
      <c r="I176" s="183"/>
      <c r="J176" s="114" t="s">
        <v>643</v>
      </c>
      <c r="K176" s="115">
        <v>1</v>
      </c>
      <c r="L176" s="184">
        <v>0</v>
      </c>
      <c r="M176" s="183"/>
      <c r="N176" s="184">
        <f>ROUND($L$176*$K$176,2)</f>
        <v>0</v>
      </c>
      <c r="O176" s="183"/>
      <c r="P176" s="183"/>
      <c r="Q176" s="183"/>
      <c r="R176" s="20"/>
      <c r="T176" s="116"/>
      <c r="U176" s="25" t="s">
        <v>338</v>
      </c>
      <c r="V176" s="117">
        <v>0</v>
      </c>
      <c r="W176" s="117">
        <f>$V$176*$K$176</f>
        <v>0</v>
      </c>
      <c r="X176" s="117">
        <v>0</v>
      </c>
      <c r="Y176" s="117">
        <f>$X$176*$K$176</f>
        <v>0</v>
      </c>
      <c r="Z176" s="117">
        <v>0</v>
      </c>
      <c r="AA176" s="118">
        <f>$Z$176*$K$176</f>
        <v>0</v>
      </c>
      <c r="AR176" s="6" t="s">
        <v>442</v>
      </c>
      <c r="AT176" s="6" t="s">
        <v>438</v>
      </c>
      <c r="AU176" s="6" t="s">
        <v>322</v>
      </c>
      <c r="AY176" s="6" t="s">
        <v>437</v>
      </c>
      <c r="BE176" s="119">
        <f>IF($U$176="základní",$N$176,0)</f>
        <v>0</v>
      </c>
      <c r="BF176" s="119">
        <f>IF($U$176="snížená",$N$176,0)</f>
        <v>0</v>
      </c>
      <c r="BG176" s="119">
        <f>IF($U$176="zákl. přenesená",$N$176,0)</f>
        <v>0</v>
      </c>
      <c r="BH176" s="119">
        <f>IF($U$176="sníž. přenesená",$N$176,0)</f>
        <v>0</v>
      </c>
      <c r="BI176" s="119">
        <f>IF($U$176="nulová",$N$176,0)</f>
        <v>0</v>
      </c>
      <c r="BJ176" s="6" t="s">
        <v>322</v>
      </c>
      <c r="BK176" s="119">
        <f>ROUND($L$176*$K$176,2)</f>
        <v>0</v>
      </c>
      <c r="BL176" s="6" t="s">
        <v>442</v>
      </c>
      <c r="BM176" s="6" t="s">
        <v>166</v>
      </c>
    </row>
    <row r="177" spans="2:65" s="6" customFormat="1" ht="27" customHeight="1" x14ac:dyDescent="0.3">
      <c r="B177" s="19"/>
      <c r="C177" s="112" t="s">
        <v>617</v>
      </c>
      <c r="D177" s="112" t="s">
        <v>438</v>
      </c>
      <c r="E177" s="113" t="s">
        <v>167</v>
      </c>
      <c r="F177" s="182" t="s">
        <v>168</v>
      </c>
      <c r="G177" s="183"/>
      <c r="H177" s="183"/>
      <c r="I177" s="183"/>
      <c r="J177" s="114" t="s">
        <v>506</v>
      </c>
      <c r="K177" s="115">
        <v>9</v>
      </c>
      <c r="L177" s="184">
        <v>0</v>
      </c>
      <c r="M177" s="183"/>
      <c r="N177" s="184">
        <f>ROUND($L$177*$K$177,2)</f>
        <v>0</v>
      </c>
      <c r="O177" s="183"/>
      <c r="P177" s="183"/>
      <c r="Q177" s="183"/>
      <c r="R177" s="20"/>
      <c r="T177" s="116"/>
      <c r="U177" s="25" t="s">
        <v>338</v>
      </c>
      <c r="V177" s="117">
        <v>0</v>
      </c>
      <c r="W177" s="117">
        <f>$V$177*$K$177</f>
        <v>0</v>
      </c>
      <c r="X177" s="117">
        <v>0</v>
      </c>
      <c r="Y177" s="117">
        <f>$X$177*$K$177</f>
        <v>0</v>
      </c>
      <c r="Z177" s="117">
        <v>0</v>
      </c>
      <c r="AA177" s="118">
        <f>$Z$177*$K$177</f>
        <v>0</v>
      </c>
      <c r="AR177" s="6" t="s">
        <v>442</v>
      </c>
      <c r="AT177" s="6" t="s">
        <v>438</v>
      </c>
      <c r="AU177" s="6" t="s">
        <v>322</v>
      </c>
      <c r="AY177" s="6" t="s">
        <v>437</v>
      </c>
      <c r="BE177" s="119">
        <f>IF($U$177="základní",$N$177,0)</f>
        <v>0</v>
      </c>
      <c r="BF177" s="119">
        <f>IF($U$177="snížená",$N$177,0)</f>
        <v>0</v>
      </c>
      <c r="BG177" s="119">
        <f>IF($U$177="zákl. přenesená",$N$177,0)</f>
        <v>0</v>
      </c>
      <c r="BH177" s="119">
        <f>IF($U$177="sníž. přenesená",$N$177,0)</f>
        <v>0</v>
      </c>
      <c r="BI177" s="119">
        <f>IF($U$177="nulová",$N$177,0)</f>
        <v>0</v>
      </c>
      <c r="BJ177" s="6" t="s">
        <v>322</v>
      </c>
      <c r="BK177" s="119">
        <f>ROUND($L$177*$K$177,2)</f>
        <v>0</v>
      </c>
      <c r="BL177" s="6" t="s">
        <v>442</v>
      </c>
      <c r="BM177" s="6" t="s">
        <v>169</v>
      </c>
    </row>
    <row r="178" spans="2:65" s="6" customFormat="1" ht="15.75" customHeight="1" x14ac:dyDescent="0.3">
      <c r="B178" s="19"/>
      <c r="C178" s="112" t="s">
        <v>618</v>
      </c>
      <c r="D178" s="112" t="s">
        <v>438</v>
      </c>
      <c r="E178" s="113" t="s">
        <v>170</v>
      </c>
      <c r="F178" s="182" t="s">
        <v>60</v>
      </c>
      <c r="G178" s="183"/>
      <c r="H178" s="183"/>
      <c r="I178" s="183"/>
      <c r="J178" s="114" t="s">
        <v>61</v>
      </c>
      <c r="K178" s="115">
        <v>1</v>
      </c>
      <c r="L178" s="184">
        <v>0</v>
      </c>
      <c r="M178" s="183"/>
      <c r="N178" s="184">
        <f>ROUND($L$178*$K$178,2)</f>
        <v>0</v>
      </c>
      <c r="O178" s="183"/>
      <c r="P178" s="183"/>
      <c r="Q178" s="183"/>
      <c r="R178" s="20"/>
      <c r="T178" s="116"/>
      <c r="U178" s="25" t="s">
        <v>338</v>
      </c>
      <c r="V178" s="117">
        <v>0</v>
      </c>
      <c r="W178" s="117">
        <f>$V$178*$K$178</f>
        <v>0</v>
      </c>
      <c r="X178" s="117">
        <v>0</v>
      </c>
      <c r="Y178" s="117">
        <f>$X$178*$K$178</f>
        <v>0</v>
      </c>
      <c r="Z178" s="117">
        <v>0</v>
      </c>
      <c r="AA178" s="118">
        <f>$Z$178*$K$178</f>
        <v>0</v>
      </c>
      <c r="AR178" s="6" t="s">
        <v>442</v>
      </c>
      <c r="AT178" s="6" t="s">
        <v>438</v>
      </c>
      <c r="AU178" s="6" t="s">
        <v>322</v>
      </c>
      <c r="AY178" s="6" t="s">
        <v>437</v>
      </c>
      <c r="BE178" s="119">
        <f>IF($U$178="základní",$N$178,0)</f>
        <v>0</v>
      </c>
      <c r="BF178" s="119">
        <f>IF($U$178="snížená",$N$178,0)</f>
        <v>0</v>
      </c>
      <c r="BG178" s="119">
        <f>IF($U$178="zákl. přenesená",$N$178,0)</f>
        <v>0</v>
      </c>
      <c r="BH178" s="119">
        <f>IF($U$178="sníž. přenesená",$N$178,0)</f>
        <v>0</v>
      </c>
      <c r="BI178" s="119">
        <f>IF($U$178="nulová",$N$178,0)</f>
        <v>0</v>
      </c>
      <c r="BJ178" s="6" t="s">
        <v>322</v>
      </c>
      <c r="BK178" s="119">
        <f>ROUND($L$178*$K$178,2)</f>
        <v>0</v>
      </c>
      <c r="BL178" s="6" t="s">
        <v>442</v>
      </c>
      <c r="BM178" s="6" t="s">
        <v>171</v>
      </c>
    </row>
    <row r="179" spans="2:65" s="6" customFormat="1" ht="15.75" customHeight="1" x14ac:dyDescent="0.3">
      <c r="B179" s="19"/>
      <c r="C179" s="112" t="s">
        <v>619</v>
      </c>
      <c r="D179" s="112" t="s">
        <v>438</v>
      </c>
      <c r="E179" s="113" t="s">
        <v>172</v>
      </c>
      <c r="F179" s="182" t="s">
        <v>67</v>
      </c>
      <c r="G179" s="183"/>
      <c r="H179" s="183"/>
      <c r="I179" s="183"/>
      <c r="J179" s="114" t="s">
        <v>643</v>
      </c>
      <c r="K179" s="115">
        <v>4</v>
      </c>
      <c r="L179" s="184">
        <v>0</v>
      </c>
      <c r="M179" s="183"/>
      <c r="N179" s="184">
        <f>ROUND($L$179*$K$179,2)</f>
        <v>0</v>
      </c>
      <c r="O179" s="183"/>
      <c r="P179" s="183"/>
      <c r="Q179" s="183"/>
      <c r="R179" s="20"/>
      <c r="T179" s="116"/>
      <c r="U179" s="25" t="s">
        <v>338</v>
      </c>
      <c r="V179" s="117">
        <v>0</v>
      </c>
      <c r="W179" s="117">
        <f>$V$179*$K$179</f>
        <v>0</v>
      </c>
      <c r="X179" s="117">
        <v>0</v>
      </c>
      <c r="Y179" s="117">
        <f>$X$179*$K$179</f>
        <v>0</v>
      </c>
      <c r="Z179" s="117">
        <v>0</v>
      </c>
      <c r="AA179" s="118">
        <f>$Z$179*$K$179</f>
        <v>0</v>
      </c>
      <c r="AR179" s="6" t="s">
        <v>442</v>
      </c>
      <c r="AT179" s="6" t="s">
        <v>438</v>
      </c>
      <c r="AU179" s="6" t="s">
        <v>322</v>
      </c>
      <c r="AY179" s="6" t="s">
        <v>437</v>
      </c>
      <c r="BE179" s="119">
        <f>IF($U$179="základní",$N$179,0)</f>
        <v>0</v>
      </c>
      <c r="BF179" s="119">
        <f>IF($U$179="snížená",$N$179,0)</f>
        <v>0</v>
      </c>
      <c r="BG179" s="119">
        <f>IF($U$179="zákl. přenesená",$N$179,0)</f>
        <v>0</v>
      </c>
      <c r="BH179" s="119">
        <f>IF($U$179="sníž. přenesená",$N$179,0)</f>
        <v>0</v>
      </c>
      <c r="BI179" s="119">
        <f>IF($U$179="nulová",$N$179,0)</f>
        <v>0</v>
      </c>
      <c r="BJ179" s="6" t="s">
        <v>322</v>
      </c>
      <c r="BK179" s="119">
        <f>ROUND($L$179*$K$179,2)</f>
        <v>0</v>
      </c>
      <c r="BL179" s="6" t="s">
        <v>442</v>
      </c>
      <c r="BM179" s="6" t="s">
        <v>173</v>
      </c>
    </row>
    <row r="180" spans="2:65" s="102" customFormat="1" ht="37.5" customHeight="1" x14ac:dyDescent="0.35">
      <c r="B180" s="103"/>
      <c r="D180" s="104" t="s">
        <v>4</v>
      </c>
      <c r="E180" s="104"/>
      <c r="F180" s="104"/>
      <c r="G180" s="104"/>
      <c r="H180" s="104"/>
      <c r="I180" s="104"/>
      <c r="J180" s="104"/>
      <c r="K180" s="104"/>
      <c r="L180" s="104"/>
      <c r="M180" s="104"/>
      <c r="N180" s="181">
        <f>$BK$180</f>
        <v>0</v>
      </c>
      <c r="O180" s="178"/>
      <c r="P180" s="178"/>
      <c r="Q180" s="178"/>
      <c r="R180" s="106"/>
      <c r="T180" s="107"/>
      <c r="W180" s="108">
        <f>SUM($W$181:$W$183)</f>
        <v>0</v>
      </c>
      <c r="Y180" s="108">
        <f>SUM($Y$181:$Y$183)</f>
        <v>0</v>
      </c>
      <c r="AA180" s="109">
        <f>SUM($AA$181:$AA$183)</f>
        <v>0</v>
      </c>
      <c r="AR180" s="105" t="s">
        <v>322</v>
      </c>
      <c r="AT180" s="105" t="s">
        <v>372</v>
      </c>
      <c r="AU180" s="105" t="s">
        <v>373</v>
      </c>
      <c r="AY180" s="105" t="s">
        <v>437</v>
      </c>
      <c r="BK180" s="110">
        <f>SUM($BK$181:$BK$183)</f>
        <v>0</v>
      </c>
    </row>
    <row r="181" spans="2:65" s="6" customFormat="1" ht="15.75" customHeight="1" x14ac:dyDescent="0.3">
      <c r="B181" s="19"/>
      <c r="C181" s="112" t="s">
        <v>620</v>
      </c>
      <c r="D181" s="112" t="s">
        <v>438</v>
      </c>
      <c r="E181" s="113" t="s">
        <v>322</v>
      </c>
      <c r="F181" s="182" t="s">
        <v>174</v>
      </c>
      <c r="G181" s="183"/>
      <c r="H181" s="183"/>
      <c r="I181" s="183"/>
      <c r="J181" s="114" t="s">
        <v>560</v>
      </c>
      <c r="K181" s="115">
        <v>4</v>
      </c>
      <c r="L181" s="184">
        <v>0</v>
      </c>
      <c r="M181" s="183"/>
      <c r="N181" s="184">
        <f>ROUND($L$181*$K$181,2)</f>
        <v>0</v>
      </c>
      <c r="O181" s="183"/>
      <c r="P181" s="183"/>
      <c r="Q181" s="183"/>
      <c r="R181" s="20"/>
      <c r="T181" s="116"/>
      <c r="U181" s="25" t="s">
        <v>338</v>
      </c>
      <c r="V181" s="117">
        <v>0</v>
      </c>
      <c r="W181" s="117">
        <f>$V$181*$K$181</f>
        <v>0</v>
      </c>
      <c r="X181" s="117">
        <v>0</v>
      </c>
      <c r="Y181" s="117">
        <f>$X$181*$K$181</f>
        <v>0</v>
      </c>
      <c r="Z181" s="117">
        <v>0</v>
      </c>
      <c r="AA181" s="118">
        <f>$Z$181*$K$181</f>
        <v>0</v>
      </c>
      <c r="AR181" s="6" t="s">
        <v>442</v>
      </c>
      <c r="AT181" s="6" t="s">
        <v>438</v>
      </c>
      <c r="AU181" s="6" t="s">
        <v>322</v>
      </c>
      <c r="AY181" s="6" t="s">
        <v>437</v>
      </c>
      <c r="BE181" s="119">
        <f>IF($U$181="základní",$N$181,0)</f>
        <v>0</v>
      </c>
      <c r="BF181" s="119">
        <f>IF($U$181="snížená",$N$181,0)</f>
        <v>0</v>
      </c>
      <c r="BG181" s="119">
        <f>IF($U$181="zákl. přenesená",$N$181,0)</f>
        <v>0</v>
      </c>
      <c r="BH181" s="119">
        <f>IF($U$181="sníž. přenesená",$N$181,0)</f>
        <v>0</v>
      </c>
      <c r="BI181" s="119">
        <f>IF($U$181="nulová",$N$181,0)</f>
        <v>0</v>
      </c>
      <c r="BJ181" s="6" t="s">
        <v>322</v>
      </c>
      <c r="BK181" s="119">
        <f>ROUND($L$181*$K$181,2)</f>
        <v>0</v>
      </c>
      <c r="BL181" s="6" t="s">
        <v>442</v>
      </c>
      <c r="BM181" s="6" t="s">
        <v>175</v>
      </c>
    </row>
    <row r="182" spans="2:65" s="6" customFormat="1" ht="15.75" customHeight="1" x14ac:dyDescent="0.3">
      <c r="B182" s="19"/>
      <c r="C182" s="112" t="s">
        <v>621</v>
      </c>
      <c r="D182" s="112" t="s">
        <v>438</v>
      </c>
      <c r="E182" s="113" t="s">
        <v>398</v>
      </c>
      <c r="F182" s="182" t="s">
        <v>176</v>
      </c>
      <c r="G182" s="183"/>
      <c r="H182" s="183"/>
      <c r="I182" s="183"/>
      <c r="J182" s="114" t="s">
        <v>560</v>
      </c>
      <c r="K182" s="115">
        <v>3.6</v>
      </c>
      <c r="L182" s="184">
        <v>0</v>
      </c>
      <c r="M182" s="183"/>
      <c r="N182" s="184">
        <f>ROUND($L$182*$K$182,2)</f>
        <v>0</v>
      </c>
      <c r="O182" s="183"/>
      <c r="P182" s="183"/>
      <c r="Q182" s="183"/>
      <c r="R182" s="20"/>
      <c r="T182" s="116"/>
      <c r="U182" s="25" t="s">
        <v>338</v>
      </c>
      <c r="V182" s="117">
        <v>0</v>
      </c>
      <c r="W182" s="117">
        <f>$V$182*$K$182</f>
        <v>0</v>
      </c>
      <c r="X182" s="117">
        <v>0</v>
      </c>
      <c r="Y182" s="117">
        <f>$X$182*$K$182</f>
        <v>0</v>
      </c>
      <c r="Z182" s="117">
        <v>0</v>
      </c>
      <c r="AA182" s="118">
        <f>$Z$182*$K$182</f>
        <v>0</v>
      </c>
      <c r="AR182" s="6" t="s">
        <v>442</v>
      </c>
      <c r="AT182" s="6" t="s">
        <v>438</v>
      </c>
      <c r="AU182" s="6" t="s">
        <v>322</v>
      </c>
      <c r="AY182" s="6" t="s">
        <v>437</v>
      </c>
      <c r="BE182" s="119">
        <f>IF($U$182="základní",$N$182,0)</f>
        <v>0</v>
      </c>
      <c r="BF182" s="119">
        <f>IF($U$182="snížená",$N$182,0)</f>
        <v>0</v>
      </c>
      <c r="BG182" s="119">
        <f>IF($U$182="zákl. přenesená",$N$182,0)</f>
        <v>0</v>
      </c>
      <c r="BH182" s="119">
        <f>IF($U$182="sníž. přenesená",$N$182,0)</f>
        <v>0</v>
      </c>
      <c r="BI182" s="119">
        <f>IF($U$182="nulová",$N$182,0)</f>
        <v>0</v>
      </c>
      <c r="BJ182" s="6" t="s">
        <v>322</v>
      </c>
      <c r="BK182" s="119">
        <f>ROUND($L$182*$K$182,2)</f>
        <v>0</v>
      </c>
      <c r="BL182" s="6" t="s">
        <v>442</v>
      </c>
      <c r="BM182" s="6" t="s">
        <v>177</v>
      </c>
    </row>
    <row r="183" spans="2:65" s="6" customFormat="1" ht="15.75" customHeight="1" x14ac:dyDescent="0.3">
      <c r="B183" s="19"/>
      <c r="C183" s="112" t="s">
        <v>622</v>
      </c>
      <c r="D183" s="112" t="s">
        <v>438</v>
      </c>
      <c r="E183" s="113" t="s">
        <v>442</v>
      </c>
      <c r="F183" s="182" t="s">
        <v>178</v>
      </c>
      <c r="G183" s="183"/>
      <c r="H183" s="183"/>
      <c r="I183" s="183"/>
      <c r="J183" s="114" t="s">
        <v>179</v>
      </c>
      <c r="K183" s="115">
        <v>60</v>
      </c>
      <c r="L183" s="184">
        <v>0</v>
      </c>
      <c r="M183" s="183"/>
      <c r="N183" s="184">
        <f>ROUND($L$183*$K$183,2)</f>
        <v>0</v>
      </c>
      <c r="O183" s="183"/>
      <c r="P183" s="183"/>
      <c r="Q183" s="183"/>
      <c r="R183" s="20"/>
      <c r="T183" s="116"/>
      <c r="U183" s="136" t="s">
        <v>338</v>
      </c>
      <c r="V183" s="137">
        <v>0</v>
      </c>
      <c r="W183" s="137">
        <f>$V$183*$K$183</f>
        <v>0</v>
      </c>
      <c r="X183" s="137">
        <v>0</v>
      </c>
      <c r="Y183" s="137">
        <f>$X$183*$K$183</f>
        <v>0</v>
      </c>
      <c r="Z183" s="137">
        <v>0</v>
      </c>
      <c r="AA183" s="138">
        <f>$Z$183*$K$183</f>
        <v>0</v>
      </c>
      <c r="AR183" s="6" t="s">
        <v>442</v>
      </c>
      <c r="AT183" s="6" t="s">
        <v>438</v>
      </c>
      <c r="AU183" s="6" t="s">
        <v>322</v>
      </c>
      <c r="AY183" s="6" t="s">
        <v>437</v>
      </c>
      <c r="BE183" s="119">
        <f>IF($U$183="základní",$N$183,0)</f>
        <v>0</v>
      </c>
      <c r="BF183" s="119">
        <f>IF($U$183="snížená",$N$183,0)</f>
        <v>0</v>
      </c>
      <c r="BG183" s="119">
        <f>IF($U$183="zákl. přenesená",$N$183,0)</f>
        <v>0</v>
      </c>
      <c r="BH183" s="119">
        <f>IF($U$183="sníž. přenesená",$N$183,0)</f>
        <v>0</v>
      </c>
      <c r="BI183" s="119">
        <f>IF($U$183="nulová",$N$183,0)</f>
        <v>0</v>
      </c>
      <c r="BJ183" s="6" t="s">
        <v>322</v>
      </c>
      <c r="BK183" s="119">
        <f>ROUND($L$183*$K$183,2)</f>
        <v>0</v>
      </c>
      <c r="BL183" s="6" t="s">
        <v>442</v>
      </c>
      <c r="BM183" s="6" t="s">
        <v>180</v>
      </c>
    </row>
    <row r="184" spans="2:65" s="6" customFormat="1" ht="7.5" customHeight="1" x14ac:dyDescent="0.3">
      <c r="B184" s="40"/>
      <c r="C184" s="41"/>
      <c r="D184" s="41"/>
      <c r="E184" s="41"/>
      <c r="F184" s="41"/>
      <c r="G184" s="41"/>
      <c r="H184" s="41"/>
      <c r="I184" s="41"/>
      <c r="J184" s="41"/>
      <c r="K184" s="41"/>
      <c r="L184" s="41"/>
      <c r="M184" s="41"/>
      <c r="N184" s="41"/>
      <c r="O184" s="41"/>
      <c r="P184" s="41"/>
      <c r="Q184" s="41"/>
      <c r="R184" s="42"/>
    </row>
    <row r="412" s="2" customFormat="1" ht="14.25" customHeight="1" x14ac:dyDescent="0.3"/>
  </sheetData>
  <mergeCells count="257">
    <mergeCell ref="O9:P9"/>
    <mergeCell ref="O11:P11"/>
    <mergeCell ref="O12:P12"/>
    <mergeCell ref="O14:P14"/>
    <mergeCell ref="C2:Q2"/>
    <mergeCell ref="C4:Q4"/>
    <mergeCell ref="F6:P6"/>
    <mergeCell ref="F7:P7"/>
    <mergeCell ref="O21:P21"/>
    <mergeCell ref="E24:L24"/>
    <mergeCell ref="M27:P27"/>
    <mergeCell ref="M28:P28"/>
    <mergeCell ref="O15:P15"/>
    <mergeCell ref="O17:P17"/>
    <mergeCell ref="O18:P18"/>
    <mergeCell ref="O20:P20"/>
    <mergeCell ref="H34:J34"/>
    <mergeCell ref="M34:P34"/>
    <mergeCell ref="H35:J35"/>
    <mergeCell ref="M35:P35"/>
    <mergeCell ref="M30:P30"/>
    <mergeCell ref="H32:J32"/>
    <mergeCell ref="M32:P32"/>
    <mergeCell ref="H33:J33"/>
    <mergeCell ref="M33:P33"/>
    <mergeCell ref="F78:P78"/>
    <mergeCell ref="F79:P79"/>
    <mergeCell ref="M81:P81"/>
    <mergeCell ref="M83:Q83"/>
    <mergeCell ref="H36:J36"/>
    <mergeCell ref="M36:P36"/>
    <mergeCell ref="L38:P38"/>
    <mergeCell ref="C76:Q76"/>
    <mergeCell ref="N89:Q89"/>
    <mergeCell ref="N90:Q90"/>
    <mergeCell ref="N91:Q91"/>
    <mergeCell ref="N92:Q92"/>
    <mergeCell ref="M84:Q84"/>
    <mergeCell ref="C86:G86"/>
    <mergeCell ref="N86:Q86"/>
    <mergeCell ref="N88:Q88"/>
    <mergeCell ref="F105:P105"/>
    <mergeCell ref="M107:P107"/>
    <mergeCell ref="M109:Q109"/>
    <mergeCell ref="M110:Q110"/>
    <mergeCell ref="N94:Q94"/>
    <mergeCell ref="L96:Q96"/>
    <mergeCell ref="C102:Q102"/>
    <mergeCell ref="F104:P104"/>
    <mergeCell ref="F112:I112"/>
    <mergeCell ref="L112:M112"/>
    <mergeCell ref="N112:Q112"/>
    <mergeCell ref="F115:I115"/>
    <mergeCell ref="L115:M115"/>
    <mergeCell ref="N115:Q115"/>
    <mergeCell ref="F116:I116"/>
    <mergeCell ref="L116:M116"/>
    <mergeCell ref="N116:Q116"/>
    <mergeCell ref="F117:I117"/>
    <mergeCell ref="L117:M117"/>
    <mergeCell ref="N117:Q117"/>
    <mergeCell ref="F118:I118"/>
    <mergeCell ref="L118:M118"/>
    <mergeCell ref="N118:Q118"/>
    <mergeCell ref="F119:I119"/>
    <mergeCell ref="L119:M119"/>
    <mergeCell ref="N119:Q119"/>
    <mergeCell ref="F120:I120"/>
    <mergeCell ref="L120:M120"/>
    <mergeCell ref="N120:Q120"/>
    <mergeCell ref="F121:I121"/>
    <mergeCell ref="L121:M121"/>
    <mergeCell ref="N121:Q121"/>
    <mergeCell ref="F122:I122"/>
    <mergeCell ref="L122:M122"/>
    <mergeCell ref="N122:Q122"/>
    <mergeCell ref="F123:I123"/>
    <mergeCell ref="L123:M123"/>
    <mergeCell ref="N123:Q123"/>
    <mergeCell ref="F124:I124"/>
    <mergeCell ref="L124:M124"/>
    <mergeCell ref="N124:Q124"/>
    <mergeCell ref="F125:I125"/>
    <mergeCell ref="L125:M125"/>
    <mergeCell ref="N125:Q125"/>
    <mergeCell ref="F126:I126"/>
    <mergeCell ref="L126:M126"/>
    <mergeCell ref="N126:Q126"/>
    <mergeCell ref="F127:I127"/>
    <mergeCell ref="L127:M127"/>
    <mergeCell ref="N127:Q127"/>
    <mergeCell ref="F128:I128"/>
    <mergeCell ref="L128:M128"/>
    <mergeCell ref="N128:Q128"/>
    <mergeCell ref="F129:I129"/>
    <mergeCell ref="L129:M129"/>
    <mergeCell ref="N129:Q129"/>
    <mergeCell ref="F130:I130"/>
    <mergeCell ref="L130:M130"/>
    <mergeCell ref="N130:Q130"/>
    <mergeCell ref="F131:I131"/>
    <mergeCell ref="L131:M131"/>
    <mergeCell ref="N131:Q131"/>
    <mergeCell ref="F132:I132"/>
    <mergeCell ref="L132:M132"/>
    <mergeCell ref="N132:Q132"/>
    <mergeCell ref="F133:I133"/>
    <mergeCell ref="L133:M133"/>
    <mergeCell ref="N133:Q133"/>
    <mergeCell ref="F134:I134"/>
    <mergeCell ref="L134:M134"/>
    <mergeCell ref="N134:Q134"/>
    <mergeCell ref="F135:I135"/>
    <mergeCell ref="L135:M135"/>
    <mergeCell ref="N135:Q135"/>
    <mergeCell ref="F137:I137"/>
    <mergeCell ref="L137:M137"/>
    <mergeCell ref="N137:Q137"/>
    <mergeCell ref="F138:I138"/>
    <mergeCell ref="L138:M138"/>
    <mergeCell ref="N138:Q138"/>
    <mergeCell ref="F139:I139"/>
    <mergeCell ref="L139:M139"/>
    <mergeCell ref="N139:Q139"/>
    <mergeCell ref="F140:I140"/>
    <mergeCell ref="L140:M140"/>
    <mergeCell ref="N140:Q140"/>
    <mergeCell ref="F141:I141"/>
    <mergeCell ref="L141:M141"/>
    <mergeCell ref="N141:Q141"/>
    <mergeCell ref="F142:I142"/>
    <mergeCell ref="L142:M142"/>
    <mergeCell ref="N142:Q142"/>
    <mergeCell ref="F143:I143"/>
    <mergeCell ref="L143:M143"/>
    <mergeCell ref="N143:Q143"/>
    <mergeCell ref="F144:I144"/>
    <mergeCell ref="L144:M144"/>
    <mergeCell ref="N144:Q144"/>
    <mergeCell ref="F145:I145"/>
    <mergeCell ref="L145:M145"/>
    <mergeCell ref="N145:Q145"/>
    <mergeCell ref="F146:I146"/>
    <mergeCell ref="L146:M146"/>
    <mergeCell ref="N146:Q146"/>
    <mergeCell ref="F147:I147"/>
    <mergeCell ref="L147:M147"/>
    <mergeCell ref="N147:Q147"/>
    <mergeCell ref="F148:I148"/>
    <mergeCell ref="L148:M148"/>
    <mergeCell ref="N148:Q148"/>
    <mergeCell ref="F149:I149"/>
    <mergeCell ref="L149:M149"/>
    <mergeCell ref="N149:Q149"/>
    <mergeCell ref="F150:I150"/>
    <mergeCell ref="L150:M150"/>
    <mergeCell ref="N150:Q150"/>
    <mergeCell ref="F151:I151"/>
    <mergeCell ref="L151:M151"/>
    <mergeCell ref="N151:Q151"/>
    <mergeCell ref="F152:I152"/>
    <mergeCell ref="L152:M152"/>
    <mergeCell ref="N152:Q152"/>
    <mergeCell ref="F153:I153"/>
    <mergeCell ref="L153:M153"/>
    <mergeCell ref="N153:Q153"/>
    <mergeCell ref="F154:I154"/>
    <mergeCell ref="L154:M154"/>
    <mergeCell ref="N154:Q154"/>
    <mergeCell ref="F155:I155"/>
    <mergeCell ref="L155:M155"/>
    <mergeCell ref="N155:Q155"/>
    <mergeCell ref="F156:I156"/>
    <mergeCell ref="L156:M156"/>
    <mergeCell ref="N156:Q156"/>
    <mergeCell ref="F157:I157"/>
    <mergeCell ref="L157:M157"/>
    <mergeCell ref="N157:Q157"/>
    <mergeCell ref="F158:I158"/>
    <mergeCell ref="L158:M158"/>
    <mergeCell ref="N158:Q158"/>
    <mergeCell ref="F159:I159"/>
    <mergeCell ref="L159:M159"/>
    <mergeCell ref="N159:Q159"/>
    <mergeCell ref="F160:I160"/>
    <mergeCell ref="L160:M160"/>
    <mergeCell ref="N160:Q160"/>
    <mergeCell ref="F161:I161"/>
    <mergeCell ref="L161:M161"/>
    <mergeCell ref="N161:Q161"/>
    <mergeCell ref="F162:I162"/>
    <mergeCell ref="L162:M162"/>
    <mergeCell ref="N162:Q162"/>
    <mergeCell ref="F163:I163"/>
    <mergeCell ref="L163:M163"/>
    <mergeCell ref="N163:Q163"/>
    <mergeCell ref="F165:I165"/>
    <mergeCell ref="L165:M165"/>
    <mergeCell ref="N165:Q165"/>
    <mergeCell ref="F166:I166"/>
    <mergeCell ref="L166:M166"/>
    <mergeCell ref="N166:Q166"/>
    <mergeCell ref="F167:I167"/>
    <mergeCell ref="L167:M167"/>
    <mergeCell ref="N167:Q167"/>
    <mergeCell ref="F168:I168"/>
    <mergeCell ref="L168:M168"/>
    <mergeCell ref="N168:Q168"/>
    <mergeCell ref="F169:I169"/>
    <mergeCell ref="L169:M169"/>
    <mergeCell ref="N169:Q169"/>
    <mergeCell ref="F170:I170"/>
    <mergeCell ref="L170:M170"/>
    <mergeCell ref="N170:Q170"/>
    <mergeCell ref="F171:I171"/>
    <mergeCell ref="L171:M171"/>
    <mergeCell ref="N171:Q171"/>
    <mergeCell ref="F172:I172"/>
    <mergeCell ref="L172:M172"/>
    <mergeCell ref="N172:Q172"/>
    <mergeCell ref="F173:I173"/>
    <mergeCell ref="L173:M173"/>
    <mergeCell ref="N173:Q173"/>
    <mergeCell ref="F174:I174"/>
    <mergeCell ref="L174:M174"/>
    <mergeCell ref="N174:Q174"/>
    <mergeCell ref="F175:I175"/>
    <mergeCell ref="L175:M175"/>
    <mergeCell ref="N175:Q175"/>
    <mergeCell ref="F176:I176"/>
    <mergeCell ref="L176:M176"/>
    <mergeCell ref="N176:Q176"/>
    <mergeCell ref="F177:I177"/>
    <mergeCell ref="L177:M177"/>
    <mergeCell ref="N177:Q177"/>
    <mergeCell ref="F178:I178"/>
    <mergeCell ref="L178:M178"/>
    <mergeCell ref="N178:Q178"/>
    <mergeCell ref="F179:I179"/>
    <mergeCell ref="L179:M179"/>
    <mergeCell ref="N179:Q179"/>
    <mergeCell ref="F181:I181"/>
    <mergeCell ref="L181:M181"/>
    <mergeCell ref="N181:Q181"/>
    <mergeCell ref="F182:I182"/>
    <mergeCell ref="L182:M182"/>
    <mergeCell ref="N182:Q182"/>
    <mergeCell ref="H1:K1"/>
    <mergeCell ref="S2:AC2"/>
    <mergeCell ref="F183:I183"/>
    <mergeCell ref="L183:M183"/>
    <mergeCell ref="N183:Q183"/>
    <mergeCell ref="N113:Q113"/>
    <mergeCell ref="N114:Q114"/>
    <mergeCell ref="N136:Q136"/>
    <mergeCell ref="N164:Q164"/>
    <mergeCell ref="N180:Q180"/>
  </mergeCells>
  <phoneticPr fontId="0" type="noConversion"/>
  <hyperlinks>
    <hyperlink ref="F1:G1" location="C2" tooltip="Krycí list rozpočtu" display="1) Krycí list rozpočtu"/>
    <hyperlink ref="H1:K1" location="C86" tooltip="Rekapitulace rozpočtu" display="2) Rekapitulace rozpočtu"/>
    <hyperlink ref="L1" location="C112" tooltip="Rozpočet" display="3) Rozpočet"/>
    <hyperlink ref="S1:T1" location="'Rekapitulace stavby'!C2" tooltip="Rekapitulace stavby" display="Rekapitulace stavby"/>
  </hyperlinks>
  <pageMargins left="0.59027779102325439" right="0.59027779102325439" top="0.52083337306976318" bottom="0.48611113429069519" header="0" footer="0"/>
  <pageSetup paperSize="9" scale="95" fitToHeight="100" orientation="portrait" blackAndWhite="1" horizontalDpi="4294967293" verticalDpi="0" r:id="rId1"/>
  <headerFooter alignWithMargins="0">
    <oddFooter>&amp;CStrana &amp;P z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412"/>
  <sheetViews>
    <sheetView showGridLines="0" workbookViewId="0">
      <pane ySplit="1" topLeftCell="A2" activePane="bottomLeft" state="frozenSplit"/>
      <selection pane="bottomLeft" activeCell="M146" sqref="M146"/>
    </sheetView>
  </sheetViews>
  <sheetFormatPr defaultColWidth="10.5" defaultRowHeight="14.25" customHeight="1" x14ac:dyDescent="0.3"/>
  <cols>
    <col min="1" max="1" width="8.33203125" style="2" customWidth="1"/>
    <col min="2" max="2" width="1.6640625" style="2" customWidth="1"/>
    <col min="3" max="3" width="4.1640625" style="2" customWidth="1"/>
    <col min="4" max="4" width="4.33203125" style="2" customWidth="1"/>
    <col min="5" max="5" width="17.1640625" style="2" customWidth="1"/>
    <col min="6" max="7" width="11.1640625" style="2" customWidth="1"/>
    <col min="8" max="8" width="12.5" style="2" customWidth="1"/>
    <col min="9" max="9" width="7" style="2" customWidth="1"/>
    <col min="10" max="10" width="5.1640625" style="2" customWidth="1"/>
    <col min="11" max="11" width="11.5" style="2" customWidth="1"/>
    <col min="12" max="12" width="12" style="2" customWidth="1"/>
    <col min="13" max="14" width="6" style="2" customWidth="1"/>
    <col min="15" max="15" width="2" style="2" customWidth="1"/>
    <col min="16" max="16" width="12.5" style="2" customWidth="1"/>
    <col min="17" max="17" width="4.1640625" style="2" customWidth="1"/>
    <col min="18" max="18" width="1.6640625" style="2" customWidth="1"/>
    <col min="19" max="19" width="8.1640625" style="2" customWidth="1"/>
    <col min="20" max="20" width="29.6640625" style="2" hidden="1" customWidth="1"/>
    <col min="21" max="21" width="16.33203125" style="2" hidden="1" customWidth="1"/>
    <col min="22" max="22" width="12.33203125" style="2" hidden="1" customWidth="1"/>
    <col min="23" max="23" width="16.33203125" style="2" hidden="1" customWidth="1"/>
    <col min="24" max="24" width="12.1640625" style="2" hidden="1" customWidth="1"/>
    <col min="25" max="25" width="15" style="2" hidden="1" customWidth="1"/>
    <col min="26" max="26" width="11" style="2" hidden="1" customWidth="1"/>
    <col min="27" max="27" width="15" style="2" hidden="1" customWidth="1"/>
    <col min="28" max="28" width="16.33203125" style="2" hidden="1" customWidth="1"/>
    <col min="29" max="29" width="11" style="2" customWidth="1"/>
    <col min="30" max="30" width="15" style="2" customWidth="1"/>
    <col min="31" max="31" width="16.33203125" style="2" customWidth="1"/>
    <col min="32" max="43" width="10.5" style="1" customWidth="1"/>
    <col min="44" max="64" width="10.5" style="2" hidden="1" customWidth="1"/>
    <col min="65" max="16384" width="10.5" style="1"/>
  </cols>
  <sheetData>
    <row r="1" spans="1:256" s="3" customFormat="1" ht="22.5" customHeight="1" x14ac:dyDescent="0.3">
      <c r="A1" s="144"/>
      <c r="B1" s="141"/>
      <c r="C1" s="141"/>
      <c r="D1" s="142" t="s">
        <v>305</v>
      </c>
      <c r="E1" s="141"/>
      <c r="F1" s="143" t="s">
        <v>300</v>
      </c>
      <c r="G1" s="143"/>
      <c r="H1" s="179" t="s">
        <v>301</v>
      </c>
      <c r="I1" s="179"/>
      <c r="J1" s="179"/>
      <c r="K1" s="179"/>
      <c r="L1" s="143" t="s">
        <v>302</v>
      </c>
      <c r="M1" s="141"/>
      <c r="N1" s="141"/>
      <c r="O1" s="142" t="s">
        <v>397</v>
      </c>
      <c r="P1" s="141"/>
      <c r="Q1" s="141"/>
      <c r="R1" s="141"/>
      <c r="S1" s="143" t="s">
        <v>303</v>
      </c>
      <c r="T1" s="143"/>
      <c r="U1" s="144"/>
      <c r="V1" s="144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  <c r="FC1" s="5"/>
      <c r="FD1" s="5"/>
      <c r="FE1" s="5"/>
      <c r="FF1" s="5"/>
      <c r="FG1" s="5"/>
      <c r="FH1" s="5"/>
      <c r="FI1" s="5"/>
      <c r="FJ1" s="5"/>
      <c r="FK1" s="5"/>
      <c r="FL1" s="5"/>
      <c r="FM1" s="5"/>
      <c r="FN1" s="5"/>
      <c r="FO1" s="5"/>
      <c r="FP1" s="5"/>
      <c r="FQ1" s="5"/>
      <c r="FR1" s="5"/>
      <c r="FS1" s="5"/>
      <c r="FT1" s="5"/>
      <c r="FU1" s="5"/>
      <c r="FV1" s="5"/>
      <c r="FW1" s="5"/>
      <c r="FX1" s="5"/>
      <c r="FY1" s="5"/>
      <c r="FZ1" s="5"/>
      <c r="GA1" s="5"/>
      <c r="GB1" s="5"/>
      <c r="GC1" s="5"/>
      <c r="GD1" s="5"/>
      <c r="GE1" s="5"/>
      <c r="GF1" s="5"/>
      <c r="GG1" s="5"/>
      <c r="GH1" s="5"/>
      <c r="GI1" s="5"/>
      <c r="GJ1" s="5"/>
      <c r="GK1" s="5"/>
      <c r="GL1" s="5"/>
      <c r="GM1" s="5"/>
      <c r="GN1" s="5"/>
      <c r="GO1" s="5"/>
      <c r="GP1" s="5"/>
      <c r="GQ1" s="5"/>
      <c r="GR1" s="5"/>
      <c r="GS1" s="5"/>
      <c r="GT1" s="5"/>
      <c r="GU1" s="5"/>
      <c r="GV1" s="5"/>
      <c r="GW1" s="5"/>
      <c r="GX1" s="5"/>
      <c r="GY1" s="5"/>
      <c r="GZ1" s="5"/>
      <c r="HA1" s="5"/>
      <c r="HB1" s="5"/>
      <c r="HC1" s="5"/>
      <c r="HD1" s="5"/>
      <c r="HE1" s="5"/>
      <c r="HF1" s="5"/>
      <c r="HG1" s="5"/>
      <c r="HH1" s="5"/>
      <c r="HI1" s="5"/>
      <c r="HJ1" s="5"/>
      <c r="HK1" s="5"/>
      <c r="HL1" s="5"/>
      <c r="HM1" s="5"/>
      <c r="HN1" s="5"/>
      <c r="HO1" s="5"/>
      <c r="HP1" s="5"/>
      <c r="HQ1" s="5"/>
      <c r="HR1" s="5"/>
      <c r="HS1" s="5"/>
      <c r="HT1" s="5"/>
      <c r="HU1" s="5"/>
      <c r="HV1" s="5"/>
      <c r="HW1" s="5"/>
      <c r="HX1" s="5"/>
      <c r="HY1" s="5"/>
      <c r="HZ1" s="5"/>
      <c r="IA1" s="5"/>
      <c r="IB1" s="5"/>
      <c r="IC1" s="5"/>
      <c r="ID1" s="5"/>
      <c r="IE1" s="5"/>
      <c r="IF1" s="5"/>
      <c r="IG1" s="5"/>
      <c r="IH1" s="5"/>
      <c r="II1" s="5"/>
      <c r="IJ1" s="5"/>
      <c r="IK1" s="5"/>
      <c r="IL1" s="5"/>
      <c r="IM1" s="5"/>
      <c r="IN1" s="5"/>
      <c r="IO1" s="5"/>
      <c r="IP1" s="5"/>
      <c r="IQ1" s="5"/>
      <c r="IR1" s="5"/>
      <c r="IS1" s="5"/>
      <c r="IT1" s="5"/>
      <c r="IU1" s="5"/>
      <c r="IV1" s="5"/>
    </row>
    <row r="2" spans="1:256" s="2" customFormat="1" ht="37.5" customHeight="1" x14ac:dyDescent="0.3">
      <c r="C2" s="175" t="s">
        <v>308</v>
      </c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  <c r="P2" s="148"/>
      <c r="Q2" s="148"/>
      <c r="S2" s="147" t="s">
        <v>309</v>
      </c>
      <c r="T2" s="148"/>
      <c r="U2" s="148"/>
      <c r="V2" s="148"/>
      <c r="W2" s="148"/>
      <c r="X2" s="148"/>
      <c r="Y2" s="148"/>
      <c r="Z2" s="148"/>
      <c r="AA2" s="148"/>
      <c r="AB2" s="148"/>
      <c r="AC2" s="148"/>
      <c r="AT2" s="2" t="s">
        <v>386</v>
      </c>
    </row>
    <row r="3" spans="1:256" s="2" customFormat="1" ht="7.5" customHeight="1" x14ac:dyDescent="0.3">
      <c r="B3" s="7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9"/>
      <c r="AT3" s="2" t="s">
        <v>398</v>
      </c>
    </row>
    <row r="4" spans="1:256" s="2" customFormat="1" ht="37.5" customHeight="1" x14ac:dyDescent="0.3">
      <c r="B4" s="10"/>
      <c r="C4" s="160" t="s">
        <v>399</v>
      </c>
      <c r="D4" s="148"/>
      <c r="E4" s="148"/>
      <c r="F4" s="148"/>
      <c r="G4" s="148"/>
      <c r="H4" s="148"/>
      <c r="I4" s="148"/>
      <c r="J4" s="148"/>
      <c r="K4" s="148"/>
      <c r="L4" s="148"/>
      <c r="M4" s="148"/>
      <c r="N4" s="148"/>
      <c r="O4" s="148"/>
      <c r="P4" s="148"/>
      <c r="Q4" s="148"/>
      <c r="R4" s="11"/>
      <c r="T4" s="12" t="s">
        <v>314</v>
      </c>
      <c r="AT4" s="2" t="s">
        <v>307</v>
      </c>
    </row>
    <row r="5" spans="1:256" s="2" customFormat="1" ht="7.5" customHeight="1" x14ac:dyDescent="0.3">
      <c r="B5" s="10"/>
      <c r="R5" s="11"/>
    </row>
    <row r="6" spans="1:256" s="2" customFormat="1" ht="26.25" customHeight="1" x14ac:dyDescent="0.3">
      <c r="B6" s="10"/>
      <c r="D6" s="16" t="s">
        <v>318</v>
      </c>
      <c r="F6" s="195" t="str">
        <f>'Rekapitulace stavby'!$K$6</f>
        <v>MŠ Spojenců 2170/44 - vzduchotechnika a klimatizace pro hospodářský pavilon</v>
      </c>
      <c r="G6" s="148"/>
      <c r="H6" s="148"/>
      <c r="I6" s="148"/>
      <c r="J6" s="148"/>
      <c r="K6" s="148"/>
      <c r="L6" s="148"/>
      <c r="M6" s="148"/>
      <c r="N6" s="148"/>
      <c r="O6" s="148"/>
      <c r="P6" s="148"/>
      <c r="R6" s="11"/>
    </row>
    <row r="7" spans="1:256" s="6" customFormat="1" ht="33.75" customHeight="1" x14ac:dyDescent="0.3">
      <c r="B7" s="19"/>
      <c r="D7" s="15" t="s">
        <v>400</v>
      </c>
      <c r="F7" s="176" t="s">
        <v>181</v>
      </c>
      <c r="G7" s="151"/>
      <c r="H7" s="151"/>
      <c r="I7" s="151"/>
      <c r="J7" s="151"/>
      <c r="K7" s="151"/>
      <c r="L7" s="151"/>
      <c r="M7" s="151"/>
      <c r="N7" s="151"/>
      <c r="O7" s="151"/>
      <c r="P7" s="151"/>
      <c r="R7" s="20"/>
    </row>
    <row r="8" spans="1:256" s="6" customFormat="1" ht="15" customHeight="1" x14ac:dyDescent="0.3">
      <c r="B8" s="19"/>
      <c r="D8" s="16" t="s">
        <v>320</v>
      </c>
      <c r="F8" s="14"/>
      <c r="M8" s="16" t="s">
        <v>321</v>
      </c>
      <c r="O8" s="14"/>
      <c r="R8" s="20"/>
    </row>
    <row r="9" spans="1:256" s="6" customFormat="1" ht="15" customHeight="1" x14ac:dyDescent="0.3">
      <c r="B9" s="19"/>
      <c r="D9" s="16" t="s">
        <v>323</v>
      </c>
      <c r="F9" s="14" t="s">
        <v>324</v>
      </c>
      <c r="M9" s="16" t="s">
        <v>325</v>
      </c>
      <c r="O9" s="196"/>
      <c r="P9" s="151"/>
      <c r="R9" s="20"/>
    </row>
    <row r="10" spans="1:256" s="6" customFormat="1" ht="12" customHeight="1" x14ac:dyDescent="0.3">
      <c r="B10" s="19"/>
      <c r="R10" s="20"/>
    </row>
    <row r="11" spans="1:256" s="6" customFormat="1" ht="15" customHeight="1" x14ac:dyDescent="0.3">
      <c r="B11" s="19"/>
      <c r="D11" s="16" t="s">
        <v>326</v>
      </c>
      <c r="M11" s="16" t="s">
        <v>327</v>
      </c>
      <c r="O11" s="162" t="str">
        <f>IF('Rekapitulace stavby'!$AN$10="","",'Rekapitulace stavby'!$AN$10)</f>
        <v/>
      </c>
      <c r="P11" s="151"/>
      <c r="R11" s="20"/>
    </row>
    <row r="12" spans="1:256" s="6" customFormat="1" ht="18.75" customHeight="1" x14ac:dyDescent="0.3">
      <c r="B12" s="19"/>
      <c r="E12" s="14" t="str">
        <f>IF('Rekapitulace stavby'!$E$11="","",'Rekapitulace stavby'!$E$11)</f>
        <v xml:space="preserve"> </v>
      </c>
      <c r="M12" s="16" t="s">
        <v>328</v>
      </c>
      <c r="O12" s="162" t="str">
        <f>IF('Rekapitulace stavby'!$AN$11="","",'Rekapitulace stavby'!$AN$11)</f>
        <v/>
      </c>
      <c r="P12" s="151"/>
      <c r="R12" s="20"/>
    </row>
    <row r="13" spans="1:256" s="6" customFormat="1" ht="7.5" customHeight="1" x14ac:dyDescent="0.3">
      <c r="B13" s="19"/>
      <c r="R13" s="20"/>
    </row>
    <row r="14" spans="1:256" s="6" customFormat="1" ht="15" customHeight="1" x14ac:dyDescent="0.3">
      <c r="B14" s="19"/>
      <c r="D14" s="16" t="s">
        <v>329</v>
      </c>
      <c r="M14" s="16" t="s">
        <v>327</v>
      </c>
      <c r="O14" s="162" t="str">
        <f>IF('Rekapitulace stavby'!$AN$13="","",'Rekapitulace stavby'!$AN$13)</f>
        <v/>
      </c>
      <c r="P14" s="151"/>
      <c r="R14" s="20"/>
    </row>
    <row r="15" spans="1:256" s="6" customFormat="1" ht="18.75" customHeight="1" x14ac:dyDescent="0.3">
      <c r="B15" s="19"/>
      <c r="E15" s="14" t="str">
        <f>IF('Rekapitulace stavby'!$E$14="","",'Rekapitulace stavby'!$E$14)</f>
        <v xml:space="preserve"> </v>
      </c>
      <c r="M15" s="16" t="s">
        <v>328</v>
      </c>
      <c r="O15" s="162" t="str">
        <f>IF('Rekapitulace stavby'!$AN$14="","",'Rekapitulace stavby'!$AN$14)</f>
        <v/>
      </c>
      <c r="P15" s="151"/>
      <c r="R15" s="20"/>
    </row>
    <row r="16" spans="1:256" s="6" customFormat="1" ht="7.5" customHeight="1" x14ac:dyDescent="0.3">
      <c r="B16" s="19"/>
      <c r="R16" s="20"/>
    </row>
    <row r="17" spans="2:18" s="6" customFormat="1" ht="15" customHeight="1" x14ac:dyDescent="0.3">
      <c r="B17" s="19"/>
      <c r="D17" s="16" t="s">
        <v>330</v>
      </c>
      <c r="M17" s="16" t="s">
        <v>327</v>
      </c>
      <c r="O17" s="162" t="str">
        <f>IF('Rekapitulace stavby'!$AN$16="","",'Rekapitulace stavby'!$AN$16)</f>
        <v/>
      </c>
      <c r="P17" s="151"/>
      <c r="R17" s="20"/>
    </row>
    <row r="18" spans="2:18" s="6" customFormat="1" ht="18.75" customHeight="1" x14ac:dyDescent="0.3">
      <c r="B18" s="19"/>
      <c r="E18" s="14" t="str">
        <f>IF('Rekapitulace stavby'!$E$17="","",'Rekapitulace stavby'!$E$17)</f>
        <v xml:space="preserve"> </v>
      </c>
      <c r="M18" s="16" t="s">
        <v>328</v>
      </c>
      <c r="O18" s="162" t="str">
        <f>IF('Rekapitulace stavby'!$AN$17="","",'Rekapitulace stavby'!$AN$17)</f>
        <v/>
      </c>
      <c r="P18" s="151"/>
      <c r="R18" s="20"/>
    </row>
    <row r="19" spans="2:18" s="6" customFormat="1" ht="7.5" customHeight="1" x14ac:dyDescent="0.3">
      <c r="B19" s="19"/>
      <c r="R19" s="20"/>
    </row>
    <row r="20" spans="2:18" s="6" customFormat="1" ht="15" customHeight="1" x14ac:dyDescent="0.3">
      <c r="B20" s="19"/>
      <c r="D20" s="16" t="s">
        <v>332</v>
      </c>
      <c r="M20" s="16" t="s">
        <v>327</v>
      </c>
      <c r="O20" s="162" t="str">
        <f>IF('Rekapitulace stavby'!$AN$19="","",'Rekapitulace stavby'!$AN$19)</f>
        <v/>
      </c>
      <c r="P20" s="151"/>
      <c r="R20" s="20"/>
    </row>
    <row r="21" spans="2:18" s="6" customFormat="1" ht="18.75" customHeight="1" x14ac:dyDescent="0.3">
      <c r="B21" s="19"/>
      <c r="E21" s="14" t="str">
        <f>IF('Rekapitulace stavby'!$E$20="","",'Rekapitulace stavby'!$E$20)</f>
        <v xml:space="preserve"> </v>
      </c>
      <c r="M21" s="16" t="s">
        <v>328</v>
      </c>
      <c r="O21" s="162" t="str">
        <f>IF('Rekapitulace stavby'!$AN$20="","",'Rekapitulace stavby'!$AN$20)</f>
        <v/>
      </c>
      <c r="P21" s="151"/>
      <c r="R21" s="20"/>
    </row>
    <row r="22" spans="2:18" s="6" customFormat="1" ht="7.5" customHeight="1" x14ac:dyDescent="0.3">
      <c r="B22" s="19"/>
      <c r="R22" s="20"/>
    </row>
    <row r="23" spans="2:18" s="6" customFormat="1" ht="15" customHeight="1" x14ac:dyDescent="0.3">
      <c r="B23" s="19"/>
      <c r="D23" s="16" t="s">
        <v>333</v>
      </c>
      <c r="R23" s="20"/>
    </row>
    <row r="24" spans="2:18" s="78" customFormat="1" ht="15.75" customHeight="1" x14ac:dyDescent="0.3">
      <c r="B24" s="79"/>
      <c r="E24" s="171"/>
      <c r="F24" s="203"/>
      <c r="G24" s="203"/>
      <c r="H24" s="203"/>
      <c r="I24" s="203"/>
      <c r="J24" s="203"/>
      <c r="K24" s="203"/>
      <c r="L24" s="203"/>
      <c r="R24" s="80"/>
    </row>
    <row r="25" spans="2:18" s="6" customFormat="1" ht="7.5" customHeight="1" x14ac:dyDescent="0.3">
      <c r="B25" s="19"/>
      <c r="R25" s="20"/>
    </row>
    <row r="26" spans="2:18" s="6" customFormat="1" ht="7.5" customHeight="1" x14ac:dyDescent="0.3">
      <c r="B26" s="19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R26" s="20"/>
    </row>
    <row r="27" spans="2:18" s="6" customFormat="1" ht="15" customHeight="1" x14ac:dyDescent="0.3">
      <c r="B27" s="19"/>
      <c r="D27" s="81" t="s">
        <v>402</v>
      </c>
      <c r="M27" s="172">
        <f>$N$88</f>
        <v>0</v>
      </c>
      <c r="N27" s="151"/>
      <c r="O27" s="151"/>
      <c r="P27" s="151"/>
      <c r="R27" s="20"/>
    </row>
    <row r="28" spans="2:18" s="6" customFormat="1" ht="15" customHeight="1" x14ac:dyDescent="0.3">
      <c r="B28" s="19"/>
      <c r="D28" s="18" t="s">
        <v>403</v>
      </c>
      <c r="M28" s="172">
        <f>$N$95</f>
        <v>0</v>
      </c>
      <c r="N28" s="151"/>
      <c r="O28" s="151"/>
      <c r="P28" s="151"/>
      <c r="R28" s="20"/>
    </row>
    <row r="29" spans="2:18" s="6" customFormat="1" ht="7.5" customHeight="1" x14ac:dyDescent="0.3">
      <c r="B29" s="19"/>
      <c r="R29" s="20"/>
    </row>
    <row r="30" spans="2:18" s="6" customFormat="1" ht="26.25" customHeight="1" x14ac:dyDescent="0.3">
      <c r="B30" s="19"/>
      <c r="D30" s="82" t="s">
        <v>336</v>
      </c>
      <c r="M30" s="202">
        <f>ROUND($M$27+$M$28,2)</f>
        <v>0</v>
      </c>
      <c r="N30" s="151"/>
      <c r="O30" s="151"/>
      <c r="P30" s="151"/>
      <c r="R30" s="20"/>
    </row>
    <row r="31" spans="2:18" s="6" customFormat="1" ht="7.5" customHeight="1" x14ac:dyDescent="0.3">
      <c r="B31" s="19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R31" s="20"/>
    </row>
    <row r="32" spans="2:18" s="6" customFormat="1" ht="15" customHeight="1" x14ac:dyDescent="0.3">
      <c r="B32" s="19"/>
      <c r="D32" s="24" t="s">
        <v>337</v>
      </c>
      <c r="E32" s="24" t="s">
        <v>338</v>
      </c>
      <c r="F32" s="83">
        <v>0.21</v>
      </c>
      <c r="G32" s="84" t="s">
        <v>339</v>
      </c>
      <c r="H32" s="201">
        <f>ROUND((SUM($BE$95:$BE$96)+SUM($BE$114:$BE$142)),2)</f>
        <v>0</v>
      </c>
      <c r="I32" s="151"/>
      <c r="J32" s="151"/>
      <c r="M32" s="201">
        <f>ROUND(ROUND((SUM($BE$95:$BE$96)+SUM($BE$114:$BE$142)),2)*$F$32,2)</f>
        <v>0</v>
      </c>
      <c r="N32" s="151"/>
      <c r="O32" s="151"/>
      <c r="P32" s="151"/>
      <c r="R32" s="20"/>
    </row>
    <row r="33" spans="2:18" s="6" customFormat="1" ht="15" customHeight="1" x14ac:dyDescent="0.3">
      <c r="B33" s="19"/>
      <c r="E33" s="24" t="s">
        <v>340</v>
      </c>
      <c r="F33" s="83">
        <v>0.15</v>
      </c>
      <c r="G33" s="84" t="s">
        <v>339</v>
      </c>
      <c r="H33" s="201">
        <f>ROUND((SUM($BF$95:$BF$96)+SUM($BF$114:$BF$142)),2)</f>
        <v>0</v>
      </c>
      <c r="I33" s="151"/>
      <c r="J33" s="151"/>
      <c r="M33" s="201">
        <f>ROUND(ROUND((SUM($BF$95:$BF$96)+SUM($BF$114:$BF$142)),2)*$F$33,2)</f>
        <v>0</v>
      </c>
      <c r="N33" s="151"/>
      <c r="O33" s="151"/>
      <c r="P33" s="151"/>
      <c r="R33" s="20"/>
    </row>
    <row r="34" spans="2:18" s="6" customFormat="1" ht="15" hidden="1" customHeight="1" x14ac:dyDescent="0.3">
      <c r="B34" s="19"/>
      <c r="E34" s="24" t="s">
        <v>341</v>
      </c>
      <c r="F34" s="83">
        <v>0.21</v>
      </c>
      <c r="G34" s="84" t="s">
        <v>339</v>
      </c>
      <c r="H34" s="201">
        <f>ROUND((SUM($BG$95:$BG$96)+SUM($BG$114:$BG$142)),2)</f>
        <v>0</v>
      </c>
      <c r="I34" s="151"/>
      <c r="J34" s="151"/>
      <c r="M34" s="201">
        <v>0</v>
      </c>
      <c r="N34" s="151"/>
      <c r="O34" s="151"/>
      <c r="P34" s="151"/>
      <c r="R34" s="20"/>
    </row>
    <row r="35" spans="2:18" s="6" customFormat="1" ht="15" hidden="1" customHeight="1" x14ac:dyDescent="0.3">
      <c r="B35" s="19"/>
      <c r="E35" s="24" t="s">
        <v>342</v>
      </c>
      <c r="F35" s="83">
        <v>0.15</v>
      </c>
      <c r="G35" s="84" t="s">
        <v>339</v>
      </c>
      <c r="H35" s="201">
        <f>ROUND((SUM($BH$95:$BH$96)+SUM($BH$114:$BH$142)),2)</f>
        <v>0</v>
      </c>
      <c r="I35" s="151"/>
      <c r="J35" s="151"/>
      <c r="M35" s="201">
        <v>0</v>
      </c>
      <c r="N35" s="151"/>
      <c r="O35" s="151"/>
      <c r="P35" s="151"/>
      <c r="R35" s="20"/>
    </row>
    <row r="36" spans="2:18" s="6" customFormat="1" ht="15" hidden="1" customHeight="1" x14ac:dyDescent="0.3">
      <c r="B36" s="19"/>
      <c r="E36" s="24" t="s">
        <v>343</v>
      </c>
      <c r="F36" s="83">
        <v>0</v>
      </c>
      <c r="G36" s="84" t="s">
        <v>339</v>
      </c>
      <c r="H36" s="201">
        <f>ROUND((SUM($BI$95:$BI$96)+SUM($BI$114:$BI$142)),2)</f>
        <v>0</v>
      </c>
      <c r="I36" s="151"/>
      <c r="J36" s="151"/>
      <c r="M36" s="201">
        <v>0</v>
      </c>
      <c r="N36" s="151"/>
      <c r="O36" s="151"/>
      <c r="P36" s="151"/>
      <c r="R36" s="20"/>
    </row>
    <row r="37" spans="2:18" s="6" customFormat="1" ht="7.5" customHeight="1" x14ac:dyDescent="0.3">
      <c r="B37" s="19"/>
      <c r="R37" s="20"/>
    </row>
    <row r="38" spans="2:18" s="6" customFormat="1" ht="26.25" customHeight="1" x14ac:dyDescent="0.3">
      <c r="B38" s="19"/>
      <c r="C38" s="27"/>
      <c r="D38" s="28" t="s">
        <v>344</v>
      </c>
      <c r="E38" s="29"/>
      <c r="F38" s="29"/>
      <c r="G38" s="85" t="s">
        <v>345</v>
      </c>
      <c r="H38" s="30" t="s">
        <v>346</v>
      </c>
      <c r="I38" s="29"/>
      <c r="J38" s="29"/>
      <c r="K38" s="29"/>
      <c r="L38" s="170">
        <f>SUM($M$30:$M$36)</f>
        <v>0</v>
      </c>
      <c r="M38" s="157"/>
      <c r="N38" s="157"/>
      <c r="O38" s="157"/>
      <c r="P38" s="159"/>
      <c r="Q38" s="27"/>
      <c r="R38" s="20"/>
    </row>
    <row r="39" spans="2:18" s="6" customFormat="1" ht="15" customHeight="1" x14ac:dyDescent="0.3">
      <c r="B39" s="19"/>
      <c r="R39" s="20"/>
    </row>
    <row r="40" spans="2:18" s="6" customFormat="1" ht="15" customHeight="1" x14ac:dyDescent="0.3">
      <c r="B40" s="19"/>
      <c r="R40" s="20"/>
    </row>
    <row r="41" spans="2:18" ht="14.25" customHeight="1" x14ac:dyDescent="0.3">
      <c r="B41" s="10"/>
      <c r="R41" s="11"/>
    </row>
    <row r="42" spans="2:18" ht="14.25" customHeight="1" x14ac:dyDescent="0.3">
      <c r="B42" s="10"/>
      <c r="R42" s="11"/>
    </row>
    <row r="43" spans="2:18" ht="14.25" customHeight="1" x14ac:dyDescent="0.3">
      <c r="B43" s="10"/>
      <c r="R43" s="11"/>
    </row>
    <row r="44" spans="2:18" ht="14.25" customHeight="1" x14ac:dyDescent="0.3">
      <c r="B44" s="10"/>
      <c r="R44" s="11"/>
    </row>
    <row r="45" spans="2:18" ht="14.25" customHeight="1" x14ac:dyDescent="0.3">
      <c r="B45" s="10"/>
      <c r="R45" s="11"/>
    </row>
    <row r="46" spans="2:18" ht="14.25" customHeight="1" x14ac:dyDescent="0.3">
      <c r="B46" s="10"/>
      <c r="R46" s="11"/>
    </row>
    <row r="47" spans="2:18" ht="14.25" customHeight="1" x14ac:dyDescent="0.3">
      <c r="B47" s="10"/>
      <c r="R47" s="11"/>
    </row>
    <row r="48" spans="2:18" ht="14.25" customHeight="1" x14ac:dyDescent="0.3">
      <c r="B48" s="10"/>
      <c r="R48" s="11"/>
    </row>
    <row r="49" spans="2:18" ht="14.25" customHeight="1" x14ac:dyDescent="0.3">
      <c r="B49" s="10"/>
      <c r="R49" s="11"/>
    </row>
    <row r="50" spans="2:18" s="6" customFormat="1" ht="15.75" customHeight="1" x14ac:dyDescent="0.3">
      <c r="B50" s="19"/>
      <c r="D50" s="31" t="s">
        <v>347</v>
      </c>
      <c r="E50" s="32"/>
      <c r="F50" s="32"/>
      <c r="G50" s="32"/>
      <c r="H50" s="33"/>
      <c r="J50" s="31" t="s">
        <v>348</v>
      </c>
      <c r="K50" s="32"/>
      <c r="L50" s="32"/>
      <c r="M50" s="32"/>
      <c r="N50" s="32"/>
      <c r="O50" s="32"/>
      <c r="P50" s="33"/>
      <c r="R50" s="20"/>
    </row>
    <row r="51" spans="2:18" ht="14.25" customHeight="1" x14ac:dyDescent="0.3">
      <c r="B51" s="10"/>
      <c r="D51" s="34"/>
      <c r="H51" s="35"/>
      <c r="J51" s="34"/>
      <c r="P51" s="35"/>
      <c r="R51" s="11"/>
    </row>
    <row r="52" spans="2:18" ht="14.25" customHeight="1" x14ac:dyDescent="0.3">
      <c r="B52" s="10"/>
      <c r="D52" s="34"/>
      <c r="H52" s="35"/>
      <c r="J52" s="34"/>
      <c r="P52" s="35"/>
      <c r="R52" s="11"/>
    </row>
    <row r="53" spans="2:18" ht="14.25" customHeight="1" x14ac:dyDescent="0.3">
      <c r="B53" s="10"/>
      <c r="D53" s="34"/>
      <c r="H53" s="35"/>
      <c r="J53" s="34"/>
      <c r="P53" s="35"/>
      <c r="R53" s="11"/>
    </row>
    <row r="54" spans="2:18" ht="14.25" customHeight="1" x14ac:dyDescent="0.3">
      <c r="B54" s="10"/>
      <c r="D54" s="34"/>
      <c r="H54" s="35"/>
      <c r="J54" s="34"/>
      <c r="P54" s="35"/>
      <c r="R54" s="11"/>
    </row>
    <row r="55" spans="2:18" ht="14.25" customHeight="1" x14ac:dyDescent="0.3">
      <c r="B55" s="10"/>
      <c r="D55" s="34"/>
      <c r="H55" s="35"/>
      <c r="J55" s="34"/>
      <c r="P55" s="35"/>
      <c r="R55" s="11"/>
    </row>
    <row r="56" spans="2:18" ht="14.25" customHeight="1" x14ac:dyDescent="0.3">
      <c r="B56" s="10"/>
      <c r="D56" s="34"/>
      <c r="H56" s="35"/>
      <c r="J56" s="34"/>
      <c r="P56" s="35"/>
      <c r="R56" s="11"/>
    </row>
    <row r="57" spans="2:18" ht="14.25" customHeight="1" x14ac:dyDescent="0.3">
      <c r="B57" s="10"/>
      <c r="D57" s="34"/>
      <c r="H57" s="35"/>
      <c r="J57" s="34"/>
      <c r="P57" s="35"/>
      <c r="R57" s="11"/>
    </row>
    <row r="58" spans="2:18" ht="14.25" customHeight="1" x14ac:dyDescent="0.3">
      <c r="B58" s="10"/>
      <c r="D58" s="34"/>
      <c r="H58" s="35"/>
      <c r="J58" s="34"/>
      <c r="P58" s="35"/>
      <c r="R58" s="11"/>
    </row>
    <row r="59" spans="2:18" s="6" customFormat="1" ht="15.75" customHeight="1" x14ac:dyDescent="0.3">
      <c r="B59" s="19"/>
      <c r="D59" s="36" t="s">
        <v>349</v>
      </c>
      <c r="E59" s="37"/>
      <c r="F59" s="37"/>
      <c r="G59" s="38" t="s">
        <v>350</v>
      </c>
      <c r="H59" s="39"/>
      <c r="J59" s="36" t="s">
        <v>349</v>
      </c>
      <c r="K59" s="37"/>
      <c r="L59" s="37"/>
      <c r="M59" s="37"/>
      <c r="N59" s="38" t="s">
        <v>350</v>
      </c>
      <c r="O59" s="37"/>
      <c r="P59" s="39"/>
      <c r="R59" s="20"/>
    </row>
    <row r="60" spans="2:18" ht="14.25" customHeight="1" x14ac:dyDescent="0.3">
      <c r="B60" s="10"/>
      <c r="R60" s="11"/>
    </row>
    <row r="61" spans="2:18" s="6" customFormat="1" ht="15.75" customHeight="1" x14ac:dyDescent="0.3">
      <c r="B61" s="19"/>
      <c r="D61" s="31" t="s">
        <v>351</v>
      </c>
      <c r="E61" s="32"/>
      <c r="F61" s="32"/>
      <c r="G61" s="32"/>
      <c r="H61" s="33"/>
      <c r="J61" s="31" t="s">
        <v>352</v>
      </c>
      <c r="K61" s="32"/>
      <c r="L61" s="32"/>
      <c r="M61" s="32"/>
      <c r="N61" s="32"/>
      <c r="O61" s="32"/>
      <c r="P61" s="33"/>
      <c r="R61" s="20"/>
    </row>
    <row r="62" spans="2:18" ht="14.25" customHeight="1" x14ac:dyDescent="0.3">
      <c r="B62" s="10"/>
      <c r="D62" s="34"/>
      <c r="H62" s="35"/>
      <c r="J62" s="34"/>
      <c r="P62" s="35"/>
      <c r="R62" s="11"/>
    </row>
    <row r="63" spans="2:18" ht="14.25" customHeight="1" x14ac:dyDescent="0.3">
      <c r="B63" s="10"/>
      <c r="D63" s="34"/>
      <c r="H63" s="35"/>
      <c r="J63" s="34"/>
      <c r="P63" s="35"/>
      <c r="R63" s="11"/>
    </row>
    <row r="64" spans="2:18" ht="14.25" customHeight="1" x14ac:dyDescent="0.3">
      <c r="B64" s="10"/>
      <c r="D64" s="34"/>
      <c r="H64" s="35"/>
      <c r="J64" s="34"/>
      <c r="P64" s="35"/>
      <c r="R64" s="11"/>
    </row>
    <row r="65" spans="2:18" ht="14.25" customHeight="1" x14ac:dyDescent="0.3">
      <c r="B65" s="10"/>
      <c r="D65" s="34"/>
      <c r="H65" s="35"/>
      <c r="J65" s="34"/>
      <c r="P65" s="35"/>
      <c r="R65" s="11"/>
    </row>
    <row r="66" spans="2:18" ht="14.25" customHeight="1" x14ac:dyDescent="0.3">
      <c r="B66" s="10"/>
      <c r="D66" s="34"/>
      <c r="H66" s="35"/>
      <c r="J66" s="34"/>
      <c r="P66" s="35"/>
      <c r="R66" s="11"/>
    </row>
    <row r="67" spans="2:18" ht="14.25" customHeight="1" x14ac:dyDescent="0.3">
      <c r="B67" s="10"/>
      <c r="D67" s="34"/>
      <c r="H67" s="35"/>
      <c r="J67" s="34"/>
      <c r="P67" s="35"/>
      <c r="R67" s="11"/>
    </row>
    <row r="68" spans="2:18" ht="14.25" customHeight="1" x14ac:dyDescent="0.3">
      <c r="B68" s="10"/>
      <c r="D68" s="34"/>
      <c r="H68" s="35"/>
      <c r="J68" s="34"/>
      <c r="P68" s="35"/>
      <c r="R68" s="11"/>
    </row>
    <row r="69" spans="2:18" ht="14.25" customHeight="1" x14ac:dyDescent="0.3">
      <c r="B69" s="10"/>
      <c r="D69" s="34"/>
      <c r="H69" s="35"/>
      <c r="J69" s="34"/>
      <c r="P69" s="35"/>
      <c r="R69" s="11"/>
    </row>
    <row r="70" spans="2:18" s="6" customFormat="1" ht="15.75" customHeight="1" x14ac:dyDescent="0.3">
      <c r="B70" s="19"/>
      <c r="D70" s="36" t="s">
        <v>349</v>
      </c>
      <c r="E70" s="37"/>
      <c r="F70" s="37"/>
      <c r="G70" s="38" t="s">
        <v>350</v>
      </c>
      <c r="H70" s="39"/>
      <c r="J70" s="36" t="s">
        <v>349</v>
      </c>
      <c r="K70" s="37"/>
      <c r="L70" s="37"/>
      <c r="M70" s="37"/>
      <c r="N70" s="38" t="s">
        <v>350</v>
      </c>
      <c r="O70" s="37"/>
      <c r="P70" s="39"/>
      <c r="R70" s="20"/>
    </row>
    <row r="71" spans="2:18" s="6" customFormat="1" ht="15" customHeight="1" x14ac:dyDescent="0.3">
      <c r="B71" s="40"/>
      <c r="C71" s="41"/>
      <c r="D71" s="41"/>
      <c r="E71" s="41"/>
      <c r="F71" s="41"/>
      <c r="G71" s="41"/>
      <c r="H71" s="41"/>
      <c r="I71" s="41"/>
      <c r="J71" s="41"/>
      <c r="K71" s="41"/>
      <c r="L71" s="41"/>
      <c r="M71" s="41"/>
      <c r="N71" s="41"/>
      <c r="O71" s="41"/>
      <c r="P71" s="41"/>
      <c r="Q71" s="41"/>
      <c r="R71" s="42"/>
    </row>
    <row r="75" spans="2:18" s="6" customFormat="1" ht="7.5" customHeight="1" x14ac:dyDescent="0.3">
      <c r="B75" s="43"/>
      <c r="C75" s="44"/>
      <c r="D75" s="44"/>
      <c r="E75" s="44"/>
      <c r="F75" s="44"/>
      <c r="G75" s="44"/>
      <c r="H75" s="44"/>
      <c r="I75" s="44"/>
      <c r="J75" s="44"/>
      <c r="K75" s="44"/>
      <c r="L75" s="44"/>
      <c r="M75" s="44"/>
      <c r="N75" s="44"/>
      <c r="O75" s="44"/>
      <c r="P75" s="44"/>
      <c r="Q75" s="44"/>
      <c r="R75" s="45"/>
    </row>
    <row r="76" spans="2:18" s="6" customFormat="1" ht="37.5" customHeight="1" x14ac:dyDescent="0.3">
      <c r="B76" s="19"/>
      <c r="C76" s="160" t="s">
        <v>404</v>
      </c>
      <c r="D76" s="151"/>
      <c r="E76" s="151"/>
      <c r="F76" s="151"/>
      <c r="G76" s="151"/>
      <c r="H76" s="151"/>
      <c r="I76" s="151"/>
      <c r="J76" s="151"/>
      <c r="K76" s="151"/>
      <c r="L76" s="151"/>
      <c r="M76" s="151"/>
      <c r="N76" s="151"/>
      <c r="O76" s="151"/>
      <c r="P76" s="151"/>
      <c r="Q76" s="151"/>
      <c r="R76" s="20"/>
    </row>
    <row r="77" spans="2:18" s="6" customFormat="1" ht="7.5" customHeight="1" x14ac:dyDescent="0.3">
      <c r="B77" s="19"/>
      <c r="R77" s="20"/>
    </row>
    <row r="78" spans="2:18" s="6" customFormat="1" ht="30.75" customHeight="1" x14ac:dyDescent="0.3">
      <c r="B78" s="19"/>
      <c r="C78" s="16" t="s">
        <v>318</v>
      </c>
      <c r="F78" s="195" t="str">
        <f>$F$6</f>
        <v>MŠ Spojenců 2170/44 - vzduchotechnika a klimatizace pro hospodářský pavilon</v>
      </c>
      <c r="G78" s="151"/>
      <c r="H78" s="151"/>
      <c r="I78" s="151"/>
      <c r="J78" s="151"/>
      <c r="K78" s="151"/>
      <c r="L78" s="151"/>
      <c r="M78" s="151"/>
      <c r="N78" s="151"/>
      <c r="O78" s="151"/>
      <c r="P78" s="151"/>
      <c r="R78" s="20"/>
    </row>
    <row r="79" spans="2:18" s="6" customFormat="1" ht="37.5" customHeight="1" x14ac:dyDescent="0.3">
      <c r="B79" s="19"/>
      <c r="C79" s="48" t="s">
        <v>400</v>
      </c>
      <c r="F79" s="161" t="str">
        <f>$F$7</f>
        <v>01.4 - SO 01.4 ÚT</v>
      </c>
      <c r="G79" s="151"/>
      <c r="H79" s="151"/>
      <c r="I79" s="151"/>
      <c r="J79" s="151"/>
      <c r="K79" s="151"/>
      <c r="L79" s="151"/>
      <c r="M79" s="151"/>
      <c r="N79" s="151"/>
      <c r="O79" s="151"/>
      <c r="P79" s="151"/>
      <c r="R79" s="20"/>
    </row>
    <row r="80" spans="2:18" s="6" customFormat="1" ht="7.5" customHeight="1" x14ac:dyDescent="0.3">
      <c r="B80" s="19"/>
      <c r="R80" s="20"/>
    </row>
    <row r="81" spans="2:47" s="6" customFormat="1" ht="18.75" customHeight="1" x14ac:dyDescent="0.3">
      <c r="B81" s="19"/>
      <c r="C81" s="16" t="s">
        <v>323</v>
      </c>
      <c r="F81" s="14" t="str">
        <f>$F$9</f>
        <v xml:space="preserve"> </v>
      </c>
      <c r="K81" s="16" t="s">
        <v>325</v>
      </c>
      <c r="M81" s="196" t="str">
        <f>IF($O$9="","",$O$9)</f>
        <v/>
      </c>
      <c r="N81" s="151"/>
      <c r="O81" s="151"/>
      <c r="P81" s="151"/>
      <c r="R81" s="20"/>
    </row>
    <row r="82" spans="2:47" s="6" customFormat="1" ht="7.5" customHeight="1" x14ac:dyDescent="0.3">
      <c r="B82" s="19"/>
      <c r="R82" s="20"/>
    </row>
    <row r="83" spans="2:47" s="6" customFormat="1" ht="15.75" customHeight="1" x14ac:dyDescent="0.3">
      <c r="B83" s="19"/>
      <c r="C83" s="16" t="s">
        <v>326</v>
      </c>
      <c r="F83" s="14" t="str">
        <f>$E$12</f>
        <v xml:space="preserve"> </v>
      </c>
      <c r="K83" s="16" t="s">
        <v>330</v>
      </c>
      <c r="M83" s="162" t="str">
        <f>$E$18</f>
        <v xml:space="preserve"> </v>
      </c>
      <c r="N83" s="151"/>
      <c r="O83" s="151"/>
      <c r="P83" s="151"/>
      <c r="Q83" s="151"/>
      <c r="R83" s="20"/>
    </row>
    <row r="84" spans="2:47" s="6" customFormat="1" ht="15" customHeight="1" x14ac:dyDescent="0.3">
      <c r="B84" s="19"/>
      <c r="C84" s="16" t="s">
        <v>329</v>
      </c>
      <c r="F84" s="14" t="str">
        <f>IF($E$15="","",$E$15)</f>
        <v xml:space="preserve"> </v>
      </c>
      <c r="K84" s="16" t="s">
        <v>332</v>
      </c>
      <c r="M84" s="162" t="str">
        <f>$E$21</f>
        <v xml:space="preserve"> </v>
      </c>
      <c r="N84" s="151"/>
      <c r="O84" s="151"/>
      <c r="P84" s="151"/>
      <c r="Q84" s="151"/>
      <c r="R84" s="20"/>
    </row>
    <row r="85" spans="2:47" s="6" customFormat="1" ht="11.25" customHeight="1" x14ac:dyDescent="0.3">
      <c r="B85" s="19"/>
      <c r="R85" s="20"/>
    </row>
    <row r="86" spans="2:47" s="6" customFormat="1" ht="30" customHeight="1" x14ac:dyDescent="0.3">
      <c r="B86" s="19"/>
      <c r="C86" s="200" t="s">
        <v>405</v>
      </c>
      <c r="D86" s="146"/>
      <c r="E86" s="146"/>
      <c r="F86" s="146"/>
      <c r="G86" s="146"/>
      <c r="H86" s="27"/>
      <c r="I86" s="27"/>
      <c r="J86" s="27"/>
      <c r="K86" s="27"/>
      <c r="L86" s="27"/>
      <c r="M86" s="27"/>
      <c r="N86" s="200" t="s">
        <v>406</v>
      </c>
      <c r="O86" s="151"/>
      <c r="P86" s="151"/>
      <c r="Q86" s="151"/>
      <c r="R86" s="20"/>
    </row>
    <row r="87" spans="2:47" s="6" customFormat="1" ht="11.25" customHeight="1" x14ac:dyDescent="0.3">
      <c r="B87" s="19"/>
      <c r="R87" s="20"/>
    </row>
    <row r="88" spans="2:47" s="6" customFormat="1" ht="30" customHeight="1" x14ac:dyDescent="0.3">
      <c r="B88" s="19"/>
      <c r="C88" s="59" t="s">
        <v>407</v>
      </c>
      <c r="N88" s="149">
        <f>$N$114</f>
        <v>0</v>
      </c>
      <c r="O88" s="151"/>
      <c r="P88" s="151"/>
      <c r="Q88" s="151"/>
      <c r="R88" s="20"/>
      <c r="AU88" s="6" t="s">
        <v>408</v>
      </c>
    </row>
    <row r="89" spans="2:47" s="64" customFormat="1" ht="25.5" customHeight="1" x14ac:dyDescent="0.3">
      <c r="B89" s="86"/>
      <c r="D89" s="87" t="s">
        <v>182</v>
      </c>
      <c r="N89" s="199">
        <f>$N$115</f>
        <v>0</v>
      </c>
      <c r="O89" s="198"/>
      <c r="P89" s="198"/>
      <c r="Q89" s="198"/>
      <c r="R89" s="88"/>
    </row>
    <row r="90" spans="2:47" s="64" customFormat="1" ht="25.5" customHeight="1" x14ac:dyDescent="0.3">
      <c r="B90" s="86"/>
      <c r="D90" s="87" t="s">
        <v>183</v>
      </c>
      <c r="N90" s="199">
        <f>$N$121</f>
        <v>0</v>
      </c>
      <c r="O90" s="198"/>
      <c r="P90" s="198"/>
      <c r="Q90" s="198"/>
      <c r="R90" s="88"/>
    </row>
    <row r="91" spans="2:47" s="64" customFormat="1" ht="25.5" customHeight="1" x14ac:dyDescent="0.3">
      <c r="B91" s="86"/>
      <c r="D91" s="87" t="s">
        <v>184</v>
      </c>
      <c r="N91" s="199">
        <f>$N$128</f>
        <v>0</v>
      </c>
      <c r="O91" s="198"/>
      <c r="P91" s="198"/>
      <c r="Q91" s="198"/>
      <c r="R91" s="88"/>
    </row>
    <row r="92" spans="2:47" s="64" customFormat="1" ht="25.5" customHeight="1" x14ac:dyDescent="0.3">
      <c r="B92" s="86"/>
      <c r="D92" s="87" t="s">
        <v>185</v>
      </c>
      <c r="N92" s="199">
        <f>$N$138</f>
        <v>0</v>
      </c>
      <c r="O92" s="198"/>
      <c r="P92" s="198"/>
      <c r="Q92" s="198"/>
      <c r="R92" s="88"/>
    </row>
    <row r="93" spans="2:47" s="64" customFormat="1" ht="25.5" customHeight="1" x14ac:dyDescent="0.3">
      <c r="B93" s="86"/>
      <c r="D93" s="87" t="s">
        <v>186</v>
      </c>
      <c r="N93" s="199">
        <f>$N$141</f>
        <v>0</v>
      </c>
      <c r="O93" s="198"/>
      <c r="P93" s="198"/>
      <c r="Q93" s="198"/>
      <c r="R93" s="88"/>
    </row>
    <row r="94" spans="2:47" s="6" customFormat="1" ht="22.5" customHeight="1" x14ac:dyDescent="0.3">
      <c r="B94" s="19"/>
      <c r="R94" s="20"/>
    </row>
    <row r="95" spans="2:47" s="6" customFormat="1" ht="30" customHeight="1" x14ac:dyDescent="0.3">
      <c r="B95" s="19"/>
      <c r="C95" s="59" t="s">
        <v>421</v>
      </c>
      <c r="N95" s="149">
        <v>0</v>
      </c>
      <c r="O95" s="151"/>
      <c r="P95" s="151"/>
      <c r="Q95" s="151"/>
      <c r="R95" s="20"/>
      <c r="T95" s="92"/>
      <c r="U95" s="93" t="s">
        <v>337</v>
      </c>
    </row>
    <row r="96" spans="2:47" s="6" customFormat="1" ht="18.75" customHeight="1" x14ac:dyDescent="0.3">
      <c r="B96" s="19"/>
      <c r="R96" s="20"/>
    </row>
    <row r="97" spans="2:18" s="6" customFormat="1" ht="30" customHeight="1" x14ac:dyDescent="0.3">
      <c r="B97" s="19"/>
      <c r="C97" s="77" t="s">
        <v>396</v>
      </c>
      <c r="D97" s="27"/>
      <c r="E97" s="27"/>
      <c r="F97" s="27"/>
      <c r="G97" s="27"/>
      <c r="H97" s="27"/>
      <c r="I97" s="27"/>
      <c r="J97" s="27"/>
      <c r="K97" s="27"/>
      <c r="L97" s="145">
        <f>ROUND(SUM($N$88+$N$95),2)</f>
        <v>0</v>
      </c>
      <c r="M97" s="146"/>
      <c r="N97" s="146"/>
      <c r="O97" s="146"/>
      <c r="P97" s="146"/>
      <c r="Q97" s="146"/>
      <c r="R97" s="20"/>
    </row>
    <row r="98" spans="2:18" s="6" customFormat="1" ht="7.5" customHeight="1" x14ac:dyDescent="0.3">
      <c r="B98" s="40"/>
      <c r="C98" s="41"/>
      <c r="D98" s="41"/>
      <c r="E98" s="41"/>
      <c r="F98" s="41"/>
      <c r="G98" s="41"/>
      <c r="H98" s="41"/>
      <c r="I98" s="41"/>
      <c r="J98" s="41"/>
      <c r="K98" s="41"/>
      <c r="L98" s="41"/>
      <c r="M98" s="41"/>
      <c r="N98" s="41"/>
      <c r="O98" s="41"/>
      <c r="P98" s="41"/>
      <c r="Q98" s="41"/>
      <c r="R98" s="42"/>
    </row>
    <row r="102" spans="2:18" s="6" customFormat="1" ht="7.5" customHeight="1" x14ac:dyDescent="0.3">
      <c r="B102" s="43"/>
      <c r="C102" s="44"/>
      <c r="D102" s="44"/>
      <c r="E102" s="44"/>
      <c r="F102" s="44"/>
      <c r="G102" s="44"/>
      <c r="H102" s="44"/>
      <c r="I102" s="44"/>
      <c r="J102" s="44"/>
      <c r="K102" s="44"/>
      <c r="L102" s="44"/>
      <c r="M102" s="44"/>
      <c r="N102" s="44"/>
      <c r="O102" s="44"/>
      <c r="P102" s="44"/>
      <c r="Q102" s="44"/>
      <c r="R102" s="45"/>
    </row>
    <row r="103" spans="2:18" s="6" customFormat="1" ht="37.5" customHeight="1" x14ac:dyDescent="0.3">
      <c r="B103" s="19"/>
      <c r="C103" s="160" t="s">
        <v>422</v>
      </c>
      <c r="D103" s="151"/>
      <c r="E103" s="151"/>
      <c r="F103" s="151"/>
      <c r="G103" s="151"/>
      <c r="H103" s="151"/>
      <c r="I103" s="151"/>
      <c r="J103" s="151"/>
      <c r="K103" s="151"/>
      <c r="L103" s="151"/>
      <c r="M103" s="151"/>
      <c r="N103" s="151"/>
      <c r="O103" s="151"/>
      <c r="P103" s="151"/>
      <c r="Q103" s="151"/>
      <c r="R103" s="20"/>
    </row>
    <row r="104" spans="2:18" s="6" customFormat="1" ht="7.5" customHeight="1" x14ac:dyDescent="0.3">
      <c r="B104" s="19"/>
      <c r="R104" s="20"/>
    </row>
    <row r="105" spans="2:18" s="6" customFormat="1" ht="30.75" customHeight="1" x14ac:dyDescent="0.3">
      <c r="B105" s="19"/>
      <c r="C105" s="16" t="s">
        <v>318</v>
      </c>
      <c r="F105" s="195" t="str">
        <f>$F$6</f>
        <v>MŠ Spojenců 2170/44 - vzduchotechnika a klimatizace pro hospodářský pavilon</v>
      </c>
      <c r="G105" s="151"/>
      <c r="H105" s="151"/>
      <c r="I105" s="151"/>
      <c r="J105" s="151"/>
      <c r="K105" s="151"/>
      <c r="L105" s="151"/>
      <c r="M105" s="151"/>
      <c r="N105" s="151"/>
      <c r="O105" s="151"/>
      <c r="P105" s="151"/>
      <c r="R105" s="20"/>
    </row>
    <row r="106" spans="2:18" s="6" customFormat="1" ht="37.5" customHeight="1" x14ac:dyDescent="0.3">
      <c r="B106" s="19"/>
      <c r="C106" s="48" t="s">
        <v>400</v>
      </c>
      <c r="F106" s="161" t="str">
        <f>$F$7</f>
        <v>01.4 - SO 01.4 ÚT</v>
      </c>
      <c r="G106" s="151"/>
      <c r="H106" s="151"/>
      <c r="I106" s="151"/>
      <c r="J106" s="151"/>
      <c r="K106" s="151"/>
      <c r="L106" s="151"/>
      <c r="M106" s="151"/>
      <c r="N106" s="151"/>
      <c r="O106" s="151"/>
      <c r="P106" s="151"/>
      <c r="R106" s="20"/>
    </row>
    <row r="107" spans="2:18" s="6" customFormat="1" ht="7.5" customHeight="1" x14ac:dyDescent="0.3">
      <c r="B107" s="19"/>
      <c r="R107" s="20"/>
    </row>
    <row r="108" spans="2:18" s="6" customFormat="1" ht="18.75" customHeight="1" x14ac:dyDescent="0.3">
      <c r="B108" s="19"/>
      <c r="C108" s="16" t="s">
        <v>323</v>
      </c>
      <c r="F108" s="14" t="str">
        <f>$F$9</f>
        <v xml:space="preserve"> </v>
      </c>
      <c r="K108" s="16" t="s">
        <v>325</v>
      </c>
      <c r="M108" s="196" t="str">
        <f>IF($O$9="","",$O$9)</f>
        <v/>
      </c>
      <c r="N108" s="151"/>
      <c r="O108" s="151"/>
      <c r="P108" s="151"/>
      <c r="R108" s="20"/>
    </row>
    <row r="109" spans="2:18" s="6" customFormat="1" ht="7.5" customHeight="1" x14ac:dyDescent="0.3">
      <c r="B109" s="19"/>
      <c r="R109" s="20"/>
    </row>
    <row r="110" spans="2:18" s="6" customFormat="1" ht="15.75" customHeight="1" x14ac:dyDescent="0.3">
      <c r="B110" s="19"/>
      <c r="C110" s="16" t="s">
        <v>326</v>
      </c>
      <c r="F110" s="14" t="str">
        <f>$E$12</f>
        <v xml:space="preserve"> </v>
      </c>
      <c r="K110" s="16" t="s">
        <v>330</v>
      </c>
      <c r="M110" s="162" t="str">
        <f>$E$18</f>
        <v xml:space="preserve"> </v>
      </c>
      <c r="N110" s="151"/>
      <c r="O110" s="151"/>
      <c r="P110" s="151"/>
      <c r="Q110" s="151"/>
      <c r="R110" s="20"/>
    </row>
    <row r="111" spans="2:18" s="6" customFormat="1" ht="15" customHeight="1" x14ac:dyDescent="0.3">
      <c r="B111" s="19"/>
      <c r="C111" s="16" t="s">
        <v>329</v>
      </c>
      <c r="F111" s="14" t="str">
        <f>IF($E$15="","",$E$15)</f>
        <v xml:space="preserve"> </v>
      </c>
      <c r="K111" s="16" t="s">
        <v>332</v>
      </c>
      <c r="M111" s="162" t="str">
        <f>$E$21</f>
        <v xml:space="preserve"> </v>
      </c>
      <c r="N111" s="151"/>
      <c r="O111" s="151"/>
      <c r="P111" s="151"/>
      <c r="Q111" s="151"/>
      <c r="R111" s="20"/>
    </row>
    <row r="112" spans="2:18" s="6" customFormat="1" ht="11.25" customHeight="1" x14ac:dyDescent="0.3">
      <c r="B112" s="19"/>
      <c r="R112" s="20"/>
    </row>
    <row r="113" spans="2:65" s="94" customFormat="1" ht="30" customHeight="1" x14ac:dyDescent="0.3">
      <c r="B113" s="95"/>
      <c r="C113" s="96" t="s">
        <v>423</v>
      </c>
      <c r="D113" s="97" t="s">
        <v>424</v>
      </c>
      <c r="E113" s="97" t="s">
        <v>355</v>
      </c>
      <c r="F113" s="192" t="s">
        <v>425</v>
      </c>
      <c r="G113" s="193"/>
      <c r="H113" s="193"/>
      <c r="I113" s="193"/>
      <c r="J113" s="97" t="s">
        <v>426</v>
      </c>
      <c r="K113" s="97" t="s">
        <v>427</v>
      </c>
      <c r="L113" s="192" t="s">
        <v>428</v>
      </c>
      <c r="M113" s="193"/>
      <c r="N113" s="192" t="s">
        <v>429</v>
      </c>
      <c r="O113" s="193"/>
      <c r="P113" s="193"/>
      <c r="Q113" s="194"/>
      <c r="R113" s="98"/>
      <c r="T113" s="54" t="s">
        <v>430</v>
      </c>
      <c r="U113" s="55" t="s">
        <v>337</v>
      </c>
      <c r="V113" s="55" t="s">
        <v>431</v>
      </c>
      <c r="W113" s="55" t="s">
        <v>432</v>
      </c>
      <c r="X113" s="55" t="s">
        <v>433</v>
      </c>
      <c r="Y113" s="55" t="s">
        <v>434</v>
      </c>
      <c r="Z113" s="55" t="s">
        <v>435</v>
      </c>
      <c r="AA113" s="56" t="s">
        <v>436</v>
      </c>
    </row>
    <row r="114" spans="2:65" s="6" customFormat="1" ht="30" customHeight="1" x14ac:dyDescent="0.35">
      <c r="B114" s="19"/>
      <c r="C114" s="59" t="s">
        <v>402</v>
      </c>
      <c r="N114" s="180">
        <f>$BK$114</f>
        <v>0</v>
      </c>
      <c r="O114" s="151"/>
      <c r="P114" s="151"/>
      <c r="Q114" s="151"/>
      <c r="R114" s="20"/>
      <c r="T114" s="58"/>
      <c r="U114" s="32"/>
      <c r="V114" s="32"/>
      <c r="W114" s="99">
        <f>$W$115+$W$121+$W$128+$W$138+$W$141</f>
        <v>0</v>
      </c>
      <c r="X114" s="32"/>
      <c r="Y114" s="99">
        <f>$Y$115+$Y$121+$Y$128+$Y$138+$Y$141</f>
        <v>0</v>
      </c>
      <c r="Z114" s="32"/>
      <c r="AA114" s="100">
        <f>$AA$115+$AA$121+$AA$128+$AA$138+$AA$141</f>
        <v>0</v>
      </c>
      <c r="AT114" s="6" t="s">
        <v>372</v>
      </c>
      <c r="AU114" s="6" t="s">
        <v>408</v>
      </c>
      <c r="BK114" s="101">
        <f>$BK$115+$BK$121+$BK$128+$BK$138+$BK$141</f>
        <v>0</v>
      </c>
    </row>
    <row r="115" spans="2:65" s="102" customFormat="1" ht="37.5" customHeight="1" x14ac:dyDescent="0.35">
      <c r="B115" s="103"/>
      <c r="D115" s="104" t="s">
        <v>182</v>
      </c>
      <c r="E115" s="104"/>
      <c r="F115" s="104"/>
      <c r="G115" s="104"/>
      <c r="H115" s="104"/>
      <c r="I115" s="104"/>
      <c r="J115" s="104"/>
      <c r="K115" s="104"/>
      <c r="L115" s="104"/>
      <c r="M115" s="104"/>
      <c r="N115" s="181">
        <f>$BK$115</f>
        <v>0</v>
      </c>
      <c r="O115" s="178"/>
      <c r="P115" s="178"/>
      <c r="Q115" s="178"/>
      <c r="R115" s="106"/>
      <c r="T115" s="107"/>
      <c r="W115" s="108">
        <f>SUM($W$116:$W$120)</f>
        <v>0</v>
      </c>
      <c r="Y115" s="108">
        <f>SUM($Y$116:$Y$120)</f>
        <v>0</v>
      </c>
      <c r="AA115" s="109">
        <f>SUM($AA$116:$AA$120)</f>
        <v>0</v>
      </c>
      <c r="AR115" s="105" t="s">
        <v>322</v>
      </c>
      <c r="AT115" s="105" t="s">
        <v>372</v>
      </c>
      <c r="AU115" s="105" t="s">
        <v>373</v>
      </c>
      <c r="AY115" s="105" t="s">
        <v>437</v>
      </c>
      <c r="BK115" s="110">
        <f>SUM($BK$116:$BK$120)</f>
        <v>0</v>
      </c>
    </row>
    <row r="116" spans="2:65" s="6" customFormat="1" ht="27" customHeight="1" x14ac:dyDescent="0.3">
      <c r="B116" s="19"/>
      <c r="C116" s="112" t="s">
        <v>322</v>
      </c>
      <c r="D116" s="112" t="s">
        <v>438</v>
      </c>
      <c r="E116" s="113" t="s">
        <v>187</v>
      </c>
      <c r="F116" s="182" t="s">
        <v>188</v>
      </c>
      <c r="G116" s="183"/>
      <c r="H116" s="183"/>
      <c r="I116" s="183"/>
      <c r="J116" s="114" t="s">
        <v>643</v>
      </c>
      <c r="K116" s="115">
        <v>1</v>
      </c>
      <c r="L116" s="184">
        <v>0</v>
      </c>
      <c r="M116" s="183"/>
      <c r="N116" s="184">
        <f>ROUND($L$116*$K$116,2)</f>
        <v>0</v>
      </c>
      <c r="O116" s="183"/>
      <c r="P116" s="183"/>
      <c r="Q116" s="183"/>
      <c r="R116" s="20"/>
      <c r="T116" s="116"/>
      <c r="U116" s="25" t="s">
        <v>338</v>
      </c>
      <c r="V116" s="117">
        <v>0</v>
      </c>
      <c r="W116" s="117">
        <f>$V$116*$K$116</f>
        <v>0</v>
      </c>
      <c r="X116" s="117">
        <v>0</v>
      </c>
      <c r="Y116" s="117">
        <f>$X$116*$K$116</f>
        <v>0</v>
      </c>
      <c r="Z116" s="117">
        <v>0</v>
      </c>
      <c r="AA116" s="118">
        <f>$Z$116*$K$116</f>
        <v>0</v>
      </c>
      <c r="AR116" s="6" t="s">
        <v>442</v>
      </c>
      <c r="AT116" s="6" t="s">
        <v>438</v>
      </c>
      <c r="AU116" s="6" t="s">
        <v>322</v>
      </c>
      <c r="AY116" s="6" t="s">
        <v>437</v>
      </c>
      <c r="BE116" s="119">
        <f>IF($U$116="základní",$N$116,0)</f>
        <v>0</v>
      </c>
      <c r="BF116" s="119">
        <f>IF($U$116="snížená",$N$116,0)</f>
        <v>0</v>
      </c>
      <c r="BG116" s="119">
        <f>IF($U$116="zákl. přenesená",$N$116,0)</f>
        <v>0</v>
      </c>
      <c r="BH116" s="119">
        <f>IF($U$116="sníž. přenesená",$N$116,0)</f>
        <v>0</v>
      </c>
      <c r="BI116" s="119">
        <f>IF($U$116="nulová",$N$116,0)</f>
        <v>0</v>
      </c>
      <c r="BJ116" s="6" t="s">
        <v>322</v>
      </c>
      <c r="BK116" s="119">
        <f>ROUND($L$116*$K$116,2)</f>
        <v>0</v>
      </c>
      <c r="BL116" s="6" t="s">
        <v>442</v>
      </c>
      <c r="BM116" s="6" t="s">
        <v>189</v>
      </c>
    </row>
    <row r="117" spans="2:65" s="6" customFormat="1" ht="15.75" customHeight="1" x14ac:dyDescent="0.3">
      <c r="B117" s="19"/>
      <c r="C117" s="112" t="s">
        <v>398</v>
      </c>
      <c r="D117" s="112" t="s">
        <v>438</v>
      </c>
      <c r="E117" s="113" t="s">
        <v>190</v>
      </c>
      <c r="F117" s="182" t="s">
        <v>191</v>
      </c>
      <c r="G117" s="183"/>
      <c r="H117" s="183"/>
      <c r="I117" s="183"/>
      <c r="J117" s="114" t="s">
        <v>192</v>
      </c>
      <c r="K117" s="115">
        <v>1</v>
      </c>
      <c r="L117" s="184">
        <v>0</v>
      </c>
      <c r="M117" s="183"/>
      <c r="N117" s="184">
        <f>ROUND($L$117*$K$117,2)</f>
        <v>0</v>
      </c>
      <c r="O117" s="183"/>
      <c r="P117" s="183"/>
      <c r="Q117" s="183"/>
      <c r="R117" s="20"/>
      <c r="T117" s="116"/>
      <c r="U117" s="25" t="s">
        <v>338</v>
      </c>
      <c r="V117" s="117">
        <v>0</v>
      </c>
      <c r="W117" s="117">
        <f>$V$117*$K$117</f>
        <v>0</v>
      </c>
      <c r="X117" s="117">
        <v>0</v>
      </c>
      <c r="Y117" s="117">
        <f>$X$117*$K$117</f>
        <v>0</v>
      </c>
      <c r="Z117" s="117">
        <v>0</v>
      </c>
      <c r="AA117" s="118">
        <f>$Z$117*$K$117</f>
        <v>0</v>
      </c>
      <c r="AR117" s="6" t="s">
        <v>442</v>
      </c>
      <c r="AT117" s="6" t="s">
        <v>438</v>
      </c>
      <c r="AU117" s="6" t="s">
        <v>322</v>
      </c>
      <c r="AY117" s="6" t="s">
        <v>437</v>
      </c>
      <c r="BE117" s="119">
        <f>IF($U$117="základní",$N$117,0)</f>
        <v>0</v>
      </c>
      <c r="BF117" s="119">
        <f>IF($U$117="snížená",$N$117,0)</f>
        <v>0</v>
      </c>
      <c r="BG117" s="119">
        <f>IF($U$117="zákl. přenesená",$N$117,0)</f>
        <v>0</v>
      </c>
      <c r="BH117" s="119">
        <f>IF($U$117="sníž. přenesená",$N$117,0)</f>
        <v>0</v>
      </c>
      <c r="BI117" s="119">
        <f>IF($U$117="nulová",$N$117,0)</f>
        <v>0</v>
      </c>
      <c r="BJ117" s="6" t="s">
        <v>322</v>
      </c>
      <c r="BK117" s="119">
        <f>ROUND($L$117*$K$117,2)</f>
        <v>0</v>
      </c>
      <c r="BL117" s="6" t="s">
        <v>442</v>
      </c>
      <c r="BM117" s="6" t="s">
        <v>193</v>
      </c>
    </row>
    <row r="118" spans="2:65" s="6" customFormat="1" ht="15.75" customHeight="1" x14ac:dyDescent="0.3">
      <c r="B118" s="19"/>
      <c r="C118" s="112" t="s">
        <v>453</v>
      </c>
      <c r="D118" s="112" t="s">
        <v>438</v>
      </c>
      <c r="E118" s="113" t="s">
        <v>194</v>
      </c>
      <c r="F118" s="182" t="s">
        <v>195</v>
      </c>
      <c r="G118" s="183"/>
      <c r="H118" s="183"/>
      <c r="I118" s="183"/>
      <c r="J118" s="114" t="s">
        <v>643</v>
      </c>
      <c r="K118" s="115">
        <v>1</v>
      </c>
      <c r="L118" s="184">
        <v>0</v>
      </c>
      <c r="M118" s="183"/>
      <c r="N118" s="184">
        <f>ROUND($L$118*$K$118,2)</f>
        <v>0</v>
      </c>
      <c r="O118" s="183"/>
      <c r="P118" s="183"/>
      <c r="Q118" s="183"/>
      <c r="R118" s="20"/>
      <c r="T118" s="116"/>
      <c r="U118" s="25" t="s">
        <v>338</v>
      </c>
      <c r="V118" s="117">
        <v>0</v>
      </c>
      <c r="W118" s="117">
        <f>$V$118*$K$118</f>
        <v>0</v>
      </c>
      <c r="X118" s="117">
        <v>0</v>
      </c>
      <c r="Y118" s="117">
        <f>$X$118*$K$118</f>
        <v>0</v>
      </c>
      <c r="Z118" s="117">
        <v>0</v>
      </c>
      <c r="AA118" s="118">
        <f>$Z$118*$K$118</f>
        <v>0</v>
      </c>
      <c r="AR118" s="6" t="s">
        <v>442</v>
      </c>
      <c r="AT118" s="6" t="s">
        <v>438</v>
      </c>
      <c r="AU118" s="6" t="s">
        <v>322</v>
      </c>
      <c r="AY118" s="6" t="s">
        <v>437</v>
      </c>
      <c r="BE118" s="119">
        <f>IF($U$118="základní",$N$118,0)</f>
        <v>0</v>
      </c>
      <c r="BF118" s="119">
        <f>IF($U$118="snížená",$N$118,0)</f>
        <v>0</v>
      </c>
      <c r="BG118" s="119">
        <f>IF($U$118="zákl. přenesená",$N$118,0)</f>
        <v>0</v>
      </c>
      <c r="BH118" s="119">
        <f>IF($U$118="sníž. přenesená",$N$118,0)</f>
        <v>0</v>
      </c>
      <c r="BI118" s="119">
        <f>IF($U$118="nulová",$N$118,0)</f>
        <v>0</v>
      </c>
      <c r="BJ118" s="6" t="s">
        <v>322</v>
      </c>
      <c r="BK118" s="119">
        <f>ROUND($L$118*$K$118,2)</f>
        <v>0</v>
      </c>
      <c r="BL118" s="6" t="s">
        <v>442</v>
      </c>
      <c r="BM118" s="6" t="s">
        <v>196</v>
      </c>
    </row>
    <row r="119" spans="2:65" s="6" customFormat="1" ht="26.25" customHeight="1" x14ac:dyDescent="0.3">
      <c r="B119" s="19"/>
      <c r="C119" s="112" t="s">
        <v>442</v>
      </c>
      <c r="D119" s="112" t="s">
        <v>438</v>
      </c>
      <c r="E119" s="113" t="s">
        <v>197</v>
      </c>
      <c r="F119" s="182" t="s">
        <v>198</v>
      </c>
      <c r="G119" s="183"/>
      <c r="H119" s="183"/>
      <c r="I119" s="183"/>
      <c r="J119" s="114" t="s">
        <v>514</v>
      </c>
      <c r="K119" s="115">
        <v>0.05</v>
      </c>
      <c r="L119" s="184">
        <v>0</v>
      </c>
      <c r="M119" s="183"/>
      <c r="N119" s="184">
        <f>ROUND($L$119*$K$119,2)</f>
        <v>0</v>
      </c>
      <c r="O119" s="183"/>
      <c r="P119" s="183"/>
      <c r="Q119" s="183"/>
      <c r="R119" s="20"/>
      <c r="T119" s="116"/>
      <c r="U119" s="25" t="s">
        <v>338</v>
      </c>
      <c r="V119" s="117">
        <v>0</v>
      </c>
      <c r="W119" s="117">
        <f>$V$119*$K$119</f>
        <v>0</v>
      </c>
      <c r="X119" s="117">
        <v>0</v>
      </c>
      <c r="Y119" s="117">
        <f>$X$119*$K$119</f>
        <v>0</v>
      </c>
      <c r="Z119" s="117">
        <v>0</v>
      </c>
      <c r="AA119" s="118">
        <f>$Z$119*$K$119</f>
        <v>0</v>
      </c>
      <c r="AR119" s="6" t="s">
        <v>442</v>
      </c>
      <c r="AT119" s="6" t="s">
        <v>438</v>
      </c>
      <c r="AU119" s="6" t="s">
        <v>322</v>
      </c>
      <c r="AY119" s="6" t="s">
        <v>437</v>
      </c>
      <c r="BE119" s="119">
        <f>IF($U$119="základní",$N$119,0)</f>
        <v>0</v>
      </c>
      <c r="BF119" s="119">
        <f>IF($U$119="snížená",$N$119,0)</f>
        <v>0</v>
      </c>
      <c r="BG119" s="119">
        <f>IF($U$119="zákl. přenesená",$N$119,0)</f>
        <v>0</v>
      </c>
      <c r="BH119" s="119">
        <f>IF($U$119="sníž. přenesená",$N$119,0)</f>
        <v>0</v>
      </c>
      <c r="BI119" s="119">
        <f>IF($U$119="nulová",$N$119,0)</f>
        <v>0</v>
      </c>
      <c r="BJ119" s="6" t="s">
        <v>322</v>
      </c>
      <c r="BK119" s="119">
        <f>ROUND($L$119*$K$119,2)</f>
        <v>0</v>
      </c>
      <c r="BL119" s="6" t="s">
        <v>442</v>
      </c>
      <c r="BM119" s="6" t="s">
        <v>199</v>
      </c>
    </row>
    <row r="120" spans="2:65" s="6" customFormat="1" ht="15.75" customHeight="1" x14ac:dyDescent="0.3">
      <c r="B120" s="19"/>
      <c r="C120" s="112" t="s">
        <v>457</v>
      </c>
      <c r="D120" s="112" t="s">
        <v>438</v>
      </c>
      <c r="E120" s="113" t="s">
        <v>200</v>
      </c>
      <c r="F120" s="182" t="s">
        <v>201</v>
      </c>
      <c r="G120" s="183"/>
      <c r="H120" s="183"/>
      <c r="I120" s="183"/>
      <c r="J120" s="114" t="s">
        <v>514</v>
      </c>
      <c r="K120" s="115">
        <v>0.05</v>
      </c>
      <c r="L120" s="184">
        <v>0</v>
      </c>
      <c r="M120" s="183"/>
      <c r="N120" s="184">
        <f>ROUND($L$120*$K$120,2)</f>
        <v>0</v>
      </c>
      <c r="O120" s="183"/>
      <c r="P120" s="183"/>
      <c r="Q120" s="183"/>
      <c r="R120" s="20"/>
      <c r="T120" s="116"/>
      <c r="U120" s="25" t="s">
        <v>338</v>
      </c>
      <c r="V120" s="117">
        <v>0</v>
      </c>
      <c r="W120" s="117">
        <f>$V$120*$K$120</f>
        <v>0</v>
      </c>
      <c r="X120" s="117">
        <v>0</v>
      </c>
      <c r="Y120" s="117">
        <f>$X$120*$K$120</f>
        <v>0</v>
      </c>
      <c r="Z120" s="117">
        <v>0</v>
      </c>
      <c r="AA120" s="118">
        <f>$Z$120*$K$120</f>
        <v>0</v>
      </c>
      <c r="AR120" s="6" t="s">
        <v>442</v>
      </c>
      <c r="AT120" s="6" t="s">
        <v>438</v>
      </c>
      <c r="AU120" s="6" t="s">
        <v>322</v>
      </c>
      <c r="AY120" s="6" t="s">
        <v>437</v>
      </c>
      <c r="BE120" s="119">
        <f>IF($U$120="základní",$N$120,0)</f>
        <v>0</v>
      </c>
      <c r="BF120" s="119">
        <f>IF($U$120="snížená",$N$120,0)</f>
        <v>0</v>
      </c>
      <c r="BG120" s="119">
        <f>IF($U$120="zákl. přenesená",$N$120,0)</f>
        <v>0</v>
      </c>
      <c r="BH120" s="119">
        <f>IF($U$120="sníž. přenesená",$N$120,0)</f>
        <v>0</v>
      </c>
      <c r="BI120" s="119">
        <f>IF($U$120="nulová",$N$120,0)</f>
        <v>0</v>
      </c>
      <c r="BJ120" s="6" t="s">
        <v>322</v>
      </c>
      <c r="BK120" s="119">
        <f>ROUND($L$120*$K$120,2)</f>
        <v>0</v>
      </c>
      <c r="BL120" s="6" t="s">
        <v>442</v>
      </c>
      <c r="BM120" s="6" t="s">
        <v>202</v>
      </c>
    </row>
    <row r="121" spans="2:65" s="102" customFormat="1" ht="37.5" customHeight="1" x14ac:dyDescent="0.35">
      <c r="B121" s="103"/>
      <c r="D121" s="104" t="s">
        <v>183</v>
      </c>
      <c r="E121" s="104"/>
      <c r="F121" s="104"/>
      <c r="G121" s="104"/>
      <c r="H121" s="104"/>
      <c r="I121" s="104"/>
      <c r="J121" s="104"/>
      <c r="K121" s="104"/>
      <c r="L121" s="104"/>
      <c r="M121" s="104"/>
      <c r="N121" s="181">
        <f>$BK$121</f>
        <v>0</v>
      </c>
      <c r="O121" s="178"/>
      <c r="P121" s="178"/>
      <c r="Q121" s="178"/>
      <c r="R121" s="106"/>
      <c r="T121" s="107"/>
      <c r="W121" s="108">
        <f>SUM($W$122:$W$127)</f>
        <v>0</v>
      </c>
      <c r="Y121" s="108">
        <f>SUM($Y$122:$Y$127)</f>
        <v>0</v>
      </c>
      <c r="AA121" s="109">
        <f>SUM($AA$122:$AA$127)</f>
        <v>0</v>
      </c>
      <c r="AR121" s="105" t="s">
        <v>322</v>
      </c>
      <c r="AT121" s="105" t="s">
        <v>372</v>
      </c>
      <c r="AU121" s="105" t="s">
        <v>373</v>
      </c>
      <c r="AY121" s="105" t="s">
        <v>437</v>
      </c>
      <c r="BK121" s="110">
        <f>SUM($BK$122:$BK$127)</f>
        <v>0</v>
      </c>
    </row>
    <row r="122" spans="2:65" s="6" customFormat="1" ht="15.75" customHeight="1" x14ac:dyDescent="0.3">
      <c r="B122" s="19"/>
      <c r="C122" s="112" t="s">
        <v>463</v>
      </c>
      <c r="D122" s="112" t="s">
        <v>438</v>
      </c>
      <c r="E122" s="113" t="s">
        <v>203</v>
      </c>
      <c r="F122" s="182" t="s">
        <v>204</v>
      </c>
      <c r="G122" s="183"/>
      <c r="H122" s="183"/>
      <c r="I122" s="183"/>
      <c r="J122" s="114" t="s">
        <v>506</v>
      </c>
      <c r="K122" s="115">
        <v>1</v>
      </c>
      <c r="L122" s="184">
        <v>0</v>
      </c>
      <c r="M122" s="183"/>
      <c r="N122" s="184">
        <f>ROUND($L$122*$K$122,2)</f>
        <v>0</v>
      </c>
      <c r="O122" s="183"/>
      <c r="P122" s="183"/>
      <c r="Q122" s="183"/>
      <c r="R122" s="20"/>
      <c r="T122" s="116"/>
      <c r="U122" s="25" t="s">
        <v>338</v>
      </c>
      <c r="V122" s="117">
        <v>0</v>
      </c>
      <c r="W122" s="117">
        <f>$V$122*$K$122</f>
        <v>0</v>
      </c>
      <c r="X122" s="117">
        <v>0</v>
      </c>
      <c r="Y122" s="117">
        <f>$X$122*$K$122</f>
        <v>0</v>
      </c>
      <c r="Z122" s="117">
        <v>0</v>
      </c>
      <c r="AA122" s="118">
        <f>$Z$122*$K$122</f>
        <v>0</v>
      </c>
      <c r="AR122" s="6" t="s">
        <v>442</v>
      </c>
      <c r="AT122" s="6" t="s">
        <v>438</v>
      </c>
      <c r="AU122" s="6" t="s">
        <v>322</v>
      </c>
      <c r="AY122" s="6" t="s">
        <v>437</v>
      </c>
      <c r="BE122" s="119">
        <f>IF($U$122="základní",$N$122,0)</f>
        <v>0</v>
      </c>
      <c r="BF122" s="119">
        <f>IF($U$122="snížená",$N$122,0)</f>
        <v>0</v>
      </c>
      <c r="BG122" s="119">
        <f>IF($U$122="zákl. přenesená",$N$122,0)</f>
        <v>0</v>
      </c>
      <c r="BH122" s="119">
        <f>IF($U$122="sníž. přenesená",$N$122,0)</f>
        <v>0</v>
      </c>
      <c r="BI122" s="119">
        <f>IF($U$122="nulová",$N$122,0)</f>
        <v>0</v>
      </c>
      <c r="BJ122" s="6" t="s">
        <v>322</v>
      </c>
      <c r="BK122" s="119">
        <f>ROUND($L$122*$K$122,2)</f>
        <v>0</v>
      </c>
      <c r="BL122" s="6" t="s">
        <v>442</v>
      </c>
      <c r="BM122" s="6" t="s">
        <v>205</v>
      </c>
    </row>
    <row r="123" spans="2:65" s="6" customFormat="1" ht="15.75" customHeight="1" x14ac:dyDescent="0.3">
      <c r="B123" s="19"/>
      <c r="C123" s="112" t="s">
        <v>470</v>
      </c>
      <c r="D123" s="112" t="s">
        <v>438</v>
      </c>
      <c r="E123" s="113" t="s">
        <v>206</v>
      </c>
      <c r="F123" s="182" t="s">
        <v>207</v>
      </c>
      <c r="G123" s="183"/>
      <c r="H123" s="183"/>
      <c r="I123" s="183"/>
      <c r="J123" s="114" t="s">
        <v>506</v>
      </c>
      <c r="K123" s="115">
        <v>21</v>
      </c>
      <c r="L123" s="184">
        <v>0</v>
      </c>
      <c r="M123" s="183"/>
      <c r="N123" s="184">
        <f>ROUND($L$123*$K$123,2)</f>
        <v>0</v>
      </c>
      <c r="O123" s="183"/>
      <c r="P123" s="183"/>
      <c r="Q123" s="183"/>
      <c r="R123" s="20"/>
      <c r="T123" s="116"/>
      <c r="U123" s="25" t="s">
        <v>338</v>
      </c>
      <c r="V123" s="117">
        <v>0</v>
      </c>
      <c r="W123" s="117">
        <f>$V$123*$K$123</f>
        <v>0</v>
      </c>
      <c r="X123" s="117">
        <v>0</v>
      </c>
      <c r="Y123" s="117">
        <f>$X$123*$K$123</f>
        <v>0</v>
      </c>
      <c r="Z123" s="117">
        <v>0</v>
      </c>
      <c r="AA123" s="118">
        <f>$Z$123*$K$123</f>
        <v>0</v>
      </c>
      <c r="AR123" s="6" t="s">
        <v>442</v>
      </c>
      <c r="AT123" s="6" t="s">
        <v>438</v>
      </c>
      <c r="AU123" s="6" t="s">
        <v>322</v>
      </c>
      <c r="AY123" s="6" t="s">
        <v>437</v>
      </c>
      <c r="BE123" s="119">
        <f>IF($U$123="základní",$N$123,0)</f>
        <v>0</v>
      </c>
      <c r="BF123" s="119">
        <f>IF($U$123="snížená",$N$123,0)</f>
        <v>0</v>
      </c>
      <c r="BG123" s="119">
        <f>IF($U$123="zákl. přenesená",$N$123,0)</f>
        <v>0</v>
      </c>
      <c r="BH123" s="119">
        <f>IF($U$123="sníž. přenesená",$N$123,0)</f>
        <v>0</v>
      </c>
      <c r="BI123" s="119">
        <f>IF($U$123="nulová",$N$123,0)</f>
        <v>0</v>
      </c>
      <c r="BJ123" s="6" t="s">
        <v>322</v>
      </c>
      <c r="BK123" s="119">
        <f>ROUND($L$123*$K$123,2)</f>
        <v>0</v>
      </c>
      <c r="BL123" s="6" t="s">
        <v>442</v>
      </c>
      <c r="BM123" s="6" t="s">
        <v>208</v>
      </c>
    </row>
    <row r="124" spans="2:65" s="6" customFormat="1" ht="15.75" customHeight="1" x14ac:dyDescent="0.3">
      <c r="B124" s="19"/>
      <c r="C124" s="112" t="s">
        <v>471</v>
      </c>
      <c r="D124" s="112" t="s">
        <v>438</v>
      </c>
      <c r="E124" s="113" t="s">
        <v>209</v>
      </c>
      <c r="F124" s="182" t="s">
        <v>210</v>
      </c>
      <c r="G124" s="183"/>
      <c r="H124" s="183"/>
      <c r="I124" s="183"/>
      <c r="J124" s="114" t="s">
        <v>506</v>
      </c>
      <c r="K124" s="115">
        <v>21</v>
      </c>
      <c r="L124" s="184">
        <v>0</v>
      </c>
      <c r="M124" s="183"/>
      <c r="N124" s="184">
        <f>ROUND($L$124*$K$124,2)</f>
        <v>0</v>
      </c>
      <c r="O124" s="183"/>
      <c r="P124" s="183"/>
      <c r="Q124" s="183"/>
      <c r="R124" s="20"/>
      <c r="T124" s="116"/>
      <c r="U124" s="25" t="s">
        <v>338</v>
      </c>
      <c r="V124" s="117">
        <v>0</v>
      </c>
      <c r="W124" s="117">
        <f>$V$124*$K$124</f>
        <v>0</v>
      </c>
      <c r="X124" s="117">
        <v>0</v>
      </c>
      <c r="Y124" s="117">
        <f>$X$124*$K$124</f>
        <v>0</v>
      </c>
      <c r="Z124" s="117">
        <v>0</v>
      </c>
      <c r="AA124" s="118">
        <f>$Z$124*$K$124</f>
        <v>0</v>
      </c>
      <c r="AR124" s="6" t="s">
        <v>442</v>
      </c>
      <c r="AT124" s="6" t="s">
        <v>438</v>
      </c>
      <c r="AU124" s="6" t="s">
        <v>322</v>
      </c>
      <c r="AY124" s="6" t="s">
        <v>437</v>
      </c>
      <c r="BE124" s="119">
        <f>IF($U$124="základní",$N$124,0)</f>
        <v>0</v>
      </c>
      <c r="BF124" s="119">
        <f>IF($U$124="snížená",$N$124,0)</f>
        <v>0</v>
      </c>
      <c r="BG124" s="119">
        <f>IF($U$124="zákl. přenesená",$N$124,0)</f>
        <v>0</v>
      </c>
      <c r="BH124" s="119">
        <f>IF($U$124="sníž. přenesená",$N$124,0)</f>
        <v>0</v>
      </c>
      <c r="BI124" s="119">
        <f>IF($U$124="nulová",$N$124,0)</f>
        <v>0</v>
      </c>
      <c r="BJ124" s="6" t="s">
        <v>322</v>
      </c>
      <c r="BK124" s="119">
        <f>ROUND($L$124*$K$124,2)</f>
        <v>0</v>
      </c>
      <c r="BL124" s="6" t="s">
        <v>442</v>
      </c>
      <c r="BM124" s="6" t="s">
        <v>211</v>
      </c>
    </row>
    <row r="125" spans="2:65" s="6" customFormat="1" ht="15.75" customHeight="1" x14ac:dyDescent="0.3">
      <c r="B125" s="19"/>
      <c r="C125" s="112" t="s">
        <v>472</v>
      </c>
      <c r="D125" s="112" t="s">
        <v>438</v>
      </c>
      <c r="E125" s="113" t="s">
        <v>212</v>
      </c>
      <c r="F125" s="182" t="s">
        <v>213</v>
      </c>
      <c r="G125" s="183"/>
      <c r="H125" s="183"/>
      <c r="I125" s="183"/>
      <c r="J125" s="114" t="s">
        <v>506</v>
      </c>
      <c r="K125" s="115">
        <v>21</v>
      </c>
      <c r="L125" s="184">
        <v>0</v>
      </c>
      <c r="M125" s="183"/>
      <c r="N125" s="184">
        <f>ROUND($L$125*$K$125,2)</f>
        <v>0</v>
      </c>
      <c r="O125" s="183"/>
      <c r="P125" s="183"/>
      <c r="Q125" s="183"/>
      <c r="R125" s="20"/>
      <c r="T125" s="116"/>
      <c r="U125" s="25" t="s">
        <v>338</v>
      </c>
      <c r="V125" s="117">
        <v>0</v>
      </c>
      <c r="W125" s="117">
        <f>$V$125*$K$125</f>
        <v>0</v>
      </c>
      <c r="X125" s="117">
        <v>0</v>
      </c>
      <c r="Y125" s="117">
        <f>$X$125*$K$125</f>
        <v>0</v>
      </c>
      <c r="Z125" s="117">
        <v>0</v>
      </c>
      <c r="AA125" s="118">
        <f>$Z$125*$K$125</f>
        <v>0</v>
      </c>
      <c r="AR125" s="6" t="s">
        <v>442</v>
      </c>
      <c r="AT125" s="6" t="s">
        <v>438</v>
      </c>
      <c r="AU125" s="6" t="s">
        <v>322</v>
      </c>
      <c r="AY125" s="6" t="s">
        <v>437</v>
      </c>
      <c r="BE125" s="119">
        <f>IF($U$125="základní",$N$125,0)</f>
        <v>0</v>
      </c>
      <c r="BF125" s="119">
        <f>IF($U$125="snížená",$N$125,0)</f>
        <v>0</v>
      </c>
      <c r="BG125" s="119">
        <f>IF($U$125="zákl. přenesená",$N$125,0)</f>
        <v>0</v>
      </c>
      <c r="BH125" s="119">
        <f>IF($U$125="sníž. přenesená",$N$125,0)</f>
        <v>0</v>
      </c>
      <c r="BI125" s="119">
        <f>IF($U$125="nulová",$N$125,0)</f>
        <v>0</v>
      </c>
      <c r="BJ125" s="6" t="s">
        <v>322</v>
      </c>
      <c r="BK125" s="119">
        <f>ROUND($L$125*$K$125,2)</f>
        <v>0</v>
      </c>
      <c r="BL125" s="6" t="s">
        <v>442</v>
      </c>
      <c r="BM125" s="6" t="s">
        <v>214</v>
      </c>
    </row>
    <row r="126" spans="2:65" s="6" customFormat="1" ht="15.75" customHeight="1" x14ac:dyDescent="0.3">
      <c r="B126" s="19"/>
      <c r="C126" s="112" t="s">
        <v>473</v>
      </c>
      <c r="D126" s="112" t="s">
        <v>438</v>
      </c>
      <c r="E126" s="113" t="s">
        <v>215</v>
      </c>
      <c r="F126" s="182" t="s">
        <v>201</v>
      </c>
      <c r="G126" s="183"/>
      <c r="H126" s="183"/>
      <c r="I126" s="183"/>
      <c r="J126" s="114" t="s">
        <v>514</v>
      </c>
      <c r="K126" s="115">
        <v>0.1</v>
      </c>
      <c r="L126" s="184">
        <v>0</v>
      </c>
      <c r="M126" s="183"/>
      <c r="N126" s="184">
        <f>ROUND($L$126*$K$126,2)</f>
        <v>0</v>
      </c>
      <c r="O126" s="183"/>
      <c r="P126" s="183"/>
      <c r="Q126" s="183"/>
      <c r="R126" s="20"/>
      <c r="T126" s="116"/>
      <c r="U126" s="25" t="s">
        <v>338</v>
      </c>
      <c r="V126" s="117">
        <v>0</v>
      </c>
      <c r="W126" s="117">
        <f>$V$126*$K$126</f>
        <v>0</v>
      </c>
      <c r="X126" s="117">
        <v>0</v>
      </c>
      <c r="Y126" s="117">
        <f>$X$126*$K$126</f>
        <v>0</v>
      </c>
      <c r="Z126" s="117">
        <v>0</v>
      </c>
      <c r="AA126" s="118">
        <f>$Z$126*$K$126</f>
        <v>0</v>
      </c>
      <c r="AR126" s="6" t="s">
        <v>442</v>
      </c>
      <c r="AT126" s="6" t="s">
        <v>438</v>
      </c>
      <c r="AU126" s="6" t="s">
        <v>322</v>
      </c>
      <c r="AY126" s="6" t="s">
        <v>437</v>
      </c>
      <c r="BE126" s="119">
        <f>IF($U$126="základní",$N$126,0)</f>
        <v>0</v>
      </c>
      <c r="BF126" s="119">
        <f>IF($U$126="snížená",$N$126,0)</f>
        <v>0</v>
      </c>
      <c r="BG126" s="119">
        <f>IF($U$126="zákl. přenesená",$N$126,0)</f>
        <v>0</v>
      </c>
      <c r="BH126" s="119">
        <f>IF($U$126="sníž. přenesená",$N$126,0)</f>
        <v>0</v>
      </c>
      <c r="BI126" s="119">
        <f>IF($U$126="nulová",$N$126,0)</f>
        <v>0</v>
      </c>
      <c r="BJ126" s="6" t="s">
        <v>322</v>
      </c>
      <c r="BK126" s="119">
        <f>ROUND($L$126*$K$126,2)</f>
        <v>0</v>
      </c>
      <c r="BL126" s="6" t="s">
        <v>442</v>
      </c>
      <c r="BM126" s="6" t="s">
        <v>216</v>
      </c>
    </row>
    <row r="127" spans="2:65" s="6" customFormat="1" ht="15.75" customHeight="1" x14ac:dyDescent="0.3">
      <c r="B127" s="19"/>
      <c r="C127" s="112" t="s">
        <v>477</v>
      </c>
      <c r="D127" s="112" t="s">
        <v>438</v>
      </c>
      <c r="E127" s="113" t="s">
        <v>217</v>
      </c>
      <c r="F127" s="182" t="s">
        <v>198</v>
      </c>
      <c r="G127" s="183"/>
      <c r="H127" s="183"/>
      <c r="I127" s="183"/>
      <c r="J127" s="114" t="s">
        <v>514</v>
      </c>
      <c r="K127" s="115">
        <v>0.1</v>
      </c>
      <c r="L127" s="184">
        <v>0</v>
      </c>
      <c r="M127" s="183"/>
      <c r="N127" s="184">
        <f>ROUND($L$127*$K$127,2)</f>
        <v>0</v>
      </c>
      <c r="O127" s="183"/>
      <c r="P127" s="183"/>
      <c r="Q127" s="183"/>
      <c r="R127" s="20"/>
      <c r="T127" s="116"/>
      <c r="U127" s="25" t="s">
        <v>338</v>
      </c>
      <c r="V127" s="117">
        <v>0</v>
      </c>
      <c r="W127" s="117">
        <f>$V$127*$K$127</f>
        <v>0</v>
      </c>
      <c r="X127" s="117">
        <v>0</v>
      </c>
      <c r="Y127" s="117">
        <f>$X$127*$K$127</f>
        <v>0</v>
      </c>
      <c r="Z127" s="117">
        <v>0</v>
      </c>
      <c r="AA127" s="118">
        <f>$Z$127*$K$127</f>
        <v>0</v>
      </c>
      <c r="AR127" s="6" t="s">
        <v>442</v>
      </c>
      <c r="AT127" s="6" t="s">
        <v>438</v>
      </c>
      <c r="AU127" s="6" t="s">
        <v>322</v>
      </c>
      <c r="AY127" s="6" t="s">
        <v>437</v>
      </c>
      <c r="BE127" s="119">
        <f>IF($U$127="základní",$N$127,0)</f>
        <v>0</v>
      </c>
      <c r="BF127" s="119">
        <f>IF($U$127="snížená",$N$127,0)</f>
        <v>0</v>
      </c>
      <c r="BG127" s="119">
        <f>IF($U$127="zákl. přenesená",$N$127,0)</f>
        <v>0</v>
      </c>
      <c r="BH127" s="119">
        <f>IF($U$127="sníž. přenesená",$N$127,0)</f>
        <v>0</v>
      </c>
      <c r="BI127" s="119">
        <f>IF($U$127="nulová",$N$127,0)</f>
        <v>0</v>
      </c>
      <c r="BJ127" s="6" t="s">
        <v>322</v>
      </c>
      <c r="BK127" s="119">
        <f>ROUND($L$127*$K$127,2)</f>
        <v>0</v>
      </c>
      <c r="BL127" s="6" t="s">
        <v>442</v>
      </c>
      <c r="BM127" s="6" t="s">
        <v>218</v>
      </c>
    </row>
    <row r="128" spans="2:65" s="102" customFormat="1" ht="37.5" customHeight="1" x14ac:dyDescent="0.35">
      <c r="B128" s="103"/>
      <c r="D128" s="104" t="s">
        <v>184</v>
      </c>
      <c r="E128" s="104"/>
      <c r="F128" s="104"/>
      <c r="G128" s="104"/>
      <c r="H128" s="104"/>
      <c r="I128" s="104"/>
      <c r="J128" s="104"/>
      <c r="K128" s="104"/>
      <c r="L128" s="104"/>
      <c r="M128" s="104"/>
      <c r="N128" s="181">
        <f>$BK$128</f>
        <v>0</v>
      </c>
      <c r="O128" s="178"/>
      <c r="P128" s="178"/>
      <c r="Q128" s="178"/>
      <c r="R128" s="106"/>
      <c r="T128" s="107"/>
      <c r="W128" s="108">
        <f>SUM($W$129:$W$137)</f>
        <v>0</v>
      </c>
      <c r="Y128" s="108">
        <f>SUM($Y$129:$Y$137)</f>
        <v>0</v>
      </c>
      <c r="AA128" s="109">
        <f>SUM($AA$129:$AA$137)</f>
        <v>0</v>
      </c>
      <c r="AR128" s="105" t="s">
        <v>322</v>
      </c>
      <c r="AT128" s="105" t="s">
        <v>372</v>
      </c>
      <c r="AU128" s="105" t="s">
        <v>373</v>
      </c>
      <c r="AY128" s="105" t="s">
        <v>437</v>
      </c>
      <c r="BK128" s="110">
        <f>SUM($BK$129:$BK$137)</f>
        <v>0</v>
      </c>
    </row>
    <row r="129" spans="2:65" s="6" customFormat="1" ht="15.75" customHeight="1" x14ac:dyDescent="0.3">
      <c r="B129" s="19"/>
      <c r="C129" s="112" t="s">
        <v>481</v>
      </c>
      <c r="D129" s="112" t="s">
        <v>438</v>
      </c>
      <c r="E129" s="113" t="s">
        <v>219</v>
      </c>
      <c r="F129" s="182" t="s">
        <v>220</v>
      </c>
      <c r="G129" s="183"/>
      <c r="H129" s="183"/>
      <c r="I129" s="183"/>
      <c r="J129" s="114" t="s">
        <v>643</v>
      </c>
      <c r="K129" s="115">
        <v>2</v>
      </c>
      <c r="L129" s="184">
        <v>0</v>
      </c>
      <c r="M129" s="183"/>
      <c r="N129" s="184">
        <f>ROUND($L$129*$K$129,2)</f>
        <v>0</v>
      </c>
      <c r="O129" s="183"/>
      <c r="P129" s="183"/>
      <c r="Q129" s="183"/>
      <c r="R129" s="20"/>
      <c r="T129" s="116"/>
      <c r="U129" s="25" t="s">
        <v>338</v>
      </c>
      <c r="V129" s="117">
        <v>0</v>
      </c>
      <c r="W129" s="117">
        <f>$V$129*$K$129</f>
        <v>0</v>
      </c>
      <c r="X129" s="117">
        <v>0</v>
      </c>
      <c r="Y129" s="117">
        <f>$X$129*$K$129</f>
        <v>0</v>
      </c>
      <c r="Z129" s="117">
        <v>0</v>
      </c>
      <c r="AA129" s="118">
        <f>$Z$129*$K$129</f>
        <v>0</v>
      </c>
      <c r="AR129" s="6" t="s">
        <v>442</v>
      </c>
      <c r="AT129" s="6" t="s">
        <v>438</v>
      </c>
      <c r="AU129" s="6" t="s">
        <v>322</v>
      </c>
      <c r="AY129" s="6" t="s">
        <v>437</v>
      </c>
      <c r="BE129" s="119">
        <f>IF($U$129="základní",$N$129,0)</f>
        <v>0</v>
      </c>
      <c r="BF129" s="119">
        <f>IF($U$129="snížená",$N$129,0)</f>
        <v>0</v>
      </c>
      <c r="BG129" s="119">
        <f>IF($U$129="zákl. přenesená",$N$129,0)</f>
        <v>0</v>
      </c>
      <c r="BH129" s="119">
        <f>IF($U$129="sníž. přenesená",$N$129,0)</f>
        <v>0</v>
      </c>
      <c r="BI129" s="119">
        <f>IF($U$129="nulová",$N$129,0)</f>
        <v>0</v>
      </c>
      <c r="BJ129" s="6" t="s">
        <v>322</v>
      </c>
      <c r="BK129" s="119">
        <f>ROUND($L$129*$K$129,2)</f>
        <v>0</v>
      </c>
      <c r="BL129" s="6" t="s">
        <v>442</v>
      </c>
      <c r="BM129" s="6" t="s">
        <v>221</v>
      </c>
    </row>
    <row r="130" spans="2:65" s="6" customFormat="1" ht="15.75" customHeight="1" x14ac:dyDescent="0.3">
      <c r="B130" s="19"/>
      <c r="C130" s="112" t="s">
        <v>483</v>
      </c>
      <c r="D130" s="112" t="s">
        <v>438</v>
      </c>
      <c r="E130" s="113" t="s">
        <v>222</v>
      </c>
      <c r="F130" s="182" t="s">
        <v>223</v>
      </c>
      <c r="G130" s="183"/>
      <c r="H130" s="183"/>
      <c r="I130" s="183"/>
      <c r="J130" s="114" t="s">
        <v>643</v>
      </c>
      <c r="K130" s="115">
        <v>2</v>
      </c>
      <c r="L130" s="184">
        <v>0</v>
      </c>
      <c r="M130" s="183"/>
      <c r="N130" s="184">
        <f>ROUND($L$130*$K$130,2)</f>
        <v>0</v>
      </c>
      <c r="O130" s="183"/>
      <c r="P130" s="183"/>
      <c r="Q130" s="183"/>
      <c r="R130" s="20"/>
      <c r="T130" s="116"/>
      <c r="U130" s="25" t="s">
        <v>338</v>
      </c>
      <c r="V130" s="117">
        <v>0</v>
      </c>
      <c r="W130" s="117">
        <f>$V$130*$K$130</f>
        <v>0</v>
      </c>
      <c r="X130" s="117">
        <v>0</v>
      </c>
      <c r="Y130" s="117">
        <f>$X$130*$K$130</f>
        <v>0</v>
      </c>
      <c r="Z130" s="117">
        <v>0</v>
      </c>
      <c r="AA130" s="118">
        <f>$Z$130*$K$130</f>
        <v>0</v>
      </c>
      <c r="AR130" s="6" t="s">
        <v>442</v>
      </c>
      <c r="AT130" s="6" t="s">
        <v>438</v>
      </c>
      <c r="AU130" s="6" t="s">
        <v>322</v>
      </c>
      <c r="AY130" s="6" t="s">
        <v>437</v>
      </c>
      <c r="BE130" s="119">
        <f>IF($U$130="základní",$N$130,0)</f>
        <v>0</v>
      </c>
      <c r="BF130" s="119">
        <f>IF($U$130="snížená",$N$130,0)</f>
        <v>0</v>
      </c>
      <c r="BG130" s="119">
        <f>IF($U$130="zákl. přenesená",$N$130,0)</f>
        <v>0</v>
      </c>
      <c r="BH130" s="119">
        <f>IF($U$130="sníž. přenesená",$N$130,0)</f>
        <v>0</v>
      </c>
      <c r="BI130" s="119">
        <f>IF($U$130="nulová",$N$130,0)</f>
        <v>0</v>
      </c>
      <c r="BJ130" s="6" t="s">
        <v>322</v>
      </c>
      <c r="BK130" s="119">
        <f>ROUND($L$130*$K$130,2)</f>
        <v>0</v>
      </c>
      <c r="BL130" s="6" t="s">
        <v>442</v>
      </c>
      <c r="BM130" s="6" t="s">
        <v>224</v>
      </c>
    </row>
    <row r="131" spans="2:65" s="6" customFormat="1" ht="15.75" customHeight="1" x14ac:dyDescent="0.3">
      <c r="B131" s="19"/>
      <c r="C131" s="112" t="s">
        <v>489</v>
      </c>
      <c r="D131" s="112" t="s">
        <v>438</v>
      </c>
      <c r="E131" s="113" t="s">
        <v>225</v>
      </c>
      <c r="F131" s="182" t="s">
        <v>226</v>
      </c>
      <c r="G131" s="183"/>
      <c r="H131" s="183"/>
      <c r="I131" s="183"/>
      <c r="J131" s="114" t="s">
        <v>643</v>
      </c>
      <c r="K131" s="115">
        <v>6</v>
      </c>
      <c r="L131" s="184">
        <v>0</v>
      </c>
      <c r="M131" s="183"/>
      <c r="N131" s="184">
        <f>ROUND($L$131*$K$131,2)</f>
        <v>0</v>
      </c>
      <c r="O131" s="183"/>
      <c r="P131" s="183"/>
      <c r="Q131" s="183"/>
      <c r="R131" s="20"/>
      <c r="T131" s="116"/>
      <c r="U131" s="25" t="s">
        <v>338</v>
      </c>
      <c r="V131" s="117">
        <v>0</v>
      </c>
      <c r="W131" s="117">
        <f>$V$131*$K$131</f>
        <v>0</v>
      </c>
      <c r="X131" s="117">
        <v>0</v>
      </c>
      <c r="Y131" s="117">
        <f>$X$131*$K$131</f>
        <v>0</v>
      </c>
      <c r="Z131" s="117">
        <v>0</v>
      </c>
      <c r="AA131" s="118">
        <f>$Z$131*$K$131</f>
        <v>0</v>
      </c>
      <c r="AR131" s="6" t="s">
        <v>442</v>
      </c>
      <c r="AT131" s="6" t="s">
        <v>438</v>
      </c>
      <c r="AU131" s="6" t="s">
        <v>322</v>
      </c>
      <c r="AY131" s="6" t="s">
        <v>437</v>
      </c>
      <c r="BE131" s="119">
        <f>IF($U$131="základní",$N$131,0)</f>
        <v>0</v>
      </c>
      <c r="BF131" s="119">
        <f>IF($U$131="snížená",$N$131,0)</f>
        <v>0</v>
      </c>
      <c r="BG131" s="119">
        <f>IF($U$131="zákl. přenesená",$N$131,0)</f>
        <v>0</v>
      </c>
      <c r="BH131" s="119">
        <f>IF($U$131="sníž. přenesená",$N$131,0)</f>
        <v>0</v>
      </c>
      <c r="BI131" s="119">
        <f>IF($U$131="nulová",$N$131,0)</f>
        <v>0</v>
      </c>
      <c r="BJ131" s="6" t="s">
        <v>322</v>
      </c>
      <c r="BK131" s="119">
        <f>ROUND($L$131*$K$131,2)</f>
        <v>0</v>
      </c>
      <c r="BL131" s="6" t="s">
        <v>442</v>
      </c>
      <c r="BM131" s="6" t="s">
        <v>227</v>
      </c>
    </row>
    <row r="132" spans="2:65" s="6" customFormat="1" ht="15.75" customHeight="1" x14ac:dyDescent="0.3">
      <c r="B132" s="19"/>
      <c r="C132" s="112" t="s">
        <v>312</v>
      </c>
      <c r="D132" s="112" t="s">
        <v>438</v>
      </c>
      <c r="E132" s="113" t="s">
        <v>228</v>
      </c>
      <c r="F132" s="182" t="s">
        <v>229</v>
      </c>
      <c r="G132" s="183"/>
      <c r="H132" s="183"/>
      <c r="I132" s="183"/>
      <c r="J132" s="114" t="s">
        <v>643</v>
      </c>
      <c r="K132" s="115">
        <v>2</v>
      </c>
      <c r="L132" s="184">
        <v>0</v>
      </c>
      <c r="M132" s="183"/>
      <c r="N132" s="184">
        <f>ROUND($L$132*$K$132,2)</f>
        <v>0</v>
      </c>
      <c r="O132" s="183"/>
      <c r="P132" s="183"/>
      <c r="Q132" s="183"/>
      <c r="R132" s="20"/>
      <c r="T132" s="116"/>
      <c r="U132" s="25" t="s">
        <v>338</v>
      </c>
      <c r="V132" s="117">
        <v>0</v>
      </c>
      <c r="W132" s="117">
        <f>$V$132*$K$132</f>
        <v>0</v>
      </c>
      <c r="X132" s="117">
        <v>0</v>
      </c>
      <c r="Y132" s="117">
        <f>$X$132*$K$132</f>
        <v>0</v>
      </c>
      <c r="Z132" s="117">
        <v>0</v>
      </c>
      <c r="AA132" s="118">
        <f>$Z$132*$K$132</f>
        <v>0</v>
      </c>
      <c r="AR132" s="6" t="s">
        <v>442</v>
      </c>
      <c r="AT132" s="6" t="s">
        <v>438</v>
      </c>
      <c r="AU132" s="6" t="s">
        <v>322</v>
      </c>
      <c r="AY132" s="6" t="s">
        <v>437</v>
      </c>
      <c r="BE132" s="119">
        <f>IF($U$132="základní",$N$132,0)</f>
        <v>0</v>
      </c>
      <c r="BF132" s="119">
        <f>IF($U$132="snížená",$N$132,0)</f>
        <v>0</v>
      </c>
      <c r="BG132" s="119">
        <f>IF($U$132="zákl. přenesená",$N$132,0)</f>
        <v>0</v>
      </c>
      <c r="BH132" s="119">
        <f>IF($U$132="sníž. přenesená",$N$132,0)</f>
        <v>0</v>
      </c>
      <c r="BI132" s="119">
        <f>IF($U$132="nulová",$N$132,0)</f>
        <v>0</v>
      </c>
      <c r="BJ132" s="6" t="s">
        <v>322</v>
      </c>
      <c r="BK132" s="119">
        <f>ROUND($L$132*$K$132,2)</f>
        <v>0</v>
      </c>
      <c r="BL132" s="6" t="s">
        <v>442</v>
      </c>
      <c r="BM132" s="6" t="s">
        <v>230</v>
      </c>
    </row>
    <row r="133" spans="2:65" s="6" customFormat="1" ht="15.75" customHeight="1" x14ac:dyDescent="0.3">
      <c r="B133" s="19"/>
      <c r="C133" s="112" t="s">
        <v>490</v>
      </c>
      <c r="D133" s="112" t="s">
        <v>438</v>
      </c>
      <c r="E133" s="113" t="s">
        <v>231</v>
      </c>
      <c r="F133" s="182" t="s">
        <v>232</v>
      </c>
      <c r="G133" s="183"/>
      <c r="H133" s="183"/>
      <c r="I133" s="183"/>
      <c r="J133" s="114" t="s">
        <v>643</v>
      </c>
      <c r="K133" s="115">
        <v>1</v>
      </c>
      <c r="L133" s="184">
        <v>0</v>
      </c>
      <c r="M133" s="183"/>
      <c r="N133" s="184">
        <f>ROUND($L$133*$K$133,2)</f>
        <v>0</v>
      </c>
      <c r="O133" s="183"/>
      <c r="P133" s="183"/>
      <c r="Q133" s="183"/>
      <c r="R133" s="20"/>
      <c r="T133" s="116"/>
      <c r="U133" s="25" t="s">
        <v>338</v>
      </c>
      <c r="V133" s="117">
        <v>0</v>
      </c>
      <c r="W133" s="117">
        <f>$V$133*$K$133</f>
        <v>0</v>
      </c>
      <c r="X133" s="117">
        <v>0</v>
      </c>
      <c r="Y133" s="117">
        <f>$X$133*$K$133</f>
        <v>0</v>
      </c>
      <c r="Z133" s="117">
        <v>0</v>
      </c>
      <c r="AA133" s="118">
        <f>$Z$133*$K$133</f>
        <v>0</v>
      </c>
      <c r="AR133" s="6" t="s">
        <v>442</v>
      </c>
      <c r="AT133" s="6" t="s">
        <v>438</v>
      </c>
      <c r="AU133" s="6" t="s">
        <v>322</v>
      </c>
      <c r="AY133" s="6" t="s">
        <v>437</v>
      </c>
      <c r="BE133" s="119">
        <f>IF($U$133="základní",$N$133,0)</f>
        <v>0</v>
      </c>
      <c r="BF133" s="119">
        <f>IF($U$133="snížená",$N$133,0)</f>
        <v>0</v>
      </c>
      <c r="BG133" s="119">
        <f>IF($U$133="zákl. přenesená",$N$133,0)</f>
        <v>0</v>
      </c>
      <c r="BH133" s="119">
        <f>IF($U$133="sníž. přenesená",$N$133,0)</f>
        <v>0</v>
      </c>
      <c r="BI133" s="119">
        <f>IF($U$133="nulová",$N$133,0)</f>
        <v>0</v>
      </c>
      <c r="BJ133" s="6" t="s">
        <v>322</v>
      </c>
      <c r="BK133" s="119">
        <f>ROUND($L$133*$K$133,2)</f>
        <v>0</v>
      </c>
      <c r="BL133" s="6" t="s">
        <v>442</v>
      </c>
      <c r="BM133" s="6" t="s">
        <v>233</v>
      </c>
    </row>
    <row r="134" spans="2:65" s="6" customFormat="1" ht="15.75" customHeight="1" x14ac:dyDescent="0.3">
      <c r="B134" s="19"/>
      <c r="C134" s="112" t="s">
        <v>494</v>
      </c>
      <c r="D134" s="112" t="s">
        <v>438</v>
      </c>
      <c r="E134" s="113" t="s">
        <v>234</v>
      </c>
      <c r="F134" s="182" t="s">
        <v>235</v>
      </c>
      <c r="G134" s="183"/>
      <c r="H134" s="183"/>
      <c r="I134" s="183"/>
      <c r="J134" s="114" t="s">
        <v>643</v>
      </c>
      <c r="K134" s="115">
        <v>5</v>
      </c>
      <c r="L134" s="184">
        <v>0</v>
      </c>
      <c r="M134" s="183"/>
      <c r="N134" s="184">
        <f>ROUND($L$134*$K$134,2)</f>
        <v>0</v>
      </c>
      <c r="O134" s="183"/>
      <c r="P134" s="183"/>
      <c r="Q134" s="183"/>
      <c r="R134" s="20"/>
      <c r="T134" s="116"/>
      <c r="U134" s="25" t="s">
        <v>338</v>
      </c>
      <c r="V134" s="117">
        <v>0</v>
      </c>
      <c r="W134" s="117">
        <f>$V$134*$K$134</f>
        <v>0</v>
      </c>
      <c r="X134" s="117">
        <v>0</v>
      </c>
      <c r="Y134" s="117">
        <f>$X$134*$K$134</f>
        <v>0</v>
      </c>
      <c r="Z134" s="117">
        <v>0</v>
      </c>
      <c r="AA134" s="118">
        <f>$Z$134*$K$134</f>
        <v>0</v>
      </c>
      <c r="AR134" s="6" t="s">
        <v>442</v>
      </c>
      <c r="AT134" s="6" t="s">
        <v>438</v>
      </c>
      <c r="AU134" s="6" t="s">
        <v>322</v>
      </c>
      <c r="AY134" s="6" t="s">
        <v>437</v>
      </c>
      <c r="BE134" s="119">
        <f>IF($U$134="základní",$N$134,0)</f>
        <v>0</v>
      </c>
      <c r="BF134" s="119">
        <f>IF($U$134="snížená",$N$134,0)</f>
        <v>0</v>
      </c>
      <c r="BG134" s="119">
        <f>IF($U$134="zákl. přenesená",$N$134,0)</f>
        <v>0</v>
      </c>
      <c r="BH134" s="119">
        <f>IF($U$134="sníž. přenesená",$N$134,0)</f>
        <v>0</v>
      </c>
      <c r="BI134" s="119">
        <f>IF($U$134="nulová",$N$134,0)</f>
        <v>0</v>
      </c>
      <c r="BJ134" s="6" t="s">
        <v>322</v>
      </c>
      <c r="BK134" s="119">
        <f>ROUND($L$134*$K$134,2)</f>
        <v>0</v>
      </c>
      <c r="BL134" s="6" t="s">
        <v>442</v>
      </c>
      <c r="BM134" s="6" t="s">
        <v>236</v>
      </c>
    </row>
    <row r="135" spans="2:65" s="6" customFormat="1" ht="15.75" customHeight="1" x14ac:dyDescent="0.3">
      <c r="B135" s="19"/>
      <c r="C135" s="112" t="s">
        <v>495</v>
      </c>
      <c r="D135" s="112" t="s">
        <v>438</v>
      </c>
      <c r="E135" s="113" t="s">
        <v>237</v>
      </c>
      <c r="F135" s="182" t="s">
        <v>238</v>
      </c>
      <c r="G135" s="183"/>
      <c r="H135" s="183"/>
      <c r="I135" s="183"/>
      <c r="J135" s="114" t="s">
        <v>643</v>
      </c>
      <c r="K135" s="115">
        <v>2</v>
      </c>
      <c r="L135" s="184">
        <v>0</v>
      </c>
      <c r="M135" s="183"/>
      <c r="N135" s="184">
        <f>ROUND($L$135*$K$135,2)</f>
        <v>0</v>
      </c>
      <c r="O135" s="183"/>
      <c r="P135" s="183"/>
      <c r="Q135" s="183"/>
      <c r="R135" s="20"/>
      <c r="T135" s="116"/>
      <c r="U135" s="25" t="s">
        <v>338</v>
      </c>
      <c r="V135" s="117">
        <v>0</v>
      </c>
      <c r="W135" s="117">
        <f>$V$135*$K$135</f>
        <v>0</v>
      </c>
      <c r="X135" s="117">
        <v>0</v>
      </c>
      <c r="Y135" s="117">
        <f>$X$135*$K$135</f>
        <v>0</v>
      </c>
      <c r="Z135" s="117">
        <v>0</v>
      </c>
      <c r="AA135" s="118">
        <f>$Z$135*$K$135</f>
        <v>0</v>
      </c>
      <c r="AR135" s="6" t="s">
        <v>442</v>
      </c>
      <c r="AT135" s="6" t="s">
        <v>438</v>
      </c>
      <c r="AU135" s="6" t="s">
        <v>322</v>
      </c>
      <c r="AY135" s="6" t="s">
        <v>437</v>
      </c>
      <c r="BE135" s="119">
        <f>IF($U$135="základní",$N$135,0)</f>
        <v>0</v>
      </c>
      <c r="BF135" s="119">
        <f>IF($U$135="snížená",$N$135,0)</f>
        <v>0</v>
      </c>
      <c r="BG135" s="119">
        <f>IF($U$135="zákl. přenesená",$N$135,0)</f>
        <v>0</v>
      </c>
      <c r="BH135" s="119">
        <f>IF($U$135="sníž. přenesená",$N$135,0)</f>
        <v>0</v>
      </c>
      <c r="BI135" s="119">
        <f>IF($U$135="nulová",$N$135,0)</f>
        <v>0</v>
      </c>
      <c r="BJ135" s="6" t="s">
        <v>322</v>
      </c>
      <c r="BK135" s="119">
        <f>ROUND($L$135*$K$135,2)</f>
        <v>0</v>
      </c>
      <c r="BL135" s="6" t="s">
        <v>442</v>
      </c>
      <c r="BM135" s="6" t="s">
        <v>239</v>
      </c>
    </row>
    <row r="136" spans="2:65" s="6" customFormat="1" ht="15.75" customHeight="1" x14ac:dyDescent="0.3">
      <c r="B136" s="19"/>
      <c r="C136" s="112" t="s">
        <v>499</v>
      </c>
      <c r="D136" s="112" t="s">
        <v>438</v>
      </c>
      <c r="E136" s="113" t="s">
        <v>240</v>
      </c>
      <c r="F136" s="182" t="s">
        <v>201</v>
      </c>
      <c r="G136" s="183"/>
      <c r="H136" s="183"/>
      <c r="I136" s="183"/>
      <c r="J136" s="114" t="s">
        <v>514</v>
      </c>
      <c r="K136" s="115">
        <v>0.05</v>
      </c>
      <c r="L136" s="184">
        <v>0</v>
      </c>
      <c r="M136" s="183"/>
      <c r="N136" s="184">
        <f>ROUND($L$136*$K$136,2)</f>
        <v>0</v>
      </c>
      <c r="O136" s="183"/>
      <c r="P136" s="183"/>
      <c r="Q136" s="183"/>
      <c r="R136" s="20"/>
      <c r="T136" s="116"/>
      <c r="U136" s="25" t="s">
        <v>338</v>
      </c>
      <c r="V136" s="117">
        <v>0</v>
      </c>
      <c r="W136" s="117">
        <f>$V$136*$K$136</f>
        <v>0</v>
      </c>
      <c r="X136" s="117">
        <v>0</v>
      </c>
      <c r="Y136" s="117">
        <f>$X$136*$K$136</f>
        <v>0</v>
      </c>
      <c r="Z136" s="117">
        <v>0</v>
      </c>
      <c r="AA136" s="118">
        <f>$Z$136*$K$136</f>
        <v>0</v>
      </c>
      <c r="AR136" s="6" t="s">
        <v>442</v>
      </c>
      <c r="AT136" s="6" t="s">
        <v>438</v>
      </c>
      <c r="AU136" s="6" t="s">
        <v>322</v>
      </c>
      <c r="AY136" s="6" t="s">
        <v>437</v>
      </c>
      <c r="BE136" s="119">
        <f>IF($U$136="základní",$N$136,0)</f>
        <v>0</v>
      </c>
      <c r="BF136" s="119">
        <f>IF($U$136="snížená",$N$136,0)</f>
        <v>0</v>
      </c>
      <c r="BG136" s="119">
        <f>IF($U$136="zákl. přenesená",$N$136,0)</f>
        <v>0</v>
      </c>
      <c r="BH136" s="119">
        <f>IF($U$136="sníž. přenesená",$N$136,0)</f>
        <v>0</v>
      </c>
      <c r="BI136" s="119">
        <f>IF($U$136="nulová",$N$136,0)</f>
        <v>0</v>
      </c>
      <c r="BJ136" s="6" t="s">
        <v>322</v>
      </c>
      <c r="BK136" s="119">
        <f>ROUND($L$136*$K$136,2)</f>
        <v>0</v>
      </c>
      <c r="BL136" s="6" t="s">
        <v>442</v>
      </c>
      <c r="BM136" s="6" t="s">
        <v>241</v>
      </c>
    </row>
    <row r="137" spans="2:65" s="6" customFormat="1" ht="15.75" customHeight="1" x14ac:dyDescent="0.3">
      <c r="B137" s="19"/>
      <c r="C137" s="112" t="s">
        <v>503</v>
      </c>
      <c r="D137" s="112" t="s">
        <v>438</v>
      </c>
      <c r="E137" s="113" t="s">
        <v>242</v>
      </c>
      <c r="F137" s="182" t="s">
        <v>243</v>
      </c>
      <c r="G137" s="183"/>
      <c r="H137" s="183"/>
      <c r="I137" s="183"/>
      <c r="J137" s="114" t="s">
        <v>514</v>
      </c>
      <c r="K137" s="115">
        <v>0.05</v>
      </c>
      <c r="L137" s="184">
        <v>0</v>
      </c>
      <c r="M137" s="183"/>
      <c r="N137" s="184">
        <f>ROUND($L$137*$K$137,2)</f>
        <v>0</v>
      </c>
      <c r="O137" s="183"/>
      <c r="P137" s="183"/>
      <c r="Q137" s="183"/>
      <c r="R137" s="20"/>
      <c r="T137" s="116"/>
      <c r="U137" s="25" t="s">
        <v>338</v>
      </c>
      <c r="V137" s="117">
        <v>0</v>
      </c>
      <c r="W137" s="117">
        <f>$V$137*$K$137</f>
        <v>0</v>
      </c>
      <c r="X137" s="117">
        <v>0</v>
      </c>
      <c r="Y137" s="117">
        <f>$X$137*$K$137</f>
        <v>0</v>
      </c>
      <c r="Z137" s="117">
        <v>0</v>
      </c>
      <c r="AA137" s="118">
        <f>$Z$137*$K$137</f>
        <v>0</v>
      </c>
      <c r="AR137" s="6" t="s">
        <v>442</v>
      </c>
      <c r="AT137" s="6" t="s">
        <v>438</v>
      </c>
      <c r="AU137" s="6" t="s">
        <v>322</v>
      </c>
      <c r="AY137" s="6" t="s">
        <v>437</v>
      </c>
      <c r="BE137" s="119">
        <f>IF($U$137="základní",$N$137,0)</f>
        <v>0</v>
      </c>
      <c r="BF137" s="119">
        <f>IF($U$137="snížená",$N$137,0)</f>
        <v>0</v>
      </c>
      <c r="BG137" s="119">
        <f>IF($U$137="zákl. přenesená",$N$137,0)</f>
        <v>0</v>
      </c>
      <c r="BH137" s="119">
        <f>IF($U$137="sníž. přenesená",$N$137,0)</f>
        <v>0</v>
      </c>
      <c r="BI137" s="119">
        <f>IF($U$137="nulová",$N$137,0)</f>
        <v>0</v>
      </c>
      <c r="BJ137" s="6" t="s">
        <v>322</v>
      </c>
      <c r="BK137" s="119">
        <f>ROUND($L$137*$K$137,2)</f>
        <v>0</v>
      </c>
      <c r="BL137" s="6" t="s">
        <v>442</v>
      </c>
      <c r="BM137" s="6" t="s">
        <v>244</v>
      </c>
    </row>
    <row r="138" spans="2:65" s="102" customFormat="1" ht="37.5" customHeight="1" x14ac:dyDescent="0.35">
      <c r="B138" s="103"/>
      <c r="D138" s="104" t="s">
        <v>185</v>
      </c>
      <c r="E138" s="104"/>
      <c r="F138" s="104"/>
      <c r="G138" s="104"/>
      <c r="H138" s="104"/>
      <c r="I138" s="104"/>
      <c r="J138" s="104"/>
      <c r="K138" s="104"/>
      <c r="L138" s="104"/>
      <c r="M138" s="104"/>
      <c r="N138" s="181">
        <f>$BK$138</f>
        <v>0</v>
      </c>
      <c r="O138" s="178"/>
      <c r="P138" s="178"/>
      <c r="Q138" s="178"/>
      <c r="R138" s="106"/>
      <c r="T138" s="107"/>
      <c r="W138" s="108">
        <f>SUM($W$139:$W$140)</f>
        <v>0</v>
      </c>
      <c r="Y138" s="108">
        <f>SUM($Y$139:$Y$140)</f>
        <v>0</v>
      </c>
      <c r="AA138" s="109">
        <f>SUM($AA$139:$AA$140)</f>
        <v>0</v>
      </c>
      <c r="AR138" s="105" t="s">
        <v>322</v>
      </c>
      <c r="AT138" s="105" t="s">
        <v>372</v>
      </c>
      <c r="AU138" s="105" t="s">
        <v>373</v>
      </c>
      <c r="AY138" s="105" t="s">
        <v>437</v>
      </c>
      <c r="BK138" s="110">
        <f>SUM($BK$139:$BK$140)</f>
        <v>0</v>
      </c>
    </row>
    <row r="139" spans="2:65" s="6" customFormat="1" ht="15.75" customHeight="1" x14ac:dyDescent="0.3">
      <c r="B139" s="19"/>
      <c r="C139" s="112" t="s">
        <v>311</v>
      </c>
      <c r="D139" s="112" t="s">
        <v>438</v>
      </c>
      <c r="E139" s="113" t="s">
        <v>245</v>
      </c>
      <c r="F139" s="182" t="s">
        <v>246</v>
      </c>
      <c r="G139" s="183"/>
      <c r="H139" s="183"/>
      <c r="I139" s="183"/>
      <c r="J139" s="114" t="s">
        <v>506</v>
      </c>
      <c r="K139" s="115">
        <v>21</v>
      </c>
      <c r="L139" s="184">
        <v>0</v>
      </c>
      <c r="M139" s="183"/>
      <c r="N139" s="184">
        <f>ROUND($L$139*$K$139,2)</f>
        <v>0</v>
      </c>
      <c r="O139" s="183"/>
      <c r="P139" s="183"/>
      <c r="Q139" s="183"/>
      <c r="R139" s="20"/>
      <c r="T139" s="116"/>
      <c r="U139" s="25" t="s">
        <v>338</v>
      </c>
      <c r="V139" s="117">
        <v>0</v>
      </c>
      <c r="W139" s="117">
        <f>$V$139*$K$139</f>
        <v>0</v>
      </c>
      <c r="X139" s="117">
        <v>0</v>
      </c>
      <c r="Y139" s="117">
        <f>$X$139*$K$139</f>
        <v>0</v>
      </c>
      <c r="Z139" s="117">
        <v>0</v>
      </c>
      <c r="AA139" s="118">
        <f>$Z$139*$K$139</f>
        <v>0</v>
      </c>
      <c r="AR139" s="6" t="s">
        <v>442</v>
      </c>
      <c r="AT139" s="6" t="s">
        <v>438</v>
      </c>
      <c r="AU139" s="6" t="s">
        <v>322</v>
      </c>
      <c r="AY139" s="6" t="s">
        <v>437</v>
      </c>
      <c r="BE139" s="119">
        <f>IF($U$139="základní",$N$139,0)</f>
        <v>0</v>
      </c>
      <c r="BF139" s="119">
        <f>IF($U$139="snížená",$N$139,0)</f>
        <v>0</v>
      </c>
      <c r="BG139" s="119">
        <f>IF($U$139="zákl. přenesená",$N$139,0)</f>
        <v>0</v>
      </c>
      <c r="BH139" s="119">
        <f>IF($U$139="sníž. přenesená",$N$139,0)</f>
        <v>0</v>
      </c>
      <c r="BI139" s="119">
        <f>IF($U$139="nulová",$N$139,0)</f>
        <v>0</v>
      </c>
      <c r="BJ139" s="6" t="s">
        <v>322</v>
      </c>
      <c r="BK139" s="119">
        <f>ROUND($L$139*$K$139,2)</f>
        <v>0</v>
      </c>
      <c r="BL139" s="6" t="s">
        <v>442</v>
      </c>
      <c r="BM139" s="6" t="s">
        <v>247</v>
      </c>
    </row>
    <row r="140" spans="2:65" s="6" customFormat="1" ht="15.75" customHeight="1" x14ac:dyDescent="0.3">
      <c r="B140" s="19"/>
      <c r="C140" s="112" t="s">
        <v>508</v>
      </c>
      <c r="D140" s="112" t="s">
        <v>438</v>
      </c>
      <c r="E140" s="113" t="s">
        <v>248</v>
      </c>
      <c r="F140" s="182" t="s">
        <v>249</v>
      </c>
      <c r="G140" s="183"/>
      <c r="H140" s="183"/>
      <c r="I140" s="183"/>
      <c r="J140" s="114" t="s">
        <v>506</v>
      </c>
      <c r="K140" s="115">
        <v>21</v>
      </c>
      <c r="L140" s="184">
        <v>0</v>
      </c>
      <c r="M140" s="183"/>
      <c r="N140" s="184">
        <f>ROUND($L$140*$K$140,2)</f>
        <v>0</v>
      </c>
      <c r="O140" s="183"/>
      <c r="P140" s="183"/>
      <c r="Q140" s="183"/>
      <c r="R140" s="20"/>
      <c r="T140" s="116"/>
      <c r="U140" s="25" t="s">
        <v>338</v>
      </c>
      <c r="V140" s="117">
        <v>0</v>
      </c>
      <c r="W140" s="117">
        <f>$V$140*$K$140</f>
        <v>0</v>
      </c>
      <c r="X140" s="117">
        <v>0</v>
      </c>
      <c r="Y140" s="117">
        <f>$X$140*$K$140</f>
        <v>0</v>
      </c>
      <c r="Z140" s="117">
        <v>0</v>
      </c>
      <c r="AA140" s="118">
        <f>$Z$140*$K$140</f>
        <v>0</v>
      </c>
      <c r="AR140" s="6" t="s">
        <v>442</v>
      </c>
      <c r="AT140" s="6" t="s">
        <v>438</v>
      </c>
      <c r="AU140" s="6" t="s">
        <v>322</v>
      </c>
      <c r="AY140" s="6" t="s">
        <v>437</v>
      </c>
      <c r="BE140" s="119">
        <f>IF($U$140="základní",$N$140,0)</f>
        <v>0</v>
      </c>
      <c r="BF140" s="119">
        <f>IF($U$140="snížená",$N$140,0)</f>
        <v>0</v>
      </c>
      <c r="BG140" s="119">
        <f>IF($U$140="zákl. přenesená",$N$140,0)</f>
        <v>0</v>
      </c>
      <c r="BH140" s="119">
        <f>IF($U$140="sníž. přenesená",$N$140,0)</f>
        <v>0</v>
      </c>
      <c r="BI140" s="119">
        <f>IF($U$140="nulová",$N$140,0)</f>
        <v>0</v>
      </c>
      <c r="BJ140" s="6" t="s">
        <v>322</v>
      </c>
      <c r="BK140" s="119">
        <f>ROUND($L$140*$K$140,2)</f>
        <v>0</v>
      </c>
      <c r="BL140" s="6" t="s">
        <v>442</v>
      </c>
      <c r="BM140" s="6" t="s">
        <v>250</v>
      </c>
    </row>
    <row r="141" spans="2:65" s="102" customFormat="1" ht="37.5" customHeight="1" x14ac:dyDescent="0.35">
      <c r="B141" s="103"/>
      <c r="D141" s="104" t="s">
        <v>186</v>
      </c>
      <c r="E141" s="104"/>
      <c r="F141" s="104"/>
      <c r="G141" s="104"/>
      <c r="H141" s="104"/>
      <c r="I141" s="104"/>
      <c r="J141" s="104"/>
      <c r="K141" s="104"/>
      <c r="L141" s="104"/>
      <c r="M141" s="104"/>
      <c r="N141" s="181">
        <f>$BK$141</f>
        <v>0</v>
      </c>
      <c r="O141" s="178"/>
      <c r="P141" s="178"/>
      <c r="Q141" s="178"/>
      <c r="R141" s="106"/>
      <c r="T141" s="107"/>
      <c r="W141" s="108">
        <f>$W$142</f>
        <v>0</v>
      </c>
      <c r="Y141" s="108">
        <f>$Y$142</f>
        <v>0</v>
      </c>
      <c r="AA141" s="109">
        <f>$AA$142</f>
        <v>0</v>
      </c>
      <c r="AR141" s="105" t="s">
        <v>322</v>
      </c>
      <c r="AT141" s="105" t="s">
        <v>372</v>
      </c>
      <c r="AU141" s="105" t="s">
        <v>373</v>
      </c>
      <c r="AY141" s="105" t="s">
        <v>437</v>
      </c>
      <c r="BK141" s="110">
        <f>$BK$142</f>
        <v>0</v>
      </c>
    </row>
    <row r="142" spans="2:65" s="6" customFormat="1" ht="15.75" customHeight="1" x14ac:dyDescent="0.3">
      <c r="B142" s="19"/>
      <c r="C142" s="112" t="s">
        <v>509</v>
      </c>
      <c r="D142" s="112" t="s">
        <v>438</v>
      </c>
      <c r="E142" s="113" t="s">
        <v>251</v>
      </c>
      <c r="F142" s="182" t="s">
        <v>174</v>
      </c>
      <c r="G142" s="183"/>
      <c r="H142" s="183"/>
      <c r="I142" s="183"/>
      <c r="J142" s="114" t="s">
        <v>560</v>
      </c>
      <c r="K142" s="115">
        <v>4</v>
      </c>
      <c r="L142" s="184">
        <v>0</v>
      </c>
      <c r="M142" s="183"/>
      <c r="N142" s="184">
        <f>ROUND($L$142*$K$142,2)</f>
        <v>0</v>
      </c>
      <c r="O142" s="183"/>
      <c r="P142" s="183"/>
      <c r="Q142" s="183"/>
      <c r="R142" s="20"/>
      <c r="T142" s="116"/>
      <c r="U142" s="136" t="s">
        <v>338</v>
      </c>
      <c r="V142" s="137">
        <v>0</v>
      </c>
      <c r="W142" s="137">
        <f>$V$142*$K$142</f>
        <v>0</v>
      </c>
      <c r="X142" s="137">
        <v>0</v>
      </c>
      <c r="Y142" s="137">
        <f>$X$142*$K$142</f>
        <v>0</v>
      </c>
      <c r="Z142" s="137">
        <v>0</v>
      </c>
      <c r="AA142" s="138">
        <f>$Z$142*$K$142</f>
        <v>0</v>
      </c>
      <c r="AR142" s="6" t="s">
        <v>442</v>
      </c>
      <c r="AT142" s="6" t="s">
        <v>438</v>
      </c>
      <c r="AU142" s="6" t="s">
        <v>322</v>
      </c>
      <c r="AY142" s="6" t="s">
        <v>437</v>
      </c>
      <c r="BE142" s="119">
        <f>IF($U$142="základní",$N$142,0)</f>
        <v>0</v>
      </c>
      <c r="BF142" s="119">
        <f>IF($U$142="snížená",$N$142,0)</f>
        <v>0</v>
      </c>
      <c r="BG142" s="119">
        <f>IF($U$142="zákl. přenesená",$N$142,0)</f>
        <v>0</v>
      </c>
      <c r="BH142" s="119">
        <f>IF($U$142="sníž. přenesená",$N$142,0)</f>
        <v>0</v>
      </c>
      <c r="BI142" s="119">
        <f>IF($U$142="nulová",$N$142,0)</f>
        <v>0</v>
      </c>
      <c r="BJ142" s="6" t="s">
        <v>322</v>
      </c>
      <c r="BK142" s="119">
        <f>ROUND($L$142*$K$142,2)</f>
        <v>0</v>
      </c>
      <c r="BL142" s="6" t="s">
        <v>442</v>
      </c>
      <c r="BM142" s="6" t="s">
        <v>252</v>
      </c>
    </row>
    <row r="143" spans="2:65" s="6" customFormat="1" ht="7.5" customHeight="1" x14ac:dyDescent="0.3">
      <c r="B143" s="40"/>
      <c r="C143" s="41"/>
      <c r="D143" s="41"/>
      <c r="E143" s="41"/>
      <c r="F143" s="41"/>
      <c r="G143" s="41"/>
      <c r="H143" s="41"/>
      <c r="I143" s="41"/>
      <c r="J143" s="41"/>
      <c r="K143" s="41"/>
      <c r="L143" s="41"/>
      <c r="M143" s="41"/>
      <c r="N143" s="41"/>
      <c r="O143" s="41"/>
      <c r="P143" s="41"/>
      <c r="Q143" s="41"/>
      <c r="R143" s="42"/>
    </row>
    <row r="412" s="2" customFormat="1" ht="14.25" customHeight="1" x14ac:dyDescent="0.3"/>
  </sheetData>
  <mergeCells count="130">
    <mergeCell ref="C2:Q2"/>
    <mergeCell ref="C4:Q4"/>
    <mergeCell ref="F6:P6"/>
    <mergeCell ref="F7:P7"/>
    <mergeCell ref="O15:P15"/>
    <mergeCell ref="O17:P17"/>
    <mergeCell ref="O18:P18"/>
    <mergeCell ref="O20:P20"/>
    <mergeCell ref="O9:P9"/>
    <mergeCell ref="O11:P11"/>
    <mergeCell ref="O12:P12"/>
    <mergeCell ref="O14:P14"/>
    <mergeCell ref="M30:P30"/>
    <mergeCell ref="H32:J32"/>
    <mergeCell ref="M32:P32"/>
    <mergeCell ref="H33:J33"/>
    <mergeCell ref="M33:P33"/>
    <mergeCell ref="O21:P21"/>
    <mergeCell ref="E24:L24"/>
    <mergeCell ref="M27:P27"/>
    <mergeCell ref="M28:P28"/>
    <mergeCell ref="H36:J36"/>
    <mergeCell ref="M36:P36"/>
    <mergeCell ref="L38:P38"/>
    <mergeCell ref="C76:Q76"/>
    <mergeCell ref="H34:J34"/>
    <mergeCell ref="M34:P34"/>
    <mergeCell ref="H35:J35"/>
    <mergeCell ref="M35:P35"/>
    <mergeCell ref="M84:Q84"/>
    <mergeCell ref="C86:G86"/>
    <mergeCell ref="N86:Q86"/>
    <mergeCell ref="N88:Q88"/>
    <mergeCell ref="F78:P78"/>
    <mergeCell ref="F79:P79"/>
    <mergeCell ref="M81:P81"/>
    <mergeCell ref="M83:Q83"/>
    <mergeCell ref="N93:Q93"/>
    <mergeCell ref="N95:Q95"/>
    <mergeCell ref="L97:Q97"/>
    <mergeCell ref="C103:Q103"/>
    <mergeCell ref="N89:Q89"/>
    <mergeCell ref="N90:Q90"/>
    <mergeCell ref="N91:Q91"/>
    <mergeCell ref="N92:Q92"/>
    <mergeCell ref="M111:Q111"/>
    <mergeCell ref="F113:I113"/>
    <mergeCell ref="L113:M113"/>
    <mergeCell ref="N113:Q113"/>
    <mergeCell ref="F105:P105"/>
    <mergeCell ref="F106:P106"/>
    <mergeCell ref="M108:P108"/>
    <mergeCell ref="M110:Q110"/>
    <mergeCell ref="F116:I116"/>
    <mergeCell ref="L116:M116"/>
    <mergeCell ref="N116:Q116"/>
    <mergeCell ref="F117:I117"/>
    <mergeCell ref="L117:M117"/>
    <mergeCell ref="N117:Q117"/>
    <mergeCell ref="F118:I118"/>
    <mergeCell ref="L118:M118"/>
    <mergeCell ref="N118:Q118"/>
    <mergeCell ref="F119:I119"/>
    <mergeCell ref="L119:M119"/>
    <mergeCell ref="N119:Q119"/>
    <mergeCell ref="F120:I120"/>
    <mergeCell ref="L120:M120"/>
    <mergeCell ref="N120:Q120"/>
    <mergeCell ref="F122:I122"/>
    <mergeCell ref="L122:M122"/>
    <mergeCell ref="N122:Q122"/>
    <mergeCell ref="F123:I123"/>
    <mergeCell ref="L123:M123"/>
    <mergeCell ref="N123:Q123"/>
    <mergeCell ref="F124:I124"/>
    <mergeCell ref="L124:M124"/>
    <mergeCell ref="N124:Q124"/>
    <mergeCell ref="F125:I125"/>
    <mergeCell ref="L125:M125"/>
    <mergeCell ref="N125:Q125"/>
    <mergeCell ref="F126:I126"/>
    <mergeCell ref="L126:M126"/>
    <mergeCell ref="N126:Q126"/>
    <mergeCell ref="F127:I127"/>
    <mergeCell ref="L127:M127"/>
    <mergeCell ref="N127:Q127"/>
    <mergeCell ref="F129:I129"/>
    <mergeCell ref="L129:M129"/>
    <mergeCell ref="N129:Q129"/>
    <mergeCell ref="F130:I130"/>
    <mergeCell ref="L130:M130"/>
    <mergeCell ref="N130:Q130"/>
    <mergeCell ref="F131:I131"/>
    <mergeCell ref="L131:M131"/>
    <mergeCell ref="N131:Q131"/>
    <mergeCell ref="F132:I132"/>
    <mergeCell ref="L132:M132"/>
    <mergeCell ref="N132:Q132"/>
    <mergeCell ref="F133:I133"/>
    <mergeCell ref="L133:M133"/>
    <mergeCell ref="N133:Q133"/>
    <mergeCell ref="F134:I134"/>
    <mergeCell ref="L134:M134"/>
    <mergeCell ref="N134:Q134"/>
    <mergeCell ref="F135:I135"/>
    <mergeCell ref="L135:M135"/>
    <mergeCell ref="N135:Q135"/>
    <mergeCell ref="F136:I136"/>
    <mergeCell ref="L136:M136"/>
    <mergeCell ref="N136:Q136"/>
    <mergeCell ref="F137:I137"/>
    <mergeCell ref="L137:M137"/>
    <mergeCell ref="N137:Q137"/>
    <mergeCell ref="N141:Q141"/>
    <mergeCell ref="F139:I139"/>
    <mergeCell ref="L139:M139"/>
    <mergeCell ref="N139:Q139"/>
    <mergeCell ref="F140:I140"/>
    <mergeCell ref="L140:M140"/>
    <mergeCell ref="N140:Q140"/>
    <mergeCell ref="H1:K1"/>
    <mergeCell ref="S2:AC2"/>
    <mergeCell ref="F142:I142"/>
    <mergeCell ref="L142:M142"/>
    <mergeCell ref="N142:Q142"/>
    <mergeCell ref="N114:Q114"/>
    <mergeCell ref="N115:Q115"/>
    <mergeCell ref="N121:Q121"/>
    <mergeCell ref="N128:Q128"/>
    <mergeCell ref="N138:Q138"/>
  </mergeCells>
  <phoneticPr fontId="0" type="noConversion"/>
  <hyperlinks>
    <hyperlink ref="F1:G1" location="C2" tooltip="Krycí list rozpočtu" display="1) Krycí list rozpočtu"/>
    <hyperlink ref="H1:K1" location="C86" tooltip="Rekapitulace rozpočtu" display="2) Rekapitulace rozpočtu"/>
    <hyperlink ref="L1" location="C113" tooltip="Rozpočet" display="3) Rozpočet"/>
    <hyperlink ref="S1:T1" location="'Rekapitulace stavby'!C2" tooltip="Rekapitulace stavby" display="Rekapitulace stavby"/>
  </hyperlinks>
  <pageMargins left="0.59027779102325439" right="0.59027779102325439" top="0.52083337306976318" bottom="0.48611113429069519" header="0" footer="0"/>
  <pageSetup paperSize="9" scale="95" fitToHeight="100" orientation="portrait" blackAndWhite="1" horizontalDpi="4294967293" verticalDpi="0" r:id="rId1"/>
  <headerFooter alignWithMargins="0">
    <oddFooter>&amp;CStrana &amp;P z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412"/>
  <sheetViews>
    <sheetView showGridLines="0" workbookViewId="0">
      <pane ySplit="1" topLeftCell="A2" activePane="bottomLeft" state="frozenSplit"/>
      <selection pane="bottomLeft" activeCell="M129" sqref="M129"/>
    </sheetView>
  </sheetViews>
  <sheetFormatPr defaultColWidth="10.5" defaultRowHeight="14.25" customHeight="1" x14ac:dyDescent="0.3"/>
  <cols>
    <col min="1" max="1" width="8.33203125" style="2" customWidth="1"/>
    <col min="2" max="2" width="1.6640625" style="2" customWidth="1"/>
    <col min="3" max="3" width="4.1640625" style="2" customWidth="1"/>
    <col min="4" max="4" width="4.33203125" style="2" customWidth="1"/>
    <col min="5" max="5" width="17.1640625" style="2" customWidth="1"/>
    <col min="6" max="7" width="11.1640625" style="2" customWidth="1"/>
    <col min="8" max="8" width="12.5" style="2" customWidth="1"/>
    <col min="9" max="9" width="7" style="2" customWidth="1"/>
    <col min="10" max="10" width="5.1640625" style="2" customWidth="1"/>
    <col min="11" max="11" width="11.5" style="2" customWidth="1"/>
    <col min="12" max="12" width="12" style="2" customWidth="1"/>
    <col min="13" max="14" width="6" style="2" customWidth="1"/>
    <col min="15" max="15" width="2" style="2" customWidth="1"/>
    <col min="16" max="16" width="12.5" style="2" customWidth="1"/>
    <col min="17" max="17" width="4.1640625" style="2" customWidth="1"/>
    <col min="18" max="18" width="1.6640625" style="2" customWidth="1"/>
    <col min="19" max="19" width="8.1640625" style="2" customWidth="1"/>
    <col min="20" max="20" width="29.6640625" style="2" hidden="1" customWidth="1"/>
    <col min="21" max="21" width="16.33203125" style="2" hidden="1" customWidth="1"/>
    <col min="22" max="22" width="12.33203125" style="2" hidden="1" customWidth="1"/>
    <col min="23" max="23" width="16.33203125" style="2" hidden="1" customWidth="1"/>
    <col min="24" max="24" width="12.1640625" style="2" hidden="1" customWidth="1"/>
    <col min="25" max="25" width="15" style="2" hidden="1" customWidth="1"/>
    <col min="26" max="26" width="11" style="2" hidden="1" customWidth="1"/>
    <col min="27" max="27" width="15" style="2" hidden="1" customWidth="1"/>
    <col min="28" max="28" width="16.33203125" style="2" hidden="1" customWidth="1"/>
    <col min="29" max="29" width="11" style="2" customWidth="1"/>
    <col min="30" max="30" width="15" style="2" customWidth="1"/>
    <col min="31" max="31" width="16.33203125" style="2" customWidth="1"/>
    <col min="32" max="43" width="10.5" style="1" customWidth="1"/>
    <col min="44" max="64" width="10.5" style="2" hidden="1" customWidth="1"/>
    <col min="65" max="16384" width="10.5" style="1"/>
  </cols>
  <sheetData>
    <row r="1" spans="1:256" s="3" customFormat="1" ht="22.5" customHeight="1" x14ac:dyDescent="0.3">
      <c r="A1" s="144"/>
      <c r="B1" s="141"/>
      <c r="C1" s="141"/>
      <c r="D1" s="142" t="s">
        <v>305</v>
      </c>
      <c r="E1" s="141"/>
      <c r="F1" s="143" t="s">
        <v>300</v>
      </c>
      <c r="G1" s="143"/>
      <c r="H1" s="179" t="s">
        <v>301</v>
      </c>
      <c r="I1" s="179"/>
      <c r="J1" s="179"/>
      <c r="K1" s="179"/>
      <c r="L1" s="143" t="s">
        <v>302</v>
      </c>
      <c r="M1" s="141"/>
      <c r="N1" s="141"/>
      <c r="O1" s="142" t="s">
        <v>397</v>
      </c>
      <c r="P1" s="141"/>
      <c r="Q1" s="141"/>
      <c r="R1" s="141"/>
      <c r="S1" s="143" t="s">
        <v>303</v>
      </c>
      <c r="T1" s="143"/>
      <c r="U1" s="144"/>
      <c r="V1" s="144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  <c r="FC1" s="5"/>
      <c r="FD1" s="5"/>
      <c r="FE1" s="5"/>
      <c r="FF1" s="5"/>
      <c r="FG1" s="5"/>
      <c r="FH1" s="5"/>
      <c r="FI1" s="5"/>
      <c r="FJ1" s="5"/>
      <c r="FK1" s="5"/>
      <c r="FL1" s="5"/>
      <c r="FM1" s="5"/>
      <c r="FN1" s="5"/>
      <c r="FO1" s="5"/>
      <c r="FP1" s="5"/>
      <c r="FQ1" s="5"/>
      <c r="FR1" s="5"/>
      <c r="FS1" s="5"/>
      <c r="FT1" s="5"/>
      <c r="FU1" s="5"/>
      <c r="FV1" s="5"/>
      <c r="FW1" s="5"/>
      <c r="FX1" s="5"/>
      <c r="FY1" s="5"/>
      <c r="FZ1" s="5"/>
      <c r="GA1" s="5"/>
      <c r="GB1" s="5"/>
      <c r="GC1" s="5"/>
      <c r="GD1" s="5"/>
      <c r="GE1" s="5"/>
      <c r="GF1" s="5"/>
      <c r="GG1" s="5"/>
      <c r="GH1" s="5"/>
      <c r="GI1" s="5"/>
      <c r="GJ1" s="5"/>
      <c r="GK1" s="5"/>
      <c r="GL1" s="5"/>
      <c r="GM1" s="5"/>
      <c r="GN1" s="5"/>
      <c r="GO1" s="5"/>
      <c r="GP1" s="5"/>
      <c r="GQ1" s="5"/>
      <c r="GR1" s="5"/>
      <c r="GS1" s="5"/>
      <c r="GT1" s="5"/>
      <c r="GU1" s="5"/>
      <c r="GV1" s="5"/>
      <c r="GW1" s="5"/>
      <c r="GX1" s="5"/>
      <c r="GY1" s="5"/>
      <c r="GZ1" s="5"/>
      <c r="HA1" s="5"/>
      <c r="HB1" s="5"/>
      <c r="HC1" s="5"/>
      <c r="HD1" s="5"/>
      <c r="HE1" s="5"/>
      <c r="HF1" s="5"/>
      <c r="HG1" s="5"/>
      <c r="HH1" s="5"/>
      <c r="HI1" s="5"/>
      <c r="HJ1" s="5"/>
      <c r="HK1" s="5"/>
      <c r="HL1" s="5"/>
      <c r="HM1" s="5"/>
      <c r="HN1" s="5"/>
      <c r="HO1" s="5"/>
      <c r="HP1" s="5"/>
      <c r="HQ1" s="5"/>
      <c r="HR1" s="5"/>
      <c r="HS1" s="5"/>
      <c r="HT1" s="5"/>
      <c r="HU1" s="5"/>
      <c r="HV1" s="5"/>
      <c r="HW1" s="5"/>
      <c r="HX1" s="5"/>
      <c r="HY1" s="5"/>
      <c r="HZ1" s="5"/>
      <c r="IA1" s="5"/>
      <c r="IB1" s="5"/>
      <c r="IC1" s="5"/>
      <c r="ID1" s="5"/>
      <c r="IE1" s="5"/>
      <c r="IF1" s="5"/>
      <c r="IG1" s="5"/>
      <c r="IH1" s="5"/>
      <c r="II1" s="5"/>
      <c r="IJ1" s="5"/>
      <c r="IK1" s="5"/>
      <c r="IL1" s="5"/>
      <c r="IM1" s="5"/>
      <c r="IN1" s="5"/>
      <c r="IO1" s="5"/>
      <c r="IP1" s="5"/>
      <c r="IQ1" s="5"/>
      <c r="IR1" s="5"/>
      <c r="IS1" s="5"/>
      <c r="IT1" s="5"/>
      <c r="IU1" s="5"/>
      <c r="IV1" s="5"/>
    </row>
    <row r="2" spans="1:256" s="2" customFormat="1" ht="37.5" customHeight="1" x14ac:dyDescent="0.3">
      <c r="C2" s="175" t="s">
        <v>308</v>
      </c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  <c r="P2" s="148"/>
      <c r="Q2" s="148"/>
      <c r="S2" s="147" t="s">
        <v>309</v>
      </c>
      <c r="T2" s="148"/>
      <c r="U2" s="148"/>
      <c r="V2" s="148"/>
      <c r="W2" s="148"/>
      <c r="X2" s="148"/>
      <c r="Y2" s="148"/>
      <c r="Z2" s="148"/>
      <c r="AA2" s="148"/>
      <c r="AB2" s="148"/>
      <c r="AC2" s="148"/>
      <c r="AT2" s="2" t="s">
        <v>389</v>
      </c>
    </row>
    <row r="3" spans="1:256" s="2" customFormat="1" ht="7.5" customHeight="1" x14ac:dyDescent="0.3">
      <c r="B3" s="7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9"/>
      <c r="AT3" s="2" t="s">
        <v>398</v>
      </c>
    </row>
    <row r="4" spans="1:256" s="2" customFormat="1" ht="37.5" customHeight="1" x14ac:dyDescent="0.3">
      <c r="B4" s="10"/>
      <c r="C4" s="160" t="s">
        <v>399</v>
      </c>
      <c r="D4" s="148"/>
      <c r="E4" s="148"/>
      <c r="F4" s="148"/>
      <c r="G4" s="148"/>
      <c r="H4" s="148"/>
      <c r="I4" s="148"/>
      <c r="J4" s="148"/>
      <c r="K4" s="148"/>
      <c r="L4" s="148"/>
      <c r="M4" s="148"/>
      <c r="N4" s="148"/>
      <c r="O4" s="148"/>
      <c r="P4" s="148"/>
      <c r="Q4" s="148"/>
      <c r="R4" s="11"/>
      <c r="T4" s="12" t="s">
        <v>314</v>
      </c>
      <c r="AT4" s="2" t="s">
        <v>307</v>
      </c>
    </row>
    <row r="5" spans="1:256" s="2" customFormat="1" ht="7.5" customHeight="1" x14ac:dyDescent="0.3">
      <c r="B5" s="10"/>
      <c r="R5" s="11"/>
    </row>
    <row r="6" spans="1:256" s="2" customFormat="1" ht="26.25" customHeight="1" x14ac:dyDescent="0.3">
      <c r="B6" s="10"/>
      <c r="D6" s="16" t="s">
        <v>318</v>
      </c>
      <c r="F6" s="195" t="str">
        <f>'Rekapitulace stavby'!$K$6</f>
        <v>MŠ Spojenců 2170/44 - vzduchotechnika a klimatizace pro hospodářský pavilon</v>
      </c>
      <c r="G6" s="148"/>
      <c r="H6" s="148"/>
      <c r="I6" s="148"/>
      <c r="J6" s="148"/>
      <c r="K6" s="148"/>
      <c r="L6" s="148"/>
      <c r="M6" s="148"/>
      <c r="N6" s="148"/>
      <c r="O6" s="148"/>
      <c r="P6" s="148"/>
      <c r="R6" s="11"/>
    </row>
    <row r="7" spans="1:256" s="6" customFormat="1" ht="33.75" customHeight="1" x14ac:dyDescent="0.3">
      <c r="B7" s="19"/>
      <c r="D7" s="15" t="s">
        <v>400</v>
      </c>
      <c r="F7" s="176" t="s">
        <v>253</v>
      </c>
      <c r="G7" s="151"/>
      <c r="H7" s="151"/>
      <c r="I7" s="151"/>
      <c r="J7" s="151"/>
      <c r="K7" s="151"/>
      <c r="L7" s="151"/>
      <c r="M7" s="151"/>
      <c r="N7" s="151"/>
      <c r="O7" s="151"/>
      <c r="P7" s="151"/>
      <c r="R7" s="20"/>
    </row>
    <row r="8" spans="1:256" s="6" customFormat="1" ht="15" customHeight="1" x14ac:dyDescent="0.3">
      <c r="B8" s="19"/>
      <c r="D8" s="16" t="s">
        <v>320</v>
      </c>
      <c r="F8" s="14"/>
      <c r="M8" s="16" t="s">
        <v>321</v>
      </c>
      <c r="O8" s="14"/>
      <c r="R8" s="20"/>
    </row>
    <row r="9" spans="1:256" s="6" customFormat="1" ht="15" customHeight="1" x14ac:dyDescent="0.3">
      <c r="B9" s="19"/>
      <c r="D9" s="16" t="s">
        <v>323</v>
      </c>
      <c r="F9" s="14" t="s">
        <v>324</v>
      </c>
      <c r="M9" s="16" t="s">
        <v>325</v>
      </c>
      <c r="O9" s="196"/>
      <c r="P9" s="151"/>
      <c r="R9" s="20"/>
    </row>
    <row r="10" spans="1:256" s="6" customFormat="1" ht="12" customHeight="1" x14ac:dyDescent="0.3">
      <c r="B10" s="19"/>
      <c r="R10" s="20"/>
    </row>
    <row r="11" spans="1:256" s="6" customFormat="1" ht="15" customHeight="1" x14ac:dyDescent="0.3">
      <c r="B11" s="19"/>
      <c r="D11" s="16" t="s">
        <v>326</v>
      </c>
      <c r="M11" s="16" t="s">
        <v>327</v>
      </c>
      <c r="O11" s="162" t="str">
        <f>IF('Rekapitulace stavby'!$AN$10="","",'Rekapitulace stavby'!$AN$10)</f>
        <v/>
      </c>
      <c r="P11" s="151"/>
      <c r="R11" s="20"/>
    </row>
    <row r="12" spans="1:256" s="6" customFormat="1" ht="18.75" customHeight="1" x14ac:dyDescent="0.3">
      <c r="B12" s="19"/>
      <c r="E12" s="14" t="str">
        <f>IF('Rekapitulace stavby'!$E$11="","",'Rekapitulace stavby'!$E$11)</f>
        <v xml:space="preserve"> </v>
      </c>
      <c r="M12" s="16" t="s">
        <v>328</v>
      </c>
      <c r="O12" s="162" t="str">
        <f>IF('Rekapitulace stavby'!$AN$11="","",'Rekapitulace stavby'!$AN$11)</f>
        <v/>
      </c>
      <c r="P12" s="151"/>
      <c r="R12" s="20"/>
    </row>
    <row r="13" spans="1:256" s="6" customFormat="1" ht="7.5" customHeight="1" x14ac:dyDescent="0.3">
      <c r="B13" s="19"/>
      <c r="R13" s="20"/>
    </row>
    <row r="14" spans="1:256" s="6" customFormat="1" ht="15" customHeight="1" x14ac:dyDescent="0.3">
      <c r="B14" s="19"/>
      <c r="D14" s="16" t="s">
        <v>329</v>
      </c>
      <c r="M14" s="16" t="s">
        <v>327</v>
      </c>
      <c r="O14" s="162" t="str">
        <f>IF('Rekapitulace stavby'!$AN$13="","",'Rekapitulace stavby'!$AN$13)</f>
        <v/>
      </c>
      <c r="P14" s="151"/>
      <c r="R14" s="20"/>
    </row>
    <row r="15" spans="1:256" s="6" customFormat="1" ht="18.75" customHeight="1" x14ac:dyDescent="0.3">
      <c r="B15" s="19"/>
      <c r="E15" s="14" t="str">
        <f>IF('Rekapitulace stavby'!$E$14="","",'Rekapitulace stavby'!$E$14)</f>
        <v xml:space="preserve"> </v>
      </c>
      <c r="M15" s="16" t="s">
        <v>328</v>
      </c>
      <c r="O15" s="162" t="str">
        <f>IF('Rekapitulace stavby'!$AN$14="","",'Rekapitulace stavby'!$AN$14)</f>
        <v/>
      </c>
      <c r="P15" s="151"/>
      <c r="R15" s="20"/>
    </row>
    <row r="16" spans="1:256" s="6" customFormat="1" ht="7.5" customHeight="1" x14ac:dyDescent="0.3">
      <c r="B16" s="19"/>
      <c r="R16" s="20"/>
    </row>
    <row r="17" spans="2:18" s="6" customFormat="1" ht="15" customHeight="1" x14ac:dyDescent="0.3">
      <c r="B17" s="19"/>
      <c r="D17" s="16" t="s">
        <v>330</v>
      </c>
      <c r="M17" s="16" t="s">
        <v>327</v>
      </c>
      <c r="O17" s="162" t="str">
        <f>IF('Rekapitulace stavby'!$AN$16="","",'Rekapitulace stavby'!$AN$16)</f>
        <v/>
      </c>
      <c r="P17" s="151"/>
      <c r="R17" s="20"/>
    </row>
    <row r="18" spans="2:18" s="6" customFormat="1" ht="18.75" customHeight="1" x14ac:dyDescent="0.3">
      <c r="B18" s="19"/>
      <c r="E18" s="14" t="str">
        <f>IF('Rekapitulace stavby'!$E$17="","",'Rekapitulace stavby'!$E$17)</f>
        <v xml:space="preserve"> </v>
      </c>
      <c r="M18" s="16" t="s">
        <v>328</v>
      </c>
      <c r="O18" s="162" t="str">
        <f>IF('Rekapitulace stavby'!$AN$17="","",'Rekapitulace stavby'!$AN$17)</f>
        <v/>
      </c>
      <c r="P18" s="151"/>
      <c r="R18" s="20"/>
    </row>
    <row r="19" spans="2:18" s="6" customFormat="1" ht="7.5" customHeight="1" x14ac:dyDescent="0.3">
      <c r="B19" s="19"/>
      <c r="R19" s="20"/>
    </row>
    <row r="20" spans="2:18" s="6" customFormat="1" ht="15" customHeight="1" x14ac:dyDescent="0.3">
      <c r="B20" s="19"/>
      <c r="D20" s="16" t="s">
        <v>332</v>
      </c>
      <c r="M20" s="16" t="s">
        <v>327</v>
      </c>
      <c r="O20" s="162" t="str">
        <f>IF('Rekapitulace stavby'!$AN$19="","",'Rekapitulace stavby'!$AN$19)</f>
        <v/>
      </c>
      <c r="P20" s="151"/>
      <c r="R20" s="20"/>
    </row>
    <row r="21" spans="2:18" s="6" customFormat="1" ht="18.75" customHeight="1" x14ac:dyDescent="0.3">
      <c r="B21" s="19"/>
      <c r="E21" s="14" t="str">
        <f>IF('Rekapitulace stavby'!$E$20="","",'Rekapitulace stavby'!$E$20)</f>
        <v xml:space="preserve"> </v>
      </c>
      <c r="M21" s="16" t="s">
        <v>328</v>
      </c>
      <c r="O21" s="162" t="str">
        <f>IF('Rekapitulace stavby'!$AN$20="","",'Rekapitulace stavby'!$AN$20)</f>
        <v/>
      </c>
      <c r="P21" s="151"/>
      <c r="R21" s="20"/>
    </row>
    <row r="22" spans="2:18" s="6" customFormat="1" ht="7.5" customHeight="1" x14ac:dyDescent="0.3">
      <c r="B22" s="19"/>
      <c r="R22" s="20"/>
    </row>
    <row r="23" spans="2:18" s="6" customFormat="1" ht="15" customHeight="1" x14ac:dyDescent="0.3">
      <c r="B23" s="19"/>
      <c r="D23" s="16" t="s">
        <v>333</v>
      </c>
      <c r="R23" s="20"/>
    </row>
    <row r="24" spans="2:18" s="78" customFormat="1" ht="15.75" customHeight="1" x14ac:dyDescent="0.3">
      <c r="B24" s="79"/>
      <c r="E24" s="171"/>
      <c r="F24" s="203"/>
      <c r="G24" s="203"/>
      <c r="H24" s="203"/>
      <c r="I24" s="203"/>
      <c r="J24" s="203"/>
      <c r="K24" s="203"/>
      <c r="L24" s="203"/>
      <c r="R24" s="80"/>
    </row>
    <row r="25" spans="2:18" s="6" customFormat="1" ht="7.5" customHeight="1" x14ac:dyDescent="0.3">
      <c r="B25" s="19"/>
      <c r="R25" s="20"/>
    </row>
    <row r="26" spans="2:18" s="6" customFormat="1" ht="7.5" customHeight="1" x14ac:dyDescent="0.3">
      <c r="B26" s="19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R26" s="20"/>
    </row>
    <row r="27" spans="2:18" s="6" customFormat="1" ht="15" customHeight="1" x14ac:dyDescent="0.3">
      <c r="B27" s="19"/>
      <c r="D27" s="81" t="s">
        <v>402</v>
      </c>
      <c r="M27" s="172">
        <f>$N$88</f>
        <v>0</v>
      </c>
      <c r="N27" s="151"/>
      <c r="O27" s="151"/>
      <c r="P27" s="151"/>
      <c r="R27" s="20"/>
    </row>
    <row r="28" spans="2:18" s="6" customFormat="1" ht="15" customHeight="1" x14ac:dyDescent="0.3">
      <c r="B28" s="19"/>
      <c r="D28" s="18" t="s">
        <v>403</v>
      </c>
      <c r="M28" s="172">
        <f>$N$93</f>
        <v>0</v>
      </c>
      <c r="N28" s="151"/>
      <c r="O28" s="151"/>
      <c r="P28" s="151"/>
      <c r="R28" s="20"/>
    </row>
    <row r="29" spans="2:18" s="6" customFormat="1" ht="7.5" customHeight="1" x14ac:dyDescent="0.3">
      <c r="B29" s="19"/>
      <c r="R29" s="20"/>
    </row>
    <row r="30" spans="2:18" s="6" customFormat="1" ht="26.25" customHeight="1" x14ac:dyDescent="0.3">
      <c r="B30" s="19"/>
      <c r="D30" s="82" t="s">
        <v>336</v>
      </c>
      <c r="M30" s="202">
        <f>ROUND($M$27+$M$28,2)</f>
        <v>0</v>
      </c>
      <c r="N30" s="151"/>
      <c r="O30" s="151"/>
      <c r="P30" s="151"/>
      <c r="R30" s="20"/>
    </row>
    <row r="31" spans="2:18" s="6" customFormat="1" ht="7.5" customHeight="1" x14ac:dyDescent="0.3">
      <c r="B31" s="19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R31" s="20"/>
    </row>
    <row r="32" spans="2:18" s="6" customFormat="1" ht="15" customHeight="1" x14ac:dyDescent="0.3">
      <c r="B32" s="19"/>
      <c r="D32" s="24" t="s">
        <v>337</v>
      </c>
      <c r="E32" s="24" t="s">
        <v>338</v>
      </c>
      <c r="F32" s="83">
        <v>0.21</v>
      </c>
      <c r="G32" s="84" t="s">
        <v>339</v>
      </c>
      <c r="H32" s="201">
        <f>ROUND((SUM($BE$93:$BE$94)+SUM($BE$112:$BE$125)),2)</f>
        <v>0</v>
      </c>
      <c r="I32" s="151"/>
      <c r="J32" s="151"/>
      <c r="M32" s="201">
        <f>ROUND(ROUND((SUM($BE$93:$BE$94)+SUM($BE$112:$BE$125)),2)*$F$32,2)</f>
        <v>0</v>
      </c>
      <c r="N32" s="151"/>
      <c r="O32" s="151"/>
      <c r="P32" s="151"/>
      <c r="R32" s="20"/>
    </row>
    <row r="33" spans="2:18" s="6" customFormat="1" ht="15" customHeight="1" x14ac:dyDescent="0.3">
      <c r="B33" s="19"/>
      <c r="E33" s="24" t="s">
        <v>340</v>
      </c>
      <c r="F33" s="83">
        <v>0.15</v>
      </c>
      <c r="G33" s="84" t="s">
        <v>339</v>
      </c>
      <c r="H33" s="201">
        <f>ROUND((SUM($BF$93:$BF$94)+SUM($BF$112:$BF$125)),2)</f>
        <v>0</v>
      </c>
      <c r="I33" s="151"/>
      <c r="J33" s="151"/>
      <c r="M33" s="201">
        <f>ROUND(ROUND((SUM($BF$93:$BF$94)+SUM($BF$112:$BF$125)),2)*$F$33,2)</f>
        <v>0</v>
      </c>
      <c r="N33" s="151"/>
      <c r="O33" s="151"/>
      <c r="P33" s="151"/>
      <c r="R33" s="20"/>
    </row>
    <row r="34" spans="2:18" s="6" customFormat="1" ht="15" hidden="1" customHeight="1" x14ac:dyDescent="0.3">
      <c r="B34" s="19"/>
      <c r="E34" s="24" t="s">
        <v>341</v>
      </c>
      <c r="F34" s="83">
        <v>0.21</v>
      </c>
      <c r="G34" s="84" t="s">
        <v>339</v>
      </c>
      <c r="H34" s="201">
        <f>ROUND((SUM($BG$93:$BG$94)+SUM($BG$112:$BG$125)),2)</f>
        <v>0</v>
      </c>
      <c r="I34" s="151"/>
      <c r="J34" s="151"/>
      <c r="M34" s="201">
        <v>0</v>
      </c>
      <c r="N34" s="151"/>
      <c r="O34" s="151"/>
      <c r="P34" s="151"/>
      <c r="R34" s="20"/>
    </row>
    <row r="35" spans="2:18" s="6" customFormat="1" ht="15" hidden="1" customHeight="1" x14ac:dyDescent="0.3">
      <c r="B35" s="19"/>
      <c r="E35" s="24" t="s">
        <v>342</v>
      </c>
      <c r="F35" s="83">
        <v>0.15</v>
      </c>
      <c r="G35" s="84" t="s">
        <v>339</v>
      </c>
      <c r="H35" s="201">
        <f>ROUND((SUM($BH$93:$BH$94)+SUM($BH$112:$BH$125)),2)</f>
        <v>0</v>
      </c>
      <c r="I35" s="151"/>
      <c r="J35" s="151"/>
      <c r="M35" s="201">
        <v>0</v>
      </c>
      <c r="N35" s="151"/>
      <c r="O35" s="151"/>
      <c r="P35" s="151"/>
      <c r="R35" s="20"/>
    </row>
    <row r="36" spans="2:18" s="6" customFormat="1" ht="15" hidden="1" customHeight="1" x14ac:dyDescent="0.3">
      <c r="B36" s="19"/>
      <c r="E36" s="24" t="s">
        <v>343</v>
      </c>
      <c r="F36" s="83">
        <v>0</v>
      </c>
      <c r="G36" s="84" t="s">
        <v>339</v>
      </c>
      <c r="H36" s="201">
        <f>ROUND((SUM($BI$93:$BI$94)+SUM($BI$112:$BI$125)),2)</f>
        <v>0</v>
      </c>
      <c r="I36" s="151"/>
      <c r="J36" s="151"/>
      <c r="M36" s="201">
        <v>0</v>
      </c>
      <c r="N36" s="151"/>
      <c r="O36" s="151"/>
      <c r="P36" s="151"/>
      <c r="R36" s="20"/>
    </row>
    <row r="37" spans="2:18" s="6" customFormat="1" ht="7.5" customHeight="1" x14ac:dyDescent="0.3">
      <c r="B37" s="19"/>
      <c r="R37" s="20"/>
    </row>
    <row r="38" spans="2:18" s="6" customFormat="1" ht="26.25" customHeight="1" x14ac:dyDescent="0.3">
      <c r="B38" s="19"/>
      <c r="C38" s="27"/>
      <c r="D38" s="28" t="s">
        <v>344</v>
      </c>
      <c r="E38" s="29"/>
      <c r="F38" s="29"/>
      <c r="G38" s="85" t="s">
        <v>345</v>
      </c>
      <c r="H38" s="30" t="s">
        <v>346</v>
      </c>
      <c r="I38" s="29"/>
      <c r="J38" s="29"/>
      <c r="K38" s="29"/>
      <c r="L38" s="170">
        <f>SUM($M$30:$M$36)</f>
        <v>0</v>
      </c>
      <c r="M38" s="157"/>
      <c r="N38" s="157"/>
      <c r="O38" s="157"/>
      <c r="P38" s="159"/>
      <c r="Q38" s="27"/>
      <c r="R38" s="20"/>
    </row>
    <row r="39" spans="2:18" s="6" customFormat="1" ht="15" customHeight="1" x14ac:dyDescent="0.3">
      <c r="B39" s="19"/>
      <c r="R39" s="20"/>
    </row>
    <row r="40" spans="2:18" s="6" customFormat="1" ht="15" customHeight="1" x14ac:dyDescent="0.3">
      <c r="B40" s="19"/>
      <c r="R40" s="20"/>
    </row>
    <row r="41" spans="2:18" ht="14.25" customHeight="1" x14ac:dyDescent="0.3">
      <c r="B41" s="10"/>
      <c r="R41" s="11"/>
    </row>
    <row r="42" spans="2:18" ht="14.25" customHeight="1" x14ac:dyDescent="0.3">
      <c r="B42" s="10"/>
      <c r="R42" s="11"/>
    </row>
    <row r="43" spans="2:18" ht="14.25" customHeight="1" x14ac:dyDescent="0.3">
      <c r="B43" s="10"/>
      <c r="R43" s="11"/>
    </row>
    <row r="44" spans="2:18" ht="14.25" customHeight="1" x14ac:dyDescent="0.3">
      <c r="B44" s="10"/>
      <c r="R44" s="11"/>
    </row>
    <row r="45" spans="2:18" ht="14.25" customHeight="1" x14ac:dyDescent="0.3">
      <c r="B45" s="10"/>
      <c r="R45" s="11"/>
    </row>
    <row r="46" spans="2:18" ht="14.25" customHeight="1" x14ac:dyDescent="0.3">
      <c r="B46" s="10"/>
      <c r="R46" s="11"/>
    </row>
    <row r="47" spans="2:18" ht="14.25" customHeight="1" x14ac:dyDescent="0.3">
      <c r="B47" s="10"/>
      <c r="R47" s="11"/>
    </row>
    <row r="48" spans="2:18" ht="14.25" customHeight="1" x14ac:dyDescent="0.3">
      <c r="B48" s="10"/>
      <c r="R48" s="11"/>
    </row>
    <row r="49" spans="2:18" ht="14.25" customHeight="1" x14ac:dyDescent="0.3">
      <c r="B49" s="10"/>
      <c r="R49" s="11"/>
    </row>
    <row r="50" spans="2:18" s="6" customFormat="1" ht="15.75" customHeight="1" x14ac:dyDescent="0.3">
      <c r="B50" s="19"/>
      <c r="D50" s="31" t="s">
        <v>347</v>
      </c>
      <c r="E50" s="32"/>
      <c r="F50" s="32"/>
      <c r="G50" s="32"/>
      <c r="H50" s="33"/>
      <c r="J50" s="31" t="s">
        <v>348</v>
      </c>
      <c r="K50" s="32"/>
      <c r="L50" s="32"/>
      <c r="M50" s="32"/>
      <c r="N50" s="32"/>
      <c r="O50" s="32"/>
      <c r="P50" s="33"/>
      <c r="R50" s="20"/>
    </row>
    <row r="51" spans="2:18" ht="14.25" customHeight="1" x14ac:dyDescent="0.3">
      <c r="B51" s="10"/>
      <c r="D51" s="34"/>
      <c r="H51" s="35"/>
      <c r="J51" s="34"/>
      <c r="P51" s="35"/>
      <c r="R51" s="11"/>
    </row>
    <row r="52" spans="2:18" ht="14.25" customHeight="1" x14ac:dyDescent="0.3">
      <c r="B52" s="10"/>
      <c r="D52" s="34"/>
      <c r="H52" s="35"/>
      <c r="J52" s="34"/>
      <c r="P52" s="35"/>
      <c r="R52" s="11"/>
    </row>
    <row r="53" spans="2:18" ht="14.25" customHeight="1" x14ac:dyDescent="0.3">
      <c r="B53" s="10"/>
      <c r="D53" s="34"/>
      <c r="H53" s="35"/>
      <c r="J53" s="34"/>
      <c r="P53" s="35"/>
      <c r="R53" s="11"/>
    </row>
    <row r="54" spans="2:18" ht="14.25" customHeight="1" x14ac:dyDescent="0.3">
      <c r="B54" s="10"/>
      <c r="D54" s="34"/>
      <c r="H54" s="35"/>
      <c r="J54" s="34"/>
      <c r="P54" s="35"/>
      <c r="R54" s="11"/>
    </row>
    <row r="55" spans="2:18" ht="14.25" customHeight="1" x14ac:dyDescent="0.3">
      <c r="B55" s="10"/>
      <c r="D55" s="34"/>
      <c r="H55" s="35"/>
      <c r="J55" s="34"/>
      <c r="P55" s="35"/>
      <c r="R55" s="11"/>
    </row>
    <row r="56" spans="2:18" ht="14.25" customHeight="1" x14ac:dyDescent="0.3">
      <c r="B56" s="10"/>
      <c r="D56" s="34"/>
      <c r="H56" s="35"/>
      <c r="J56" s="34"/>
      <c r="P56" s="35"/>
      <c r="R56" s="11"/>
    </row>
    <row r="57" spans="2:18" ht="14.25" customHeight="1" x14ac:dyDescent="0.3">
      <c r="B57" s="10"/>
      <c r="D57" s="34"/>
      <c r="H57" s="35"/>
      <c r="J57" s="34"/>
      <c r="P57" s="35"/>
      <c r="R57" s="11"/>
    </row>
    <row r="58" spans="2:18" ht="14.25" customHeight="1" x14ac:dyDescent="0.3">
      <c r="B58" s="10"/>
      <c r="D58" s="34"/>
      <c r="H58" s="35"/>
      <c r="J58" s="34"/>
      <c r="P58" s="35"/>
      <c r="R58" s="11"/>
    </row>
    <row r="59" spans="2:18" s="6" customFormat="1" ht="15.75" customHeight="1" x14ac:dyDescent="0.3">
      <c r="B59" s="19"/>
      <c r="D59" s="36" t="s">
        <v>349</v>
      </c>
      <c r="E59" s="37"/>
      <c r="F59" s="37"/>
      <c r="G59" s="38" t="s">
        <v>350</v>
      </c>
      <c r="H59" s="39"/>
      <c r="J59" s="36" t="s">
        <v>349</v>
      </c>
      <c r="K59" s="37"/>
      <c r="L59" s="37"/>
      <c r="M59" s="37"/>
      <c r="N59" s="38" t="s">
        <v>350</v>
      </c>
      <c r="O59" s="37"/>
      <c r="P59" s="39"/>
      <c r="R59" s="20"/>
    </row>
    <row r="60" spans="2:18" ht="14.25" customHeight="1" x14ac:dyDescent="0.3">
      <c r="B60" s="10"/>
      <c r="R60" s="11"/>
    </row>
    <row r="61" spans="2:18" s="6" customFormat="1" ht="15.75" customHeight="1" x14ac:dyDescent="0.3">
      <c r="B61" s="19"/>
      <c r="D61" s="31" t="s">
        <v>351</v>
      </c>
      <c r="E61" s="32"/>
      <c r="F61" s="32"/>
      <c r="G61" s="32"/>
      <c r="H61" s="33"/>
      <c r="J61" s="31" t="s">
        <v>352</v>
      </c>
      <c r="K61" s="32"/>
      <c r="L61" s="32"/>
      <c r="M61" s="32"/>
      <c r="N61" s="32"/>
      <c r="O61" s="32"/>
      <c r="P61" s="33"/>
      <c r="R61" s="20"/>
    </row>
    <row r="62" spans="2:18" ht="14.25" customHeight="1" x14ac:dyDescent="0.3">
      <c r="B62" s="10"/>
      <c r="D62" s="34"/>
      <c r="H62" s="35"/>
      <c r="J62" s="34"/>
      <c r="P62" s="35"/>
      <c r="R62" s="11"/>
    </row>
    <row r="63" spans="2:18" ht="14.25" customHeight="1" x14ac:dyDescent="0.3">
      <c r="B63" s="10"/>
      <c r="D63" s="34"/>
      <c r="H63" s="35"/>
      <c r="J63" s="34"/>
      <c r="P63" s="35"/>
      <c r="R63" s="11"/>
    </row>
    <row r="64" spans="2:18" ht="14.25" customHeight="1" x14ac:dyDescent="0.3">
      <c r="B64" s="10"/>
      <c r="D64" s="34"/>
      <c r="H64" s="35"/>
      <c r="J64" s="34"/>
      <c r="P64" s="35"/>
      <c r="R64" s="11"/>
    </row>
    <row r="65" spans="2:18" ht="14.25" customHeight="1" x14ac:dyDescent="0.3">
      <c r="B65" s="10"/>
      <c r="D65" s="34"/>
      <c r="H65" s="35"/>
      <c r="J65" s="34"/>
      <c r="P65" s="35"/>
      <c r="R65" s="11"/>
    </row>
    <row r="66" spans="2:18" ht="14.25" customHeight="1" x14ac:dyDescent="0.3">
      <c r="B66" s="10"/>
      <c r="D66" s="34"/>
      <c r="H66" s="35"/>
      <c r="J66" s="34"/>
      <c r="P66" s="35"/>
      <c r="R66" s="11"/>
    </row>
    <row r="67" spans="2:18" ht="14.25" customHeight="1" x14ac:dyDescent="0.3">
      <c r="B67" s="10"/>
      <c r="D67" s="34"/>
      <c r="H67" s="35"/>
      <c r="J67" s="34"/>
      <c r="P67" s="35"/>
      <c r="R67" s="11"/>
    </row>
    <row r="68" spans="2:18" ht="14.25" customHeight="1" x14ac:dyDescent="0.3">
      <c r="B68" s="10"/>
      <c r="D68" s="34"/>
      <c r="H68" s="35"/>
      <c r="J68" s="34"/>
      <c r="P68" s="35"/>
      <c r="R68" s="11"/>
    </row>
    <row r="69" spans="2:18" ht="14.25" customHeight="1" x14ac:dyDescent="0.3">
      <c r="B69" s="10"/>
      <c r="D69" s="34"/>
      <c r="H69" s="35"/>
      <c r="J69" s="34"/>
      <c r="P69" s="35"/>
      <c r="R69" s="11"/>
    </row>
    <row r="70" spans="2:18" s="6" customFormat="1" ht="15.75" customHeight="1" x14ac:dyDescent="0.3">
      <c r="B70" s="19"/>
      <c r="D70" s="36" t="s">
        <v>349</v>
      </c>
      <c r="E70" s="37"/>
      <c r="F70" s="37"/>
      <c r="G70" s="38" t="s">
        <v>350</v>
      </c>
      <c r="H70" s="39"/>
      <c r="J70" s="36" t="s">
        <v>349</v>
      </c>
      <c r="K70" s="37"/>
      <c r="L70" s="37"/>
      <c r="M70" s="37"/>
      <c r="N70" s="38" t="s">
        <v>350</v>
      </c>
      <c r="O70" s="37"/>
      <c r="P70" s="39"/>
      <c r="R70" s="20"/>
    </row>
    <row r="71" spans="2:18" s="6" customFormat="1" ht="15" customHeight="1" x14ac:dyDescent="0.3">
      <c r="B71" s="40"/>
      <c r="C71" s="41"/>
      <c r="D71" s="41"/>
      <c r="E71" s="41"/>
      <c r="F71" s="41"/>
      <c r="G71" s="41"/>
      <c r="H71" s="41"/>
      <c r="I71" s="41"/>
      <c r="J71" s="41"/>
      <c r="K71" s="41"/>
      <c r="L71" s="41"/>
      <c r="M71" s="41"/>
      <c r="N71" s="41"/>
      <c r="O71" s="41"/>
      <c r="P71" s="41"/>
      <c r="Q71" s="41"/>
      <c r="R71" s="42"/>
    </row>
    <row r="75" spans="2:18" s="6" customFormat="1" ht="7.5" customHeight="1" x14ac:dyDescent="0.3">
      <c r="B75" s="43"/>
      <c r="C75" s="44"/>
      <c r="D75" s="44"/>
      <c r="E75" s="44"/>
      <c r="F75" s="44"/>
      <c r="G75" s="44"/>
      <c r="H75" s="44"/>
      <c r="I75" s="44"/>
      <c r="J75" s="44"/>
      <c r="K75" s="44"/>
      <c r="L75" s="44"/>
      <c r="M75" s="44"/>
      <c r="N75" s="44"/>
      <c r="O75" s="44"/>
      <c r="P75" s="44"/>
      <c r="Q75" s="44"/>
      <c r="R75" s="45"/>
    </row>
    <row r="76" spans="2:18" s="6" customFormat="1" ht="37.5" customHeight="1" x14ac:dyDescent="0.3">
      <c r="B76" s="19"/>
      <c r="C76" s="160" t="s">
        <v>404</v>
      </c>
      <c r="D76" s="151"/>
      <c r="E76" s="151"/>
      <c r="F76" s="151"/>
      <c r="G76" s="151"/>
      <c r="H76" s="151"/>
      <c r="I76" s="151"/>
      <c r="J76" s="151"/>
      <c r="K76" s="151"/>
      <c r="L76" s="151"/>
      <c r="M76" s="151"/>
      <c r="N76" s="151"/>
      <c r="O76" s="151"/>
      <c r="P76" s="151"/>
      <c r="Q76" s="151"/>
      <c r="R76" s="20"/>
    </row>
    <row r="77" spans="2:18" s="6" customFormat="1" ht="7.5" customHeight="1" x14ac:dyDescent="0.3">
      <c r="B77" s="19"/>
      <c r="R77" s="20"/>
    </row>
    <row r="78" spans="2:18" s="6" customFormat="1" ht="30.75" customHeight="1" x14ac:dyDescent="0.3">
      <c r="B78" s="19"/>
      <c r="C78" s="16" t="s">
        <v>318</v>
      </c>
      <c r="F78" s="195" t="str">
        <f>$F$6</f>
        <v>MŠ Spojenců 2170/44 - vzduchotechnika a klimatizace pro hospodářský pavilon</v>
      </c>
      <c r="G78" s="151"/>
      <c r="H78" s="151"/>
      <c r="I78" s="151"/>
      <c r="J78" s="151"/>
      <c r="K78" s="151"/>
      <c r="L78" s="151"/>
      <c r="M78" s="151"/>
      <c r="N78" s="151"/>
      <c r="O78" s="151"/>
      <c r="P78" s="151"/>
      <c r="R78" s="20"/>
    </row>
    <row r="79" spans="2:18" s="6" customFormat="1" ht="37.5" customHeight="1" x14ac:dyDescent="0.3">
      <c r="B79" s="19"/>
      <c r="C79" s="48" t="s">
        <v>400</v>
      </c>
      <c r="F79" s="161" t="str">
        <f>$F$7</f>
        <v>01.5 - SO 01.5 Klimatizace</v>
      </c>
      <c r="G79" s="151"/>
      <c r="H79" s="151"/>
      <c r="I79" s="151"/>
      <c r="J79" s="151"/>
      <c r="K79" s="151"/>
      <c r="L79" s="151"/>
      <c r="M79" s="151"/>
      <c r="N79" s="151"/>
      <c r="O79" s="151"/>
      <c r="P79" s="151"/>
      <c r="R79" s="20"/>
    </row>
    <row r="80" spans="2:18" s="6" customFormat="1" ht="7.5" customHeight="1" x14ac:dyDescent="0.3">
      <c r="B80" s="19"/>
      <c r="R80" s="20"/>
    </row>
    <row r="81" spans="2:47" s="6" customFormat="1" ht="18.75" customHeight="1" x14ac:dyDescent="0.3">
      <c r="B81" s="19"/>
      <c r="C81" s="16" t="s">
        <v>323</v>
      </c>
      <c r="F81" s="14" t="str">
        <f>$F$9</f>
        <v xml:space="preserve"> </v>
      </c>
      <c r="K81" s="16" t="s">
        <v>325</v>
      </c>
      <c r="M81" s="196" t="str">
        <f>IF($O$9="","",$O$9)</f>
        <v/>
      </c>
      <c r="N81" s="151"/>
      <c r="O81" s="151"/>
      <c r="P81" s="151"/>
      <c r="R81" s="20"/>
    </row>
    <row r="82" spans="2:47" s="6" customFormat="1" ht="7.5" customHeight="1" x14ac:dyDescent="0.3">
      <c r="B82" s="19"/>
      <c r="R82" s="20"/>
    </row>
    <row r="83" spans="2:47" s="6" customFormat="1" ht="15.75" customHeight="1" x14ac:dyDescent="0.3">
      <c r="B83" s="19"/>
      <c r="C83" s="16" t="s">
        <v>326</v>
      </c>
      <c r="F83" s="14" t="str">
        <f>$E$12</f>
        <v xml:space="preserve"> </v>
      </c>
      <c r="K83" s="16" t="s">
        <v>330</v>
      </c>
      <c r="M83" s="162" t="str">
        <f>$E$18</f>
        <v xml:space="preserve"> </v>
      </c>
      <c r="N83" s="151"/>
      <c r="O83" s="151"/>
      <c r="P83" s="151"/>
      <c r="Q83" s="151"/>
      <c r="R83" s="20"/>
    </row>
    <row r="84" spans="2:47" s="6" customFormat="1" ht="15" customHeight="1" x14ac:dyDescent="0.3">
      <c r="B84" s="19"/>
      <c r="C84" s="16" t="s">
        <v>329</v>
      </c>
      <c r="F84" s="14" t="str">
        <f>IF($E$15="","",$E$15)</f>
        <v xml:space="preserve"> </v>
      </c>
      <c r="K84" s="16" t="s">
        <v>332</v>
      </c>
      <c r="M84" s="162" t="str">
        <f>$E$21</f>
        <v xml:space="preserve"> </v>
      </c>
      <c r="N84" s="151"/>
      <c r="O84" s="151"/>
      <c r="P84" s="151"/>
      <c r="Q84" s="151"/>
      <c r="R84" s="20"/>
    </row>
    <row r="85" spans="2:47" s="6" customFormat="1" ht="11.25" customHeight="1" x14ac:dyDescent="0.3">
      <c r="B85" s="19"/>
      <c r="R85" s="20"/>
    </row>
    <row r="86" spans="2:47" s="6" customFormat="1" ht="30" customHeight="1" x14ac:dyDescent="0.3">
      <c r="B86" s="19"/>
      <c r="C86" s="200" t="s">
        <v>405</v>
      </c>
      <c r="D86" s="146"/>
      <c r="E86" s="146"/>
      <c r="F86" s="146"/>
      <c r="G86" s="146"/>
      <c r="H86" s="27"/>
      <c r="I86" s="27"/>
      <c r="J86" s="27"/>
      <c r="K86" s="27"/>
      <c r="L86" s="27"/>
      <c r="M86" s="27"/>
      <c r="N86" s="200" t="s">
        <v>406</v>
      </c>
      <c r="O86" s="151"/>
      <c r="P86" s="151"/>
      <c r="Q86" s="151"/>
      <c r="R86" s="20"/>
    </row>
    <row r="87" spans="2:47" s="6" customFormat="1" ht="11.25" customHeight="1" x14ac:dyDescent="0.3">
      <c r="B87" s="19"/>
      <c r="R87" s="20"/>
    </row>
    <row r="88" spans="2:47" s="6" customFormat="1" ht="30" customHeight="1" x14ac:dyDescent="0.3">
      <c r="B88" s="19"/>
      <c r="C88" s="59" t="s">
        <v>407</v>
      </c>
      <c r="N88" s="149">
        <f>$N$112</f>
        <v>0</v>
      </c>
      <c r="O88" s="151"/>
      <c r="P88" s="151"/>
      <c r="Q88" s="151"/>
      <c r="R88" s="20"/>
      <c r="AU88" s="6" t="s">
        <v>408</v>
      </c>
    </row>
    <row r="89" spans="2:47" s="64" customFormat="1" ht="25.5" customHeight="1" x14ac:dyDescent="0.3">
      <c r="B89" s="86"/>
      <c r="D89" s="87" t="s">
        <v>254</v>
      </c>
      <c r="N89" s="199">
        <f>$N$113</f>
        <v>0</v>
      </c>
      <c r="O89" s="198"/>
      <c r="P89" s="198"/>
      <c r="Q89" s="198"/>
      <c r="R89" s="88"/>
    </row>
    <row r="90" spans="2:47" s="81" customFormat="1" ht="21" customHeight="1" x14ac:dyDescent="0.3">
      <c r="B90" s="89"/>
      <c r="D90" s="90" t="s">
        <v>255</v>
      </c>
      <c r="N90" s="197">
        <f>$N$114</f>
        <v>0</v>
      </c>
      <c r="O90" s="198"/>
      <c r="P90" s="198"/>
      <c r="Q90" s="198"/>
      <c r="R90" s="91"/>
    </row>
    <row r="91" spans="2:47" s="81" customFormat="1" ht="21" customHeight="1" x14ac:dyDescent="0.3">
      <c r="B91" s="89"/>
      <c r="D91" s="90" t="s">
        <v>256</v>
      </c>
      <c r="N91" s="197">
        <f>$N$123</f>
        <v>0</v>
      </c>
      <c r="O91" s="198"/>
      <c r="P91" s="198"/>
      <c r="Q91" s="198"/>
      <c r="R91" s="91"/>
    </row>
    <row r="92" spans="2:47" s="6" customFormat="1" ht="22.5" customHeight="1" x14ac:dyDescent="0.3">
      <c r="B92" s="19"/>
      <c r="R92" s="20"/>
    </row>
    <row r="93" spans="2:47" s="6" customFormat="1" ht="30" customHeight="1" x14ac:dyDescent="0.3">
      <c r="B93" s="19"/>
      <c r="C93" s="59" t="s">
        <v>421</v>
      </c>
      <c r="N93" s="149">
        <v>0</v>
      </c>
      <c r="O93" s="151"/>
      <c r="P93" s="151"/>
      <c r="Q93" s="151"/>
      <c r="R93" s="20"/>
      <c r="T93" s="92"/>
      <c r="U93" s="93" t="s">
        <v>337</v>
      </c>
    </row>
    <row r="94" spans="2:47" s="6" customFormat="1" ht="18.75" customHeight="1" x14ac:dyDescent="0.3">
      <c r="B94" s="19"/>
      <c r="R94" s="20"/>
    </row>
    <row r="95" spans="2:47" s="6" customFormat="1" ht="30" customHeight="1" x14ac:dyDescent="0.3">
      <c r="B95" s="19"/>
      <c r="C95" s="77" t="s">
        <v>396</v>
      </c>
      <c r="D95" s="27"/>
      <c r="E95" s="27"/>
      <c r="F95" s="27"/>
      <c r="G95" s="27"/>
      <c r="H95" s="27"/>
      <c r="I95" s="27"/>
      <c r="J95" s="27"/>
      <c r="K95" s="27"/>
      <c r="L95" s="145">
        <f>ROUND(SUM($N$88+$N$93),2)</f>
        <v>0</v>
      </c>
      <c r="M95" s="146"/>
      <c r="N95" s="146"/>
      <c r="O95" s="146"/>
      <c r="P95" s="146"/>
      <c r="Q95" s="146"/>
      <c r="R95" s="20"/>
    </row>
    <row r="96" spans="2:47" s="6" customFormat="1" ht="7.5" customHeight="1" x14ac:dyDescent="0.3">
      <c r="B96" s="40"/>
      <c r="C96" s="41"/>
      <c r="D96" s="41"/>
      <c r="E96" s="41"/>
      <c r="F96" s="41"/>
      <c r="G96" s="41"/>
      <c r="H96" s="41"/>
      <c r="I96" s="41"/>
      <c r="J96" s="41"/>
      <c r="K96" s="41"/>
      <c r="L96" s="41"/>
      <c r="M96" s="41"/>
      <c r="N96" s="41"/>
      <c r="O96" s="41"/>
      <c r="P96" s="41"/>
      <c r="Q96" s="41"/>
      <c r="R96" s="42"/>
    </row>
    <row r="100" spans="2:63" s="6" customFormat="1" ht="7.5" customHeight="1" x14ac:dyDescent="0.3">
      <c r="B100" s="43"/>
      <c r="C100" s="44"/>
      <c r="D100" s="44"/>
      <c r="E100" s="44"/>
      <c r="F100" s="44"/>
      <c r="G100" s="44"/>
      <c r="H100" s="44"/>
      <c r="I100" s="44"/>
      <c r="J100" s="44"/>
      <c r="K100" s="44"/>
      <c r="L100" s="44"/>
      <c r="M100" s="44"/>
      <c r="N100" s="44"/>
      <c r="O100" s="44"/>
      <c r="P100" s="44"/>
      <c r="Q100" s="44"/>
      <c r="R100" s="45"/>
    </row>
    <row r="101" spans="2:63" s="6" customFormat="1" ht="37.5" customHeight="1" x14ac:dyDescent="0.3">
      <c r="B101" s="19"/>
      <c r="C101" s="160" t="s">
        <v>422</v>
      </c>
      <c r="D101" s="151"/>
      <c r="E101" s="151"/>
      <c r="F101" s="151"/>
      <c r="G101" s="151"/>
      <c r="H101" s="151"/>
      <c r="I101" s="151"/>
      <c r="J101" s="151"/>
      <c r="K101" s="151"/>
      <c r="L101" s="151"/>
      <c r="M101" s="151"/>
      <c r="N101" s="151"/>
      <c r="O101" s="151"/>
      <c r="P101" s="151"/>
      <c r="Q101" s="151"/>
      <c r="R101" s="20"/>
    </row>
    <row r="102" spans="2:63" s="6" customFormat="1" ht="7.5" customHeight="1" x14ac:dyDescent="0.3">
      <c r="B102" s="19"/>
      <c r="R102" s="20"/>
    </row>
    <row r="103" spans="2:63" s="6" customFormat="1" ht="30.75" customHeight="1" x14ac:dyDescent="0.3">
      <c r="B103" s="19"/>
      <c r="C103" s="16" t="s">
        <v>318</v>
      </c>
      <c r="F103" s="195" t="str">
        <f>$F$6</f>
        <v>MŠ Spojenců 2170/44 - vzduchotechnika a klimatizace pro hospodářský pavilon</v>
      </c>
      <c r="G103" s="151"/>
      <c r="H103" s="151"/>
      <c r="I103" s="151"/>
      <c r="J103" s="151"/>
      <c r="K103" s="151"/>
      <c r="L103" s="151"/>
      <c r="M103" s="151"/>
      <c r="N103" s="151"/>
      <c r="O103" s="151"/>
      <c r="P103" s="151"/>
      <c r="R103" s="20"/>
    </row>
    <row r="104" spans="2:63" s="6" customFormat="1" ht="37.5" customHeight="1" x14ac:dyDescent="0.3">
      <c r="B104" s="19"/>
      <c r="C104" s="48" t="s">
        <v>400</v>
      </c>
      <c r="F104" s="161" t="str">
        <f>$F$7</f>
        <v>01.5 - SO 01.5 Klimatizace</v>
      </c>
      <c r="G104" s="151"/>
      <c r="H104" s="151"/>
      <c r="I104" s="151"/>
      <c r="J104" s="151"/>
      <c r="K104" s="151"/>
      <c r="L104" s="151"/>
      <c r="M104" s="151"/>
      <c r="N104" s="151"/>
      <c r="O104" s="151"/>
      <c r="P104" s="151"/>
      <c r="R104" s="20"/>
    </row>
    <row r="105" spans="2:63" s="6" customFormat="1" ht="7.5" customHeight="1" x14ac:dyDescent="0.3">
      <c r="B105" s="19"/>
      <c r="R105" s="20"/>
    </row>
    <row r="106" spans="2:63" s="6" customFormat="1" ht="18.75" customHeight="1" x14ac:dyDescent="0.3">
      <c r="B106" s="19"/>
      <c r="C106" s="16" t="s">
        <v>323</v>
      </c>
      <c r="F106" s="14" t="str">
        <f>$F$9</f>
        <v xml:space="preserve"> </v>
      </c>
      <c r="K106" s="16" t="s">
        <v>325</v>
      </c>
      <c r="M106" s="196" t="str">
        <f>IF($O$9="","",$O$9)</f>
        <v/>
      </c>
      <c r="N106" s="151"/>
      <c r="O106" s="151"/>
      <c r="P106" s="151"/>
      <c r="R106" s="20"/>
    </row>
    <row r="107" spans="2:63" s="6" customFormat="1" ht="7.5" customHeight="1" x14ac:dyDescent="0.3">
      <c r="B107" s="19"/>
      <c r="R107" s="20"/>
    </row>
    <row r="108" spans="2:63" s="6" customFormat="1" ht="15.75" customHeight="1" x14ac:dyDescent="0.3">
      <c r="B108" s="19"/>
      <c r="C108" s="16" t="s">
        <v>326</v>
      </c>
      <c r="F108" s="14" t="str">
        <f>$E$12</f>
        <v xml:space="preserve"> </v>
      </c>
      <c r="K108" s="16" t="s">
        <v>330</v>
      </c>
      <c r="M108" s="162" t="str">
        <f>$E$18</f>
        <v xml:space="preserve"> </v>
      </c>
      <c r="N108" s="151"/>
      <c r="O108" s="151"/>
      <c r="P108" s="151"/>
      <c r="Q108" s="151"/>
      <c r="R108" s="20"/>
    </row>
    <row r="109" spans="2:63" s="6" customFormat="1" ht="15" customHeight="1" x14ac:dyDescent="0.3">
      <c r="B109" s="19"/>
      <c r="C109" s="16" t="s">
        <v>329</v>
      </c>
      <c r="F109" s="14" t="str">
        <f>IF($E$15="","",$E$15)</f>
        <v xml:space="preserve"> </v>
      </c>
      <c r="K109" s="16" t="s">
        <v>332</v>
      </c>
      <c r="M109" s="162" t="str">
        <f>$E$21</f>
        <v xml:space="preserve"> </v>
      </c>
      <c r="N109" s="151"/>
      <c r="O109" s="151"/>
      <c r="P109" s="151"/>
      <c r="Q109" s="151"/>
      <c r="R109" s="20"/>
    </row>
    <row r="110" spans="2:63" s="6" customFormat="1" ht="11.25" customHeight="1" x14ac:dyDescent="0.3">
      <c r="B110" s="19"/>
      <c r="R110" s="20"/>
    </row>
    <row r="111" spans="2:63" s="94" customFormat="1" ht="30" customHeight="1" x14ac:dyDescent="0.3">
      <c r="B111" s="95"/>
      <c r="C111" s="96" t="s">
        <v>423</v>
      </c>
      <c r="D111" s="97" t="s">
        <v>424</v>
      </c>
      <c r="E111" s="97" t="s">
        <v>355</v>
      </c>
      <c r="F111" s="192" t="s">
        <v>425</v>
      </c>
      <c r="G111" s="193"/>
      <c r="H111" s="193"/>
      <c r="I111" s="193"/>
      <c r="J111" s="97" t="s">
        <v>426</v>
      </c>
      <c r="K111" s="97" t="s">
        <v>427</v>
      </c>
      <c r="L111" s="192" t="s">
        <v>428</v>
      </c>
      <c r="M111" s="193"/>
      <c r="N111" s="192" t="s">
        <v>429</v>
      </c>
      <c r="O111" s="193"/>
      <c r="P111" s="193"/>
      <c r="Q111" s="194"/>
      <c r="R111" s="98"/>
      <c r="T111" s="54" t="s">
        <v>430</v>
      </c>
      <c r="U111" s="55" t="s">
        <v>337</v>
      </c>
      <c r="V111" s="55" t="s">
        <v>431</v>
      </c>
      <c r="W111" s="55" t="s">
        <v>432</v>
      </c>
      <c r="X111" s="55" t="s">
        <v>433</v>
      </c>
      <c r="Y111" s="55" t="s">
        <v>434</v>
      </c>
      <c r="Z111" s="55" t="s">
        <v>435</v>
      </c>
      <c r="AA111" s="56" t="s">
        <v>436</v>
      </c>
    </row>
    <row r="112" spans="2:63" s="6" customFormat="1" ht="30" customHeight="1" x14ac:dyDescent="0.35">
      <c r="B112" s="19"/>
      <c r="C112" s="59" t="s">
        <v>402</v>
      </c>
      <c r="N112" s="180">
        <f>$BK$112</f>
        <v>0</v>
      </c>
      <c r="O112" s="151"/>
      <c r="P112" s="151"/>
      <c r="Q112" s="151"/>
      <c r="R112" s="20"/>
      <c r="T112" s="58"/>
      <c r="U112" s="32"/>
      <c r="V112" s="32"/>
      <c r="W112" s="99">
        <f>$W$113</f>
        <v>0</v>
      </c>
      <c r="X112" s="32"/>
      <c r="Y112" s="99">
        <f>$Y$113</f>
        <v>0</v>
      </c>
      <c r="Z112" s="32"/>
      <c r="AA112" s="100">
        <f>$AA$113</f>
        <v>0</v>
      </c>
      <c r="AT112" s="6" t="s">
        <v>372</v>
      </c>
      <c r="AU112" s="6" t="s">
        <v>408</v>
      </c>
      <c r="BK112" s="101">
        <f>$BK$113</f>
        <v>0</v>
      </c>
    </row>
    <row r="113" spans="2:65" s="102" customFormat="1" ht="37.5" customHeight="1" x14ac:dyDescent="0.35">
      <c r="B113" s="103"/>
      <c r="D113" s="104" t="s">
        <v>254</v>
      </c>
      <c r="E113" s="104"/>
      <c r="F113" s="104"/>
      <c r="G113" s="104"/>
      <c r="H113" s="104"/>
      <c r="I113" s="104"/>
      <c r="J113" s="104"/>
      <c r="K113" s="104"/>
      <c r="L113" s="104"/>
      <c r="M113" s="104"/>
      <c r="N113" s="181">
        <f>$BK$113</f>
        <v>0</v>
      </c>
      <c r="O113" s="178"/>
      <c r="P113" s="178"/>
      <c r="Q113" s="178"/>
      <c r="R113" s="106"/>
      <c r="T113" s="107"/>
      <c r="W113" s="108">
        <f>$W$114+$W$123</f>
        <v>0</v>
      </c>
      <c r="Y113" s="108">
        <f>$Y$114+$Y$123</f>
        <v>0</v>
      </c>
      <c r="AA113" s="109">
        <f>$AA$114+$AA$123</f>
        <v>0</v>
      </c>
      <c r="AR113" s="105" t="s">
        <v>398</v>
      </c>
      <c r="AT113" s="105" t="s">
        <v>372</v>
      </c>
      <c r="AU113" s="105" t="s">
        <v>373</v>
      </c>
      <c r="AY113" s="105" t="s">
        <v>437</v>
      </c>
      <c r="BK113" s="110">
        <f>$BK$114+$BK$123</f>
        <v>0</v>
      </c>
    </row>
    <row r="114" spans="2:65" s="102" customFormat="1" ht="21" customHeight="1" x14ac:dyDescent="0.3">
      <c r="B114" s="103"/>
      <c r="D114" s="111" t="s">
        <v>255</v>
      </c>
      <c r="E114" s="111"/>
      <c r="F114" s="111"/>
      <c r="G114" s="111"/>
      <c r="H114" s="111"/>
      <c r="I114" s="111"/>
      <c r="J114" s="111"/>
      <c r="K114" s="111"/>
      <c r="L114" s="111"/>
      <c r="M114" s="111"/>
      <c r="N114" s="177">
        <f>$BK$114</f>
        <v>0</v>
      </c>
      <c r="O114" s="178"/>
      <c r="P114" s="178"/>
      <c r="Q114" s="178"/>
      <c r="R114" s="106"/>
      <c r="T114" s="107"/>
      <c r="W114" s="108">
        <f>SUM($W$115:$W$122)</f>
        <v>0</v>
      </c>
      <c r="Y114" s="108">
        <f>SUM($Y$115:$Y$122)</f>
        <v>0</v>
      </c>
      <c r="AA114" s="109">
        <f>SUM($AA$115:$AA$122)</f>
        <v>0</v>
      </c>
      <c r="AR114" s="105" t="s">
        <v>398</v>
      </c>
      <c r="AT114" s="105" t="s">
        <v>372</v>
      </c>
      <c r="AU114" s="105" t="s">
        <v>322</v>
      </c>
      <c r="AY114" s="105" t="s">
        <v>437</v>
      </c>
      <c r="BK114" s="110">
        <f>SUM($BK$115:$BK$122)</f>
        <v>0</v>
      </c>
    </row>
    <row r="115" spans="2:65" s="6" customFormat="1" ht="27" customHeight="1" x14ac:dyDescent="0.3">
      <c r="B115" s="19"/>
      <c r="C115" s="112" t="s">
        <v>322</v>
      </c>
      <c r="D115" s="112" t="s">
        <v>438</v>
      </c>
      <c r="E115" s="113" t="s">
        <v>257</v>
      </c>
      <c r="F115" s="182" t="s">
        <v>258</v>
      </c>
      <c r="G115" s="183"/>
      <c r="H115" s="183"/>
      <c r="I115" s="183"/>
      <c r="J115" s="114" t="s">
        <v>460</v>
      </c>
      <c r="K115" s="115">
        <v>1</v>
      </c>
      <c r="L115" s="184">
        <v>0</v>
      </c>
      <c r="M115" s="183"/>
      <c r="N115" s="184">
        <f>ROUND($L$115*$K$115,2)</f>
        <v>0</v>
      </c>
      <c r="O115" s="183"/>
      <c r="P115" s="183"/>
      <c r="Q115" s="183"/>
      <c r="R115" s="20"/>
      <c r="T115" s="116"/>
      <c r="U115" s="25" t="s">
        <v>338</v>
      </c>
      <c r="V115" s="117">
        <v>0</v>
      </c>
      <c r="W115" s="117">
        <f>$V$115*$K$115</f>
        <v>0</v>
      </c>
      <c r="X115" s="117">
        <v>0</v>
      </c>
      <c r="Y115" s="117">
        <f>$X$115*$K$115</f>
        <v>0</v>
      </c>
      <c r="Z115" s="117">
        <v>0</v>
      </c>
      <c r="AA115" s="118">
        <f>$Z$115*$K$115</f>
        <v>0</v>
      </c>
      <c r="AR115" s="6" t="s">
        <v>490</v>
      </c>
      <c r="AT115" s="6" t="s">
        <v>438</v>
      </c>
      <c r="AU115" s="6" t="s">
        <v>398</v>
      </c>
      <c r="AY115" s="6" t="s">
        <v>437</v>
      </c>
      <c r="BE115" s="119">
        <f>IF($U$115="základní",$N$115,0)</f>
        <v>0</v>
      </c>
      <c r="BF115" s="119">
        <f>IF($U$115="snížená",$N$115,0)</f>
        <v>0</v>
      </c>
      <c r="BG115" s="119">
        <f>IF($U$115="zákl. přenesená",$N$115,0)</f>
        <v>0</v>
      </c>
      <c r="BH115" s="119">
        <f>IF($U$115="sníž. přenesená",$N$115,0)</f>
        <v>0</v>
      </c>
      <c r="BI115" s="119">
        <f>IF($U$115="nulová",$N$115,0)</f>
        <v>0</v>
      </c>
      <c r="BJ115" s="6" t="s">
        <v>322</v>
      </c>
      <c r="BK115" s="119">
        <f>ROUND($L$115*$K$115,2)</f>
        <v>0</v>
      </c>
      <c r="BL115" s="6" t="s">
        <v>490</v>
      </c>
      <c r="BM115" s="6" t="s">
        <v>259</v>
      </c>
    </row>
    <row r="116" spans="2:65" s="6" customFormat="1" ht="15.75" customHeight="1" x14ac:dyDescent="0.3">
      <c r="B116" s="19"/>
      <c r="C116" s="112" t="s">
        <v>398</v>
      </c>
      <c r="D116" s="112" t="s">
        <v>438</v>
      </c>
      <c r="E116" s="113" t="s">
        <v>260</v>
      </c>
      <c r="F116" s="182" t="s">
        <v>261</v>
      </c>
      <c r="G116" s="183"/>
      <c r="H116" s="183"/>
      <c r="I116" s="183"/>
      <c r="J116" s="114" t="s">
        <v>460</v>
      </c>
      <c r="K116" s="115">
        <v>1</v>
      </c>
      <c r="L116" s="184">
        <v>0</v>
      </c>
      <c r="M116" s="183"/>
      <c r="N116" s="184">
        <f>ROUND($L$116*$K$116,2)</f>
        <v>0</v>
      </c>
      <c r="O116" s="183"/>
      <c r="P116" s="183"/>
      <c r="Q116" s="183"/>
      <c r="R116" s="20"/>
      <c r="T116" s="116"/>
      <c r="U116" s="25" t="s">
        <v>338</v>
      </c>
      <c r="V116" s="117">
        <v>0</v>
      </c>
      <c r="W116" s="117">
        <f>$V$116*$K$116</f>
        <v>0</v>
      </c>
      <c r="X116" s="117">
        <v>0</v>
      </c>
      <c r="Y116" s="117">
        <f>$X$116*$K$116</f>
        <v>0</v>
      </c>
      <c r="Z116" s="117">
        <v>0</v>
      </c>
      <c r="AA116" s="118">
        <f>$Z$116*$K$116</f>
        <v>0</v>
      </c>
      <c r="AR116" s="6" t="s">
        <v>490</v>
      </c>
      <c r="AT116" s="6" t="s">
        <v>438</v>
      </c>
      <c r="AU116" s="6" t="s">
        <v>398</v>
      </c>
      <c r="AY116" s="6" t="s">
        <v>437</v>
      </c>
      <c r="BE116" s="119">
        <f>IF($U$116="základní",$N$116,0)</f>
        <v>0</v>
      </c>
      <c r="BF116" s="119">
        <f>IF($U$116="snížená",$N$116,0)</f>
        <v>0</v>
      </c>
      <c r="BG116" s="119">
        <f>IF($U$116="zákl. přenesená",$N$116,0)</f>
        <v>0</v>
      </c>
      <c r="BH116" s="119">
        <f>IF($U$116="sníž. přenesená",$N$116,0)</f>
        <v>0</v>
      </c>
      <c r="BI116" s="119">
        <f>IF($U$116="nulová",$N$116,0)</f>
        <v>0</v>
      </c>
      <c r="BJ116" s="6" t="s">
        <v>322</v>
      </c>
      <c r="BK116" s="119">
        <f>ROUND($L$116*$K$116,2)</f>
        <v>0</v>
      </c>
      <c r="BL116" s="6" t="s">
        <v>490</v>
      </c>
      <c r="BM116" s="6" t="s">
        <v>262</v>
      </c>
    </row>
    <row r="117" spans="2:65" s="6" customFormat="1" ht="15.75" customHeight="1" x14ac:dyDescent="0.3">
      <c r="B117" s="19"/>
      <c r="C117" s="112" t="s">
        <v>453</v>
      </c>
      <c r="D117" s="112" t="s">
        <v>438</v>
      </c>
      <c r="E117" s="113" t="s">
        <v>263</v>
      </c>
      <c r="F117" s="182" t="s">
        <v>264</v>
      </c>
      <c r="G117" s="183"/>
      <c r="H117" s="183"/>
      <c r="I117" s="183"/>
      <c r="J117" s="114" t="s">
        <v>506</v>
      </c>
      <c r="K117" s="115">
        <v>12</v>
      </c>
      <c r="L117" s="184">
        <v>0</v>
      </c>
      <c r="M117" s="183"/>
      <c r="N117" s="184">
        <f>ROUND($L$117*$K$117,2)</f>
        <v>0</v>
      </c>
      <c r="O117" s="183"/>
      <c r="P117" s="183"/>
      <c r="Q117" s="183"/>
      <c r="R117" s="20"/>
      <c r="T117" s="116"/>
      <c r="U117" s="25" t="s">
        <v>338</v>
      </c>
      <c r="V117" s="117">
        <v>0</v>
      </c>
      <c r="W117" s="117">
        <f>$V$117*$K$117</f>
        <v>0</v>
      </c>
      <c r="X117" s="117">
        <v>0</v>
      </c>
      <c r="Y117" s="117">
        <f>$X$117*$K$117</f>
        <v>0</v>
      </c>
      <c r="Z117" s="117">
        <v>0</v>
      </c>
      <c r="AA117" s="118">
        <f>$Z$117*$K$117</f>
        <v>0</v>
      </c>
      <c r="AR117" s="6" t="s">
        <v>490</v>
      </c>
      <c r="AT117" s="6" t="s">
        <v>438</v>
      </c>
      <c r="AU117" s="6" t="s">
        <v>398</v>
      </c>
      <c r="AY117" s="6" t="s">
        <v>437</v>
      </c>
      <c r="BE117" s="119">
        <f>IF($U$117="základní",$N$117,0)</f>
        <v>0</v>
      </c>
      <c r="BF117" s="119">
        <f>IF($U$117="snížená",$N$117,0)</f>
        <v>0</v>
      </c>
      <c r="BG117" s="119">
        <f>IF($U$117="zákl. přenesená",$N$117,0)</f>
        <v>0</v>
      </c>
      <c r="BH117" s="119">
        <f>IF($U$117="sníž. přenesená",$N$117,0)</f>
        <v>0</v>
      </c>
      <c r="BI117" s="119">
        <f>IF($U$117="nulová",$N$117,0)</f>
        <v>0</v>
      </c>
      <c r="BJ117" s="6" t="s">
        <v>322</v>
      </c>
      <c r="BK117" s="119">
        <f>ROUND($L$117*$K$117,2)</f>
        <v>0</v>
      </c>
      <c r="BL117" s="6" t="s">
        <v>490</v>
      </c>
      <c r="BM117" s="6" t="s">
        <v>265</v>
      </c>
    </row>
    <row r="118" spans="2:65" s="6" customFormat="1" ht="15.75" customHeight="1" x14ac:dyDescent="0.3">
      <c r="B118" s="19"/>
      <c r="C118" s="112" t="s">
        <v>442</v>
      </c>
      <c r="D118" s="112" t="s">
        <v>438</v>
      </c>
      <c r="E118" s="113" t="s">
        <v>266</v>
      </c>
      <c r="F118" s="182" t="s">
        <v>267</v>
      </c>
      <c r="G118" s="183"/>
      <c r="H118" s="183"/>
      <c r="I118" s="183"/>
      <c r="J118" s="114" t="s">
        <v>506</v>
      </c>
      <c r="K118" s="115">
        <v>12</v>
      </c>
      <c r="L118" s="184">
        <v>0</v>
      </c>
      <c r="M118" s="183"/>
      <c r="N118" s="184">
        <f>ROUND($L$118*$K$118,2)</f>
        <v>0</v>
      </c>
      <c r="O118" s="183"/>
      <c r="P118" s="183"/>
      <c r="Q118" s="183"/>
      <c r="R118" s="20"/>
      <c r="T118" s="116"/>
      <c r="U118" s="25" t="s">
        <v>338</v>
      </c>
      <c r="V118" s="117">
        <v>0</v>
      </c>
      <c r="W118" s="117">
        <f>$V$118*$K$118</f>
        <v>0</v>
      </c>
      <c r="X118" s="117">
        <v>0</v>
      </c>
      <c r="Y118" s="117">
        <f>$X$118*$K$118</f>
        <v>0</v>
      </c>
      <c r="Z118" s="117">
        <v>0</v>
      </c>
      <c r="AA118" s="118">
        <f>$Z$118*$K$118</f>
        <v>0</v>
      </c>
      <c r="AR118" s="6" t="s">
        <v>490</v>
      </c>
      <c r="AT118" s="6" t="s">
        <v>438</v>
      </c>
      <c r="AU118" s="6" t="s">
        <v>398</v>
      </c>
      <c r="AY118" s="6" t="s">
        <v>437</v>
      </c>
      <c r="BE118" s="119">
        <f>IF($U$118="základní",$N$118,0)</f>
        <v>0</v>
      </c>
      <c r="BF118" s="119">
        <f>IF($U$118="snížená",$N$118,0)</f>
        <v>0</v>
      </c>
      <c r="BG118" s="119">
        <f>IF($U$118="zákl. přenesená",$N$118,0)</f>
        <v>0</v>
      </c>
      <c r="BH118" s="119">
        <f>IF($U$118="sníž. přenesená",$N$118,0)</f>
        <v>0</v>
      </c>
      <c r="BI118" s="119">
        <f>IF($U$118="nulová",$N$118,0)</f>
        <v>0</v>
      </c>
      <c r="BJ118" s="6" t="s">
        <v>322</v>
      </c>
      <c r="BK118" s="119">
        <f>ROUND($L$118*$K$118,2)</f>
        <v>0</v>
      </c>
      <c r="BL118" s="6" t="s">
        <v>490</v>
      </c>
      <c r="BM118" s="6" t="s">
        <v>268</v>
      </c>
    </row>
    <row r="119" spans="2:65" s="6" customFormat="1" ht="15.75" customHeight="1" x14ac:dyDescent="0.3">
      <c r="B119" s="19"/>
      <c r="C119" s="112" t="s">
        <v>457</v>
      </c>
      <c r="D119" s="112" t="s">
        <v>438</v>
      </c>
      <c r="E119" s="113" t="s">
        <v>269</v>
      </c>
      <c r="F119" s="182" t="s">
        <v>270</v>
      </c>
      <c r="G119" s="183"/>
      <c r="H119" s="183"/>
      <c r="I119" s="183"/>
      <c r="J119" s="114" t="s">
        <v>506</v>
      </c>
      <c r="K119" s="115">
        <v>12</v>
      </c>
      <c r="L119" s="184">
        <v>0</v>
      </c>
      <c r="M119" s="183"/>
      <c r="N119" s="184">
        <f>ROUND($L$119*$K$119,2)</f>
        <v>0</v>
      </c>
      <c r="O119" s="183"/>
      <c r="P119" s="183"/>
      <c r="Q119" s="183"/>
      <c r="R119" s="20"/>
      <c r="T119" s="116"/>
      <c r="U119" s="25" t="s">
        <v>338</v>
      </c>
      <c r="V119" s="117">
        <v>0</v>
      </c>
      <c r="W119" s="117">
        <f>$V$119*$K$119</f>
        <v>0</v>
      </c>
      <c r="X119" s="117">
        <v>0</v>
      </c>
      <c r="Y119" s="117">
        <f>$X$119*$K$119</f>
        <v>0</v>
      </c>
      <c r="Z119" s="117">
        <v>0</v>
      </c>
      <c r="AA119" s="118">
        <f>$Z$119*$K$119</f>
        <v>0</v>
      </c>
      <c r="AR119" s="6" t="s">
        <v>490</v>
      </c>
      <c r="AT119" s="6" t="s">
        <v>438</v>
      </c>
      <c r="AU119" s="6" t="s">
        <v>398</v>
      </c>
      <c r="AY119" s="6" t="s">
        <v>437</v>
      </c>
      <c r="BE119" s="119">
        <f>IF($U$119="základní",$N$119,0)</f>
        <v>0</v>
      </c>
      <c r="BF119" s="119">
        <f>IF($U$119="snížená",$N$119,0)</f>
        <v>0</v>
      </c>
      <c r="BG119" s="119">
        <f>IF($U$119="zákl. přenesená",$N$119,0)</f>
        <v>0</v>
      </c>
      <c r="BH119" s="119">
        <f>IF($U$119="sníž. přenesená",$N$119,0)</f>
        <v>0</v>
      </c>
      <c r="BI119" s="119">
        <f>IF($U$119="nulová",$N$119,0)</f>
        <v>0</v>
      </c>
      <c r="BJ119" s="6" t="s">
        <v>322</v>
      </c>
      <c r="BK119" s="119">
        <f>ROUND($L$119*$K$119,2)</f>
        <v>0</v>
      </c>
      <c r="BL119" s="6" t="s">
        <v>490</v>
      </c>
      <c r="BM119" s="6" t="s">
        <v>271</v>
      </c>
    </row>
    <row r="120" spans="2:65" s="6" customFormat="1" ht="15.75" customHeight="1" x14ac:dyDescent="0.3">
      <c r="B120" s="19"/>
      <c r="C120" s="112" t="s">
        <v>463</v>
      </c>
      <c r="D120" s="112" t="s">
        <v>438</v>
      </c>
      <c r="E120" s="113" t="s">
        <v>272</v>
      </c>
      <c r="F120" s="182" t="s">
        <v>273</v>
      </c>
      <c r="G120" s="183"/>
      <c r="H120" s="183"/>
      <c r="I120" s="183"/>
      <c r="J120" s="114" t="s">
        <v>506</v>
      </c>
      <c r="K120" s="115">
        <v>12</v>
      </c>
      <c r="L120" s="184">
        <v>0</v>
      </c>
      <c r="M120" s="183"/>
      <c r="N120" s="184">
        <f>ROUND($L$120*$K$120,2)</f>
        <v>0</v>
      </c>
      <c r="O120" s="183"/>
      <c r="P120" s="183"/>
      <c r="Q120" s="183"/>
      <c r="R120" s="20"/>
      <c r="T120" s="116"/>
      <c r="U120" s="25" t="s">
        <v>338</v>
      </c>
      <c r="V120" s="117">
        <v>0</v>
      </c>
      <c r="W120" s="117">
        <f>$V$120*$K$120</f>
        <v>0</v>
      </c>
      <c r="X120" s="117">
        <v>0</v>
      </c>
      <c r="Y120" s="117">
        <f>$X$120*$K$120</f>
        <v>0</v>
      </c>
      <c r="Z120" s="117">
        <v>0</v>
      </c>
      <c r="AA120" s="118">
        <f>$Z$120*$K$120</f>
        <v>0</v>
      </c>
      <c r="AR120" s="6" t="s">
        <v>490</v>
      </c>
      <c r="AT120" s="6" t="s">
        <v>438</v>
      </c>
      <c r="AU120" s="6" t="s">
        <v>398</v>
      </c>
      <c r="AY120" s="6" t="s">
        <v>437</v>
      </c>
      <c r="BE120" s="119">
        <f>IF($U$120="základní",$N$120,0)</f>
        <v>0</v>
      </c>
      <c r="BF120" s="119">
        <f>IF($U$120="snížená",$N$120,0)</f>
        <v>0</v>
      </c>
      <c r="BG120" s="119">
        <f>IF($U$120="zákl. přenesená",$N$120,0)</f>
        <v>0</v>
      </c>
      <c r="BH120" s="119">
        <f>IF($U$120="sníž. přenesená",$N$120,0)</f>
        <v>0</v>
      </c>
      <c r="BI120" s="119">
        <f>IF($U$120="nulová",$N$120,0)</f>
        <v>0</v>
      </c>
      <c r="BJ120" s="6" t="s">
        <v>322</v>
      </c>
      <c r="BK120" s="119">
        <f>ROUND($L$120*$K$120,2)</f>
        <v>0</v>
      </c>
      <c r="BL120" s="6" t="s">
        <v>490</v>
      </c>
      <c r="BM120" s="6" t="s">
        <v>274</v>
      </c>
    </row>
    <row r="121" spans="2:65" s="6" customFormat="1" ht="15.75" customHeight="1" x14ac:dyDescent="0.3">
      <c r="B121" s="19"/>
      <c r="C121" s="112" t="s">
        <v>470</v>
      </c>
      <c r="D121" s="112" t="s">
        <v>438</v>
      </c>
      <c r="E121" s="113" t="s">
        <v>275</v>
      </c>
      <c r="F121" s="182" t="s">
        <v>276</v>
      </c>
      <c r="G121" s="183"/>
      <c r="H121" s="183"/>
      <c r="I121" s="183"/>
      <c r="J121" s="114" t="s">
        <v>460</v>
      </c>
      <c r="K121" s="115">
        <v>4</v>
      </c>
      <c r="L121" s="184">
        <v>0</v>
      </c>
      <c r="M121" s="183"/>
      <c r="N121" s="184">
        <f>ROUND($L$121*$K$121,2)</f>
        <v>0</v>
      </c>
      <c r="O121" s="183"/>
      <c r="P121" s="183"/>
      <c r="Q121" s="183"/>
      <c r="R121" s="20"/>
      <c r="T121" s="116"/>
      <c r="U121" s="25" t="s">
        <v>338</v>
      </c>
      <c r="V121" s="117">
        <v>0</v>
      </c>
      <c r="W121" s="117">
        <f>$V$121*$K$121</f>
        <v>0</v>
      </c>
      <c r="X121" s="117">
        <v>0</v>
      </c>
      <c r="Y121" s="117">
        <f>$X$121*$K$121</f>
        <v>0</v>
      </c>
      <c r="Z121" s="117">
        <v>0</v>
      </c>
      <c r="AA121" s="118">
        <f>$Z$121*$K$121</f>
        <v>0</v>
      </c>
      <c r="AR121" s="6" t="s">
        <v>490</v>
      </c>
      <c r="AT121" s="6" t="s">
        <v>438</v>
      </c>
      <c r="AU121" s="6" t="s">
        <v>398</v>
      </c>
      <c r="AY121" s="6" t="s">
        <v>437</v>
      </c>
      <c r="BE121" s="119">
        <f>IF($U$121="základní",$N$121,0)</f>
        <v>0</v>
      </c>
      <c r="BF121" s="119">
        <f>IF($U$121="snížená",$N$121,0)</f>
        <v>0</v>
      </c>
      <c r="BG121" s="119">
        <f>IF($U$121="zákl. přenesená",$N$121,0)</f>
        <v>0</v>
      </c>
      <c r="BH121" s="119">
        <f>IF($U$121="sníž. přenesená",$N$121,0)</f>
        <v>0</v>
      </c>
      <c r="BI121" s="119">
        <f>IF($U$121="nulová",$N$121,0)</f>
        <v>0</v>
      </c>
      <c r="BJ121" s="6" t="s">
        <v>322</v>
      </c>
      <c r="BK121" s="119">
        <f>ROUND($L$121*$K$121,2)</f>
        <v>0</v>
      </c>
      <c r="BL121" s="6" t="s">
        <v>490</v>
      </c>
      <c r="BM121" s="6" t="s">
        <v>277</v>
      </c>
    </row>
    <row r="122" spans="2:65" s="6" customFormat="1" ht="15.75" customHeight="1" x14ac:dyDescent="0.3">
      <c r="B122" s="19"/>
      <c r="C122" s="112" t="s">
        <v>471</v>
      </c>
      <c r="D122" s="112" t="s">
        <v>438</v>
      </c>
      <c r="E122" s="113" t="s">
        <v>278</v>
      </c>
      <c r="F122" s="182" t="s">
        <v>279</v>
      </c>
      <c r="G122" s="183"/>
      <c r="H122" s="183"/>
      <c r="I122" s="183"/>
      <c r="J122" s="114" t="s">
        <v>61</v>
      </c>
      <c r="K122" s="115">
        <v>5</v>
      </c>
      <c r="L122" s="184">
        <v>0</v>
      </c>
      <c r="M122" s="183"/>
      <c r="N122" s="184">
        <f>ROUND($L$122*$K$122,2)</f>
        <v>0</v>
      </c>
      <c r="O122" s="183"/>
      <c r="P122" s="183"/>
      <c r="Q122" s="183"/>
      <c r="R122" s="20"/>
      <c r="T122" s="116"/>
      <c r="U122" s="25" t="s">
        <v>338</v>
      </c>
      <c r="V122" s="117">
        <v>0</v>
      </c>
      <c r="W122" s="117">
        <f>$V$122*$K$122</f>
        <v>0</v>
      </c>
      <c r="X122" s="117">
        <v>0</v>
      </c>
      <c r="Y122" s="117">
        <f>$X$122*$K$122</f>
        <v>0</v>
      </c>
      <c r="Z122" s="117">
        <v>0</v>
      </c>
      <c r="AA122" s="118">
        <f>$Z$122*$K$122</f>
        <v>0</v>
      </c>
      <c r="AR122" s="6" t="s">
        <v>490</v>
      </c>
      <c r="AT122" s="6" t="s">
        <v>438</v>
      </c>
      <c r="AU122" s="6" t="s">
        <v>398</v>
      </c>
      <c r="AY122" s="6" t="s">
        <v>437</v>
      </c>
      <c r="BE122" s="119">
        <f>IF($U$122="základní",$N$122,0)</f>
        <v>0</v>
      </c>
      <c r="BF122" s="119">
        <f>IF($U$122="snížená",$N$122,0)</f>
        <v>0</v>
      </c>
      <c r="BG122" s="119">
        <f>IF($U$122="zákl. přenesená",$N$122,0)</f>
        <v>0</v>
      </c>
      <c r="BH122" s="119">
        <f>IF($U$122="sníž. přenesená",$N$122,0)</f>
        <v>0</v>
      </c>
      <c r="BI122" s="119">
        <f>IF($U$122="nulová",$N$122,0)</f>
        <v>0</v>
      </c>
      <c r="BJ122" s="6" t="s">
        <v>322</v>
      </c>
      <c r="BK122" s="119">
        <f>ROUND($L$122*$K$122,2)</f>
        <v>0</v>
      </c>
      <c r="BL122" s="6" t="s">
        <v>490</v>
      </c>
      <c r="BM122" s="6" t="s">
        <v>280</v>
      </c>
    </row>
    <row r="123" spans="2:65" s="102" customFormat="1" ht="30.75" customHeight="1" x14ac:dyDescent="0.3">
      <c r="B123" s="103"/>
      <c r="D123" s="111" t="s">
        <v>256</v>
      </c>
      <c r="E123" s="111"/>
      <c r="F123" s="111"/>
      <c r="G123" s="111"/>
      <c r="H123" s="111"/>
      <c r="I123" s="111"/>
      <c r="J123" s="111"/>
      <c r="K123" s="111"/>
      <c r="L123" s="111"/>
      <c r="M123" s="111"/>
      <c r="N123" s="177">
        <f>$BK$123</f>
        <v>0</v>
      </c>
      <c r="O123" s="178"/>
      <c r="P123" s="178"/>
      <c r="Q123" s="178"/>
      <c r="R123" s="106"/>
      <c r="T123" s="107"/>
      <c r="W123" s="108">
        <f>SUM($W$124:$W$125)</f>
        <v>0</v>
      </c>
      <c r="Y123" s="108">
        <f>SUM($Y$124:$Y$125)</f>
        <v>0</v>
      </c>
      <c r="AA123" s="109">
        <f>SUM($AA$124:$AA$125)</f>
        <v>0</v>
      </c>
      <c r="AR123" s="105" t="s">
        <v>398</v>
      </c>
      <c r="AT123" s="105" t="s">
        <v>372</v>
      </c>
      <c r="AU123" s="105" t="s">
        <v>322</v>
      </c>
      <c r="AY123" s="105" t="s">
        <v>437</v>
      </c>
      <c r="BK123" s="110">
        <f>SUM($BK$124:$BK$125)</f>
        <v>0</v>
      </c>
    </row>
    <row r="124" spans="2:65" s="6" customFormat="1" ht="15.75" customHeight="1" x14ac:dyDescent="0.3">
      <c r="B124" s="19"/>
      <c r="C124" s="112" t="s">
        <v>472</v>
      </c>
      <c r="D124" s="112" t="s">
        <v>438</v>
      </c>
      <c r="E124" s="113" t="s">
        <v>390</v>
      </c>
      <c r="F124" s="182" t="s">
        <v>174</v>
      </c>
      <c r="G124" s="183"/>
      <c r="H124" s="183"/>
      <c r="I124" s="183"/>
      <c r="J124" s="114" t="s">
        <v>560</v>
      </c>
      <c r="K124" s="115">
        <v>4</v>
      </c>
      <c r="L124" s="184">
        <v>0</v>
      </c>
      <c r="M124" s="183"/>
      <c r="N124" s="184">
        <f>ROUND($L$124*$K$124,2)</f>
        <v>0</v>
      </c>
      <c r="O124" s="183"/>
      <c r="P124" s="183"/>
      <c r="Q124" s="183"/>
      <c r="R124" s="20"/>
      <c r="T124" s="116"/>
      <c r="U124" s="25" t="s">
        <v>338</v>
      </c>
      <c r="V124" s="117">
        <v>0</v>
      </c>
      <c r="W124" s="117">
        <f>$V$124*$K$124</f>
        <v>0</v>
      </c>
      <c r="X124" s="117">
        <v>0</v>
      </c>
      <c r="Y124" s="117">
        <f>$X$124*$K$124</f>
        <v>0</v>
      </c>
      <c r="Z124" s="117">
        <v>0</v>
      </c>
      <c r="AA124" s="118">
        <f>$Z$124*$K$124</f>
        <v>0</v>
      </c>
      <c r="AR124" s="6" t="s">
        <v>490</v>
      </c>
      <c r="AT124" s="6" t="s">
        <v>438</v>
      </c>
      <c r="AU124" s="6" t="s">
        <v>398</v>
      </c>
      <c r="AY124" s="6" t="s">
        <v>437</v>
      </c>
      <c r="BE124" s="119">
        <f>IF($U$124="základní",$N$124,0)</f>
        <v>0</v>
      </c>
      <c r="BF124" s="119">
        <f>IF($U$124="snížená",$N$124,0)</f>
        <v>0</v>
      </c>
      <c r="BG124" s="119">
        <f>IF($U$124="zákl. přenesená",$N$124,0)</f>
        <v>0</v>
      </c>
      <c r="BH124" s="119">
        <f>IF($U$124="sníž. přenesená",$N$124,0)</f>
        <v>0</v>
      </c>
      <c r="BI124" s="119">
        <f>IF($U$124="nulová",$N$124,0)</f>
        <v>0</v>
      </c>
      <c r="BJ124" s="6" t="s">
        <v>322</v>
      </c>
      <c r="BK124" s="119">
        <f>ROUND($L$124*$K$124,2)</f>
        <v>0</v>
      </c>
      <c r="BL124" s="6" t="s">
        <v>490</v>
      </c>
      <c r="BM124" s="6" t="s">
        <v>281</v>
      </c>
    </row>
    <row r="125" spans="2:65" s="6" customFormat="1" ht="15.75" customHeight="1" x14ac:dyDescent="0.3">
      <c r="B125" s="19"/>
      <c r="C125" s="112" t="s">
        <v>473</v>
      </c>
      <c r="D125" s="112" t="s">
        <v>438</v>
      </c>
      <c r="E125" s="113" t="s">
        <v>282</v>
      </c>
      <c r="F125" s="182" t="s">
        <v>176</v>
      </c>
      <c r="G125" s="183"/>
      <c r="H125" s="183"/>
      <c r="I125" s="183"/>
      <c r="J125" s="114" t="s">
        <v>61</v>
      </c>
      <c r="K125" s="115">
        <v>185</v>
      </c>
      <c r="L125" s="184">
        <v>0</v>
      </c>
      <c r="M125" s="183"/>
      <c r="N125" s="184">
        <f>ROUND($L$125*$K$125,2)</f>
        <v>0</v>
      </c>
      <c r="O125" s="183"/>
      <c r="P125" s="183"/>
      <c r="Q125" s="183"/>
      <c r="R125" s="20"/>
      <c r="T125" s="116"/>
      <c r="U125" s="136" t="s">
        <v>338</v>
      </c>
      <c r="V125" s="137">
        <v>0</v>
      </c>
      <c r="W125" s="137">
        <f>$V$125*$K$125</f>
        <v>0</v>
      </c>
      <c r="X125" s="137">
        <v>0</v>
      </c>
      <c r="Y125" s="137">
        <f>$X$125*$K$125</f>
        <v>0</v>
      </c>
      <c r="Z125" s="137">
        <v>0</v>
      </c>
      <c r="AA125" s="138">
        <f>$Z$125*$K$125</f>
        <v>0</v>
      </c>
      <c r="AR125" s="6" t="s">
        <v>490</v>
      </c>
      <c r="AT125" s="6" t="s">
        <v>438</v>
      </c>
      <c r="AU125" s="6" t="s">
        <v>398</v>
      </c>
      <c r="AY125" s="6" t="s">
        <v>437</v>
      </c>
      <c r="BE125" s="119">
        <f>IF($U$125="základní",$N$125,0)</f>
        <v>0</v>
      </c>
      <c r="BF125" s="119">
        <f>IF($U$125="snížená",$N$125,0)</f>
        <v>0</v>
      </c>
      <c r="BG125" s="119">
        <f>IF($U$125="zákl. přenesená",$N$125,0)</f>
        <v>0</v>
      </c>
      <c r="BH125" s="119">
        <f>IF($U$125="sníž. přenesená",$N$125,0)</f>
        <v>0</v>
      </c>
      <c r="BI125" s="119">
        <f>IF($U$125="nulová",$N$125,0)</f>
        <v>0</v>
      </c>
      <c r="BJ125" s="6" t="s">
        <v>322</v>
      </c>
      <c r="BK125" s="119">
        <f>ROUND($L$125*$K$125,2)</f>
        <v>0</v>
      </c>
      <c r="BL125" s="6" t="s">
        <v>490</v>
      </c>
      <c r="BM125" s="6" t="s">
        <v>283</v>
      </c>
    </row>
    <row r="126" spans="2:65" s="6" customFormat="1" ht="7.5" customHeight="1" x14ac:dyDescent="0.3">
      <c r="B126" s="40"/>
      <c r="C126" s="41"/>
      <c r="D126" s="41"/>
      <c r="E126" s="41"/>
      <c r="F126" s="41"/>
      <c r="G126" s="41"/>
      <c r="H126" s="41"/>
      <c r="I126" s="41"/>
      <c r="J126" s="41"/>
      <c r="K126" s="41"/>
      <c r="L126" s="41"/>
      <c r="M126" s="41"/>
      <c r="N126" s="41"/>
      <c r="O126" s="41"/>
      <c r="P126" s="41"/>
      <c r="Q126" s="41"/>
      <c r="R126" s="42"/>
    </row>
    <row r="412" s="2" customFormat="1" ht="14.25" customHeight="1" x14ac:dyDescent="0.3"/>
  </sheetData>
  <mergeCells count="87">
    <mergeCell ref="C2:Q2"/>
    <mergeCell ref="C4:Q4"/>
    <mergeCell ref="F6:P6"/>
    <mergeCell ref="F7:P7"/>
    <mergeCell ref="O15:P15"/>
    <mergeCell ref="O17:P17"/>
    <mergeCell ref="O18:P18"/>
    <mergeCell ref="O20:P20"/>
    <mergeCell ref="O9:P9"/>
    <mergeCell ref="O11:P11"/>
    <mergeCell ref="O12:P12"/>
    <mergeCell ref="O14:P14"/>
    <mergeCell ref="M30:P30"/>
    <mergeCell ref="H32:J32"/>
    <mergeCell ref="M32:P32"/>
    <mergeCell ref="H33:J33"/>
    <mergeCell ref="M33:P33"/>
    <mergeCell ref="O21:P21"/>
    <mergeCell ref="E24:L24"/>
    <mergeCell ref="M27:P27"/>
    <mergeCell ref="M28:P28"/>
    <mergeCell ref="H36:J36"/>
    <mergeCell ref="M36:P36"/>
    <mergeCell ref="L38:P38"/>
    <mergeCell ref="C76:Q76"/>
    <mergeCell ref="H34:J34"/>
    <mergeCell ref="M34:P34"/>
    <mergeCell ref="H35:J35"/>
    <mergeCell ref="M35:P35"/>
    <mergeCell ref="M84:Q84"/>
    <mergeCell ref="C86:G86"/>
    <mergeCell ref="N86:Q86"/>
    <mergeCell ref="N88:Q88"/>
    <mergeCell ref="F78:P78"/>
    <mergeCell ref="F79:P79"/>
    <mergeCell ref="M81:P81"/>
    <mergeCell ref="M83:Q83"/>
    <mergeCell ref="L95:Q95"/>
    <mergeCell ref="C101:Q101"/>
    <mergeCell ref="F103:P103"/>
    <mergeCell ref="F104:P104"/>
    <mergeCell ref="N89:Q89"/>
    <mergeCell ref="N90:Q90"/>
    <mergeCell ref="N91:Q91"/>
    <mergeCell ref="N93:Q93"/>
    <mergeCell ref="F115:I115"/>
    <mergeCell ref="L115:M115"/>
    <mergeCell ref="N115:Q115"/>
    <mergeCell ref="F116:I116"/>
    <mergeCell ref="L116:M116"/>
    <mergeCell ref="N116:Q116"/>
    <mergeCell ref="N120:Q120"/>
    <mergeCell ref="F117:I117"/>
    <mergeCell ref="L117:M117"/>
    <mergeCell ref="N117:Q117"/>
    <mergeCell ref="F118:I118"/>
    <mergeCell ref="L118:M118"/>
    <mergeCell ref="N118:Q118"/>
    <mergeCell ref="F125:I125"/>
    <mergeCell ref="L125:M125"/>
    <mergeCell ref="N125:Q125"/>
    <mergeCell ref="F121:I121"/>
    <mergeCell ref="L121:M121"/>
    <mergeCell ref="N121:Q121"/>
    <mergeCell ref="F122:I122"/>
    <mergeCell ref="L122:M122"/>
    <mergeCell ref="N122:Q122"/>
    <mergeCell ref="N114:Q114"/>
    <mergeCell ref="N123:Q123"/>
    <mergeCell ref="F124:I124"/>
    <mergeCell ref="L124:M124"/>
    <mergeCell ref="N124:Q124"/>
    <mergeCell ref="F119:I119"/>
    <mergeCell ref="L119:M119"/>
    <mergeCell ref="N119:Q119"/>
    <mergeCell ref="F120:I120"/>
    <mergeCell ref="L120:M120"/>
    <mergeCell ref="H1:K1"/>
    <mergeCell ref="S2:AC2"/>
    <mergeCell ref="N112:Q112"/>
    <mergeCell ref="N113:Q113"/>
    <mergeCell ref="M106:P106"/>
    <mergeCell ref="M108:Q108"/>
    <mergeCell ref="M109:Q109"/>
    <mergeCell ref="F111:I111"/>
    <mergeCell ref="L111:M111"/>
    <mergeCell ref="N111:Q111"/>
  </mergeCells>
  <phoneticPr fontId="0" type="noConversion"/>
  <hyperlinks>
    <hyperlink ref="F1:G1" location="C2" tooltip="Krycí list rozpočtu" display="1) Krycí list rozpočtu"/>
    <hyperlink ref="H1:K1" location="C86" tooltip="Rekapitulace rozpočtu" display="2) Rekapitulace rozpočtu"/>
    <hyperlink ref="L1" location="C111" tooltip="Rozpočet" display="3) Rozpočet"/>
    <hyperlink ref="S1:T1" location="'Rekapitulace stavby'!C2" tooltip="Rekapitulace stavby" display="Rekapitulace stavby"/>
  </hyperlinks>
  <pageMargins left="0.59027779102325439" right="0.59027779102325439" top="0.52083337306976318" bottom="0.48611113429069519" header="0" footer="0"/>
  <pageSetup paperSize="9" scale="95" fitToHeight="100" orientation="portrait" blackAndWhite="1" horizontalDpi="4294967293" verticalDpi="0" r:id="rId1"/>
  <headerFooter alignWithMargins="0">
    <oddFooter>&amp;CStrana &amp;P z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410"/>
  <sheetViews>
    <sheetView showGridLines="0" workbookViewId="0">
      <pane ySplit="1" topLeftCell="A2" activePane="bottomLeft" state="frozenSplit"/>
      <selection pane="bottomLeft" activeCell="I126" sqref="I126"/>
    </sheetView>
  </sheetViews>
  <sheetFormatPr defaultColWidth="10.5" defaultRowHeight="14.25" customHeight="1" x14ac:dyDescent="0.3"/>
  <cols>
    <col min="1" max="1" width="8.33203125" style="2" customWidth="1"/>
    <col min="2" max="2" width="1.6640625" style="2" customWidth="1"/>
    <col min="3" max="3" width="4.1640625" style="2" customWidth="1"/>
    <col min="4" max="4" width="4.33203125" style="2" customWidth="1"/>
    <col min="5" max="5" width="17.1640625" style="2" customWidth="1"/>
    <col min="6" max="7" width="11.1640625" style="2" customWidth="1"/>
    <col min="8" max="8" width="12.5" style="2" customWidth="1"/>
    <col min="9" max="9" width="7" style="2" customWidth="1"/>
    <col min="10" max="10" width="5.1640625" style="2" customWidth="1"/>
    <col min="11" max="11" width="11.5" style="2" customWidth="1"/>
    <col min="12" max="12" width="12" style="2" customWidth="1"/>
    <col min="13" max="14" width="6" style="2" customWidth="1"/>
    <col min="15" max="15" width="2" style="2" customWidth="1"/>
    <col min="16" max="16" width="12.5" style="2" customWidth="1"/>
    <col min="17" max="17" width="4.1640625" style="2" customWidth="1"/>
    <col min="18" max="18" width="1.6640625" style="2" customWidth="1"/>
    <col min="19" max="19" width="8.1640625" style="2" customWidth="1"/>
    <col min="20" max="20" width="29.6640625" style="2" hidden="1" customWidth="1"/>
    <col min="21" max="21" width="16.33203125" style="2" hidden="1" customWidth="1"/>
    <col min="22" max="22" width="12.33203125" style="2" hidden="1" customWidth="1"/>
    <col min="23" max="23" width="16.33203125" style="2" hidden="1" customWidth="1"/>
    <col min="24" max="24" width="12.1640625" style="2" hidden="1" customWidth="1"/>
    <col min="25" max="25" width="15" style="2" hidden="1" customWidth="1"/>
    <col min="26" max="26" width="11" style="2" hidden="1" customWidth="1"/>
    <col min="27" max="27" width="15" style="2" hidden="1" customWidth="1"/>
    <col min="28" max="28" width="16.33203125" style="2" hidden="1" customWidth="1"/>
    <col min="29" max="29" width="11" style="2" customWidth="1"/>
    <col min="30" max="30" width="15" style="2" customWidth="1"/>
    <col min="31" max="31" width="16.33203125" style="2" customWidth="1"/>
    <col min="32" max="43" width="10.5" style="1" customWidth="1"/>
    <col min="44" max="64" width="10.5" style="2" hidden="1" customWidth="1"/>
    <col min="65" max="16384" width="10.5" style="1"/>
  </cols>
  <sheetData>
    <row r="1" spans="1:256" s="3" customFormat="1" ht="22.5" customHeight="1" x14ac:dyDescent="0.3">
      <c r="A1" s="144"/>
      <c r="B1" s="141"/>
      <c r="C1" s="141"/>
      <c r="D1" s="142" t="s">
        <v>305</v>
      </c>
      <c r="E1" s="141"/>
      <c r="F1" s="143" t="s">
        <v>300</v>
      </c>
      <c r="G1" s="143"/>
      <c r="H1" s="179" t="s">
        <v>301</v>
      </c>
      <c r="I1" s="179"/>
      <c r="J1" s="179"/>
      <c r="K1" s="179"/>
      <c r="L1" s="143" t="s">
        <v>302</v>
      </c>
      <c r="M1" s="141"/>
      <c r="N1" s="141"/>
      <c r="O1" s="142" t="s">
        <v>397</v>
      </c>
      <c r="P1" s="141"/>
      <c r="Q1" s="141"/>
      <c r="R1" s="141"/>
      <c r="S1" s="143" t="s">
        <v>303</v>
      </c>
      <c r="T1" s="143"/>
      <c r="U1" s="144"/>
      <c r="V1" s="144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  <c r="FC1" s="5"/>
      <c r="FD1" s="5"/>
      <c r="FE1" s="5"/>
      <c r="FF1" s="5"/>
      <c r="FG1" s="5"/>
      <c r="FH1" s="5"/>
      <c r="FI1" s="5"/>
      <c r="FJ1" s="5"/>
      <c r="FK1" s="5"/>
      <c r="FL1" s="5"/>
      <c r="FM1" s="5"/>
      <c r="FN1" s="5"/>
      <c r="FO1" s="5"/>
      <c r="FP1" s="5"/>
      <c r="FQ1" s="5"/>
      <c r="FR1" s="5"/>
      <c r="FS1" s="5"/>
      <c r="FT1" s="5"/>
      <c r="FU1" s="5"/>
      <c r="FV1" s="5"/>
      <c r="FW1" s="5"/>
      <c r="FX1" s="5"/>
      <c r="FY1" s="5"/>
      <c r="FZ1" s="5"/>
      <c r="GA1" s="5"/>
      <c r="GB1" s="5"/>
      <c r="GC1" s="5"/>
      <c r="GD1" s="5"/>
      <c r="GE1" s="5"/>
      <c r="GF1" s="5"/>
      <c r="GG1" s="5"/>
      <c r="GH1" s="5"/>
      <c r="GI1" s="5"/>
      <c r="GJ1" s="5"/>
      <c r="GK1" s="5"/>
      <c r="GL1" s="5"/>
      <c r="GM1" s="5"/>
      <c r="GN1" s="5"/>
      <c r="GO1" s="5"/>
      <c r="GP1" s="5"/>
      <c r="GQ1" s="5"/>
      <c r="GR1" s="5"/>
      <c r="GS1" s="5"/>
      <c r="GT1" s="5"/>
      <c r="GU1" s="5"/>
      <c r="GV1" s="5"/>
      <c r="GW1" s="5"/>
      <c r="GX1" s="5"/>
      <c r="GY1" s="5"/>
      <c r="GZ1" s="5"/>
      <c r="HA1" s="5"/>
      <c r="HB1" s="5"/>
      <c r="HC1" s="5"/>
      <c r="HD1" s="5"/>
      <c r="HE1" s="5"/>
      <c r="HF1" s="5"/>
      <c r="HG1" s="5"/>
      <c r="HH1" s="5"/>
      <c r="HI1" s="5"/>
      <c r="HJ1" s="5"/>
      <c r="HK1" s="5"/>
      <c r="HL1" s="5"/>
      <c r="HM1" s="5"/>
      <c r="HN1" s="5"/>
      <c r="HO1" s="5"/>
      <c r="HP1" s="5"/>
      <c r="HQ1" s="5"/>
      <c r="HR1" s="5"/>
      <c r="HS1" s="5"/>
      <c r="HT1" s="5"/>
      <c r="HU1" s="5"/>
      <c r="HV1" s="5"/>
      <c r="HW1" s="5"/>
      <c r="HX1" s="5"/>
      <c r="HY1" s="5"/>
      <c r="HZ1" s="5"/>
      <c r="IA1" s="5"/>
      <c r="IB1" s="5"/>
      <c r="IC1" s="5"/>
      <c r="ID1" s="5"/>
      <c r="IE1" s="5"/>
      <c r="IF1" s="5"/>
      <c r="IG1" s="5"/>
      <c r="IH1" s="5"/>
      <c r="II1" s="5"/>
      <c r="IJ1" s="5"/>
      <c r="IK1" s="5"/>
      <c r="IL1" s="5"/>
      <c r="IM1" s="5"/>
      <c r="IN1" s="5"/>
      <c r="IO1" s="5"/>
      <c r="IP1" s="5"/>
      <c r="IQ1" s="5"/>
      <c r="IR1" s="5"/>
      <c r="IS1" s="5"/>
      <c r="IT1" s="5"/>
      <c r="IU1" s="5"/>
      <c r="IV1" s="5"/>
    </row>
    <row r="2" spans="1:256" s="2" customFormat="1" ht="37.5" customHeight="1" x14ac:dyDescent="0.3">
      <c r="C2" s="175" t="s">
        <v>308</v>
      </c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  <c r="P2" s="148"/>
      <c r="Q2" s="148"/>
      <c r="S2" s="147" t="s">
        <v>309</v>
      </c>
      <c r="T2" s="148"/>
      <c r="U2" s="148"/>
      <c r="V2" s="148"/>
      <c r="W2" s="148"/>
      <c r="X2" s="148"/>
      <c r="Y2" s="148"/>
      <c r="Z2" s="148"/>
      <c r="AA2" s="148"/>
      <c r="AB2" s="148"/>
      <c r="AC2" s="148"/>
      <c r="AT2" s="2" t="s">
        <v>392</v>
      </c>
    </row>
    <row r="3" spans="1:256" s="2" customFormat="1" ht="7.5" customHeight="1" x14ac:dyDescent="0.3">
      <c r="B3" s="7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9"/>
      <c r="AT3" s="2" t="s">
        <v>398</v>
      </c>
    </row>
    <row r="4" spans="1:256" s="2" customFormat="1" ht="37.5" customHeight="1" x14ac:dyDescent="0.3">
      <c r="B4" s="10"/>
      <c r="C4" s="160" t="s">
        <v>399</v>
      </c>
      <c r="D4" s="148"/>
      <c r="E4" s="148"/>
      <c r="F4" s="148"/>
      <c r="G4" s="148"/>
      <c r="H4" s="148"/>
      <c r="I4" s="148"/>
      <c r="J4" s="148"/>
      <c r="K4" s="148"/>
      <c r="L4" s="148"/>
      <c r="M4" s="148"/>
      <c r="N4" s="148"/>
      <c r="O4" s="148"/>
      <c r="P4" s="148"/>
      <c r="Q4" s="148"/>
      <c r="R4" s="11"/>
      <c r="T4" s="12" t="s">
        <v>314</v>
      </c>
      <c r="AT4" s="2" t="s">
        <v>307</v>
      </c>
    </row>
    <row r="5" spans="1:256" s="2" customFormat="1" ht="7.5" customHeight="1" x14ac:dyDescent="0.3">
      <c r="B5" s="10"/>
      <c r="R5" s="11"/>
    </row>
    <row r="6" spans="1:256" s="2" customFormat="1" ht="26.25" customHeight="1" x14ac:dyDescent="0.3">
      <c r="B6" s="10"/>
      <c r="D6" s="16" t="s">
        <v>318</v>
      </c>
      <c r="F6" s="195" t="str">
        <f>'Rekapitulace stavby'!$K$6</f>
        <v>MŠ Spojenců 2170/44 - vzduchotechnika a klimatizace pro hospodářský pavilon</v>
      </c>
      <c r="G6" s="148"/>
      <c r="H6" s="148"/>
      <c r="I6" s="148"/>
      <c r="J6" s="148"/>
      <c r="K6" s="148"/>
      <c r="L6" s="148"/>
      <c r="M6" s="148"/>
      <c r="N6" s="148"/>
      <c r="O6" s="148"/>
      <c r="P6" s="148"/>
      <c r="R6" s="11"/>
    </row>
    <row r="7" spans="1:256" s="6" customFormat="1" ht="33.75" customHeight="1" x14ac:dyDescent="0.3">
      <c r="B7" s="19"/>
      <c r="D7" s="15" t="s">
        <v>400</v>
      </c>
      <c r="F7" s="176" t="s">
        <v>285</v>
      </c>
      <c r="G7" s="151"/>
      <c r="H7" s="151"/>
      <c r="I7" s="151"/>
      <c r="J7" s="151"/>
      <c r="K7" s="151"/>
      <c r="L7" s="151"/>
      <c r="M7" s="151"/>
      <c r="N7" s="151"/>
      <c r="O7" s="151"/>
      <c r="P7" s="151"/>
      <c r="R7" s="20"/>
    </row>
    <row r="8" spans="1:256" s="6" customFormat="1" ht="15" customHeight="1" x14ac:dyDescent="0.3">
      <c r="B8" s="19"/>
      <c r="D8" s="16" t="s">
        <v>320</v>
      </c>
      <c r="F8" s="14"/>
      <c r="M8" s="16" t="s">
        <v>321</v>
      </c>
      <c r="O8" s="14"/>
      <c r="R8" s="20"/>
    </row>
    <row r="9" spans="1:256" s="6" customFormat="1" ht="15" customHeight="1" x14ac:dyDescent="0.3">
      <c r="B9" s="19"/>
      <c r="D9" s="16" t="s">
        <v>323</v>
      </c>
      <c r="F9" s="14" t="s">
        <v>324</v>
      </c>
      <c r="M9" s="16" t="s">
        <v>325</v>
      </c>
      <c r="O9" s="196"/>
      <c r="P9" s="151"/>
      <c r="R9" s="20"/>
    </row>
    <row r="10" spans="1:256" s="6" customFormat="1" ht="12" customHeight="1" x14ac:dyDescent="0.3">
      <c r="B10" s="19"/>
      <c r="R10" s="20"/>
    </row>
    <row r="11" spans="1:256" s="6" customFormat="1" ht="15" customHeight="1" x14ac:dyDescent="0.3">
      <c r="B11" s="19"/>
      <c r="D11" s="16" t="s">
        <v>326</v>
      </c>
      <c r="M11" s="16" t="s">
        <v>327</v>
      </c>
      <c r="O11" s="162" t="str">
        <f>IF('Rekapitulace stavby'!$AN$10="","",'Rekapitulace stavby'!$AN$10)</f>
        <v/>
      </c>
      <c r="P11" s="151"/>
      <c r="R11" s="20"/>
    </row>
    <row r="12" spans="1:256" s="6" customFormat="1" ht="18.75" customHeight="1" x14ac:dyDescent="0.3">
      <c r="B12" s="19"/>
      <c r="E12" s="14" t="str">
        <f>IF('Rekapitulace stavby'!$E$11="","",'Rekapitulace stavby'!$E$11)</f>
        <v xml:space="preserve"> </v>
      </c>
      <c r="M12" s="16" t="s">
        <v>328</v>
      </c>
      <c r="O12" s="162" t="str">
        <f>IF('Rekapitulace stavby'!$AN$11="","",'Rekapitulace stavby'!$AN$11)</f>
        <v/>
      </c>
      <c r="P12" s="151"/>
      <c r="R12" s="20"/>
    </row>
    <row r="13" spans="1:256" s="6" customFormat="1" ht="7.5" customHeight="1" x14ac:dyDescent="0.3">
      <c r="B13" s="19"/>
      <c r="R13" s="20"/>
    </row>
    <row r="14" spans="1:256" s="6" customFormat="1" ht="15" customHeight="1" x14ac:dyDescent="0.3">
      <c r="B14" s="19"/>
      <c r="D14" s="16" t="s">
        <v>329</v>
      </c>
      <c r="M14" s="16" t="s">
        <v>327</v>
      </c>
      <c r="O14" s="162" t="str">
        <f>IF('Rekapitulace stavby'!$AN$13="","",'Rekapitulace stavby'!$AN$13)</f>
        <v/>
      </c>
      <c r="P14" s="151"/>
      <c r="R14" s="20"/>
    </row>
    <row r="15" spans="1:256" s="6" customFormat="1" ht="18.75" customHeight="1" x14ac:dyDescent="0.3">
      <c r="B15" s="19"/>
      <c r="E15" s="14" t="str">
        <f>IF('Rekapitulace stavby'!$E$14="","",'Rekapitulace stavby'!$E$14)</f>
        <v xml:space="preserve"> </v>
      </c>
      <c r="M15" s="16" t="s">
        <v>328</v>
      </c>
      <c r="O15" s="162" t="str">
        <f>IF('Rekapitulace stavby'!$AN$14="","",'Rekapitulace stavby'!$AN$14)</f>
        <v/>
      </c>
      <c r="P15" s="151"/>
      <c r="R15" s="20"/>
    </row>
    <row r="16" spans="1:256" s="6" customFormat="1" ht="7.5" customHeight="1" x14ac:dyDescent="0.3">
      <c r="B16" s="19"/>
      <c r="R16" s="20"/>
    </row>
    <row r="17" spans="2:18" s="6" customFormat="1" ht="15" customHeight="1" x14ac:dyDescent="0.3">
      <c r="B17" s="19"/>
      <c r="D17" s="16" t="s">
        <v>330</v>
      </c>
      <c r="M17" s="16" t="s">
        <v>327</v>
      </c>
      <c r="O17" s="162" t="str">
        <f>IF('Rekapitulace stavby'!$AN$16="","",'Rekapitulace stavby'!$AN$16)</f>
        <v/>
      </c>
      <c r="P17" s="151"/>
      <c r="R17" s="20"/>
    </row>
    <row r="18" spans="2:18" s="6" customFormat="1" ht="18.75" customHeight="1" x14ac:dyDescent="0.3">
      <c r="B18" s="19"/>
      <c r="E18" s="14" t="str">
        <f>IF('Rekapitulace stavby'!$E$17="","",'Rekapitulace stavby'!$E$17)</f>
        <v xml:space="preserve"> </v>
      </c>
      <c r="M18" s="16" t="s">
        <v>328</v>
      </c>
      <c r="O18" s="162" t="str">
        <f>IF('Rekapitulace stavby'!$AN$17="","",'Rekapitulace stavby'!$AN$17)</f>
        <v/>
      </c>
      <c r="P18" s="151"/>
      <c r="R18" s="20"/>
    </row>
    <row r="19" spans="2:18" s="6" customFormat="1" ht="7.5" customHeight="1" x14ac:dyDescent="0.3">
      <c r="B19" s="19"/>
      <c r="R19" s="20"/>
    </row>
    <row r="20" spans="2:18" s="6" customFormat="1" ht="15" customHeight="1" x14ac:dyDescent="0.3">
      <c r="B20" s="19"/>
      <c r="D20" s="16" t="s">
        <v>332</v>
      </c>
      <c r="M20" s="16" t="s">
        <v>327</v>
      </c>
      <c r="O20" s="162" t="str">
        <f>IF('Rekapitulace stavby'!$AN$19="","",'Rekapitulace stavby'!$AN$19)</f>
        <v/>
      </c>
      <c r="P20" s="151"/>
      <c r="R20" s="20"/>
    </row>
    <row r="21" spans="2:18" s="6" customFormat="1" ht="18.75" customHeight="1" x14ac:dyDescent="0.3">
      <c r="B21" s="19"/>
      <c r="E21" s="14" t="str">
        <f>IF('Rekapitulace stavby'!$E$20="","",'Rekapitulace stavby'!$E$20)</f>
        <v xml:space="preserve"> </v>
      </c>
      <c r="M21" s="16" t="s">
        <v>328</v>
      </c>
      <c r="O21" s="162" t="str">
        <f>IF('Rekapitulace stavby'!$AN$20="","",'Rekapitulace stavby'!$AN$20)</f>
        <v/>
      </c>
      <c r="P21" s="151"/>
      <c r="R21" s="20"/>
    </row>
    <row r="22" spans="2:18" s="6" customFormat="1" ht="7.5" customHeight="1" x14ac:dyDescent="0.3">
      <c r="B22" s="19"/>
      <c r="R22" s="20"/>
    </row>
    <row r="23" spans="2:18" s="6" customFormat="1" ht="15" customHeight="1" x14ac:dyDescent="0.3">
      <c r="B23" s="19"/>
      <c r="D23" s="16" t="s">
        <v>333</v>
      </c>
      <c r="R23" s="20"/>
    </row>
    <row r="24" spans="2:18" s="78" customFormat="1" ht="15.75" customHeight="1" x14ac:dyDescent="0.3">
      <c r="B24" s="79"/>
      <c r="E24" s="171"/>
      <c r="F24" s="203"/>
      <c r="G24" s="203"/>
      <c r="H24" s="203"/>
      <c r="I24" s="203"/>
      <c r="J24" s="203"/>
      <c r="K24" s="203"/>
      <c r="L24" s="203"/>
      <c r="R24" s="80"/>
    </row>
    <row r="25" spans="2:18" s="6" customFormat="1" ht="7.5" customHeight="1" x14ac:dyDescent="0.3">
      <c r="B25" s="19"/>
      <c r="R25" s="20"/>
    </row>
    <row r="26" spans="2:18" s="6" customFormat="1" ht="7.5" customHeight="1" x14ac:dyDescent="0.3">
      <c r="B26" s="19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R26" s="20"/>
    </row>
    <row r="27" spans="2:18" s="6" customFormat="1" ht="15" customHeight="1" x14ac:dyDescent="0.3">
      <c r="B27" s="19"/>
      <c r="D27" s="81" t="s">
        <v>402</v>
      </c>
      <c r="M27" s="172">
        <f>$N$88</f>
        <v>0</v>
      </c>
      <c r="N27" s="151"/>
      <c r="O27" s="151"/>
      <c r="P27" s="151"/>
      <c r="R27" s="20"/>
    </row>
    <row r="28" spans="2:18" s="6" customFormat="1" ht="15" customHeight="1" x14ac:dyDescent="0.3">
      <c r="B28" s="19"/>
      <c r="D28" s="18" t="s">
        <v>403</v>
      </c>
      <c r="M28" s="172">
        <f>$N$92</f>
        <v>0</v>
      </c>
      <c r="N28" s="151"/>
      <c r="O28" s="151"/>
      <c r="P28" s="151"/>
      <c r="R28" s="20"/>
    </row>
    <row r="29" spans="2:18" s="6" customFormat="1" ht="7.5" customHeight="1" x14ac:dyDescent="0.3">
      <c r="B29" s="19"/>
      <c r="R29" s="20"/>
    </row>
    <row r="30" spans="2:18" s="6" customFormat="1" ht="26.25" customHeight="1" x14ac:dyDescent="0.3">
      <c r="B30" s="19"/>
      <c r="D30" s="82" t="s">
        <v>336</v>
      </c>
      <c r="M30" s="202">
        <f>ROUND($M$27+$M$28,2)</f>
        <v>0</v>
      </c>
      <c r="N30" s="151"/>
      <c r="O30" s="151"/>
      <c r="P30" s="151"/>
      <c r="R30" s="20"/>
    </row>
    <row r="31" spans="2:18" s="6" customFormat="1" ht="7.5" customHeight="1" x14ac:dyDescent="0.3">
      <c r="B31" s="19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R31" s="20"/>
    </row>
    <row r="32" spans="2:18" s="6" customFormat="1" ht="15" customHeight="1" x14ac:dyDescent="0.3">
      <c r="B32" s="19"/>
      <c r="D32" s="24" t="s">
        <v>337</v>
      </c>
      <c r="E32" s="24" t="s">
        <v>338</v>
      </c>
      <c r="F32" s="83">
        <v>0.21</v>
      </c>
      <c r="G32" s="84" t="s">
        <v>339</v>
      </c>
      <c r="H32" s="201">
        <f>ROUND((SUM($BE$92:$BE$93)+SUM($BE$111:$BE$116)),2)</f>
        <v>0</v>
      </c>
      <c r="I32" s="151"/>
      <c r="J32" s="151"/>
      <c r="M32" s="201">
        <f>ROUND(ROUND((SUM($BE$92:$BE$93)+SUM($BE$111:$BE$116)),2)*$F$32,2)</f>
        <v>0</v>
      </c>
      <c r="N32" s="151"/>
      <c r="O32" s="151"/>
      <c r="P32" s="151"/>
      <c r="R32" s="20"/>
    </row>
    <row r="33" spans="2:18" s="6" customFormat="1" ht="15" customHeight="1" x14ac:dyDescent="0.3">
      <c r="B33" s="19"/>
      <c r="E33" s="24" t="s">
        <v>340</v>
      </c>
      <c r="F33" s="83">
        <v>0.15</v>
      </c>
      <c r="G33" s="84" t="s">
        <v>339</v>
      </c>
      <c r="H33" s="201">
        <f>ROUND((SUM($BF$92:$BF$93)+SUM($BF$111:$BF$116)),2)</f>
        <v>0</v>
      </c>
      <c r="I33" s="151"/>
      <c r="J33" s="151"/>
      <c r="M33" s="201">
        <f>ROUND(ROUND((SUM($BF$92:$BF$93)+SUM($BF$111:$BF$116)),2)*$F$33,2)</f>
        <v>0</v>
      </c>
      <c r="N33" s="151"/>
      <c r="O33" s="151"/>
      <c r="P33" s="151"/>
      <c r="R33" s="20"/>
    </row>
    <row r="34" spans="2:18" s="6" customFormat="1" ht="15" hidden="1" customHeight="1" x14ac:dyDescent="0.3">
      <c r="B34" s="19"/>
      <c r="E34" s="24" t="s">
        <v>341</v>
      </c>
      <c r="F34" s="83">
        <v>0.21</v>
      </c>
      <c r="G34" s="84" t="s">
        <v>339</v>
      </c>
      <c r="H34" s="201">
        <f>ROUND((SUM($BG$92:$BG$93)+SUM($BG$111:$BG$116)),2)</f>
        <v>0</v>
      </c>
      <c r="I34" s="151"/>
      <c r="J34" s="151"/>
      <c r="M34" s="201">
        <v>0</v>
      </c>
      <c r="N34" s="151"/>
      <c r="O34" s="151"/>
      <c r="P34" s="151"/>
      <c r="R34" s="20"/>
    </row>
    <row r="35" spans="2:18" s="6" customFormat="1" ht="15" hidden="1" customHeight="1" x14ac:dyDescent="0.3">
      <c r="B35" s="19"/>
      <c r="E35" s="24" t="s">
        <v>342</v>
      </c>
      <c r="F35" s="83">
        <v>0.15</v>
      </c>
      <c r="G35" s="84" t="s">
        <v>339</v>
      </c>
      <c r="H35" s="201">
        <f>ROUND((SUM($BH$92:$BH$93)+SUM($BH$111:$BH$116)),2)</f>
        <v>0</v>
      </c>
      <c r="I35" s="151"/>
      <c r="J35" s="151"/>
      <c r="M35" s="201">
        <v>0</v>
      </c>
      <c r="N35" s="151"/>
      <c r="O35" s="151"/>
      <c r="P35" s="151"/>
      <c r="R35" s="20"/>
    </row>
    <row r="36" spans="2:18" s="6" customFormat="1" ht="15" hidden="1" customHeight="1" x14ac:dyDescent="0.3">
      <c r="B36" s="19"/>
      <c r="E36" s="24" t="s">
        <v>343</v>
      </c>
      <c r="F36" s="83">
        <v>0</v>
      </c>
      <c r="G36" s="84" t="s">
        <v>339</v>
      </c>
      <c r="H36" s="201">
        <f>ROUND((SUM($BI$92:$BI$93)+SUM($BI$111:$BI$116)),2)</f>
        <v>0</v>
      </c>
      <c r="I36" s="151"/>
      <c r="J36" s="151"/>
      <c r="M36" s="201">
        <v>0</v>
      </c>
      <c r="N36" s="151"/>
      <c r="O36" s="151"/>
      <c r="P36" s="151"/>
      <c r="R36" s="20"/>
    </row>
    <row r="37" spans="2:18" s="6" customFormat="1" ht="7.5" customHeight="1" x14ac:dyDescent="0.3">
      <c r="B37" s="19"/>
      <c r="R37" s="20"/>
    </row>
    <row r="38" spans="2:18" s="6" customFormat="1" ht="26.25" customHeight="1" x14ac:dyDescent="0.3">
      <c r="B38" s="19"/>
      <c r="C38" s="27"/>
      <c r="D38" s="28" t="s">
        <v>344</v>
      </c>
      <c r="E38" s="29"/>
      <c r="F38" s="29"/>
      <c r="G38" s="85" t="s">
        <v>345</v>
      </c>
      <c r="H38" s="30" t="s">
        <v>346</v>
      </c>
      <c r="I38" s="29"/>
      <c r="J38" s="29"/>
      <c r="K38" s="29"/>
      <c r="L38" s="170">
        <f>SUM($M$30:$M$36)</f>
        <v>0</v>
      </c>
      <c r="M38" s="157"/>
      <c r="N38" s="157"/>
      <c r="O38" s="157"/>
      <c r="P38" s="159"/>
      <c r="Q38" s="27"/>
      <c r="R38" s="20"/>
    </row>
    <row r="39" spans="2:18" s="6" customFormat="1" ht="15" customHeight="1" x14ac:dyDescent="0.3">
      <c r="B39" s="19"/>
      <c r="R39" s="20"/>
    </row>
    <row r="40" spans="2:18" s="6" customFormat="1" ht="15" customHeight="1" x14ac:dyDescent="0.3">
      <c r="B40" s="19"/>
      <c r="R40" s="20"/>
    </row>
    <row r="41" spans="2:18" ht="14.25" customHeight="1" x14ac:dyDescent="0.3">
      <c r="B41" s="10"/>
      <c r="R41" s="11"/>
    </row>
    <row r="42" spans="2:18" ht="14.25" customHeight="1" x14ac:dyDescent="0.3">
      <c r="B42" s="10"/>
      <c r="R42" s="11"/>
    </row>
    <row r="43" spans="2:18" ht="14.25" customHeight="1" x14ac:dyDescent="0.3">
      <c r="B43" s="10"/>
      <c r="R43" s="11"/>
    </row>
    <row r="44" spans="2:18" ht="14.25" customHeight="1" x14ac:dyDescent="0.3">
      <c r="B44" s="10"/>
      <c r="R44" s="11"/>
    </row>
    <row r="45" spans="2:18" ht="14.25" customHeight="1" x14ac:dyDescent="0.3">
      <c r="B45" s="10"/>
      <c r="R45" s="11"/>
    </row>
    <row r="46" spans="2:18" ht="14.25" customHeight="1" x14ac:dyDescent="0.3">
      <c r="B46" s="10"/>
      <c r="R46" s="11"/>
    </row>
    <row r="47" spans="2:18" ht="14.25" customHeight="1" x14ac:dyDescent="0.3">
      <c r="B47" s="10"/>
      <c r="R47" s="11"/>
    </row>
    <row r="48" spans="2:18" ht="14.25" customHeight="1" x14ac:dyDescent="0.3">
      <c r="B48" s="10"/>
      <c r="R48" s="11"/>
    </row>
    <row r="49" spans="2:18" ht="14.25" customHeight="1" x14ac:dyDescent="0.3">
      <c r="B49" s="10"/>
      <c r="R49" s="11"/>
    </row>
    <row r="50" spans="2:18" s="6" customFormat="1" ht="15.75" customHeight="1" x14ac:dyDescent="0.3">
      <c r="B50" s="19"/>
      <c r="D50" s="31" t="s">
        <v>347</v>
      </c>
      <c r="E50" s="32"/>
      <c r="F50" s="32"/>
      <c r="G50" s="32"/>
      <c r="H50" s="33"/>
      <c r="J50" s="31" t="s">
        <v>348</v>
      </c>
      <c r="K50" s="32"/>
      <c r="L50" s="32"/>
      <c r="M50" s="32"/>
      <c r="N50" s="32"/>
      <c r="O50" s="32"/>
      <c r="P50" s="33"/>
      <c r="R50" s="20"/>
    </row>
    <row r="51" spans="2:18" ht="14.25" customHeight="1" x14ac:dyDescent="0.3">
      <c r="B51" s="10"/>
      <c r="D51" s="34"/>
      <c r="H51" s="35"/>
      <c r="J51" s="34"/>
      <c r="P51" s="35"/>
      <c r="R51" s="11"/>
    </row>
    <row r="52" spans="2:18" ht="14.25" customHeight="1" x14ac:dyDescent="0.3">
      <c r="B52" s="10"/>
      <c r="D52" s="34"/>
      <c r="H52" s="35"/>
      <c r="J52" s="34"/>
      <c r="P52" s="35"/>
      <c r="R52" s="11"/>
    </row>
    <row r="53" spans="2:18" ht="14.25" customHeight="1" x14ac:dyDescent="0.3">
      <c r="B53" s="10"/>
      <c r="D53" s="34"/>
      <c r="H53" s="35"/>
      <c r="J53" s="34"/>
      <c r="P53" s="35"/>
      <c r="R53" s="11"/>
    </row>
    <row r="54" spans="2:18" ht="14.25" customHeight="1" x14ac:dyDescent="0.3">
      <c r="B54" s="10"/>
      <c r="D54" s="34"/>
      <c r="H54" s="35"/>
      <c r="J54" s="34"/>
      <c r="P54" s="35"/>
      <c r="R54" s="11"/>
    </row>
    <row r="55" spans="2:18" ht="14.25" customHeight="1" x14ac:dyDescent="0.3">
      <c r="B55" s="10"/>
      <c r="D55" s="34"/>
      <c r="H55" s="35"/>
      <c r="J55" s="34"/>
      <c r="P55" s="35"/>
      <c r="R55" s="11"/>
    </row>
    <row r="56" spans="2:18" ht="14.25" customHeight="1" x14ac:dyDescent="0.3">
      <c r="B56" s="10"/>
      <c r="D56" s="34"/>
      <c r="H56" s="35"/>
      <c r="J56" s="34"/>
      <c r="P56" s="35"/>
      <c r="R56" s="11"/>
    </row>
    <row r="57" spans="2:18" ht="14.25" customHeight="1" x14ac:dyDescent="0.3">
      <c r="B57" s="10"/>
      <c r="D57" s="34"/>
      <c r="H57" s="35"/>
      <c r="J57" s="34"/>
      <c r="P57" s="35"/>
      <c r="R57" s="11"/>
    </row>
    <row r="58" spans="2:18" ht="14.25" customHeight="1" x14ac:dyDescent="0.3">
      <c r="B58" s="10"/>
      <c r="D58" s="34"/>
      <c r="H58" s="35"/>
      <c r="J58" s="34"/>
      <c r="P58" s="35"/>
      <c r="R58" s="11"/>
    </row>
    <row r="59" spans="2:18" s="6" customFormat="1" ht="15.75" customHeight="1" x14ac:dyDescent="0.3">
      <c r="B59" s="19"/>
      <c r="D59" s="36" t="s">
        <v>349</v>
      </c>
      <c r="E59" s="37"/>
      <c r="F59" s="37"/>
      <c r="G59" s="38" t="s">
        <v>350</v>
      </c>
      <c r="H59" s="39"/>
      <c r="J59" s="36" t="s">
        <v>349</v>
      </c>
      <c r="K59" s="37"/>
      <c r="L59" s="37"/>
      <c r="M59" s="37"/>
      <c r="N59" s="38" t="s">
        <v>350</v>
      </c>
      <c r="O59" s="37"/>
      <c r="P59" s="39"/>
      <c r="R59" s="20"/>
    </row>
    <row r="60" spans="2:18" ht="14.25" customHeight="1" x14ac:dyDescent="0.3">
      <c r="B60" s="10"/>
      <c r="R60" s="11"/>
    </row>
    <row r="61" spans="2:18" s="6" customFormat="1" ht="15.75" customHeight="1" x14ac:dyDescent="0.3">
      <c r="B61" s="19"/>
      <c r="D61" s="31" t="s">
        <v>351</v>
      </c>
      <c r="E61" s="32"/>
      <c r="F61" s="32"/>
      <c r="G61" s="32"/>
      <c r="H61" s="33"/>
      <c r="J61" s="31" t="s">
        <v>352</v>
      </c>
      <c r="K61" s="32"/>
      <c r="L61" s="32"/>
      <c r="M61" s="32"/>
      <c r="N61" s="32"/>
      <c r="O61" s="32"/>
      <c r="P61" s="33"/>
      <c r="R61" s="20"/>
    </row>
    <row r="62" spans="2:18" ht="14.25" customHeight="1" x14ac:dyDescent="0.3">
      <c r="B62" s="10"/>
      <c r="D62" s="34"/>
      <c r="H62" s="35"/>
      <c r="J62" s="34"/>
      <c r="P62" s="35"/>
      <c r="R62" s="11"/>
    </row>
    <row r="63" spans="2:18" ht="14.25" customHeight="1" x14ac:dyDescent="0.3">
      <c r="B63" s="10"/>
      <c r="D63" s="34"/>
      <c r="H63" s="35"/>
      <c r="J63" s="34"/>
      <c r="P63" s="35"/>
      <c r="R63" s="11"/>
    </row>
    <row r="64" spans="2:18" ht="14.25" customHeight="1" x14ac:dyDescent="0.3">
      <c r="B64" s="10"/>
      <c r="D64" s="34"/>
      <c r="H64" s="35"/>
      <c r="J64" s="34"/>
      <c r="P64" s="35"/>
      <c r="R64" s="11"/>
    </row>
    <row r="65" spans="2:18" ht="14.25" customHeight="1" x14ac:dyDescent="0.3">
      <c r="B65" s="10"/>
      <c r="D65" s="34"/>
      <c r="H65" s="35"/>
      <c r="J65" s="34"/>
      <c r="P65" s="35"/>
      <c r="R65" s="11"/>
    </row>
    <row r="66" spans="2:18" ht="14.25" customHeight="1" x14ac:dyDescent="0.3">
      <c r="B66" s="10"/>
      <c r="D66" s="34"/>
      <c r="H66" s="35"/>
      <c r="J66" s="34"/>
      <c r="P66" s="35"/>
      <c r="R66" s="11"/>
    </row>
    <row r="67" spans="2:18" ht="14.25" customHeight="1" x14ac:dyDescent="0.3">
      <c r="B67" s="10"/>
      <c r="D67" s="34"/>
      <c r="H67" s="35"/>
      <c r="J67" s="34"/>
      <c r="P67" s="35"/>
      <c r="R67" s="11"/>
    </row>
    <row r="68" spans="2:18" ht="14.25" customHeight="1" x14ac:dyDescent="0.3">
      <c r="B68" s="10"/>
      <c r="D68" s="34"/>
      <c r="H68" s="35"/>
      <c r="J68" s="34"/>
      <c r="P68" s="35"/>
      <c r="R68" s="11"/>
    </row>
    <row r="69" spans="2:18" ht="14.25" customHeight="1" x14ac:dyDescent="0.3">
      <c r="B69" s="10"/>
      <c r="D69" s="34"/>
      <c r="H69" s="35"/>
      <c r="J69" s="34"/>
      <c r="P69" s="35"/>
      <c r="R69" s="11"/>
    </row>
    <row r="70" spans="2:18" s="6" customFormat="1" ht="15.75" customHeight="1" x14ac:dyDescent="0.3">
      <c r="B70" s="19"/>
      <c r="D70" s="36" t="s">
        <v>349</v>
      </c>
      <c r="E70" s="37"/>
      <c r="F70" s="37"/>
      <c r="G70" s="38" t="s">
        <v>350</v>
      </c>
      <c r="H70" s="39"/>
      <c r="J70" s="36" t="s">
        <v>349</v>
      </c>
      <c r="K70" s="37"/>
      <c r="L70" s="37"/>
      <c r="M70" s="37"/>
      <c r="N70" s="38" t="s">
        <v>350</v>
      </c>
      <c r="O70" s="37"/>
      <c r="P70" s="39"/>
      <c r="R70" s="20"/>
    </row>
    <row r="71" spans="2:18" s="6" customFormat="1" ht="15" customHeight="1" x14ac:dyDescent="0.3">
      <c r="B71" s="40"/>
      <c r="C71" s="41"/>
      <c r="D71" s="41"/>
      <c r="E71" s="41"/>
      <c r="F71" s="41"/>
      <c r="G71" s="41"/>
      <c r="H71" s="41"/>
      <c r="I71" s="41"/>
      <c r="J71" s="41"/>
      <c r="K71" s="41"/>
      <c r="L71" s="41"/>
      <c r="M71" s="41"/>
      <c r="N71" s="41"/>
      <c r="O71" s="41"/>
      <c r="P71" s="41"/>
      <c r="Q71" s="41"/>
      <c r="R71" s="42"/>
    </row>
    <row r="75" spans="2:18" s="6" customFormat="1" ht="7.5" customHeight="1" x14ac:dyDescent="0.3">
      <c r="B75" s="43"/>
      <c r="C75" s="44"/>
      <c r="D75" s="44"/>
      <c r="E75" s="44"/>
      <c r="F75" s="44"/>
      <c r="G75" s="44"/>
      <c r="H75" s="44"/>
      <c r="I75" s="44"/>
      <c r="J75" s="44"/>
      <c r="K75" s="44"/>
      <c r="L75" s="44"/>
      <c r="M75" s="44"/>
      <c r="N75" s="44"/>
      <c r="O75" s="44"/>
      <c r="P75" s="44"/>
      <c r="Q75" s="44"/>
      <c r="R75" s="45"/>
    </row>
    <row r="76" spans="2:18" s="6" customFormat="1" ht="37.5" customHeight="1" x14ac:dyDescent="0.3">
      <c r="B76" s="19"/>
      <c r="C76" s="160" t="s">
        <v>404</v>
      </c>
      <c r="D76" s="151"/>
      <c r="E76" s="151"/>
      <c r="F76" s="151"/>
      <c r="G76" s="151"/>
      <c r="H76" s="151"/>
      <c r="I76" s="151"/>
      <c r="J76" s="151"/>
      <c r="K76" s="151"/>
      <c r="L76" s="151"/>
      <c r="M76" s="151"/>
      <c r="N76" s="151"/>
      <c r="O76" s="151"/>
      <c r="P76" s="151"/>
      <c r="Q76" s="151"/>
      <c r="R76" s="20"/>
    </row>
    <row r="77" spans="2:18" s="6" customFormat="1" ht="7.5" customHeight="1" x14ac:dyDescent="0.3">
      <c r="B77" s="19"/>
      <c r="R77" s="20"/>
    </row>
    <row r="78" spans="2:18" s="6" customFormat="1" ht="30.75" customHeight="1" x14ac:dyDescent="0.3">
      <c r="B78" s="19"/>
      <c r="C78" s="16" t="s">
        <v>318</v>
      </c>
      <c r="F78" s="195" t="str">
        <f>$F$6</f>
        <v>MŠ Spojenců 2170/44 - vzduchotechnika a klimatizace pro hospodářský pavilon</v>
      </c>
      <c r="G78" s="151"/>
      <c r="H78" s="151"/>
      <c r="I78" s="151"/>
      <c r="J78" s="151"/>
      <c r="K78" s="151"/>
      <c r="L78" s="151"/>
      <c r="M78" s="151"/>
      <c r="N78" s="151"/>
      <c r="O78" s="151"/>
      <c r="P78" s="151"/>
      <c r="R78" s="20"/>
    </row>
    <row r="79" spans="2:18" s="6" customFormat="1" ht="37.5" customHeight="1" x14ac:dyDescent="0.3">
      <c r="B79" s="19"/>
      <c r="C79" s="48" t="s">
        <v>400</v>
      </c>
      <c r="F79" s="161" t="str">
        <f>$F$7</f>
        <v>101 - VON</v>
      </c>
      <c r="G79" s="151"/>
      <c r="H79" s="151"/>
      <c r="I79" s="151"/>
      <c r="J79" s="151"/>
      <c r="K79" s="151"/>
      <c r="L79" s="151"/>
      <c r="M79" s="151"/>
      <c r="N79" s="151"/>
      <c r="O79" s="151"/>
      <c r="P79" s="151"/>
      <c r="R79" s="20"/>
    </row>
    <row r="80" spans="2:18" s="6" customFormat="1" ht="7.5" customHeight="1" x14ac:dyDescent="0.3">
      <c r="B80" s="19"/>
      <c r="R80" s="20"/>
    </row>
    <row r="81" spans="2:47" s="6" customFormat="1" ht="18.75" customHeight="1" x14ac:dyDescent="0.3">
      <c r="B81" s="19"/>
      <c r="C81" s="16" t="s">
        <v>323</v>
      </c>
      <c r="F81" s="14" t="str">
        <f>$F$9</f>
        <v xml:space="preserve"> </v>
      </c>
      <c r="K81" s="16" t="s">
        <v>325</v>
      </c>
      <c r="M81" s="196" t="str">
        <f>IF($O$9="","",$O$9)</f>
        <v/>
      </c>
      <c r="N81" s="151"/>
      <c r="O81" s="151"/>
      <c r="P81" s="151"/>
      <c r="R81" s="20"/>
    </row>
    <row r="82" spans="2:47" s="6" customFormat="1" ht="7.5" customHeight="1" x14ac:dyDescent="0.3">
      <c r="B82" s="19"/>
      <c r="R82" s="20"/>
    </row>
    <row r="83" spans="2:47" s="6" customFormat="1" ht="15.75" customHeight="1" x14ac:dyDescent="0.3">
      <c r="B83" s="19"/>
      <c r="C83" s="16" t="s">
        <v>326</v>
      </c>
      <c r="F83" s="14" t="str">
        <f>$E$12</f>
        <v xml:space="preserve"> </v>
      </c>
      <c r="K83" s="16" t="s">
        <v>330</v>
      </c>
      <c r="M83" s="162" t="str">
        <f>$E$18</f>
        <v xml:space="preserve"> </v>
      </c>
      <c r="N83" s="151"/>
      <c r="O83" s="151"/>
      <c r="P83" s="151"/>
      <c r="Q83" s="151"/>
      <c r="R83" s="20"/>
    </row>
    <row r="84" spans="2:47" s="6" customFormat="1" ht="15" customHeight="1" x14ac:dyDescent="0.3">
      <c r="B84" s="19"/>
      <c r="C84" s="16" t="s">
        <v>329</v>
      </c>
      <c r="F84" s="14" t="str">
        <f>IF($E$15="","",$E$15)</f>
        <v xml:space="preserve"> </v>
      </c>
      <c r="K84" s="16" t="s">
        <v>332</v>
      </c>
      <c r="M84" s="162" t="str">
        <f>$E$21</f>
        <v xml:space="preserve"> </v>
      </c>
      <c r="N84" s="151"/>
      <c r="O84" s="151"/>
      <c r="P84" s="151"/>
      <c r="Q84" s="151"/>
      <c r="R84" s="20"/>
    </row>
    <row r="85" spans="2:47" s="6" customFormat="1" ht="11.25" customHeight="1" x14ac:dyDescent="0.3">
      <c r="B85" s="19"/>
      <c r="R85" s="20"/>
    </row>
    <row r="86" spans="2:47" s="6" customFormat="1" ht="30" customHeight="1" x14ac:dyDescent="0.3">
      <c r="B86" s="19"/>
      <c r="C86" s="200" t="s">
        <v>405</v>
      </c>
      <c r="D86" s="146"/>
      <c r="E86" s="146"/>
      <c r="F86" s="146"/>
      <c r="G86" s="146"/>
      <c r="H86" s="27"/>
      <c r="I86" s="27"/>
      <c r="J86" s="27"/>
      <c r="K86" s="27"/>
      <c r="L86" s="27"/>
      <c r="M86" s="27"/>
      <c r="N86" s="200" t="s">
        <v>406</v>
      </c>
      <c r="O86" s="151"/>
      <c r="P86" s="151"/>
      <c r="Q86" s="151"/>
      <c r="R86" s="20"/>
    </row>
    <row r="87" spans="2:47" s="6" customFormat="1" ht="11.25" customHeight="1" x14ac:dyDescent="0.3">
      <c r="B87" s="19"/>
      <c r="R87" s="20"/>
    </row>
    <row r="88" spans="2:47" s="6" customFormat="1" ht="30" customHeight="1" x14ac:dyDescent="0.3">
      <c r="B88" s="19"/>
      <c r="C88" s="59" t="s">
        <v>407</v>
      </c>
      <c r="N88" s="149">
        <f>$N$111</f>
        <v>0</v>
      </c>
      <c r="O88" s="151"/>
      <c r="P88" s="151"/>
      <c r="Q88" s="151"/>
      <c r="R88" s="20"/>
      <c r="AU88" s="6" t="s">
        <v>408</v>
      </c>
    </row>
    <row r="89" spans="2:47" s="64" customFormat="1" ht="25.5" customHeight="1" x14ac:dyDescent="0.3">
      <c r="B89" s="86"/>
      <c r="D89" s="87" t="s">
        <v>286</v>
      </c>
      <c r="N89" s="199">
        <f>$N$112</f>
        <v>0</v>
      </c>
      <c r="O89" s="198"/>
      <c r="P89" s="198"/>
      <c r="Q89" s="198"/>
      <c r="R89" s="88"/>
    </row>
    <row r="90" spans="2:47" s="81" customFormat="1" ht="21" customHeight="1" x14ac:dyDescent="0.3">
      <c r="B90" s="89"/>
      <c r="D90" s="90" t="s">
        <v>287</v>
      </c>
      <c r="N90" s="197">
        <f>$N$113</f>
        <v>0</v>
      </c>
      <c r="O90" s="198"/>
      <c r="P90" s="198"/>
      <c r="Q90" s="198"/>
      <c r="R90" s="91"/>
    </row>
    <row r="91" spans="2:47" s="6" customFormat="1" ht="22.5" customHeight="1" x14ac:dyDescent="0.3">
      <c r="B91" s="19"/>
      <c r="R91" s="20"/>
    </row>
    <row r="92" spans="2:47" s="6" customFormat="1" ht="30" customHeight="1" x14ac:dyDescent="0.3">
      <c r="B92" s="19"/>
      <c r="C92" s="59" t="s">
        <v>421</v>
      </c>
      <c r="N92" s="149">
        <v>0</v>
      </c>
      <c r="O92" s="151"/>
      <c r="P92" s="151"/>
      <c r="Q92" s="151"/>
      <c r="R92" s="20"/>
      <c r="T92" s="92"/>
      <c r="U92" s="93" t="s">
        <v>337</v>
      </c>
    </row>
    <row r="93" spans="2:47" s="6" customFormat="1" ht="18.75" customHeight="1" x14ac:dyDescent="0.3">
      <c r="B93" s="19"/>
      <c r="R93" s="20"/>
    </row>
    <row r="94" spans="2:47" s="6" customFormat="1" ht="30" customHeight="1" x14ac:dyDescent="0.3">
      <c r="B94" s="19"/>
      <c r="C94" s="77" t="s">
        <v>396</v>
      </c>
      <c r="D94" s="27"/>
      <c r="E94" s="27"/>
      <c r="F94" s="27"/>
      <c r="G94" s="27"/>
      <c r="H94" s="27"/>
      <c r="I94" s="27"/>
      <c r="J94" s="27"/>
      <c r="K94" s="27"/>
      <c r="L94" s="145">
        <f>ROUND(SUM($N$88+$N$92),2)</f>
        <v>0</v>
      </c>
      <c r="M94" s="146"/>
      <c r="N94" s="146"/>
      <c r="O94" s="146"/>
      <c r="P94" s="146"/>
      <c r="Q94" s="146"/>
      <c r="R94" s="20"/>
    </row>
    <row r="95" spans="2:47" s="6" customFormat="1" ht="7.5" customHeight="1" x14ac:dyDescent="0.3">
      <c r="B95" s="40"/>
      <c r="C95" s="41"/>
      <c r="D95" s="41"/>
      <c r="E95" s="41"/>
      <c r="F95" s="41"/>
      <c r="G95" s="41"/>
      <c r="H95" s="41"/>
      <c r="I95" s="41"/>
      <c r="J95" s="41"/>
      <c r="K95" s="41"/>
      <c r="L95" s="41"/>
      <c r="M95" s="41"/>
      <c r="N95" s="41"/>
      <c r="O95" s="41"/>
      <c r="P95" s="41"/>
      <c r="Q95" s="41"/>
      <c r="R95" s="42"/>
    </row>
    <row r="99" spans="2:63" s="6" customFormat="1" ht="7.5" customHeight="1" x14ac:dyDescent="0.3">
      <c r="B99" s="43"/>
      <c r="C99" s="44"/>
      <c r="D99" s="44"/>
      <c r="E99" s="44"/>
      <c r="F99" s="44"/>
      <c r="G99" s="44"/>
      <c r="H99" s="44"/>
      <c r="I99" s="44"/>
      <c r="J99" s="44"/>
      <c r="K99" s="44"/>
      <c r="L99" s="44"/>
      <c r="M99" s="44"/>
      <c r="N99" s="44"/>
      <c r="O99" s="44"/>
      <c r="P99" s="44"/>
      <c r="Q99" s="44"/>
      <c r="R99" s="45"/>
    </row>
    <row r="100" spans="2:63" s="6" customFormat="1" ht="37.5" customHeight="1" x14ac:dyDescent="0.3">
      <c r="B100" s="19"/>
      <c r="C100" s="160" t="s">
        <v>422</v>
      </c>
      <c r="D100" s="151"/>
      <c r="E100" s="151"/>
      <c r="F100" s="151"/>
      <c r="G100" s="151"/>
      <c r="H100" s="151"/>
      <c r="I100" s="151"/>
      <c r="J100" s="151"/>
      <c r="K100" s="151"/>
      <c r="L100" s="151"/>
      <c r="M100" s="151"/>
      <c r="N100" s="151"/>
      <c r="O100" s="151"/>
      <c r="P100" s="151"/>
      <c r="Q100" s="151"/>
      <c r="R100" s="20"/>
    </row>
    <row r="101" spans="2:63" s="6" customFormat="1" ht="7.5" customHeight="1" x14ac:dyDescent="0.3">
      <c r="B101" s="19"/>
      <c r="R101" s="20"/>
    </row>
    <row r="102" spans="2:63" s="6" customFormat="1" ht="30.75" customHeight="1" x14ac:dyDescent="0.3">
      <c r="B102" s="19"/>
      <c r="C102" s="16" t="s">
        <v>318</v>
      </c>
      <c r="F102" s="195" t="str">
        <f>$F$6</f>
        <v>MŠ Spojenců 2170/44 - vzduchotechnika a klimatizace pro hospodářský pavilon</v>
      </c>
      <c r="G102" s="151"/>
      <c r="H102" s="151"/>
      <c r="I102" s="151"/>
      <c r="J102" s="151"/>
      <c r="K102" s="151"/>
      <c r="L102" s="151"/>
      <c r="M102" s="151"/>
      <c r="N102" s="151"/>
      <c r="O102" s="151"/>
      <c r="P102" s="151"/>
      <c r="R102" s="20"/>
    </row>
    <row r="103" spans="2:63" s="6" customFormat="1" ht="37.5" customHeight="1" x14ac:dyDescent="0.3">
      <c r="B103" s="19"/>
      <c r="C103" s="48" t="s">
        <v>400</v>
      </c>
      <c r="F103" s="161" t="str">
        <f>$F$7</f>
        <v>101 - VON</v>
      </c>
      <c r="G103" s="151"/>
      <c r="H103" s="151"/>
      <c r="I103" s="151"/>
      <c r="J103" s="151"/>
      <c r="K103" s="151"/>
      <c r="L103" s="151"/>
      <c r="M103" s="151"/>
      <c r="N103" s="151"/>
      <c r="O103" s="151"/>
      <c r="P103" s="151"/>
      <c r="R103" s="20"/>
    </row>
    <row r="104" spans="2:63" s="6" customFormat="1" ht="7.5" customHeight="1" x14ac:dyDescent="0.3">
      <c r="B104" s="19"/>
      <c r="R104" s="20"/>
    </row>
    <row r="105" spans="2:63" s="6" customFormat="1" ht="18.75" customHeight="1" x14ac:dyDescent="0.3">
      <c r="B105" s="19"/>
      <c r="C105" s="16" t="s">
        <v>323</v>
      </c>
      <c r="F105" s="14" t="str">
        <f>$F$9</f>
        <v xml:space="preserve"> </v>
      </c>
      <c r="K105" s="16" t="s">
        <v>325</v>
      </c>
      <c r="M105" s="196" t="str">
        <f>IF($O$9="","",$O$9)</f>
        <v/>
      </c>
      <c r="N105" s="151"/>
      <c r="O105" s="151"/>
      <c r="P105" s="151"/>
      <c r="R105" s="20"/>
    </row>
    <row r="106" spans="2:63" s="6" customFormat="1" ht="7.5" customHeight="1" x14ac:dyDescent="0.3">
      <c r="B106" s="19"/>
      <c r="R106" s="20"/>
    </row>
    <row r="107" spans="2:63" s="6" customFormat="1" ht="15.75" customHeight="1" x14ac:dyDescent="0.3">
      <c r="B107" s="19"/>
      <c r="C107" s="16" t="s">
        <v>326</v>
      </c>
      <c r="F107" s="14" t="str">
        <f>$E$12</f>
        <v xml:space="preserve"> </v>
      </c>
      <c r="K107" s="16" t="s">
        <v>330</v>
      </c>
      <c r="M107" s="162" t="str">
        <f>$E$18</f>
        <v xml:space="preserve"> </v>
      </c>
      <c r="N107" s="151"/>
      <c r="O107" s="151"/>
      <c r="P107" s="151"/>
      <c r="Q107" s="151"/>
      <c r="R107" s="20"/>
    </row>
    <row r="108" spans="2:63" s="6" customFormat="1" ht="15" customHeight="1" x14ac:dyDescent="0.3">
      <c r="B108" s="19"/>
      <c r="C108" s="16" t="s">
        <v>329</v>
      </c>
      <c r="F108" s="14" t="str">
        <f>IF($E$15="","",$E$15)</f>
        <v xml:space="preserve"> </v>
      </c>
      <c r="K108" s="16" t="s">
        <v>332</v>
      </c>
      <c r="M108" s="162" t="str">
        <f>$E$21</f>
        <v xml:space="preserve"> </v>
      </c>
      <c r="N108" s="151"/>
      <c r="O108" s="151"/>
      <c r="P108" s="151"/>
      <c r="Q108" s="151"/>
      <c r="R108" s="20"/>
    </row>
    <row r="109" spans="2:63" s="6" customFormat="1" ht="11.25" customHeight="1" x14ac:dyDescent="0.3">
      <c r="B109" s="19"/>
      <c r="R109" s="20"/>
    </row>
    <row r="110" spans="2:63" s="94" customFormat="1" ht="30" customHeight="1" x14ac:dyDescent="0.3">
      <c r="B110" s="95"/>
      <c r="C110" s="96" t="s">
        <v>423</v>
      </c>
      <c r="D110" s="97" t="s">
        <v>424</v>
      </c>
      <c r="E110" s="97" t="s">
        <v>355</v>
      </c>
      <c r="F110" s="192" t="s">
        <v>425</v>
      </c>
      <c r="G110" s="193"/>
      <c r="H110" s="193"/>
      <c r="I110" s="193"/>
      <c r="J110" s="97" t="s">
        <v>426</v>
      </c>
      <c r="K110" s="97" t="s">
        <v>427</v>
      </c>
      <c r="L110" s="192" t="s">
        <v>428</v>
      </c>
      <c r="M110" s="193"/>
      <c r="N110" s="192" t="s">
        <v>429</v>
      </c>
      <c r="O110" s="193"/>
      <c r="P110" s="193"/>
      <c r="Q110" s="194"/>
      <c r="R110" s="98"/>
      <c r="T110" s="54" t="s">
        <v>430</v>
      </c>
      <c r="U110" s="55" t="s">
        <v>337</v>
      </c>
      <c r="V110" s="55" t="s">
        <v>431</v>
      </c>
      <c r="W110" s="55" t="s">
        <v>432</v>
      </c>
      <c r="X110" s="55" t="s">
        <v>433</v>
      </c>
      <c r="Y110" s="55" t="s">
        <v>434</v>
      </c>
      <c r="Z110" s="55" t="s">
        <v>435</v>
      </c>
      <c r="AA110" s="56" t="s">
        <v>436</v>
      </c>
    </row>
    <row r="111" spans="2:63" s="6" customFormat="1" ht="30" customHeight="1" x14ac:dyDescent="0.35">
      <c r="B111" s="19"/>
      <c r="C111" s="59" t="s">
        <v>402</v>
      </c>
      <c r="N111" s="180">
        <f>$BK$111</f>
        <v>0</v>
      </c>
      <c r="O111" s="151"/>
      <c r="P111" s="151"/>
      <c r="Q111" s="151"/>
      <c r="R111" s="20"/>
      <c r="T111" s="58"/>
      <c r="U111" s="32"/>
      <c r="V111" s="32"/>
      <c r="W111" s="99">
        <f>$W$112</f>
        <v>0</v>
      </c>
      <c r="X111" s="32"/>
      <c r="Y111" s="99">
        <f>$Y$112</f>
        <v>0</v>
      </c>
      <c r="Z111" s="32"/>
      <c r="AA111" s="100">
        <f>$AA$112</f>
        <v>0</v>
      </c>
      <c r="AT111" s="6" t="s">
        <v>372</v>
      </c>
      <c r="AU111" s="6" t="s">
        <v>408</v>
      </c>
      <c r="BK111" s="101">
        <f>$BK$112</f>
        <v>0</v>
      </c>
    </row>
    <row r="112" spans="2:63" s="102" customFormat="1" ht="37.5" customHeight="1" x14ac:dyDescent="0.35">
      <c r="B112" s="103"/>
      <c r="D112" s="104" t="s">
        <v>286</v>
      </c>
      <c r="E112" s="104"/>
      <c r="F112" s="104"/>
      <c r="G112" s="104"/>
      <c r="H112" s="104"/>
      <c r="I112" s="104"/>
      <c r="J112" s="104"/>
      <c r="K112" s="104"/>
      <c r="L112" s="104"/>
      <c r="M112" s="104"/>
      <c r="N112" s="181">
        <f>$BK$112</f>
        <v>0</v>
      </c>
      <c r="O112" s="178"/>
      <c r="P112" s="178"/>
      <c r="Q112" s="178"/>
      <c r="R112" s="106"/>
      <c r="T112" s="107"/>
      <c r="W112" s="108">
        <f>$W$113</f>
        <v>0</v>
      </c>
      <c r="Y112" s="108">
        <f>$Y$113</f>
        <v>0</v>
      </c>
      <c r="AA112" s="109">
        <f>$AA$113</f>
        <v>0</v>
      </c>
      <c r="AR112" s="105" t="s">
        <v>442</v>
      </c>
      <c r="AT112" s="105" t="s">
        <v>372</v>
      </c>
      <c r="AU112" s="105" t="s">
        <v>373</v>
      </c>
      <c r="AY112" s="105" t="s">
        <v>437</v>
      </c>
      <c r="BK112" s="110">
        <f>$BK$113</f>
        <v>0</v>
      </c>
    </row>
    <row r="113" spans="2:65" s="102" customFormat="1" ht="21" customHeight="1" x14ac:dyDescent="0.3">
      <c r="B113" s="103"/>
      <c r="D113" s="111" t="s">
        <v>287</v>
      </c>
      <c r="E113" s="111"/>
      <c r="F113" s="111"/>
      <c r="G113" s="111"/>
      <c r="H113" s="111"/>
      <c r="I113" s="111"/>
      <c r="J113" s="111"/>
      <c r="K113" s="111"/>
      <c r="L113" s="111"/>
      <c r="M113" s="111"/>
      <c r="N113" s="177">
        <f>$BK$113</f>
        <v>0</v>
      </c>
      <c r="O113" s="178"/>
      <c r="P113" s="178"/>
      <c r="Q113" s="178"/>
      <c r="R113" s="106"/>
      <c r="T113" s="107"/>
      <c r="W113" s="108">
        <f>SUM($W$114:$W$116)</f>
        <v>0</v>
      </c>
      <c r="Y113" s="108">
        <f>SUM($Y$114:$Y$116)</f>
        <v>0</v>
      </c>
      <c r="AA113" s="109">
        <f>SUM($AA$114:$AA$116)</f>
        <v>0</v>
      </c>
      <c r="AR113" s="105" t="s">
        <v>442</v>
      </c>
      <c r="AT113" s="105" t="s">
        <v>372</v>
      </c>
      <c r="AU113" s="105" t="s">
        <v>322</v>
      </c>
      <c r="AY113" s="105" t="s">
        <v>437</v>
      </c>
      <c r="BK113" s="110">
        <f>SUM($BK$114:$BK$116)</f>
        <v>0</v>
      </c>
    </row>
    <row r="114" spans="2:65" s="6" customFormat="1" ht="15.75" customHeight="1" x14ac:dyDescent="0.3">
      <c r="B114" s="19"/>
      <c r="C114" s="112">
        <v>1</v>
      </c>
      <c r="D114" s="112" t="s">
        <v>438</v>
      </c>
      <c r="E114" s="113" t="s">
        <v>288</v>
      </c>
      <c r="F114" s="182" t="s">
        <v>289</v>
      </c>
      <c r="G114" s="183"/>
      <c r="H114" s="183"/>
      <c r="I114" s="183"/>
      <c r="J114" s="114" t="s">
        <v>482</v>
      </c>
      <c r="K114" s="115">
        <v>1</v>
      </c>
      <c r="L114" s="184">
        <v>0</v>
      </c>
      <c r="M114" s="183"/>
      <c r="N114" s="184">
        <f>ROUND($L$114*$K$114,2)</f>
        <v>0</v>
      </c>
      <c r="O114" s="183"/>
      <c r="P114" s="183"/>
      <c r="Q114" s="183"/>
      <c r="R114" s="20"/>
      <c r="T114" s="116"/>
      <c r="U114" s="25" t="s">
        <v>338</v>
      </c>
      <c r="V114" s="117">
        <v>0</v>
      </c>
      <c r="W114" s="117">
        <f>$V$114*$K$114</f>
        <v>0</v>
      </c>
      <c r="X114" s="117">
        <v>0</v>
      </c>
      <c r="Y114" s="117">
        <f>$X$114*$K$114</f>
        <v>0</v>
      </c>
      <c r="Z114" s="117">
        <v>0</v>
      </c>
      <c r="AA114" s="118">
        <f>$Z$114*$K$114</f>
        <v>0</v>
      </c>
      <c r="AR114" s="6" t="s">
        <v>284</v>
      </c>
      <c r="AT114" s="6" t="s">
        <v>438</v>
      </c>
      <c r="AU114" s="6" t="s">
        <v>398</v>
      </c>
      <c r="AY114" s="6" t="s">
        <v>437</v>
      </c>
      <c r="BE114" s="119">
        <f>IF($U$114="základní",$N$114,0)</f>
        <v>0</v>
      </c>
      <c r="BF114" s="119">
        <f>IF($U$114="snížená",$N$114,0)</f>
        <v>0</v>
      </c>
      <c r="BG114" s="119">
        <f>IF($U$114="zákl. přenesená",$N$114,0)</f>
        <v>0</v>
      </c>
      <c r="BH114" s="119">
        <f>IF($U$114="sníž. přenesená",$N$114,0)</f>
        <v>0</v>
      </c>
      <c r="BI114" s="119">
        <f>IF($U$114="nulová",$N$114,0)</f>
        <v>0</v>
      </c>
      <c r="BJ114" s="6" t="s">
        <v>322</v>
      </c>
      <c r="BK114" s="119">
        <f>ROUND($L$114*$K$114,2)</f>
        <v>0</v>
      </c>
      <c r="BL114" s="6" t="s">
        <v>284</v>
      </c>
      <c r="BM114" s="6" t="s">
        <v>290</v>
      </c>
    </row>
    <row r="115" spans="2:65" s="6" customFormat="1" ht="15.75" customHeight="1" x14ac:dyDescent="0.3">
      <c r="B115" s="19"/>
      <c r="C115" s="112">
        <v>2</v>
      </c>
      <c r="D115" s="112" t="s">
        <v>438</v>
      </c>
      <c r="E115" s="113" t="s">
        <v>291</v>
      </c>
      <c r="F115" s="182" t="s">
        <v>292</v>
      </c>
      <c r="G115" s="183"/>
      <c r="H115" s="183"/>
      <c r="I115" s="183"/>
      <c r="J115" s="114" t="s">
        <v>482</v>
      </c>
      <c r="K115" s="115">
        <v>1</v>
      </c>
      <c r="L115" s="184">
        <v>0</v>
      </c>
      <c r="M115" s="183"/>
      <c r="N115" s="184">
        <f>ROUND($L$115*$K$115,2)</f>
        <v>0</v>
      </c>
      <c r="O115" s="183"/>
      <c r="P115" s="183"/>
      <c r="Q115" s="183"/>
      <c r="R115" s="20"/>
      <c r="T115" s="116"/>
      <c r="U115" s="25" t="s">
        <v>338</v>
      </c>
      <c r="V115" s="117">
        <v>0</v>
      </c>
      <c r="W115" s="117">
        <f>$V$115*$K$115</f>
        <v>0</v>
      </c>
      <c r="X115" s="117">
        <v>0</v>
      </c>
      <c r="Y115" s="117">
        <f>$X$115*$K$115</f>
        <v>0</v>
      </c>
      <c r="Z115" s="117">
        <v>0</v>
      </c>
      <c r="AA115" s="118">
        <f>$Z$115*$K$115</f>
        <v>0</v>
      </c>
      <c r="AR115" s="6" t="s">
        <v>284</v>
      </c>
      <c r="AT115" s="6" t="s">
        <v>438</v>
      </c>
      <c r="AU115" s="6" t="s">
        <v>398</v>
      </c>
      <c r="AY115" s="6" t="s">
        <v>437</v>
      </c>
      <c r="BE115" s="119">
        <f>IF($U$115="základní",$N$115,0)</f>
        <v>0</v>
      </c>
      <c r="BF115" s="119">
        <f>IF($U$115="snížená",$N$115,0)</f>
        <v>0</v>
      </c>
      <c r="BG115" s="119">
        <f>IF($U$115="zákl. přenesená",$N$115,0)</f>
        <v>0</v>
      </c>
      <c r="BH115" s="119">
        <f>IF($U$115="sníž. přenesená",$N$115,0)</f>
        <v>0</v>
      </c>
      <c r="BI115" s="119">
        <f>IF($U$115="nulová",$N$115,0)</f>
        <v>0</v>
      </c>
      <c r="BJ115" s="6" t="s">
        <v>322</v>
      </c>
      <c r="BK115" s="119">
        <f>ROUND($L$115*$K$115,2)</f>
        <v>0</v>
      </c>
      <c r="BL115" s="6" t="s">
        <v>284</v>
      </c>
      <c r="BM115" s="6" t="s">
        <v>293</v>
      </c>
    </row>
    <row r="116" spans="2:65" s="6" customFormat="1" ht="15.75" customHeight="1" x14ac:dyDescent="0.3">
      <c r="B116" s="19"/>
      <c r="C116" s="112">
        <v>3</v>
      </c>
      <c r="D116" s="112" t="s">
        <v>438</v>
      </c>
      <c r="E116" s="113" t="s">
        <v>294</v>
      </c>
      <c r="F116" s="182" t="s">
        <v>295</v>
      </c>
      <c r="G116" s="183"/>
      <c r="H116" s="183"/>
      <c r="I116" s="183"/>
      <c r="J116" s="114" t="s">
        <v>482</v>
      </c>
      <c r="K116" s="115">
        <v>1</v>
      </c>
      <c r="L116" s="184">
        <v>0</v>
      </c>
      <c r="M116" s="183"/>
      <c r="N116" s="184">
        <f>ROUND($L$116*$K$116,2)</f>
        <v>0</v>
      </c>
      <c r="O116" s="183"/>
      <c r="P116" s="183"/>
      <c r="Q116" s="183"/>
      <c r="R116" s="20"/>
      <c r="T116" s="116"/>
      <c r="U116" s="136" t="s">
        <v>338</v>
      </c>
      <c r="V116" s="137">
        <v>0</v>
      </c>
      <c r="W116" s="137">
        <f>$V$116*$K$116</f>
        <v>0</v>
      </c>
      <c r="X116" s="137">
        <v>0</v>
      </c>
      <c r="Y116" s="137">
        <f>$X$116*$K$116</f>
        <v>0</v>
      </c>
      <c r="Z116" s="137">
        <v>0</v>
      </c>
      <c r="AA116" s="138">
        <f>$Z$116*$K$116</f>
        <v>0</v>
      </c>
      <c r="AR116" s="6" t="s">
        <v>284</v>
      </c>
      <c r="AT116" s="6" t="s">
        <v>438</v>
      </c>
      <c r="AU116" s="6" t="s">
        <v>398</v>
      </c>
      <c r="AY116" s="6" t="s">
        <v>437</v>
      </c>
      <c r="BE116" s="119">
        <f>IF($U$116="základní",$N$116,0)</f>
        <v>0</v>
      </c>
      <c r="BF116" s="119">
        <f>IF($U$116="snížená",$N$116,0)</f>
        <v>0</v>
      </c>
      <c r="BG116" s="119">
        <f>IF($U$116="zákl. přenesená",$N$116,0)</f>
        <v>0</v>
      </c>
      <c r="BH116" s="119">
        <f>IF($U$116="sníž. přenesená",$N$116,0)</f>
        <v>0</v>
      </c>
      <c r="BI116" s="119">
        <f>IF($U$116="nulová",$N$116,0)</f>
        <v>0</v>
      </c>
      <c r="BJ116" s="6" t="s">
        <v>322</v>
      </c>
      <c r="BK116" s="119">
        <f>ROUND($L$116*$K$116,2)</f>
        <v>0</v>
      </c>
      <c r="BL116" s="6" t="s">
        <v>284</v>
      </c>
      <c r="BM116" s="6" t="s">
        <v>296</v>
      </c>
    </row>
    <row r="117" spans="2:65" s="6" customFormat="1" ht="7.5" customHeight="1" x14ac:dyDescent="0.3">
      <c r="B117" s="40"/>
      <c r="C117" s="41"/>
      <c r="D117" s="41"/>
      <c r="E117" s="41"/>
      <c r="F117" s="41"/>
      <c r="G117" s="41"/>
      <c r="H117" s="41"/>
      <c r="I117" s="41"/>
      <c r="J117" s="41"/>
      <c r="K117" s="41"/>
      <c r="L117" s="41"/>
      <c r="M117" s="41"/>
      <c r="N117" s="41"/>
      <c r="O117" s="41"/>
      <c r="P117" s="41"/>
      <c r="Q117" s="41"/>
      <c r="R117" s="42"/>
    </row>
    <row r="410" s="2" customFormat="1" ht="14.25" customHeight="1" x14ac:dyDescent="0.3"/>
  </sheetData>
  <mergeCells count="64">
    <mergeCell ref="C2:Q2"/>
    <mergeCell ref="C4:Q4"/>
    <mergeCell ref="F6:P6"/>
    <mergeCell ref="F7:P7"/>
    <mergeCell ref="O15:P15"/>
    <mergeCell ref="O17:P17"/>
    <mergeCell ref="O18:P18"/>
    <mergeCell ref="O20:P20"/>
    <mergeCell ref="O9:P9"/>
    <mergeCell ref="O11:P11"/>
    <mergeCell ref="O12:P12"/>
    <mergeCell ref="O14:P14"/>
    <mergeCell ref="M30:P30"/>
    <mergeCell ref="H32:J32"/>
    <mergeCell ref="M32:P32"/>
    <mergeCell ref="H33:J33"/>
    <mergeCell ref="M33:P33"/>
    <mergeCell ref="O21:P21"/>
    <mergeCell ref="E24:L24"/>
    <mergeCell ref="M27:P27"/>
    <mergeCell ref="M28:P28"/>
    <mergeCell ref="H36:J36"/>
    <mergeCell ref="M36:P36"/>
    <mergeCell ref="L38:P38"/>
    <mergeCell ref="C76:Q76"/>
    <mergeCell ref="H34:J34"/>
    <mergeCell ref="M34:P34"/>
    <mergeCell ref="H35:J35"/>
    <mergeCell ref="M35:P35"/>
    <mergeCell ref="M84:Q84"/>
    <mergeCell ref="C86:G86"/>
    <mergeCell ref="N86:Q86"/>
    <mergeCell ref="N88:Q88"/>
    <mergeCell ref="F78:P78"/>
    <mergeCell ref="F79:P79"/>
    <mergeCell ref="M81:P81"/>
    <mergeCell ref="M83:Q83"/>
    <mergeCell ref="C100:Q100"/>
    <mergeCell ref="F102:P102"/>
    <mergeCell ref="F103:P103"/>
    <mergeCell ref="M105:P105"/>
    <mergeCell ref="N89:Q89"/>
    <mergeCell ref="N90:Q90"/>
    <mergeCell ref="N92:Q92"/>
    <mergeCell ref="L94:Q94"/>
    <mergeCell ref="N114:Q114"/>
    <mergeCell ref="F115:I115"/>
    <mergeCell ref="L115:M115"/>
    <mergeCell ref="N115:Q115"/>
    <mergeCell ref="M107:Q107"/>
    <mergeCell ref="M108:Q108"/>
    <mergeCell ref="F110:I110"/>
    <mergeCell ref="L110:M110"/>
    <mergeCell ref="N110:Q110"/>
    <mergeCell ref="H1:K1"/>
    <mergeCell ref="S2:AC2"/>
    <mergeCell ref="F116:I116"/>
    <mergeCell ref="L116:M116"/>
    <mergeCell ref="N116:Q116"/>
    <mergeCell ref="N111:Q111"/>
    <mergeCell ref="N112:Q112"/>
    <mergeCell ref="N113:Q113"/>
    <mergeCell ref="F114:I114"/>
    <mergeCell ref="L114:M114"/>
  </mergeCells>
  <phoneticPr fontId="0" type="noConversion"/>
  <hyperlinks>
    <hyperlink ref="F1:G1" location="C2" tooltip="Krycí list rozpočtu" display="1) Krycí list rozpočtu"/>
    <hyperlink ref="H1:K1" location="C86" tooltip="Rekapitulace rozpočtu" display="2) Rekapitulace rozpočtu"/>
    <hyperlink ref="L1" location="C110" tooltip="Rozpočet" display="3) Rozpočet"/>
    <hyperlink ref="S1:T1" location="'Rekapitulace stavby'!C2" tooltip="Rekapitulace stavby" display="Rekapitulace stavby"/>
  </hyperlinks>
  <pageMargins left="0.59027779102325439" right="0.59027779102325439" top="0.52083337306976318" bottom="0.48611113429069519" header="0" footer="0"/>
  <pageSetup paperSize="9" scale="95" fitToHeight="100" orientation="portrait" blackAndWhite="1" horizontalDpi="4294967293" verticalDpi="0" r:id="rId1"/>
  <headerFooter alignWithMargins="0">
    <oddFooter>&amp;CStrana &amp;P z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6</vt:i4>
      </vt:variant>
      <vt:variant>
        <vt:lpstr>Pojmenované oblasti</vt:lpstr>
      </vt:variant>
      <vt:variant>
        <vt:i4>12</vt:i4>
      </vt:variant>
    </vt:vector>
  </HeadingPairs>
  <TitlesOfParts>
    <vt:vector size="18" baseType="lpstr">
      <vt:lpstr>Rekapitulace stavby</vt:lpstr>
      <vt:lpstr>01.1 - SO 01.1 Stavební část</vt:lpstr>
      <vt:lpstr>01.3 - SO 01.3  VZT</vt:lpstr>
      <vt:lpstr>01.4 - SO 01.4 ÚT</vt:lpstr>
      <vt:lpstr>01.5 - SO 01.5 Klimatizace</vt:lpstr>
      <vt:lpstr>101 - VON</vt:lpstr>
      <vt:lpstr>'01.1 - SO 01.1 Stavební část'!Názvy_tisku</vt:lpstr>
      <vt:lpstr>'01.3 - SO 01.3  VZT'!Názvy_tisku</vt:lpstr>
      <vt:lpstr>'01.4 - SO 01.4 ÚT'!Názvy_tisku</vt:lpstr>
      <vt:lpstr>'01.5 - SO 01.5 Klimatizace'!Názvy_tisku</vt:lpstr>
      <vt:lpstr>'101 - VON'!Názvy_tisku</vt:lpstr>
      <vt:lpstr>'Rekapitulace stavby'!Názvy_tisku</vt:lpstr>
      <vt:lpstr>'01.1 - SO 01.1 Stavební část'!Oblast_tisku</vt:lpstr>
      <vt:lpstr>'01.3 - SO 01.3  VZT'!Oblast_tisku</vt:lpstr>
      <vt:lpstr>'01.4 - SO 01.4 ÚT'!Oblast_tisku</vt:lpstr>
      <vt:lpstr>'01.5 - SO 01.5 Klimatizace'!Oblast_tisku</vt:lpstr>
      <vt:lpstr>'101 - VON'!Oblast_tisku</vt:lpstr>
      <vt:lpstr>'Rekapitulace stavby'!Oblast_tisku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Lada Aleš</dc:creator>
  <cp:lastModifiedBy>Lada Aleš</cp:lastModifiedBy>
  <dcterms:created xsi:type="dcterms:W3CDTF">2016-11-16T10:50:52Z</dcterms:created>
  <dcterms:modified xsi:type="dcterms:W3CDTF">2018-04-04T16:29:32Z</dcterms:modified>
</cp:coreProperties>
</file>