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630" yWindow="600" windowWidth="27495" windowHeight="11955"/>
  </bookViews>
  <sheets>
    <sheet name="Rekapitulace stavby" sheetId="1" r:id="rId1"/>
    <sheet name="D.1.1 - Architektonicko-s..." sheetId="2" r:id="rId2"/>
    <sheet name="D.1.2 - Elektroinstalace " sheetId="3" r:id="rId3"/>
    <sheet name="D.1.3 - Výtah" sheetId="4" r:id="rId4"/>
    <sheet name="D.1.1 - Architektonicko-s..._01" sheetId="5" r:id="rId5"/>
    <sheet name="D.1.2 - Elektroinstalace _01" sheetId="6" r:id="rId6"/>
    <sheet name="D.1.3 - Výtah_01" sheetId="7" r:id="rId7"/>
    <sheet name="VON - Vedlejší a ostatní ..." sheetId="8" r:id="rId8"/>
    <sheet name="Pokyny pro vyplnění" sheetId="9" r:id="rId9"/>
  </sheets>
  <definedNames>
    <definedName name="_xlnm._FilterDatabase" localSheetId="1" hidden="1">'D.1.1 - Architektonicko-s...'!$C$94:$K$217</definedName>
    <definedName name="_xlnm._FilterDatabase" localSheetId="4" hidden="1">'D.1.1 - Architektonicko-s..._01'!$C$94:$K$217</definedName>
    <definedName name="_xlnm._FilterDatabase" localSheetId="2" hidden="1">'D.1.2 - Elektroinstalace '!$C$83:$K$90</definedName>
    <definedName name="_xlnm._FilterDatabase" localSheetId="5" hidden="1">'D.1.2 - Elektroinstalace _01'!$C$83:$K$90</definedName>
    <definedName name="_xlnm._FilterDatabase" localSheetId="3" hidden="1">'D.1.3 - Výtah'!$C$83:$K$87</definedName>
    <definedName name="_xlnm._FilterDatabase" localSheetId="6" hidden="1">'D.1.3 - Výtah_01'!$C$83:$K$87</definedName>
    <definedName name="_xlnm._FilterDatabase" localSheetId="7" hidden="1">'VON - Vedlejší a ostatní ...'!$C$78:$K$98</definedName>
    <definedName name="_xlnm.Print_Titles" localSheetId="1">'D.1.1 - Architektonicko-s...'!$94:$94</definedName>
    <definedName name="_xlnm.Print_Titles" localSheetId="4">'D.1.1 - Architektonicko-s..._01'!$94:$94</definedName>
    <definedName name="_xlnm.Print_Titles" localSheetId="2">'D.1.2 - Elektroinstalace '!$83:$83</definedName>
    <definedName name="_xlnm.Print_Titles" localSheetId="5">'D.1.2 - Elektroinstalace _01'!$83:$83</definedName>
    <definedName name="_xlnm.Print_Titles" localSheetId="3">'D.1.3 - Výtah'!$83:$83</definedName>
    <definedName name="_xlnm.Print_Titles" localSheetId="6">'D.1.3 - Výtah_01'!$83:$83</definedName>
    <definedName name="_xlnm.Print_Titles" localSheetId="0">'Rekapitulace stavby'!$49:$49</definedName>
    <definedName name="_xlnm.Print_Titles" localSheetId="7">'VON - Vedlejší a ostatní ...'!$78:$78</definedName>
    <definedName name="_xlnm.Print_Area" localSheetId="1">'D.1.1 - Architektonicko-s...'!$C$4:$J$38,'D.1.1 - Architektonicko-s...'!$C$44:$J$74,'D.1.1 - Architektonicko-s...'!$C$80:$K$217</definedName>
    <definedName name="_xlnm.Print_Area" localSheetId="4">'D.1.1 - Architektonicko-s..._01'!$C$4:$J$38,'D.1.1 - Architektonicko-s..._01'!$C$44:$J$74,'D.1.1 - Architektonicko-s..._01'!$C$80:$K$217</definedName>
    <definedName name="_xlnm.Print_Area" localSheetId="2">'D.1.2 - Elektroinstalace '!$C$4:$J$38,'D.1.2 - Elektroinstalace '!$C$44:$J$63,'D.1.2 - Elektroinstalace '!$C$69:$K$90</definedName>
    <definedName name="_xlnm.Print_Area" localSheetId="5">'D.1.2 - Elektroinstalace _01'!$C$4:$J$38,'D.1.2 - Elektroinstalace _01'!$C$44:$J$63,'D.1.2 - Elektroinstalace _01'!$C$69:$K$90</definedName>
    <definedName name="_xlnm.Print_Area" localSheetId="3">'D.1.3 - Výtah'!$C$4:$J$38,'D.1.3 - Výtah'!$C$44:$J$63,'D.1.3 - Výtah'!$C$69:$K$87</definedName>
    <definedName name="_xlnm.Print_Area" localSheetId="6">'D.1.3 - Výtah_01'!$C$4:$J$38,'D.1.3 - Výtah_01'!$C$44:$J$63,'D.1.3 - Výtah_01'!$C$69:$K$87</definedName>
    <definedName name="_xlnm.Print_Area" localSheetId="8">'Pokyny pro vyplnění'!$B$2:$K$69,'Pokyny pro vyplnění'!$B$72:$K$116,'Pokyny pro vyplnění'!$B$119:$K$188,'Pokyny pro vyplnění'!$B$196:$K$216</definedName>
    <definedName name="_xlnm.Print_Area" localSheetId="0">'Rekapitulace stavby'!$D$4:$AO$33,'Rekapitulace stavby'!$C$39:$AQ$61</definedName>
    <definedName name="_xlnm.Print_Area" localSheetId="7">'VON - Vedlejší a ostatní ...'!$C$4:$J$36,'VON - Vedlejší a ostatní ...'!$C$42:$J$60,'VON - Vedlejší a ostatní ...'!$C$66:$K$98</definedName>
  </definedNames>
  <calcPr calcId="145621"/>
</workbook>
</file>

<file path=xl/calcChain.xml><?xml version="1.0" encoding="utf-8"?>
<calcChain xmlns="http://schemas.openxmlformats.org/spreadsheetml/2006/main">
  <c r="AY60" i="1" l="1"/>
  <c r="AX60" i="1"/>
  <c r="BI97" i="8"/>
  <c r="BH97" i="8"/>
  <c r="BG97" i="8"/>
  <c r="BF97" i="8"/>
  <c r="T97" i="8"/>
  <c r="T94" i="8" s="1"/>
  <c r="R97" i="8"/>
  <c r="P97" i="8"/>
  <c r="BK97" i="8"/>
  <c r="J97" i="8"/>
  <c r="BE97" i="8" s="1"/>
  <c r="BI95" i="8"/>
  <c r="BH95" i="8"/>
  <c r="BG95" i="8"/>
  <c r="BF95" i="8"/>
  <c r="T95" i="8"/>
  <c r="R95" i="8"/>
  <c r="R94" i="8"/>
  <c r="P95" i="8"/>
  <c r="P94" i="8"/>
  <c r="BK95" i="8"/>
  <c r="BK94" i="8"/>
  <c r="J94" i="8" s="1"/>
  <c r="J59" i="8" s="1"/>
  <c r="J95" i="8"/>
  <c r="BE95" i="8"/>
  <c r="BI93" i="8"/>
  <c r="BH93" i="8"/>
  <c r="BG93" i="8"/>
  <c r="BF93" i="8"/>
  <c r="T93" i="8"/>
  <c r="R93" i="8"/>
  <c r="P93" i="8"/>
  <c r="BK93" i="8"/>
  <c r="J93" i="8"/>
  <c r="BE93" i="8"/>
  <c r="BI92" i="8"/>
  <c r="BH92" i="8"/>
  <c r="BG92" i="8"/>
  <c r="BF92" i="8"/>
  <c r="T92" i="8"/>
  <c r="R92" i="8"/>
  <c r="P92" i="8"/>
  <c r="BK92" i="8"/>
  <c r="J92" i="8"/>
  <c r="BE92" i="8" s="1"/>
  <c r="BI91" i="8"/>
  <c r="BH91" i="8"/>
  <c r="BG91" i="8"/>
  <c r="BF91" i="8"/>
  <c r="T91" i="8"/>
  <c r="R91" i="8"/>
  <c r="P91" i="8"/>
  <c r="BK91" i="8"/>
  <c r="J91" i="8"/>
  <c r="BE91" i="8"/>
  <c r="BI90" i="8"/>
  <c r="BH90" i="8"/>
  <c r="BG90" i="8"/>
  <c r="BF90" i="8"/>
  <c r="T90" i="8"/>
  <c r="R90" i="8"/>
  <c r="P90" i="8"/>
  <c r="BK90" i="8"/>
  <c r="J90" i="8"/>
  <c r="BE90" i="8" s="1"/>
  <c r="BI88" i="8"/>
  <c r="BH88" i="8"/>
  <c r="BG88" i="8"/>
  <c r="BF88" i="8"/>
  <c r="T88" i="8"/>
  <c r="R88" i="8"/>
  <c r="P88" i="8"/>
  <c r="BK88" i="8"/>
  <c r="J88" i="8"/>
  <c r="BE88" i="8"/>
  <c r="BI86" i="8"/>
  <c r="BH86" i="8"/>
  <c r="BG86" i="8"/>
  <c r="BF86" i="8"/>
  <c r="T86" i="8"/>
  <c r="R86" i="8"/>
  <c r="P86" i="8"/>
  <c r="BK86" i="8"/>
  <c r="J86" i="8"/>
  <c r="BE86" i="8" s="1"/>
  <c r="BI84" i="8"/>
  <c r="BH84" i="8"/>
  <c r="BG84" i="8"/>
  <c r="BF84" i="8"/>
  <c r="F31" i="8" s="1"/>
  <c r="BA60" i="1" s="1"/>
  <c r="T84" i="8"/>
  <c r="R84" i="8"/>
  <c r="P84" i="8"/>
  <c r="BK84" i="8"/>
  <c r="J84" i="8"/>
  <c r="BE84" i="8"/>
  <c r="BI83" i="8"/>
  <c r="F34" i="8" s="1"/>
  <c r="BD60" i="1" s="1"/>
  <c r="BH83" i="8"/>
  <c r="BG83" i="8"/>
  <c r="BF83" i="8"/>
  <c r="T83" i="8"/>
  <c r="R83" i="8"/>
  <c r="P83" i="8"/>
  <c r="BK83" i="8"/>
  <c r="J83" i="8"/>
  <c r="BE83" i="8" s="1"/>
  <c r="BI82" i="8"/>
  <c r="BH82" i="8"/>
  <c r="F33" i="8" s="1"/>
  <c r="BC60" i="1" s="1"/>
  <c r="BG82" i="8"/>
  <c r="F32" i="8"/>
  <c r="BB60" i="1" s="1"/>
  <c r="BF82" i="8"/>
  <c r="J31" i="8"/>
  <c r="AW60" i="1" s="1"/>
  <c r="T82" i="8"/>
  <c r="T81" i="8" s="1"/>
  <c r="T80" i="8" s="1"/>
  <c r="T79" i="8" s="1"/>
  <c r="R82" i="8"/>
  <c r="R81" i="8" s="1"/>
  <c r="R80" i="8" s="1"/>
  <c r="R79" i="8" s="1"/>
  <c r="P82" i="8"/>
  <c r="P81" i="8" s="1"/>
  <c r="P80" i="8" s="1"/>
  <c r="P79" i="8" s="1"/>
  <c r="AU60" i="1" s="1"/>
  <c r="BK82" i="8"/>
  <c r="BK81" i="8" s="1"/>
  <c r="J81" i="8" s="1"/>
  <c r="BK80" i="8"/>
  <c r="BK79" i="8" s="1"/>
  <c r="J79" i="8" s="1"/>
  <c r="J56" i="8" s="1"/>
  <c r="J82" i="8"/>
  <c r="BE82" i="8"/>
  <c r="J58" i="8"/>
  <c r="J75" i="8"/>
  <c r="F75" i="8"/>
  <c r="F73" i="8"/>
  <c r="E71" i="8"/>
  <c r="J51" i="8"/>
  <c r="F51" i="8"/>
  <c r="F49" i="8"/>
  <c r="E47" i="8"/>
  <c r="J18" i="8"/>
  <c r="E18" i="8"/>
  <c r="J17" i="8"/>
  <c r="J12" i="8"/>
  <c r="E7" i="8"/>
  <c r="E45" i="8" s="1"/>
  <c r="E69" i="8"/>
  <c r="AY59" i="1"/>
  <c r="AX59" i="1"/>
  <c r="BI87" i="7"/>
  <c r="F36" i="7" s="1"/>
  <c r="BD59" i="1" s="1"/>
  <c r="BH87" i="7"/>
  <c r="F35" i="7" s="1"/>
  <c r="BC59" i="1" s="1"/>
  <c r="BG87" i="7"/>
  <c r="F34" i="7"/>
  <c r="BB59" i="1"/>
  <c r="BF87" i="7"/>
  <c r="J33" i="7"/>
  <c r="AW59" i="1"/>
  <c r="F33" i="7"/>
  <c r="BA59" i="1" s="1"/>
  <c r="T87" i="7"/>
  <c r="T86" i="7"/>
  <c r="T85" i="7" s="1"/>
  <c r="T84" i="7" s="1"/>
  <c r="R87" i="7"/>
  <c r="R86" i="7"/>
  <c r="R85" i="7"/>
  <c r="R84" i="7" s="1"/>
  <c r="P87" i="7"/>
  <c r="P86" i="7"/>
  <c r="P85" i="7" s="1"/>
  <c r="P84" i="7" s="1"/>
  <c r="AU59" i="1" s="1"/>
  <c r="BK87" i="7"/>
  <c r="BK86" i="7" s="1"/>
  <c r="J87" i="7"/>
  <c r="BE87" i="7"/>
  <c r="F32" i="7" s="1"/>
  <c r="AZ59" i="1" s="1"/>
  <c r="J32" i="7"/>
  <c r="AV59" i="1" s="1"/>
  <c r="J80" i="7"/>
  <c r="F80" i="7"/>
  <c r="F78" i="7"/>
  <c r="E76" i="7"/>
  <c r="J55" i="7"/>
  <c r="F55" i="7"/>
  <c r="F53" i="7"/>
  <c r="E51" i="7"/>
  <c r="J20" i="7"/>
  <c r="E20" i="7"/>
  <c r="F56" i="7" s="1"/>
  <c r="F81" i="7"/>
  <c r="J19" i="7"/>
  <c r="J14" i="7"/>
  <c r="J53" i="7" s="1"/>
  <c r="E7" i="7"/>
  <c r="E72" i="7"/>
  <c r="E47" i="7"/>
  <c r="AY58" i="1"/>
  <c r="AX58" i="1"/>
  <c r="BI90" i="6"/>
  <c r="BH90" i="6"/>
  <c r="BG90" i="6"/>
  <c r="BF90" i="6"/>
  <c r="T90" i="6"/>
  <c r="R90" i="6"/>
  <c r="P90" i="6"/>
  <c r="BK90" i="6"/>
  <c r="J90" i="6"/>
  <c r="BE90" i="6"/>
  <c r="BI89" i="6"/>
  <c r="BH89" i="6"/>
  <c r="BG89" i="6"/>
  <c r="BF89" i="6"/>
  <c r="J33" i="6" s="1"/>
  <c r="AW58" i="1" s="1"/>
  <c r="T89" i="6"/>
  <c r="R89" i="6"/>
  <c r="P89" i="6"/>
  <c r="BK89" i="6"/>
  <c r="J89" i="6"/>
  <c r="BE89" i="6"/>
  <c r="BI88" i="6"/>
  <c r="F36" i="6" s="1"/>
  <c r="BH88" i="6"/>
  <c r="BG88" i="6"/>
  <c r="BF88" i="6"/>
  <c r="T88" i="6"/>
  <c r="R88" i="6"/>
  <c r="P88" i="6"/>
  <c r="BK88" i="6"/>
  <c r="J88" i="6"/>
  <c r="BE88" i="6"/>
  <c r="BI87" i="6"/>
  <c r="BD58" i="1"/>
  <c r="BH87" i="6"/>
  <c r="BG87" i="6"/>
  <c r="F34" i="6" s="1"/>
  <c r="BB58" i="1" s="1"/>
  <c r="BF87" i="6"/>
  <c r="T87" i="6"/>
  <c r="T86" i="6"/>
  <c r="T85" i="6" s="1"/>
  <c r="T84" i="6" s="1"/>
  <c r="R87" i="6"/>
  <c r="R86" i="6"/>
  <c r="R85" i="6" s="1"/>
  <c r="R84" i="6" s="1"/>
  <c r="P87" i="6"/>
  <c r="P86" i="6"/>
  <c r="P85" i="6" s="1"/>
  <c r="P84" i="6" s="1"/>
  <c r="AU58" i="1" s="1"/>
  <c r="BK87" i="6"/>
  <c r="BK86" i="6" s="1"/>
  <c r="J86" i="6" s="1"/>
  <c r="J62" i="6" s="1"/>
  <c r="J87" i="6"/>
  <c r="BE87" i="6"/>
  <c r="J32" i="6" s="1"/>
  <c r="AV58" i="1" s="1"/>
  <c r="J80" i="6"/>
  <c r="F80" i="6"/>
  <c r="F78" i="6"/>
  <c r="E76" i="6"/>
  <c r="J55" i="6"/>
  <c r="F55" i="6"/>
  <c r="F53" i="6"/>
  <c r="E51" i="6"/>
  <c r="J20" i="6"/>
  <c r="E20" i="6"/>
  <c r="J19" i="6"/>
  <c r="J14" i="6"/>
  <c r="E7" i="6"/>
  <c r="E47" i="6" s="1"/>
  <c r="AY57" i="1"/>
  <c r="AX57" i="1"/>
  <c r="BI217" i="5"/>
  <c r="BH217" i="5"/>
  <c r="BG217" i="5"/>
  <c r="BF217" i="5"/>
  <c r="T217" i="5"/>
  <c r="T216" i="5" s="1"/>
  <c r="R217" i="5"/>
  <c r="R216" i="5"/>
  <c r="P217" i="5"/>
  <c r="P216" i="5" s="1"/>
  <c r="BK217" i="5"/>
  <c r="BK216" i="5"/>
  <c r="J216" i="5"/>
  <c r="J73" i="5" s="1"/>
  <c r="J217" i="5"/>
  <c r="BE217" i="5"/>
  <c r="BI214" i="5"/>
  <c r="BH214" i="5"/>
  <c r="BG214" i="5"/>
  <c r="BF214" i="5"/>
  <c r="T214" i="5"/>
  <c r="R214" i="5"/>
  <c r="P214" i="5"/>
  <c r="BK214" i="5"/>
  <c r="J214" i="5"/>
  <c r="BE214" i="5" s="1"/>
  <c r="BI213" i="5"/>
  <c r="BH213" i="5"/>
  <c r="BG213" i="5"/>
  <c r="BF213" i="5"/>
  <c r="T213" i="5"/>
  <c r="R213" i="5"/>
  <c r="R211" i="5" s="1"/>
  <c r="P213" i="5"/>
  <c r="BK213" i="5"/>
  <c r="J213" i="5"/>
  <c r="BE213" i="5"/>
  <c r="BI212" i="5"/>
  <c r="BH212" i="5"/>
  <c r="BG212" i="5"/>
  <c r="BF212" i="5"/>
  <c r="T212" i="5"/>
  <c r="R212" i="5"/>
  <c r="P212" i="5"/>
  <c r="P211" i="5" s="1"/>
  <c r="BK212" i="5"/>
  <c r="BK211" i="5"/>
  <c r="BK189" i="5" s="1"/>
  <c r="J189" i="5" s="1"/>
  <c r="J68" i="5" s="1"/>
  <c r="J212" i="5"/>
  <c r="BE212" i="5" s="1"/>
  <c r="BI209" i="5"/>
  <c r="BH209" i="5"/>
  <c r="BG209" i="5"/>
  <c r="BF209" i="5"/>
  <c r="T209" i="5"/>
  <c r="R209" i="5"/>
  <c r="P209" i="5"/>
  <c r="BK209" i="5"/>
  <c r="J209" i="5"/>
  <c r="BE209" i="5" s="1"/>
  <c r="BI207" i="5"/>
  <c r="BH207" i="5"/>
  <c r="BG207" i="5"/>
  <c r="BF207" i="5"/>
  <c r="T207" i="5"/>
  <c r="R207" i="5"/>
  <c r="P207" i="5"/>
  <c r="BK207" i="5"/>
  <c r="J207" i="5"/>
  <c r="BE207" i="5"/>
  <c r="BI204" i="5"/>
  <c r="BH204" i="5"/>
  <c r="BG204" i="5"/>
  <c r="BF204" i="5"/>
  <c r="T204" i="5"/>
  <c r="R204" i="5"/>
  <c r="P204" i="5"/>
  <c r="BK204" i="5"/>
  <c r="J204" i="5"/>
  <c r="BE204" i="5" s="1"/>
  <c r="BI202" i="5"/>
  <c r="BH202" i="5"/>
  <c r="BG202" i="5"/>
  <c r="BF202" i="5"/>
  <c r="T202" i="5"/>
  <c r="R202" i="5"/>
  <c r="P202" i="5"/>
  <c r="BK202" i="5"/>
  <c r="J202" i="5"/>
  <c r="BE202" i="5"/>
  <c r="BI199" i="5"/>
  <c r="BH199" i="5"/>
  <c r="BG199" i="5"/>
  <c r="BF199" i="5"/>
  <c r="T199" i="5"/>
  <c r="R199" i="5"/>
  <c r="R198" i="5"/>
  <c r="P199" i="5"/>
  <c r="BK199" i="5"/>
  <c r="BK198" i="5"/>
  <c r="J198" i="5"/>
  <c r="J71" i="5" s="1"/>
  <c r="J199" i="5"/>
  <c r="BE199" i="5"/>
  <c r="BI197" i="5"/>
  <c r="BH197" i="5"/>
  <c r="BG197" i="5"/>
  <c r="BF197" i="5"/>
  <c r="T197" i="5"/>
  <c r="T195" i="5" s="1"/>
  <c r="R197" i="5"/>
  <c r="P197" i="5"/>
  <c r="BK197" i="5"/>
  <c r="J197" i="5"/>
  <c r="BE197" i="5" s="1"/>
  <c r="BI196" i="5"/>
  <c r="BH196" i="5"/>
  <c r="BG196" i="5"/>
  <c r="BF196" i="5"/>
  <c r="T196" i="5"/>
  <c r="R196" i="5"/>
  <c r="R195" i="5" s="1"/>
  <c r="P196" i="5"/>
  <c r="P195" i="5"/>
  <c r="BK196" i="5"/>
  <c r="BK195" i="5" s="1"/>
  <c r="J195" i="5" s="1"/>
  <c r="J70" i="5" s="1"/>
  <c r="J196" i="5"/>
  <c r="BE196" i="5"/>
  <c r="BI193" i="5"/>
  <c r="BH193" i="5"/>
  <c r="BG193" i="5"/>
  <c r="BF193" i="5"/>
  <c r="T193" i="5"/>
  <c r="R193" i="5"/>
  <c r="P193" i="5"/>
  <c r="BK193" i="5"/>
  <c r="J193" i="5"/>
  <c r="BE193" i="5"/>
  <c r="BI191" i="5"/>
  <c r="BH191" i="5"/>
  <c r="BG191" i="5"/>
  <c r="BF191" i="5"/>
  <c r="T191" i="5"/>
  <c r="T190" i="5" s="1"/>
  <c r="R191" i="5"/>
  <c r="R190" i="5" s="1"/>
  <c r="P191" i="5"/>
  <c r="P190" i="5"/>
  <c r="BK191" i="5"/>
  <c r="BK190" i="5" s="1"/>
  <c r="J190" i="5"/>
  <c r="J191" i="5"/>
  <c r="BE191" i="5"/>
  <c r="J69" i="5"/>
  <c r="BI188" i="5"/>
  <c r="BH188" i="5"/>
  <c r="BG188" i="5"/>
  <c r="BF188" i="5"/>
  <c r="T188" i="5"/>
  <c r="R188" i="5"/>
  <c r="P188" i="5"/>
  <c r="BK188" i="5"/>
  <c r="J188" i="5"/>
  <c r="BE188" i="5"/>
  <c r="BI186" i="5"/>
  <c r="BH186" i="5"/>
  <c r="BG186" i="5"/>
  <c r="BF186" i="5"/>
  <c r="T186" i="5"/>
  <c r="R186" i="5"/>
  <c r="P186" i="5"/>
  <c r="BK186" i="5"/>
  <c r="BK165" i="5" s="1"/>
  <c r="J165" i="5" s="1"/>
  <c r="J67" i="5" s="1"/>
  <c r="J186" i="5"/>
  <c r="BE186" i="5" s="1"/>
  <c r="BI183" i="5"/>
  <c r="BH183" i="5"/>
  <c r="BG183" i="5"/>
  <c r="BF183" i="5"/>
  <c r="T183" i="5"/>
  <c r="R183" i="5"/>
  <c r="P183" i="5"/>
  <c r="BK183" i="5"/>
  <c r="J183" i="5"/>
  <c r="BE183" i="5"/>
  <c r="BI182" i="5"/>
  <c r="BH182" i="5"/>
  <c r="BG182" i="5"/>
  <c r="BF182" i="5"/>
  <c r="T182" i="5"/>
  <c r="R182" i="5"/>
  <c r="P182" i="5"/>
  <c r="BK182" i="5"/>
  <c r="J182" i="5"/>
  <c r="BE182" i="5" s="1"/>
  <c r="BI180" i="5"/>
  <c r="BH180" i="5"/>
  <c r="BG180" i="5"/>
  <c r="BF180" i="5"/>
  <c r="T180" i="5"/>
  <c r="R180" i="5"/>
  <c r="P180" i="5"/>
  <c r="BK180" i="5"/>
  <c r="J180" i="5"/>
  <c r="BE180" i="5"/>
  <c r="BI177" i="5"/>
  <c r="BH177" i="5"/>
  <c r="BG177" i="5"/>
  <c r="BF177" i="5"/>
  <c r="T177" i="5"/>
  <c r="R177" i="5"/>
  <c r="P177" i="5"/>
  <c r="BK177" i="5"/>
  <c r="J177" i="5"/>
  <c r="BE177" i="5" s="1"/>
  <c r="BI174" i="5"/>
  <c r="BH174" i="5"/>
  <c r="BG174" i="5"/>
  <c r="BF174" i="5"/>
  <c r="T174" i="5"/>
  <c r="R174" i="5"/>
  <c r="P174" i="5"/>
  <c r="BK174" i="5"/>
  <c r="J174" i="5"/>
  <c r="BE174" i="5"/>
  <c r="BI172" i="5"/>
  <c r="BH172" i="5"/>
  <c r="BG172" i="5"/>
  <c r="BF172" i="5"/>
  <c r="T172" i="5"/>
  <c r="R172" i="5"/>
  <c r="P172" i="5"/>
  <c r="BK172" i="5"/>
  <c r="J172" i="5"/>
  <c r="BE172" i="5" s="1"/>
  <c r="BI169" i="5"/>
  <c r="BH169" i="5"/>
  <c r="BG169" i="5"/>
  <c r="BF169" i="5"/>
  <c r="T169" i="5"/>
  <c r="R169" i="5"/>
  <c r="R165" i="5" s="1"/>
  <c r="P169" i="5"/>
  <c r="BK169" i="5"/>
  <c r="J169" i="5"/>
  <c r="BE169" i="5"/>
  <c r="BI166" i="5"/>
  <c r="BH166" i="5"/>
  <c r="BG166" i="5"/>
  <c r="BF166" i="5"/>
  <c r="T166" i="5"/>
  <c r="R166" i="5"/>
  <c r="P166" i="5"/>
  <c r="P165" i="5" s="1"/>
  <c r="BK166" i="5"/>
  <c r="J166" i="5"/>
  <c r="BE166" i="5"/>
  <c r="BI163" i="5"/>
  <c r="BH163" i="5"/>
  <c r="BG163" i="5"/>
  <c r="BF163" i="5"/>
  <c r="T163" i="5"/>
  <c r="R163" i="5"/>
  <c r="P163" i="5"/>
  <c r="BK163" i="5"/>
  <c r="J163" i="5"/>
  <c r="BE163" i="5" s="1"/>
  <c r="BI161" i="5"/>
  <c r="BH161" i="5"/>
  <c r="BG161" i="5"/>
  <c r="BF161" i="5"/>
  <c r="T161" i="5"/>
  <c r="R161" i="5"/>
  <c r="P161" i="5"/>
  <c r="BK161" i="5"/>
  <c r="J161" i="5"/>
  <c r="BE161" i="5"/>
  <c r="BI158" i="5"/>
  <c r="BH158" i="5"/>
  <c r="BG158" i="5"/>
  <c r="BF158" i="5"/>
  <c r="T158" i="5"/>
  <c r="R158" i="5"/>
  <c r="P158" i="5"/>
  <c r="BK158" i="5"/>
  <c r="J158" i="5"/>
  <c r="BE158" i="5" s="1"/>
  <c r="BI155" i="5"/>
  <c r="BH155" i="5"/>
  <c r="BG155" i="5"/>
  <c r="BF155" i="5"/>
  <c r="T155" i="5"/>
  <c r="T154" i="5"/>
  <c r="R155" i="5"/>
  <c r="R154" i="5" s="1"/>
  <c r="P155" i="5"/>
  <c r="P154" i="5"/>
  <c r="BK155" i="5"/>
  <c r="BK154" i="5" s="1"/>
  <c r="J154" i="5" s="1"/>
  <c r="J66" i="5" s="1"/>
  <c r="J155" i="5"/>
  <c r="BE155" i="5"/>
  <c r="BI153" i="5"/>
  <c r="BH153" i="5"/>
  <c r="BG153" i="5"/>
  <c r="BF153" i="5"/>
  <c r="T153" i="5"/>
  <c r="R153" i="5"/>
  <c r="R147" i="5" s="1"/>
  <c r="P153" i="5"/>
  <c r="BK153" i="5"/>
  <c r="J153" i="5"/>
  <c r="BE153" i="5"/>
  <c r="BI152" i="5"/>
  <c r="BH152" i="5"/>
  <c r="BG152" i="5"/>
  <c r="BF152" i="5"/>
  <c r="T152" i="5"/>
  <c r="R152" i="5"/>
  <c r="P152" i="5"/>
  <c r="BK152" i="5"/>
  <c r="BK147" i="5" s="1"/>
  <c r="J147" i="5" s="1"/>
  <c r="J65" i="5" s="1"/>
  <c r="J152" i="5"/>
  <c r="BE152" i="5" s="1"/>
  <c r="BI150" i="5"/>
  <c r="BH150" i="5"/>
  <c r="BG150" i="5"/>
  <c r="BF150" i="5"/>
  <c r="T150" i="5"/>
  <c r="R150" i="5"/>
  <c r="P150" i="5"/>
  <c r="BK150" i="5"/>
  <c r="J150" i="5"/>
  <c r="BE150" i="5"/>
  <c r="BI148" i="5"/>
  <c r="BH148" i="5"/>
  <c r="BG148" i="5"/>
  <c r="BF148" i="5"/>
  <c r="T148" i="5"/>
  <c r="T147" i="5" s="1"/>
  <c r="R148" i="5"/>
  <c r="P148" i="5"/>
  <c r="BK148" i="5"/>
  <c r="J148" i="5"/>
  <c r="BE148" i="5"/>
  <c r="BI144" i="5"/>
  <c r="BH144" i="5"/>
  <c r="BG144" i="5"/>
  <c r="BF144" i="5"/>
  <c r="T144" i="5"/>
  <c r="R144" i="5"/>
  <c r="P144" i="5"/>
  <c r="BK144" i="5"/>
  <c r="J144" i="5"/>
  <c r="BE144" i="5" s="1"/>
  <c r="BI142" i="5"/>
  <c r="BH142" i="5"/>
  <c r="BG142" i="5"/>
  <c r="BF142" i="5"/>
  <c r="T142" i="5"/>
  <c r="R142" i="5"/>
  <c r="P142" i="5"/>
  <c r="BK142" i="5"/>
  <c r="J142" i="5"/>
  <c r="BE142" i="5"/>
  <c r="BI140" i="5"/>
  <c r="BH140" i="5"/>
  <c r="BG140" i="5"/>
  <c r="BF140" i="5"/>
  <c r="T140" i="5"/>
  <c r="R140" i="5"/>
  <c r="P140" i="5"/>
  <c r="BK140" i="5"/>
  <c r="BK124" i="5" s="1"/>
  <c r="J124" i="5" s="1"/>
  <c r="J64" i="5" s="1"/>
  <c r="J140" i="5"/>
  <c r="BE140" i="5" s="1"/>
  <c r="BI137" i="5"/>
  <c r="BH137" i="5"/>
  <c r="BG137" i="5"/>
  <c r="BF137" i="5"/>
  <c r="T137" i="5"/>
  <c r="R137" i="5"/>
  <c r="P137" i="5"/>
  <c r="BK137" i="5"/>
  <c r="J137" i="5"/>
  <c r="BE137" i="5"/>
  <c r="BI134" i="5"/>
  <c r="BH134" i="5"/>
  <c r="BG134" i="5"/>
  <c r="BF134" i="5"/>
  <c r="T134" i="5"/>
  <c r="R134" i="5"/>
  <c r="P134" i="5"/>
  <c r="BK134" i="5"/>
  <c r="J134" i="5"/>
  <c r="BE134" i="5" s="1"/>
  <c r="BI131" i="5"/>
  <c r="BH131" i="5"/>
  <c r="BG131" i="5"/>
  <c r="BF131" i="5"/>
  <c r="T131" i="5"/>
  <c r="R131" i="5"/>
  <c r="P131" i="5"/>
  <c r="BK131" i="5"/>
  <c r="J131" i="5"/>
  <c r="BE131" i="5"/>
  <c r="BI130" i="5"/>
  <c r="BH130" i="5"/>
  <c r="BG130" i="5"/>
  <c r="BF130" i="5"/>
  <c r="T130" i="5"/>
  <c r="R130" i="5"/>
  <c r="P130" i="5"/>
  <c r="BK130" i="5"/>
  <c r="J130" i="5"/>
  <c r="BE130" i="5" s="1"/>
  <c r="BI128" i="5"/>
  <c r="BH128" i="5"/>
  <c r="BG128" i="5"/>
  <c r="BF128" i="5"/>
  <c r="T128" i="5"/>
  <c r="R128" i="5"/>
  <c r="P128" i="5"/>
  <c r="BK128" i="5"/>
  <c r="J128" i="5"/>
  <c r="BE128" i="5"/>
  <c r="BI125" i="5"/>
  <c r="BH125" i="5"/>
  <c r="BG125" i="5"/>
  <c r="BF125" i="5"/>
  <c r="T125" i="5"/>
  <c r="R125" i="5"/>
  <c r="R124" i="5"/>
  <c r="P125" i="5"/>
  <c r="BK125" i="5"/>
  <c r="J125" i="5"/>
  <c r="BE125" i="5"/>
  <c r="BI121" i="5"/>
  <c r="BH121" i="5"/>
  <c r="BG121" i="5"/>
  <c r="BF121" i="5"/>
  <c r="T121" i="5"/>
  <c r="T117" i="5" s="1"/>
  <c r="R121" i="5"/>
  <c r="P121" i="5"/>
  <c r="BK121" i="5"/>
  <c r="J121" i="5"/>
  <c r="BE121" i="5" s="1"/>
  <c r="BI118" i="5"/>
  <c r="BH118" i="5"/>
  <c r="BG118" i="5"/>
  <c r="BF118" i="5"/>
  <c r="T118" i="5"/>
  <c r="R118" i="5"/>
  <c r="R117" i="5" s="1"/>
  <c r="P118" i="5"/>
  <c r="P117" i="5"/>
  <c r="BK118" i="5"/>
  <c r="BK117" i="5" s="1"/>
  <c r="J117" i="5" s="1"/>
  <c r="J63" i="5" s="1"/>
  <c r="J118" i="5"/>
  <c r="BE118" i="5"/>
  <c r="BI116" i="5"/>
  <c r="BH116" i="5"/>
  <c r="BG116" i="5"/>
  <c r="BF116" i="5"/>
  <c r="T116" i="5"/>
  <c r="R116" i="5"/>
  <c r="P116" i="5"/>
  <c r="BK116" i="5"/>
  <c r="J116" i="5"/>
  <c r="BE116" i="5"/>
  <c r="BI113" i="5"/>
  <c r="BH113" i="5"/>
  <c r="BG113" i="5"/>
  <c r="BF113" i="5"/>
  <c r="T113" i="5"/>
  <c r="R113" i="5"/>
  <c r="P113" i="5"/>
  <c r="BK113" i="5"/>
  <c r="J113" i="5"/>
  <c r="BE113" i="5" s="1"/>
  <c r="BI112" i="5"/>
  <c r="BH112" i="5"/>
  <c r="BG112" i="5"/>
  <c r="BF112" i="5"/>
  <c r="T112" i="5"/>
  <c r="R112" i="5"/>
  <c r="P112" i="5"/>
  <c r="BK112" i="5"/>
  <c r="J112" i="5"/>
  <c r="BE112" i="5"/>
  <c r="BI111" i="5"/>
  <c r="BH111" i="5"/>
  <c r="BG111" i="5"/>
  <c r="BF111" i="5"/>
  <c r="T111" i="5"/>
  <c r="R111" i="5"/>
  <c r="P111" i="5"/>
  <c r="BK111" i="5"/>
  <c r="J111" i="5"/>
  <c r="BE111" i="5" s="1"/>
  <c r="BI108" i="5"/>
  <c r="BH108" i="5"/>
  <c r="BG108" i="5"/>
  <c r="BF108" i="5"/>
  <c r="T108" i="5"/>
  <c r="R108" i="5"/>
  <c r="P108" i="5"/>
  <c r="BK108" i="5"/>
  <c r="J108" i="5"/>
  <c r="BE108" i="5"/>
  <c r="BI107" i="5"/>
  <c r="BH107" i="5"/>
  <c r="BG107" i="5"/>
  <c r="BF107" i="5"/>
  <c r="T107" i="5"/>
  <c r="R107" i="5"/>
  <c r="P107" i="5"/>
  <c r="BK107" i="5"/>
  <c r="J107" i="5"/>
  <c r="BE107" i="5" s="1"/>
  <c r="BI104" i="5"/>
  <c r="BH104" i="5"/>
  <c r="BG104" i="5"/>
  <c r="BF104" i="5"/>
  <c r="T104" i="5"/>
  <c r="R104" i="5"/>
  <c r="P104" i="5"/>
  <c r="BK104" i="5"/>
  <c r="J104" i="5"/>
  <c r="BE104" i="5"/>
  <c r="BI101" i="5"/>
  <c r="F36" i="5" s="1"/>
  <c r="BD57" i="1" s="1"/>
  <c r="BD56" i="1" s="1"/>
  <c r="BH101" i="5"/>
  <c r="BG101" i="5"/>
  <c r="BF101" i="5"/>
  <c r="T101" i="5"/>
  <c r="R101" i="5"/>
  <c r="P101" i="5"/>
  <c r="BK101" i="5"/>
  <c r="J101" i="5"/>
  <c r="BE101" i="5" s="1"/>
  <c r="BI98" i="5"/>
  <c r="BH98" i="5"/>
  <c r="F35" i="5" s="1"/>
  <c r="BC57" i="1" s="1"/>
  <c r="BG98" i="5"/>
  <c r="F34" i="5" s="1"/>
  <c r="BB57" i="1" s="1"/>
  <c r="BF98" i="5"/>
  <c r="F33" i="5" s="1"/>
  <c r="BA57" i="1" s="1"/>
  <c r="J33" i="5"/>
  <c r="AW57" i="1" s="1"/>
  <c r="T98" i="5"/>
  <c r="T97" i="5" s="1"/>
  <c r="R98" i="5"/>
  <c r="R97" i="5" s="1"/>
  <c r="P98" i="5"/>
  <c r="P97" i="5" s="1"/>
  <c r="BK98" i="5"/>
  <c r="BK97" i="5" s="1"/>
  <c r="J98" i="5"/>
  <c r="BE98" i="5"/>
  <c r="J91" i="5"/>
  <c r="F91" i="5"/>
  <c r="F89" i="5"/>
  <c r="E87" i="5"/>
  <c r="J55" i="5"/>
  <c r="F55" i="5"/>
  <c r="F53" i="5"/>
  <c r="E51" i="5"/>
  <c r="J20" i="5"/>
  <c r="E20" i="5"/>
  <c r="F92" i="5" s="1"/>
  <c r="J19" i="5"/>
  <c r="J14" i="5"/>
  <c r="J89" i="5" s="1"/>
  <c r="E7" i="5"/>
  <c r="E47" i="5" s="1"/>
  <c r="AY55" i="1"/>
  <c r="AX55" i="1"/>
  <c r="BI87" i="4"/>
  <c r="F36" i="4" s="1"/>
  <c r="BD55" i="1" s="1"/>
  <c r="BH87" i="4"/>
  <c r="F35" i="4" s="1"/>
  <c r="BC55" i="1" s="1"/>
  <c r="BG87" i="4"/>
  <c r="F34" i="4"/>
  <c r="BB55" i="1" s="1"/>
  <c r="BF87" i="4"/>
  <c r="J33" i="4"/>
  <c r="AW55" i="1"/>
  <c r="F33" i="4"/>
  <c r="BA55" i="1" s="1"/>
  <c r="T87" i="4"/>
  <c r="T86" i="4"/>
  <c r="T85" i="4" s="1"/>
  <c r="T84" i="4" s="1"/>
  <c r="R87" i="4"/>
  <c r="R86" i="4"/>
  <c r="R85" i="4" s="1"/>
  <c r="R84" i="4" s="1"/>
  <c r="P87" i="4"/>
  <c r="P86" i="4"/>
  <c r="P85" i="4" s="1"/>
  <c r="P84" i="4" s="1"/>
  <c r="AU55" i="1" s="1"/>
  <c r="BK87" i="4"/>
  <c r="BK86" i="4" s="1"/>
  <c r="J87" i="4"/>
  <c r="BE87" i="4"/>
  <c r="F32" i="4" s="1"/>
  <c r="AZ55" i="1" s="1"/>
  <c r="J32" i="4"/>
  <c r="AV55" i="1" s="1"/>
  <c r="J80" i="4"/>
  <c r="F80" i="4"/>
  <c r="F78" i="4"/>
  <c r="E76" i="4"/>
  <c r="J55" i="4"/>
  <c r="F55" i="4"/>
  <c r="F53" i="4"/>
  <c r="E51" i="4"/>
  <c r="J20" i="4"/>
  <c r="E20" i="4"/>
  <c r="F56" i="4" s="1"/>
  <c r="J19" i="4"/>
  <c r="J14" i="4"/>
  <c r="J53" i="4" s="1"/>
  <c r="E7" i="4"/>
  <c r="E47" i="4" s="1"/>
  <c r="E72" i="4"/>
  <c r="AY54" i="1"/>
  <c r="AX54" i="1"/>
  <c r="BI90" i="3"/>
  <c r="BH90" i="3"/>
  <c r="BG90" i="3"/>
  <c r="BF90" i="3"/>
  <c r="T90" i="3"/>
  <c r="R90" i="3"/>
  <c r="P90" i="3"/>
  <c r="BK90" i="3"/>
  <c r="J90" i="3"/>
  <c r="BE90" i="3" s="1"/>
  <c r="BI89" i="3"/>
  <c r="BH89" i="3"/>
  <c r="BG89" i="3"/>
  <c r="BF89" i="3"/>
  <c r="T89" i="3"/>
  <c r="R89" i="3"/>
  <c r="P89" i="3"/>
  <c r="BK89" i="3"/>
  <c r="J89" i="3"/>
  <c r="BE89" i="3"/>
  <c r="BI88" i="3"/>
  <c r="F36" i="3" s="1"/>
  <c r="BD54" i="1" s="1"/>
  <c r="BH88" i="3"/>
  <c r="BG88" i="3"/>
  <c r="BF88" i="3"/>
  <c r="T88" i="3"/>
  <c r="R88" i="3"/>
  <c r="P88" i="3"/>
  <c r="BK88" i="3"/>
  <c r="J88" i="3"/>
  <c r="BE88" i="3" s="1"/>
  <c r="BI87" i="3"/>
  <c r="BH87" i="3"/>
  <c r="F35" i="3" s="1"/>
  <c r="BC54" i="1" s="1"/>
  <c r="BG87" i="3"/>
  <c r="F34" i="3" s="1"/>
  <c r="BB54" i="1" s="1"/>
  <c r="BF87" i="3"/>
  <c r="F33" i="3" s="1"/>
  <c r="BA54" i="1" s="1"/>
  <c r="J33" i="3"/>
  <c r="AW54" i="1" s="1"/>
  <c r="T87" i="3"/>
  <c r="T86" i="3" s="1"/>
  <c r="T85" i="3" s="1"/>
  <c r="T84" i="3" s="1"/>
  <c r="R87" i="3"/>
  <c r="R86" i="3" s="1"/>
  <c r="R85" i="3" s="1"/>
  <c r="R84" i="3" s="1"/>
  <c r="P87" i="3"/>
  <c r="P86" i="3" s="1"/>
  <c r="P85" i="3" s="1"/>
  <c r="P84" i="3" s="1"/>
  <c r="AU54" i="1" s="1"/>
  <c r="BK87" i="3"/>
  <c r="BK86" i="3" s="1"/>
  <c r="J87" i="3"/>
  <c r="BE87" i="3"/>
  <c r="J80" i="3"/>
  <c r="F80" i="3"/>
  <c r="F78" i="3"/>
  <c r="E76" i="3"/>
  <c r="J55" i="3"/>
  <c r="F55" i="3"/>
  <c r="F53" i="3"/>
  <c r="E51" i="3"/>
  <c r="J20" i="3"/>
  <c r="E20" i="3"/>
  <c r="F81" i="3"/>
  <c r="F56" i="3"/>
  <c r="J19" i="3"/>
  <c r="J14" i="3"/>
  <c r="J78" i="3"/>
  <c r="J53" i="3"/>
  <c r="E7" i="3"/>
  <c r="E47" i="3" s="1"/>
  <c r="AY53" i="1"/>
  <c r="AX53" i="1"/>
  <c r="BI217" i="2"/>
  <c r="BH217" i="2"/>
  <c r="BG217" i="2"/>
  <c r="BF217" i="2"/>
  <c r="T217" i="2"/>
  <c r="T216" i="2"/>
  <c r="R217" i="2"/>
  <c r="R216" i="2"/>
  <c r="P217" i="2"/>
  <c r="P216" i="2"/>
  <c r="BK217" i="2"/>
  <c r="BK216" i="2"/>
  <c r="J216" i="2" s="1"/>
  <c r="J73" i="2" s="1"/>
  <c r="J217" i="2"/>
  <c r="BE217" i="2"/>
  <c r="BI214" i="2"/>
  <c r="BH214" i="2"/>
  <c r="BG214" i="2"/>
  <c r="BF214" i="2"/>
  <c r="T214" i="2"/>
  <c r="R214" i="2"/>
  <c r="P214" i="2"/>
  <c r="BK214" i="2"/>
  <c r="J214" i="2"/>
  <c r="BE214" i="2"/>
  <c r="BI213" i="2"/>
  <c r="BH213" i="2"/>
  <c r="BG213" i="2"/>
  <c r="BF213" i="2"/>
  <c r="T213" i="2"/>
  <c r="R213" i="2"/>
  <c r="P213" i="2"/>
  <c r="BK213" i="2"/>
  <c r="J213" i="2"/>
  <c r="BE213" i="2"/>
  <c r="BI212" i="2"/>
  <c r="BH212" i="2"/>
  <c r="BG212" i="2"/>
  <c r="BF212" i="2"/>
  <c r="T212" i="2"/>
  <c r="T211" i="2" s="1"/>
  <c r="R212" i="2"/>
  <c r="R211" i="2"/>
  <c r="P212" i="2"/>
  <c r="P211" i="2" s="1"/>
  <c r="BK212" i="2"/>
  <c r="BK211" i="2"/>
  <c r="J211" i="2" s="1"/>
  <c r="J72" i="2" s="1"/>
  <c r="J212" i="2"/>
  <c r="BE212" i="2"/>
  <c r="BI209" i="2"/>
  <c r="BH209" i="2"/>
  <c r="BG209" i="2"/>
  <c r="BF209" i="2"/>
  <c r="T209" i="2"/>
  <c r="R209" i="2"/>
  <c r="P209" i="2"/>
  <c r="BK209" i="2"/>
  <c r="J209" i="2"/>
  <c r="BE209" i="2"/>
  <c r="BI207" i="2"/>
  <c r="BH207" i="2"/>
  <c r="BG207" i="2"/>
  <c r="BF207" i="2"/>
  <c r="T207" i="2"/>
  <c r="R207" i="2"/>
  <c r="P207" i="2"/>
  <c r="BK207" i="2"/>
  <c r="J207" i="2"/>
  <c r="BE207" i="2"/>
  <c r="BI204" i="2"/>
  <c r="BH204" i="2"/>
  <c r="BG204" i="2"/>
  <c r="BF204" i="2"/>
  <c r="T204" i="2"/>
  <c r="R204" i="2"/>
  <c r="P204" i="2"/>
  <c r="BK204" i="2"/>
  <c r="J204" i="2"/>
  <c r="BE204" i="2"/>
  <c r="BI202" i="2"/>
  <c r="BH202" i="2"/>
  <c r="BG202" i="2"/>
  <c r="BF202" i="2"/>
  <c r="T202" i="2"/>
  <c r="R202" i="2"/>
  <c r="P202" i="2"/>
  <c r="BK202" i="2"/>
  <c r="J202" i="2"/>
  <c r="BE202" i="2"/>
  <c r="BI199" i="2"/>
  <c r="BH199" i="2"/>
  <c r="BG199" i="2"/>
  <c r="BF199" i="2"/>
  <c r="T199" i="2"/>
  <c r="T198" i="2" s="1"/>
  <c r="R199" i="2"/>
  <c r="R198" i="2"/>
  <c r="P199" i="2"/>
  <c r="P198" i="2" s="1"/>
  <c r="BK199" i="2"/>
  <c r="BK198" i="2"/>
  <c r="J198" i="2" s="1"/>
  <c r="J71" i="2" s="1"/>
  <c r="J199" i="2"/>
  <c r="BE199" i="2"/>
  <c r="BI197" i="2"/>
  <c r="BH197" i="2"/>
  <c r="BG197" i="2"/>
  <c r="BF197" i="2"/>
  <c r="T197" i="2"/>
  <c r="R197" i="2"/>
  <c r="P197" i="2"/>
  <c r="BK197" i="2"/>
  <c r="J197" i="2"/>
  <c r="BE197" i="2"/>
  <c r="BI196" i="2"/>
  <c r="BH196" i="2"/>
  <c r="BG196" i="2"/>
  <c r="BF196" i="2"/>
  <c r="T196" i="2"/>
  <c r="T195" i="2"/>
  <c r="R196" i="2"/>
  <c r="R195" i="2" s="1"/>
  <c r="P196" i="2"/>
  <c r="P195" i="2"/>
  <c r="BK196" i="2"/>
  <c r="BK195" i="2" s="1"/>
  <c r="J196" i="2"/>
  <c r="BE196" i="2" s="1"/>
  <c r="BI193" i="2"/>
  <c r="BH193" i="2"/>
  <c r="BG193" i="2"/>
  <c r="BF193" i="2"/>
  <c r="T193" i="2"/>
  <c r="R193" i="2"/>
  <c r="P193" i="2"/>
  <c r="BK193" i="2"/>
  <c r="J193" i="2"/>
  <c r="BE193" i="2"/>
  <c r="BI191" i="2"/>
  <c r="BH191" i="2"/>
  <c r="BG191" i="2"/>
  <c r="BF191" i="2"/>
  <c r="T191" i="2"/>
  <c r="T190" i="2" s="1"/>
  <c r="T189" i="2" s="1"/>
  <c r="R191" i="2"/>
  <c r="R190" i="2" s="1"/>
  <c r="R189" i="2" s="1"/>
  <c r="P191" i="2"/>
  <c r="P190" i="2"/>
  <c r="BK191" i="2"/>
  <c r="BK190" i="2"/>
  <c r="J190" i="2"/>
  <c r="J69" i="2" s="1"/>
  <c r="J191" i="2"/>
  <c r="BE191" i="2"/>
  <c r="BI188" i="2"/>
  <c r="BH188" i="2"/>
  <c r="BG188" i="2"/>
  <c r="BF188" i="2"/>
  <c r="T188" i="2"/>
  <c r="R188" i="2"/>
  <c r="P188" i="2"/>
  <c r="BK188" i="2"/>
  <c r="J188" i="2"/>
  <c r="BE188" i="2"/>
  <c r="BI186" i="2"/>
  <c r="BH186" i="2"/>
  <c r="BG186" i="2"/>
  <c r="BF186" i="2"/>
  <c r="T186" i="2"/>
  <c r="R186" i="2"/>
  <c r="P186" i="2"/>
  <c r="BK186" i="2"/>
  <c r="J186" i="2"/>
  <c r="BE186" i="2"/>
  <c r="BI183" i="2"/>
  <c r="BH183" i="2"/>
  <c r="BG183" i="2"/>
  <c r="BF183" i="2"/>
  <c r="T183" i="2"/>
  <c r="R183" i="2"/>
  <c r="P183" i="2"/>
  <c r="BK183" i="2"/>
  <c r="J183" i="2"/>
  <c r="BE183" i="2"/>
  <c r="BI182" i="2"/>
  <c r="BH182" i="2"/>
  <c r="BG182" i="2"/>
  <c r="BF182" i="2"/>
  <c r="T182" i="2"/>
  <c r="R182" i="2"/>
  <c r="P182" i="2"/>
  <c r="BK182" i="2"/>
  <c r="J182" i="2"/>
  <c r="BE182" i="2"/>
  <c r="BI180" i="2"/>
  <c r="BH180" i="2"/>
  <c r="BG180" i="2"/>
  <c r="BF180" i="2"/>
  <c r="T180" i="2"/>
  <c r="R180" i="2"/>
  <c r="P180" i="2"/>
  <c r="BK180" i="2"/>
  <c r="J180" i="2"/>
  <c r="BE180" i="2"/>
  <c r="BI177" i="2"/>
  <c r="BH177" i="2"/>
  <c r="BG177" i="2"/>
  <c r="BF177" i="2"/>
  <c r="T177" i="2"/>
  <c r="R177" i="2"/>
  <c r="P177" i="2"/>
  <c r="BK177" i="2"/>
  <c r="J177" i="2"/>
  <c r="BE177" i="2"/>
  <c r="BI174" i="2"/>
  <c r="BH174" i="2"/>
  <c r="BG174" i="2"/>
  <c r="BF174" i="2"/>
  <c r="T174" i="2"/>
  <c r="R174" i="2"/>
  <c r="P174" i="2"/>
  <c r="BK174" i="2"/>
  <c r="J174" i="2"/>
  <c r="BE174" i="2"/>
  <c r="BI172" i="2"/>
  <c r="BH172" i="2"/>
  <c r="BG172" i="2"/>
  <c r="BF172" i="2"/>
  <c r="T172" i="2"/>
  <c r="R172" i="2"/>
  <c r="P172" i="2"/>
  <c r="BK172" i="2"/>
  <c r="J172" i="2"/>
  <c r="BE172" i="2"/>
  <c r="BI169" i="2"/>
  <c r="BH169" i="2"/>
  <c r="BG169" i="2"/>
  <c r="BF169" i="2"/>
  <c r="T169" i="2"/>
  <c r="R169" i="2"/>
  <c r="P169" i="2"/>
  <c r="BK169" i="2"/>
  <c r="J169" i="2"/>
  <c r="BE169" i="2"/>
  <c r="BI166" i="2"/>
  <c r="BH166" i="2"/>
  <c r="BG166" i="2"/>
  <c r="BF166" i="2"/>
  <c r="T166" i="2"/>
  <c r="T165" i="2" s="1"/>
  <c r="R166" i="2"/>
  <c r="R165" i="2"/>
  <c r="P166" i="2"/>
  <c r="P165" i="2" s="1"/>
  <c r="BK166" i="2"/>
  <c r="BK165" i="2"/>
  <c r="J165" i="2" s="1"/>
  <c r="J67" i="2" s="1"/>
  <c r="J166" i="2"/>
  <c r="BE166" i="2"/>
  <c r="BI163" i="2"/>
  <c r="BH163" i="2"/>
  <c r="BG163" i="2"/>
  <c r="BF163" i="2"/>
  <c r="T163" i="2"/>
  <c r="R163" i="2"/>
  <c r="P163" i="2"/>
  <c r="BK163" i="2"/>
  <c r="J163" i="2"/>
  <c r="BE163" i="2"/>
  <c r="BI161" i="2"/>
  <c r="BH161" i="2"/>
  <c r="BG161" i="2"/>
  <c r="BF161" i="2"/>
  <c r="T161" i="2"/>
  <c r="R161" i="2"/>
  <c r="R154" i="2" s="1"/>
  <c r="P161" i="2"/>
  <c r="BK161" i="2"/>
  <c r="J161" i="2"/>
  <c r="BE161" i="2"/>
  <c r="BI158" i="2"/>
  <c r="BH158" i="2"/>
  <c r="BG158" i="2"/>
  <c r="BF158" i="2"/>
  <c r="T158" i="2"/>
  <c r="R158" i="2"/>
  <c r="P158" i="2"/>
  <c r="BK158" i="2"/>
  <c r="BK154" i="2" s="1"/>
  <c r="J154" i="2" s="1"/>
  <c r="J66" i="2" s="1"/>
  <c r="J158" i="2"/>
  <c r="BE158" i="2"/>
  <c r="BI155" i="2"/>
  <c r="BH155" i="2"/>
  <c r="BG155" i="2"/>
  <c r="BF155" i="2"/>
  <c r="T155" i="2"/>
  <c r="T154" i="2"/>
  <c r="R155" i="2"/>
  <c r="P155" i="2"/>
  <c r="P154" i="2"/>
  <c r="BK155" i="2"/>
  <c r="J155" i="2"/>
  <c r="BE155" i="2" s="1"/>
  <c r="BI153" i="2"/>
  <c r="BH153" i="2"/>
  <c r="BG153" i="2"/>
  <c r="BF153" i="2"/>
  <c r="T153" i="2"/>
  <c r="R153" i="2"/>
  <c r="P153" i="2"/>
  <c r="BK153" i="2"/>
  <c r="J153" i="2"/>
  <c r="BE153" i="2"/>
  <c r="BI152" i="2"/>
  <c r="BH152" i="2"/>
  <c r="BG152" i="2"/>
  <c r="BF152" i="2"/>
  <c r="T152" i="2"/>
  <c r="R152" i="2"/>
  <c r="P152" i="2"/>
  <c r="BK152" i="2"/>
  <c r="J152" i="2"/>
  <c r="BE152" i="2"/>
  <c r="BI150" i="2"/>
  <c r="BH150" i="2"/>
  <c r="BG150" i="2"/>
  <c r="BF150" i="2"/>
  <c r="T150" i="2"/>
  <c r="R150" i="2"/>
  <c r="P150" i="2"/>
  <c r="BK150" i="2"/>
  <c r="J150" i="2"/>
  <c r="BE150" i="2"/>
  <c r="BI148" i="2"/>
  <c r="BH148" i="2"/>
  <c r="BG148" i="2"/>
  <c r="BF148" i="2"/>
  <c r="T148" i="2"/>
  <c r="T147" i="2" s="1"/>
  <c r="R148" i="2"/>
  <c r="R147" i="2"/>
  <c r="P148" i="2"/>
  <c r="P147" i="2" s="1"/>
  <c r="BK148" i="2"/>
  <c r="BK147" i="2"/>
  <c r="J147" i="2" s="1"/>
  <c r="J65" i="2" s="1"/>
  <c r="J148" i="2"/>
  <c r="BE148" i="2"/>
  <c r="BI144" i="2"/>
  <c r="BH144" i="2"/>
  <c r="BG144" i="2"/>
  <c r="BF144" i="2"/>
  <c r="T144" i="2"/>
  <c r="R144" i="2"/>
  <c r="P144" i="2"/>
  <c r="BK144" i="2"/>
  <c r="J144" i="2"/>
  <c r="BE144" i="2"/>
  <c r="BI142" i="2"/>
  <c r="BH142" i="2"/>
  <c r="BG142" i="2"/>
  <c r="BF142" i="2"/>
  <c r="T142" i="2"/>
  <c r="R142" i="2"/>
  <c r="P142" i="2"/>
  <c r="BK142" i="2"/>
  <c r="J142" i="2"/>
  <c r="BE142" i="2"/>
  <c r="BI140" i="2"/>
  <c r="BH140" i="2"/>
  <c r="BG140" i="2"/>
  <c r="BF140" i="2"/>
  <c r="T140" i="2"/>
  <c r="R140" i="2"/>
  <c r="P140" i="2"/>
  <c r="BK140" i="2"/>
  <c r="J140" i="2"/>
  <c r="BE140" i="2"/>
  <c r="BI137" i="2"/>
  <c r="BH137" i="2"/>
  <c r="BG137" i="2"/>
  <c r="BF137" i="2"/>
  <c r="T137" i="2"/>
  <c r="R137" i="2"/>
  <c r="P137" i="2"/>
  <c r="BK137" i="2"/>
  <c r="J137" i="2"/>
  <c r="BE137" i="2"/>
  <c r="BI134" i="2"/>
  <c r="BH134" i="2"/>
  <c r="BG134" i="2"/>
  <c r="BF134" i="2"/>
  <c r="T134" i="2"/>
  <c r="R134" i="2"/>
  <c r="P134" i="2"/>
  <c r="BK134" i="2"/>
  <c r="J134" i="2"/>
  <c r="BE134" i="2"/>
  <c r="BI131" i="2"/>
  <c r="BH131" i="2"/>
  <c r="BG131" i="2"/>
  <c r="BF131" i="2"/>
  <c r="T131" i="2"/>
  <c r="R131" i="2"/>
  <c r="P131" i="2"/>
  <c r="BK131" i="2"/>
  <c r="J131" i="2"/>
  <c r="BE131" i="2"/>
  <c r="BI130" i="2"/>
  <c r="BH130" i="2"/>
  <c r="BG130" i="2"/>
  <c r="BF130" i="2"/>
  <c r="T130" i="2"/>
  <c r="R130" i="2"/>
  <c r="P130" i="2"/>
  <c r="BK130" i="2"/>
  <c r="J130" i="2"/>
  <c r="BE130" i="2"/>
  <c r="BI128" i="2"/>
  <c r="BH128" i="2"/>
  <c r="BG128" i="2"/>
  <c r="BF128" i="2"/>
  <c r="T128" i="2"/>
  <c r="R128" i="2"/>
  <c r="P128" i="2"/>
  <c r="BK128" i="2"/>
  <c r="J128" i="2"/>
  <c r="BE128" i="2"/>
  <c r="BI125" i="2"/>
  <c r="BH125" i="2"/>
  <c r="BG125" i="2"/>
  <c r="BF125" i="2"/>
  <c r="T125" i="2"/>
  <c r="T124" i="2" s="1"/>
  <c r="T96" i="2" s="1"/>
  <c r="T95" i="2" s="1"/>
  <c r="R125" i="2"/>
  <c r="R124" i="2"/>
  <c r="P125" i="2"/>
  <c r="P124" i="2" s="1"/>
  <c r="BK125" i="2"/>
  <c r="BK124" i="2"/>
  <c r="J124" i="2" s="1"/>
  <c r="J64" i="2" s="1"/>
  <c r="J125" i="2"/>
  <c r="BE125" i="2"/>
  <c r="BI121" i="2"/>
  <c r="BH121" i="2"/>
  <c r="BG121" i="2"/>
  <c r="BF121" i="2"/>
  <c r="T121" i="2"/>
  <c r="R121" i="2"/>
  <c r="P121" i="2"/>
  <c r="BK121" i="2"/>
  <c r="J121" i="2"/>
  <c r="BE121" i="2"/>
  <c r="BI118" i="2"/>
  <c r="BH118" i="2"/>
  <c r="BG118" i="2"/>
  <c r="BF118" i="2"/>
  <c r="T118" i="2"/>
  <c r="T117" i="2"/>
  <c r="R118" i="2"/>
  <c r="R117" i="2" s="1"/>
  <c r="R97" i="2" s="1"/>
  <c r="R96" i="2" s="1"/>
  <c r="R95" i="2" s="1"/>
  <c r="P118" i="2"/>
  <c r="P117" i="2"/>
  <c r="BK118" i="2"/>
  <c r="BK117" i="2" s="1"/>
  <c r="J118" i="2"/>
  <c r="BE118" i="2" s="1"/>
  <c r="BI116" i="2"/>
  <c r="BH116" i="2"/>
  <c r="BG116" i="2"/>
  <c r="BF116" i="2"/>
  <c r="T116" i="2"/>
  <c r="R116" i="2"/>
  <c r="P116" i="2"/>
  <c r="BK116" i="2"/>
  <c r="J116" i="2"/>
  <c r="BE116" i="2"/>
  <c r="BI113" i="2"/>
  <c r="BH113" i="2"/>
  <c r="BG113" i="2"/>
  <c r="BF113" i="2"/>
  <c r="T113" i="2"/>
  <c r="R113" i="2"/>
  <c r="P113" i="2"/>
  <c r="BK113" i="2"/>
  <c r="J113" i="2"/>
  <c r="BE113" i="2"/>
  <c r="BI112" i="2"/>
  <c r="BH112" i="2"/>
  <c r="BG112" i="2"/>
  <c r="BF112" i="2"/>
  <c r="T112" i="2"/>
  <c r="R112" i="2"/>
  <c r="P112" i="2"/>
  <c r="BK112" i="2"/>
  <c r="J112" i="2"/>
  <c r="BE112" i="2"/>
  <c r="BI111" i="2"/>
  <c r="BH111" i="2"/>
  <c r="BG111" i="2"/>
  <c r="BF111" i="2"/>
  <c r="T111" i="2"/>
  <c r="R111" i="2"/>
  <c r="P111" i="2"/>
  <c r="BK111" i="2"/>
  <c r="J111" i="2"/>
  <c r="BE111" i="2"/>
  <c r="BI108" i="2"/>
  <c r="BH108" i="2"/>
  <c r="BG108" i="2"/>
  <c r="BF108" i="2"/>
  <c r="T108" i="2"/>
  <c r="R108" i="2"/>
  <c r="P108" i="2"/>
  <c r="BK108" i="2"/>
  <c r="J108" i="2"/>
  <c r="BE108" i="2"/>
  <c r="BI107" i="2"/>
  <c r="BH107" i="2"/>
  <c r="BG107" i="2"/>
  <c r="BF107" i="2"/>
  <c r="T107" i="2"/>
  <c r="R107" i="2"/>
  <c r="P107" i="2"/>
  <c r="BK107" i="2"/>
  <c r="J107" i="2"/>
  <c r="BE107" i="2"/>
  <c r="BI104" i="2"/>
  <c r="BH104" i="2"/>
  <c r="BG104" i="2"/>
  <c r="BF104" i="2"/>
  <c r="T104" i="2"/>
  <c r="R104" i="2"/>
  <c r="P104" i="2"/>
  <c r="BK104" i="2"/>
  <c r="J104" i="2"/>
  <c r="BE104" i="2"/>
  <c r="BI101" i="2"/>
  <c r="BH101" i="2"/>
  <c r="BG101" i="2"/>
  <c r="BF101" i="2"/>
  <c r="T101" i="2"/>
  <c r="R101" i="2"/>
  <c r="P101" i="2"/>
  <c r="BK101" i="2"/>
  <c r="J101" i="2"/>
  <c r="BE101" i="2"/>
  <c r="BI98" i="2"/>
  <c r="F36" i="2"/>
  <c r="BD53" i="1" s="1"/>
  <c r="BD52" i="1" s="1"/>
  <c r="BH98" i="2"/>
  <c r="F35" i="2"/>
  <c r="BC53" i="1" s="1"/>
  <c r="BC52" i="1" s="1"/>
  <c r="BG98" i="2"/>
  <c r="F34" i="2"/>
  <c r="BB53" i="1" s="1"/>
  <c r="BF98" i="2"/>
  <c r="J33" i="2" s="1"/>
  <c r="AW53" i="1" s="1"/>
  <c r="F33" i="2"/>
  <c r="BA53" i="1" s="1"/>
  <c r="BA52" i="1" s="1"/>
  <c r="AW52" i="1" s="1"/>
  <c r="T98" i="2"/>
  <c r="T97" i="2"/>
  <c r="R98" i="2"/>
  <c r="P98" i="2"/>
  <c r="P97" i="2"/>
  <c r="BK98" i="2"/>
  <c r="J98" i="2"/>
  <c r="BE98" i="2" s="1"/>
  <c r="J91" i="2"/>
  <c r="F91" i="2"/>
  <c r="F89" i="2"/>
  <c r="E87" i="2"/>
  <c r="J55" i="2"/>
  <c r="F55" i="2"/>
  <c r="F53" i="2"/>
  <c r="E51" i="2"/>
  <c r="J20" i="2"/>
  <c r="E20" i="2"/>
  <c r="F56" i="2" s="1"/>
  <c r="F92" i="2"/>
  <c r="J19" i="2"/>
  <c r="J14" i="2"/>
  <c r="J53" i="2" s="1"/>
  <c r="J89" i="2"/>
  <c r="E7" i="2"/>
  <c r="E83" i="2"/>
  <c r="E47" i="2"/>
  <c r="BB56" i="1"/>
  <c r="AX56" i="1" s="1"/>
  <c r="AS56" i="1"/>
  <c r="BB52" i="1"/>
  <c r="AX52" i="1" s="1"/>
  <c r="AS52" i="1"/>
  <c r="BD51" i="1"/>
  <c r="W30" i="1" s="1"/>
  <c r="AS51" i="1"/>
  <c r="AT59" i="1"/>
  <c r="AT58" i="1"/>
  <c r="AT55" i="1"/>
  <c r="L47" i="1"/>
  <c r="AM46" i="1"/>
  <c r="L46" i="1"/>
  <c r="AM44" i="1"/>
  <c r="L44" i="1"/>
  <c r="L42" i="1"/>
  <c r="L41" i="1"/>
  <c r="AY52" i="1" l="1"/>
  <c r="J195" i="2"/>
  <c r="J70" i="2" s="1"/>
  <c r="BK189" i="2"/>
  <c r="J189" i="2" s="1"/>
  <c r="J68" i="2" s="1"/>
  <c r="P96" i="5"/>
  <c r="P95" i="5" s="1"/>
  <c r="AU57" i="1" s="1"/>
  <c r="AU56" i="1" s="1"/>
  <c r="P189" i="2"/>
  <c r="F32" i="3"/>
  <c r="AZ54" i="1" s="1"/>
  <c r="F32" i="5"/>
  <c r="AZ57" i="1" s="1"/>
  <c r="R96" i="5"/>
  <c r="R95" i="5" s="1"/>
  <c r="R189" i="5"/>
  <c r="J30" i="8"/>
  <c r="AV60" i="1" s="1"/>
  <c r="AT60" i="1" s="1"/>
  <c r="BC56" i="1"/>
  <c r="AY56" i="1" s="1"/>
  <c r="J86" i="7"/>
  <c r="J62" i="7" s="1"/>
  <c r="BK85" i="7"/>
  <c r="J32" i="2"/>
  <c r="AV53" i="1" s="1"/>
  <c r="AT53" i="1" s="1"/>
  <c r="F32" i="2"/>
  <c r="AZ53" i="1" s="1"/>
  <c r="AZ52" i="1" s="1"/>
  <c r="J117" i="2"/>
  <c r="J63" i="2" s="1"/>
  <c r="BK97" i="2"/>
  <c r="P96" i="2"/>
  <c r="P95" i="2" s="1"/>
  <c r="AU53" i="1" s="1"/>
  <c r="AU52" i="1" s="1"/>
  <c r="J86" i="3"/>
  <c r="J62" i="3" s="1"/>
  <c r="BK85" i="3"/>
  <c r="J86" i="4"/>
  <c r="J62" i="4" s="1"/>
  <c r="BK85" i="4"/>
  <c r="J97" i="5"/>
  <c r="J62" i="5" s="1"/>
  <c r="BK96" i="5"/>
  <c r="BB51" i="1"/>
  <c r="E72" i="3"/>
  <c r="J32" i="3"/>
  <c r="AV54" i="1" s="1"/>
  <c r="AT54" i="1" s="1"/>
  <c r="J78" i="4"/>
  <c r="F81" i="4"/>
  <c r="E83" i="5"/>
  <c r="J32" i="5"/>
  <c r="AV57" i="1" s="1"/>
  <c r="AT57" i="1" s="1"/>
  <c r="P124" i="5"/>
  <c r="T165" i="5"/>
  <c r="P198" i="5"/>
  <c r="P189" i="5" s="1"/>
  <c r="J211" i="5"/>
  <c r="J72" i="5" s="1"/>
  <c r="J78" i="6"/>
  <c r="J53" i="6"/>
  <c r="BK85" i="6"/>
  <c r="J78" i="7"/>
  <c r="F30" i="8"/>
  <c r="AZ60" i="1" s="1"/>
  <c r="J80" i="8"/>
  <c r="J57" i="8" s="1"/>
  <c r="J73" i="8"/>
  <c r="J49" i="8"/>
  <c r="J53" i="5"/>
  <c r="F56" i="5"/>
  <c r="P147" i="5"/>
  <c r="T211" i="5"/>
  <c r="E72" i="6"/>
  <c r="F81" i="6"/>
  <c r="F56" i="6"/>
  <c r="F35" i="6"/>
  <c r="BC58" i="1" s="1"/>
  <c r="J27" i="8"/>
  <c r="T124" i="5"/>
  <c r="T96" i="5" s="1"/>
  <c r="T95" i="5" s="1"/>
  <c r="T198" i="5"/>
  <c r="T189" i="5" s="1"/>
  <c r="F32" i="6"/>
  <c r="AZ58" i="1" s="1"/>
  <c r="F33" i="6"/>
  <c r="BA58" i="1" s="1"/>
  <c r="BA56" i="1" s="1"/>
  <c r="F76" i="8"/>
  <c r="F52" i="8"/>
  <c r="AV52" i="1" l="1"/>
  <c r="AT52" i="1" s="1"/>
  <c r="J85" i="4"/>
  <c r="J61" i="4" s="1"/>
  <c r="BK84" i="4"/>
  <c r="J84" i="4" s="1"/>
  <c r="AU51" i="1"/>
  <c r="AZ56" i="1"/>
  <c r="AV56" i="1" s="1"/>
  <c r="AG60" i="1"/>
  <c r="AN60" i="1" s="1"/>
  <c r="J36" i="8"/>
  <c r="W28" i="1"/>
  <c r="AX51" i="1"/>
  <c r="J97" i="2"/>
  <c r="J62" i="2" s="1"/>
  <c r="BK96" i="2"/>
  <c r="J85" i="7"/>
  <c r="J61" i="7" s="1"/>
  <c r="BK84" i="7"/>
  <c r="J84" i="7" s="1"/>
  <c r="BK84" i="6"/>
  <c r="J84" i="6" s="1"/>
  <c r="J85" i="6"/>
  <c r="J61" i="6" s="1"/>
  <c r="AW56" i="1"/>
  <c r="BA51" i="1"/>
  <c r="BK95" i="5"/>
  <c r="J95" i="5" s="1"/>
  <c r="J96" i="5"/>
  <c r="J61" i="5" s="1"/>
  <c r="BK84" i="3"/>
  <c r="J84" i="3" s="1"/>
  <c r="J85" i="3"/>
  <c r="J61" i="3" s="1"/>
  <c r="BC51" i="1"/>
  <c r="J96" i="2" l="1"/>
  <c r="J61" i="2" s="1"/>
  <c r="BK95" i="2"/>
  <c r="J95" i="2" s="1"/>
  <c r="AY51" i="1"/>
  <c r="W29" i="1"/>
  <c r="J60" i="6"/>
  <c r="J29" i="6"/>
  <c r="J60" i="5"/>
  <c r="J29" i="5"/>
  <c r="AW51" i="1"/>
  <c r="AK27" i="1" s="1"/>
  <c r="W27" i="1"/>
  <c r="J60" i="7"/>
  <c r="J29" i="7"/>
  <c r="AT56" i="1"/>
  <c r="AZ51" i="1"/>
  <c r="J60" i="4"/>
  <c r="J29" i="4"/>
  <c r="J60" i="3"/>
  <c r="J29" i="3"/>
  <c r="J38" i="4" l="1"/>
  <c r="AG55" i="1"/>
  <c r="AN55" i="1" s="1"/>
  <c r="J38" i="7"/>
  <c r="AG59" i="1"/>
  <c r="AN59" i="1" s="1"/>
  <c r="AG54" i="1"/>
  <c r="AN54" i="1" s="1"/>
  <c r="J38" i="3"/>
  <c r="W26" i="1"/>
  <c r="AV51" i="1"/>
  <c r="AG58" i="1"/>
  <c r="AN58" i="1" s="1"/>
  <c r="J38" i="6"/>
  <c r="J29" i="2"/>
  <c r="J60" i="2"/>
  <c r="AG57" i="1"/>
  <c r="J38" i="5"/>
  <c r="AT51" i="1" l="1"/>
  <c r="AK26" i="1"/>
  <c r="AG53" i="1"/>
  <c r="J38" i="2"/>
  <c r="AG56" i="1"/>
  <c r="AN56" i="1" s="1"/>
  <c r="AN57" i="1"/>
  <c r="AG52" i="1" l="1"/>
  <c r="AN53" i="1"/>
  <c r="AG51" i="1" l="1"/>
  <c r="AN52" i="1"/>
  <c r="AN51" i="1" l="1"/>
  <c r="AK23" i="1"/>
  <c r="AK32" i="1" s="1"/>
</calcChain>
</file>

<file path=xl/sharedStrings.xml><?xml version="1.0" encoding="utf-8"?>
<sst xmlns="http://schemas.openxmlformats.org/spreadsheetml/2006/main" count="4303" uniqueCount="688">
  <si>
    <t>Export VZ</t>
  </si>
  <si>
    <t>List obsahuje:</t>
  </si>
  <si>
    <t>1) Rekapitulace stavby</t>
  </si>
  <si>
    <t>2) Rekapitulace objektů stavby a soupisů prací</t>
  </si>
  <si>
    <t>3.0</t>
  </si>
  <si>
    <t/>
  </si>
  <si>
    <t>False</t>
  </si>
  <si>
    <t>{96028d78-70d7-4d99-9ad5-fd6f677a95d5}</t>
  </si>
  <si>
    <t>&gt;&gt;  skryté sloupce  &lt;&lt;</t>
  </si>
  <si>
    <t>0,01</t>
  </si>
  <si>
    <t>21</t>
  </si>
  <si>
    <t>15</t>
  </si>
  <si>
    <t>REKAPITULACE STAVBY</t>
  </si>
  <si>
    <t>v ---  níže se nacházejí doplnkové a pomocné údaje k sestavám  --- v</t>
  </si>
  <si>
    <t>Návod na vyplnění</t>
  </si>
  <si>
    <t>0,001</t>
  </si>
  <si>
    <t>Kód:</t>
  </si>
  <si>
    <t>532117</t>
  </si>
  <si>
    <t>Měnit lze pouze buňky se žlutým podbarvením!_x000D_
_x000D_
1) v Rekapitulaci stavby vyplňte údaje o Uchazeči (přenesou se do ostatních sestav i v jiných listech)_x000D_
_x000D_
2) na vybraných listech vyplňte v sestavě Soupis prací ceny u položek_x000D_
_x000D_
Podrobnosti k vyplnění naleznete na poslední záložce s Pokyny pro vyplnění</t>
  </si>
  <si>
    <t>Stavba:</t>
  </si>
  <si>
    <t>Přístavba výtahu Gymnázia a FZŠ Chodovická Praha Horní Počernice</t>
  </si>
  <si>
    <t>KSO:</t>
  </si>
  <si>
    <t>CC-CZ:</t>
  </si>
  <si>
    <t>Místo:</t>
  </si>
  <si>
    <t>Horní Počernice</t>
  </si>
  <si>
    <t>Datum:</t>
  </si>
  <si>
    <t>5. 5. 2017</t>
  </si>
  <si>
    <t>Zadavatel:</t>
  </si>
  <si>
    <t>IČ:</t>
  </si>
  <si>
    <t>MČ Praha20, Jivanská 647/10, Praha9</t>
  </si>
  <si>
    <t>DIČ:</t>
  </si>
  <si>
    <t>Uchazeč:</t>
  </si>
  <si>
    <t>Vyplň údaj</t>
  </si>
  <si>
    <t>Projektant:</t>
  </si>
  <si>
    <t>15028909</t>
  </si>
  <si>
    <t>BKN,spol.s r.o.Vladislavova 29/I,566 01Vysoké Mýto</t>
  </si>
  <si>
    <t>CZ15028909</t>
  </si>
  <si>
    <t>True</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</si>
  <si>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</si>
  <si>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</si>
  <si>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</si>
  <si>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</si>
  <si>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</si>
  <si>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</si>
  <si>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</si>
  <si>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</si>
  <si>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</si>
  <si>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</si>
  <si>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</si>
  <si>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</si>
  <si>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</si>
  <si>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</si>
  <si>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</si>
  <si>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</si>
  <si>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</si>
  <si>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</si>
  <si>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Objekt, Soupis prací</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</si>
  <si>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</si>
  <si>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</si>
  <si>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</si>
  <si>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</si>
  <si>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</si>
  <si>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</si>
  <si>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</si>
  <si>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</si>
  <si>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</si>
  <si>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</si>
  <si>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</si>
  <si>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</si>
  <si>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</si>
  <si>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</si>
  <si>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</si>
  <si>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</si>
  <si>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</si>
  <si>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</si>
  <si>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</si>
  <si>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</si>
  <si>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</si>
  <si>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A</t>
  </si>
  <si>
    <t>Výtah budovy A</t>
  </si>
  <si>
    <t>STA</t>
  </si>
  <si>
    <t>1</t>
  </si>
  <si>
    <t>{4c2dbe12-0c36-400a-b07a-d161375a9d8e}</t>
  </si>
  <si>
    <t>801 3</t>
  </si>
  <si>
    <t>2</t>
  </si>
  <si>
    <t>/</t>
  </si>
  <si>
    <t>D.1.1</t>
  </si>
  <si>
    <t>Architektonicko-stavební řešení</t>
  </si>
  <si>
    <t>Soupis</t>
  </si>
  <si>
    <t>{8f08715a-18b7-4881-9f31-5d18b7a9ef99}</t>
  </si>
  <si>
    <t>D.1.2</t>
  </si>
  <si>
    <t xml:space="preserve">Elektroinstalace </t>
  </si>
  <si>
    <t>{e6f4d0e8-787d-4f60-84fe-a091a3895017}</t>
  </si>
  <si>
    <t>D.1.3</t>
  </si>
  <si>
    <t>Výtah</t>
  </si>
  <si>
    <t>{c307df60-9640-4265-96fb-ccc4de60d31a}</t>
  </si>
  <si>
    <t>Výtah budovy D</t>
  </si>
  <si>
    <t>{0b2b0863-0bb8-4893-9615-e4a211fc7a5d}</t>
  </si>
  <si>
    <t>{3e5c3dc5-ac10-45dd-9fa9-ddab770ae491}</t>
  </si>
  <si>
    <t>{62ea57fc-8214-49c0-ade1-e93ac0e6faff}</t>
  </si>
  <si>
    <t>{38448224-f100-4f49-ab8a-35033b10fb78}</t>
  </si>
  <si>
    <t>VON</t>
  </si>
  <si>
    <t>Vedlejší a ostatní náklady</t>
  </si>
  <si>
    <t>{b234c2f1-df61-47aa-a0f6-f28ca23c329a}</t>
  </si>
  <si>
    <t>1) Krycí list soupisu</t>
  </si>
  <si>
    <t>2) Rekapitulace</t>
  </si>
  <si>
    <t>3) Soupis prací</t>
  </si>
  <si>
    <t>Zpět na list:</t>
  </si>
  <si>
    <t>Rekapitulace stavby</t>
  </si>
  <si>
    <t>KRYCÍ LIST SOUPISU</t>
  </si>
  <si>
    <t>Objekt:</t>
  </si>
  <si>
    <t>A - Výtah budovy A</t>
  </si>
  <si>
    <t>Soupis:</t>
  </si>
  <si>
    <t>D.1.1 - Architektonicko-stavební řešení</t>
  </si>
  <si>
    <t>REKAPITULACE ČLENĚNÍ SOUPISU PRACÍ</t>
  </si>
  <si>
    <t>Kód dílu - Popis</t>
  </si>
  <si>
    <t>Cena celkem [CZK]</t>
  </si>
  <si>
    <t>Náklady soupisu celkem</t>
  </si>
  <si>
    <t>-1</t>
  </si>
  <si>
    <t>HSV - Práce a dodávky HSV</t>
  </si>
  <si>
    <t xml:space="preserve">    1 - Zemní práce</t>
  </si>
  <si>
    <t xml:space="preserve">      11 - Zemní práce - přípravné a přidružené práce</t>
  </si>
  <si>
    <t xml:space="preserve">    2 - Zakládání</t>
  </si>
  <si>
    <t xml:space="preserve">    3 - Svislé a kompletní konstrukce</t>
  </si>
  <si>
    <t xml:space="preserve">    6 - Úpravy povrchů, podlahy a osazování výplní</t>
  </si>
  <si>
    <t xml:space="preserve">    9 - Ostatní konstrukce a práce-bourání</t>
  </si>
  <si>
    <t>PSV - Práce a dodávky PSV</t>
  </si>
  <si>
    <t xml:space="preserve">    711 - Izolace proti vodě, vlhkosti a plynům</t>
  </si>
  <si>
    <t xml:space="preserve">    712 - Povlakové krytiny</t>
  </si>
  <si>
    <t xml:space="preserve">    713 - Izolace tepelné</t>
  </si>
  <si>
    <t xml:space="preserve">    767 - Konstrukce zámečnické</t>
  </si>
  <si>
    <t xml:space="preserve">    787 - Dokončovací práce - zasklívání</t>
  </si>
  <si>
    <t>SOUPIS PRACÍ</t>
  </si>
  <si>
    <t>PČ</t>
  </si>
  <si>
    <t>Popis</t>
  </si>
  <si>
    <t>MJ</t>
  </si>
  <si>
    <t>Množství</t>
  </si>
  <si>
    <t>J.cena [CZK]</t>
  </si>
  <si>
    <t>Cenová soustava</t>
  </si>
  <si>
    <t>Poznámka</t>
  </si>
  <si>
    <t>J. Nh [h]</t>
  </si>
  <si>
    <t>Nh celkem [h]</t>
  </si>
  <si>
    <t>J. hmotnost_x000D_
[t]</t>
  </si>
  <si>
    <t>Hmotnost_x000D_
celkem [t]</t>
  </si>
  <si>
    <t>J. suť [t]</t>
  </si>
  <si>
    <t>Suť Celkem [t]</t>
  </si>
  <si>
    <t>HSV</t>
  </si>
  <si>
    <t>Práce a dodávky HSV</t>
  </si>
  <si>
    <t>ROZPOCET</t>
  </si>
  <si>
    <t>Zemní práce</t>
  </si>
  <si>
    <t>K</t>
  </si>
  <si>
    <t>131303101</t>
  </si>
  <si>
    <t>Hloubení zapažených i nezapažených jam ručním nebo pneumatickým nářadím s urovnáním dna do předepsaného profilu a spádu v horninách tř. 4 soudržných</t>
  </si>
  <si>
    <t>m3</t>
  </si>
  <si>
    <t>CS ÚRS 2017 01</t>
  </si>
  <si>
    <t>4</t>
  </si>
  <si>
    <t>-646558619</t>
  </si>
  <si>
    <t>PSC</t>
  </si>
  <si>
    <t xml:space="preserve">Poznámka k souboru cen:_x000D_
1. V cenách jsou započteny i náklady na přehození výkopku na přilehlém terénu na vzdálenost do 3 m od okraje jámy nebo naložení na dopravní prostředek. 2. V cenách 10-3101 až 40-3102 jsou započteny i náklady na svislý přesun horniny po házečkách do 2 metrů. </t>
  </si>
  <si>
    <t>VV</t>
  </si>
  <si>
    <t>3,45*2,80*1,05</t>
  </si>
  <si>
    <t>131303109</t>
  </si>
  <si>
    <t>Hloubení zapažených i nezapažených jam ručním nebo pneumatickým nářadím s urovnáním dna do předepsaného profilu a spádu v horninách tř. 4 Příplatek k cenám za lepivost horniny tř. 4</t>
  </si>
  <si>
    <t>-1415737117</t>
  </si>
  <si>
    <t>10,143*0,60</t>
  </si>
  <si>
    <t>3</t>
  </si>
  <si>
    <t>151101201</t>
  </si>
  <si>
    <t>Zřízení pažení stěn výkopu bez rozepření nebo vzepření příložné, hloubky do 4 m</t>
  </si>
  <si>
    <t>m2</t>
  </si>
  <si>
    <t>853662142</t>
  </si>
  <si>
    <t xml:space="preserve">Poznámka k souboru cen:_x000D_
1. Ceny nelze použít pro oceňování rozepřeného pažení stěn rýh pro podzemní vedení; toto se oceňuje cenami souboru cen 151 . 0-11 Zřízení pažení a rozepření stěn rýh pro podzemní vedení pro všechny šířky rýhy. 2. Plocha mezer mezi pažinami příložného pažení se od plochy příložného pažení neodečítá; nezapažené plochy u pažení zátažného nebo hnaného se od plochy pažení odečítají. </t>
  </si>
  <si>
    <t>(3,45+2,80*2)*1,25</t>
  </si>
  <si>
    <t>151101211</t>
  </si>
  <si>
    <t>Odstranění pažení stěn výkopu s uložením pažin na vzdálenost do 3 m od okraje výkopu příložné, hloubky do 4 m</t>
  </si>
  <si>
    <t>169778214</t>
  </si>
  <si>
    <t>5</t>
  </si>
  <si>
    <t>151101301</t>
  </si>
  <si>
    <t>Zřízení rozepření zapažených stěn výkopů s potřebným přepažováním při roubení příložném, hloubky do 4 m</t>
  </si>
  <si>
    <t>-1013249909</t>
  </si>
  <si>
    <t xml:space="preserve">Poznámka k souboru cen:_x000D_
1. Ceny nelze použít pro oceňování rozepření stěn rýh pro podzemní vedení v hloubce do 8m; toto rozepření je započteno v cenách souboru cen 151 . 0-11 Zřízení pažení a rozepření stěn rýh pro podzemní vedení pro všechny šířky rýhy. </t>
  </si>
  <si>
    <t>3,45*2,80*1,25</t>
  </si>
  <si>
    <t>6</t>
  </si>
  <si>
    <t>151101311</t>
  </si>
  <si>
    <t>Odstranění rozepření stěn výkopů s uložením materiálu na vzdálenost do 3 m od okraje výkopu roubení příložného, hloubky do 4 m</t>
  </si>
  <si>
    <t>-282355904</t>
  </si>
  <si>
    <t>7</t>
  </si>
  <si>
    <t>162700X01</t>
  </si>
  <si>
    <t>Odvoz, uložení výkopku na skládku včetně poplatku</t>
  </si>
  <si>
    <t>533292613</t>
  </si>
  <si>
    <t>8</t>
  </si>
  <si>
    <t>174101102</t>
  </si>
  <si>
    <t>Zásyp sypaninou z jakékoliv horniny s uložením výkopku ve vrstvách se zhutněním v uzavřených prostorách s urovnáním povrchu zásypu</t>
  </si>
  <si>
    <t>-2125988266</t>
  </si>
  <si>
    <t xml:space="preserve">Poznámka k souboru cen:_x000D_
1. Ceny 174 10- . . jsou určeny pro zhutněné zásypy s mírou zhutnění: a) z hornin soudržných do 100 % PS, b) z hornin nesoudržných do I(d) 0,9, c) z hornin kamenitých pro jakoukoliv míru zhutnění. 2. Je-li projektem předepsáno vyšší zhutnění, podle bodu a) a b) poznámky č 1., ocení se zásyp individuálně.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 4. V cenách 10-1101, 10-1103, 20-1101 a 20-1103 je započteno přemístění sypaniny ze vzdálenosti 10 m od kraje výkopu nebo zasypávaného prostoru, měřeno k těžišti skládky. 5. V ceně 10-1102 je započteno přemístění sypaniny ze vzdálenosti 15 m od hrany zasypávaného prostoru, měřeno k těžišti skládky.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 7. Odklizení zbylého výkopku po provedení zásypu zářezů se šikmými stěnami pro podzemní vedení nebo zásypu jam a rýh pro podzemní vedení se oceňuje, je-li objem zbylého výkopku: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 8. Rozprostření zbylého výkopku podél výkopu a nad výkopem po provedení zásypů zářezů se šikmými stěnami pro podzemní vedení nebo zásypu jam a rýh pro podzemní vedení se oceňuje: a) cenou 171 20-1101 Uložení sypaniny do nezhutněných násypů, není-li projektem předepsáno zhutnění rozprostřeného zbylého výkopku, b) cenou 171 10-1111 Uložení sypaniny do násypů z hornin sypkých, je-li předepsáno zhutnění rozprostřeného zbylého výkopku, a to v objemu vypočteném podle poznámky č.6, příp. zmenšeném o objem výkopku, který byl již odklizen. 9. Míru zhutnění předepisuje projekt. </t>
  </si>
  <si>
    <t>3,45*2,80*1,05-2,25*2,20*1,05</t>
  </si>
  <si>
    <t>9</t>
  </si>
  <si>
    <t>M</t>
  </si>
  <si>
    <t>583373680</t>
  </si>
  <si>
    <t>štěrkopísek frakce netříděná zásyp</t>
  </si>
  <si>
    <t>t</t>
  </si>
  <si>
    <t>1628731383</t>
  </si>
  <si>
    <t>11</t>
  </si>
  <si>
    <t>Zemní práce - přípravné a přidružené práce</t>
  </si>
  <si>
    <t>10</t>
  </si>
  <si>
    <t>113106121</t>
  </si>
  <si>
    <t>Rozebrání dlažeb a dílců komunikací pro pěší, vozovek a ploch s přemístěním hmot na skládku na vzdálenost do 3 m nebo s naložením na dopravní prostředek komunikací pro pěší s ložem z kameniva nebo živice a s výplní spár z betonových nebo kameninových dlaždic, desek nebo tvarovek</t>
  </si>
  <si>
    <t>-2051543830</t>
  </si>
  <si>
    <t xml:space="preserve">Poznámka k souboru cen:_x000D_
1. Ceny jsou určeny pro rozebrání dlažeb a dílců včetně odstranění lože. 2. Ceny nelze použít pro rozebrání dlažeb uložených do betonového lože nebo do cementové malty, které se oceňují cenami -7130, -7131, -7132, -7170, -7171, -7172, -7230, -7231 a -7232 Odstranění podkladů nebo krytů z betonu prostého; pro volbu těchto cen je rozhodující tloušťka bourané dlažby včetně lože nebo podkladu. 3. U komunikací pro pěší a u vozovek a ploch menších než 50 m2 jsou ceny určeny pro ruční rozebrání (kromě silničních dílců), u vozovek a ploch větších než 50 m2 pro rozebrání strojní. 4. V cenách nejsou započteny náklady na popř. nutné očištění: a) dlažebních nebo mozaikových kostek, které se oceňuje cenami souboru cen 979 07-11 Očištění vybouraných dlažebních kostek části C01 tohoto ceníku, b) betonových, kameninových nebo kamenných desek nebo dlaždic, které se oceňuje cenami souboru cen 979 0 . - . . Očištění vybouraných obrubníků, krajníků, desek nebo dílců části C01 tohoto ceníku. 5. Přemístění vybourané dlažby včetně materiálu z lože a spár na vzdálenost přes 3 m se oceňuje cenami souborů cen 997 22-1 Vodorovná doprava suti a vybouraných hmot. </t>
  </si>
  <si>
    <t>4,50*3,60</t>
  </si>
  <si>
    <t>113107112</t>
  </si>
  <si>
    <t>Odstranění podkladů nebo krytů s přemístěním hmot na skládku na vzdálenost do 3 m nebo s naložením na dopravní prostředek v ploše jednotlivě do 50 m2 z kameniva těženého, o tl. vrstvy přes 100 do 200 mm</t>
  </si>
  <si>
    <t>-233734459</t>
  </si>
  <si>
    <t xml:space="preserve">Poznámka k souboru cen:_x000D_
1. Pro volbu cen z hlediska množství se uvažuje každá souvisle odstraňovaná plocha krytu nebo podkladu stejného druhu samostatně. Odstraňuje-li se několik vrstev vozovky najednou, jednotlivé vrstvy se oceňují každá samostatně. 2. U ploch menších než 50 m2 jsou ceny určeny pro ruční odstranění podkladu nebo krytu, u ploch větších než 50 m2 pro odstranění strojní. 3. Ceny a) –7111 až –7113, –7151 až -7153 a -7211 až -7213 lze použít i pro odstranění podkladů nebo krytů ze štěrkopísku, škváry, strusky nebo z mechanicky zpevněných zemin, b) –7121 až 7125, –7161 až -7165 a -7221 až -7225 lze použít i pro odstranění podkladů nebo krytů ze zemin stabilizovaných vápnem, c) –7130 až -7132, –7170 až -7172 a –7230 až -7232 lze použít i pro odstranění dlažeb uložených do betonového lože a dlažeb z mozaiky uložených do cementové malty nebo podkladu ze zemin stabilizovaných cementem. 4. Ceny lze použít i pro odstranění podkladů nebo krytů opatřených živičnými postřiky nebo nátěry. 5. Ceny odlišené podle tloušťky (např. do 100 mm, do 200 mm) jsou určeny vždy pro celou tloušťku jednotlivých konstrukcí. 6. V cenách nejsou započteny náklady na zarovnání styčných ploch betonových nebo živičných podkladů nebo krytů, které se oceňuje cenami souboru cen 919 73- Zarovnání styčné plochy části C 01 tohoto ceníku. Množství suti získané ze zarovnání styčných ploch podkladů nebo krytů se zvlášť nevykazuje. 7. Přemístění vybouraného materiálu na vzdálenost přes 3 m u cen –7111 až –7146 a přes 20 m u cen -7151 až –7246 se oceňuje cenami souborů cen 997 22-1 Vodorovná doprava suti. 8. Ceny -714 . , -718 . a –724 . nelze použít pro odstranění podkladu nebo krytu frézováním. </t>
  </si>
  <si>
    <t>3,45*2,80</t>
  </si>
  <si>
    <t>Zakládání</t>
  </si>
  <si>
    <t>12</t>
  </si>
  <si>
    <t>272321511</t>
  </si>
  <si>
    <t>Základy z betonu železového (bez výztuže) klenby z betonu bez zvýšených nároků na prostředí tř. C 25/30</t>
  </si>
  <si>
    <t>607026658</t>
  </si>
  <si>
    <t xml:space="preserve">Poznámka k souboru cen:_x000D_
1. V ceně příplatku -5911 jsou započteny náklady na technologické opatření a na ztíženou betonáž pod hladinou pažící bentonitové suspenze a na průběžné odčerpání suspenze s přepouštěním na určené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výztuž, tyto se oceňují cenami souboru cen 27* 36-.... Výztuž základů. </t>
  </si>
  <si>
    <t>2,20*2,15*0,25</t>
  </si>
  <si>
    <t>13</t>
  </si>
  <si>
    <t>272351215</t>
  </si>
  <si>
    <t>Bednění základových stěn kleneb svislé nebo šikmé (odkloněné), půdorysně přímé nebo zalomené ve volných nebo zapažených jámách, rýhách, šachtách, včetně případných vzpěr zřízení</t>
  </si>
  <si>
    <t>1548883561</t>
  </si>
  <si>
    <t>(2,20*2+2,15)*0,25</t>
  </si>
  <si>
    <t>14</t>
  </si>
  <si>
    <t>273351216</t>
  </si>
  <si>
    <t>Bednění základových stěn desek svislé nebo šikmé (odkloněné), půdorysně přímé nebo zalomené ve volných nebo zapažených jámách, rýhách, šachtách, včetně případných vzpěr odstranění</t>
  </si>
  <si>
    <t>-1072086454</t>
  </si>
  <si>
    <t>273361821</t>
  </si>
  <si>
    <t>Výztuž základů desek z betonářské oceli 10 505 (R) nebo BSt 500</t>
  </si>
  <si>
    <t>73800058</t>
  </si>
  <si>
    <t xml:space="preserve">Poznámka k souboru cen:_x000D_
1. Ceny platí pro desky rovné, s náběhy, hřibové nebo upnuté do žeber včetně výztuže těchto žeber. </t>
  </si>
  <si>
    <t>1,183*0,250</t>
  </si>
  <si>
    <t>16</t>
  </si>
  <si>
    <t>279321347</t>
  </si>
  <si>
    <t>Základové zdi z betonu železového (bez výztuže) bez zvláštních nároků na vliv prostředí tř. C 25/30</t>
  </si>
  <si>
    <t>1821802911</t>
  </si>
  <si>
    <t xml:space="preserve">Poznámka k souboru cen:_x000D_
1. V ceně příplatku -5911 jsou započteny náklady na technologické opatření a na ztíženou betonáž pod hladinou pažící bentonitové suspenze a na průběžné odčerpávání suspenze s přepouštěním na určité místo do 20 m, popř. do vany nebo do kalové cisterny k odvozu. Odvoz se oceňuje cenami katalogu 800-2 Zvláštní zakládání objektů. 2. Hloubení s použitím bentonitové suspenze se oceňuje katalogem 800-1 Zemní práce. Bednění se neoceňuje. 3. V cenách nejsou započteny náklady na: a) bednění; tyto se oceňují cenami souboru cen 279 35-11 Bednění základových zdí, b) dodání a uložení výztuže; tyto se oceňují cenami souboru cen 279 36- . . Výztuž základových zdí nosných. </t>
  </si>
  <si>
    <t>(2,20*2+1,65)*1,15*0,25</t>
  </si>
  <si>
    <t>17</t>
  </si>
  <si>
    <t>279351105</t>
  </si>
  <si>
    <t>Bednění základových zdí svislé nebo šikmé (odkloněné), půdorysně přímé nebo zalomené ve volných nebo zapažených jámách, rýhách, šachtách, včetně případných vzpěr, oboustranné za každou stranu zřízení</t>
  </si>
  <si>
    <t>-428547447</t>
  </si>
  <si>
    <t xml:space="preserve">Poznámka k souboru cen:_x000D_
1. Položky -1101, -1102, -1105 a -1106 nelze použít pro bednění výšky přes 4 m při předepsané nepřetržité betonáži konstrukce. Toto bednění se oceňuje individuálně. </t>
  </si>
  <si>
    <t>(2,20*2+2,15)*1,15+(1,95*2+1,65)*1,15</t>
  </si>
  <si>
    <t>18</t>
  </si>
  <si>
    <t>279351106</t>
  </si>
  <si>
    <t>Bednění základových zdí svislé nebo šikmé (odkloněné), půdorysně přímé nebo zalomené ve volných nebo zapažených jámách, rýhách, šachtách, včetně případných vzpěr, oboustranné za každou stranu odstranění</t>
  </si>
  <si>
    <t>1488024027</t>
  </si>
  <si>
    <t>19</t>
  </si>
  <si>
    <t>279361821</t>
  </si>
  <si>
    <t>Výztuž základových zdí nosných svislých nebo odkloněných od svislice, rovinných nebo oblých, deskových nebo žebrových, včetně výztuže jejich žeber z betonářské oceli 10 505 (R) nebo BSt 500</t>
  </si>
  <si>
    <t>194958253</t>
  </si>
  <si>
    <t>1,739*0,250</t>
  </si>
  <si>
    <t>20</t>
  </si>
  <si>
    <t>985512113</t>
  </si>
  <si>
    <t>Stříkaný beton ze suché směsi pevnosti v tlaku 45 MPa (tř. R4) stěn, jedné vrstvy tloušťky 50 mm</t>
  </si>
  <si>
    <t>273244880</t>
  </si>
  <si>
    <t xml:space="preserve">Poznámka k souboru cen:_x000D_
1. Množství měrných jednotek se určuje v m2 rozvinuté lícní plochy stříkaného betonu. 2. Ceny jsou určeny pro zhotovení jedné vrsty stříkaného betonu. U stříkaného betonu nanášeného ve více vrstvách se oceňuje zřízení každé vrstvy samostatně. 3. V cenách jsou započteny i náklady na předvlhčení stříkané plochy, na smetení spadu na hromady nebo naložení na dopravní prostředek. 4. V cenách nejsou započteny náklady na: a) očištění, popř. nutnou úpravu plochy před zhotovením nástřiku z betonu, b) ocelovou výztuž; tyto náklady se oceňují cenami souborů cen: - 985 56-1 Výztuž stříkaného betonu z betonářské oceli, - 985 56-2 Výztuž stříkaného betonu ze svařovaných sítí, - 985 56-4 Kotvičky pro výztuž stříkaného betonu, c) odvoz spadu ze stříkaného betonu, které se oceňují cenami odvozu suti pro objekt, na kterém se stříkání provádí, d) stržení povrchu stříkaného betonu, které se oceňují cenou 985 51-3111. </t>
  </si>
  <si>
    <t>1,65*1,15</t>
  </si>
  <si>
    <t>Svislé a kompletní konstrukce</t>
  </si>
  <si>
    <t>310278842</t>
  </si>
  <si>
    <t>Zazdívka otvorů ve zdivu nadzákladovém nepálenými tvárnicemi plochy přes 0,25 m2 do 1 m2 , ve zdi tl. do 300 mm</t>
  </si>
  <si>
    <t>2009356093</t>
  </si>
  <si>
    <t>0,45*1,80*0,30*3</t>
  </si>
  <si>
    <t>22</t>
  </si>
  <si>
    <t>319202321</t>
  </si>
  <si>
    <t>Vyrovnání nerovného povrchu vnitřního i vnějšího zdiva přizděním, tl. přes 30 do 80 mm</t>
  </si>
  <si>
    <t>1971740477</t>
  </si>
  <si>
    <t>0,30*1,80*3</t>
  </si>
  <si>
    <t>23</t>
  </si>
  <si>
    <t>337173001X01</t>
  </si>
  <si>
    <t>Montáž ocelové konstrukce výtahu pro zasklení</t>
  </si>
  <si>
    <t>406172972</t>
  </si>
  <si>
    <t>24</t>
  </si>
  <si>
    <t>424200X02</t>
  </si>
  <si>
    <t>Ocelová konstrukce výtahové šachty včetně povrchové úpravy</t>
  </si>
  <si>
    <t>komplet</t>
  </si>
  <si>
    <t>-733766877</t>
  </si>
  <si>
    <t>Úpravy povrchů, podlahy a osazování výplní</t>
  </si>
  <si>
    <t>25</t>
  </si>
  <si>
    <t>631311124</t>
  </si>
  <si>
    <t>Mazanina z betonu prostého bez zvýšených nároků na prostředí tl. přes 80 do 120 mm tř. C 16/20</t>
  </si>
  <si>
    <t>233071521</t>
  </si>
  <si>
    <t xml:space="preserve">Poznámka k souboru cen:_x000D_
1. Ceny jsou určeny pro mazaniny krycí (pochůzné i pojízdné), popř. podkladní, plovoucí, vyrovnávací nebo oddělující pod potěry, podlahy, průmyslové podlahy, popř. pro podlévání provizorně podklínovaných patek usazených strojů a technologických zařízení (s náležitým zatemováním hutného betonu). 2. Pro mazaniny tlouštěk větších než 240 mm jsou určeny: a) pro mazaniny ukládané na zeminu (v halách apod.) ceny souborů cen 27* 31- Základy z betonu prostého a 27* 32 - Základy z betonu železového, b) pro mazaniny v nadzemních podlažích ceny souboru cen 411 31- . . Beton kleneb. 3. Ceny lze použít i pro betonový okapový chodníček budovy (včetně tvarování rigolového žlábku) v příslušných tloušťkách. Jeho podloží se oceňuje samostatně. 4. V ceně jsou započteny i náklady na: a) základní stržení povrchu mazaniny s urovnáním vibrační lištou nebo dřevěným hladítkem, b) vytvoření dilatačních spár v mazanině bez zaplnění, pokud jsou dilatační spáry vytvářeny při provádění betonáže. Jestliže jsou dilatační spáry řezány dodatečně, oceňují se cenami souboru cen 634 91-11 Řezání dilatačních nebo smršťovacích spár. </t>
  </si>
  <si>
    <t>2,30*2,20*0,10</t>
  </si>
  <si>
    <t>26</t>
  </si>
  <si>
    <t>631319013</t>
  </si>
  <si>
    <t>Příplatek k cenám mazanin za úpravu povrchu mazaniny přehlazením, mazanina tl. přes 120 do 240 mm</t>
  </si>
  <si>
    <t>-843899539</t>
  </si>
  <si>
    <t xml:space="preserve">Poznámka k souboru cen:_x000D_
1. Ceny -9011 až -9023 lze použít pro mazaniny min. tř. C 8/10. 2. V cenách -9011 až -9023 jsou započteny i náklady za přehlazení povrchu mazaniny ocelovým hladítkem. 3. Ceny -9171 až -9175 lze také použít, bude-li do mazaniny vkládána druhá vrstva výztuže nad sebou oddělená vrstvou betonové směsi, kdy se oceňuje druhé stržení povrchu latí rovněž výměrou (m3) celkové tloušťky tří vrstev mazaniny. </t>
  </si>
  <si>
    <t>1,65*1,90</t>
  </si>
  <si>
    <t>27</t>
  </si>
  <si>
    <t>631319173</t>
  </si>
  <si>
    <t>Příplatek k cenám mazanin za stržení povrchu spodní vrstvy mazaniny latí před vložením výztuže nebo pletiva pro tl. obou vrstev mazaniny přes 80 do 120 mm</t>
  </si>
  <si>
    <t>684857525</t>
  </si>
  <si>
    <t>28</t>
  </si>
  <si>
    <t>631362021</t>
  </si>
  <si>
    <t>Výztuž mazanin ze svařovaných sítí z drátů typu KARI</t>
  </si>
  <si>
    <t>-1552851343</t>
  </si>
  <si>
    <t>2,30*2,20*0,003033*1,30</t>
  </si>
  <si>
    <t>Ostatní konstrukce a práce-bourání</t>
  </si>
  <si>
    <t>29</t>
  </si>
  <si>
    <t>941111132</t>
  </si>
  <si>
    <t>Montáž lešení řadového trubkového lehkého pracovního s podlahami s provozním zatížením tř. 3 do 200 kg/m2 šířky tř. W12 přes 1,2 do 1,5 m, výšky přes 10 do 25 m</t>
  </si>
  <si>
    <t>1113864439</t>
  </si>
  <si>
    <t xml:space="preserve">Poznámka k souboru cen:_x000D_
1. V ceně jsou započteny i náklady na kotvení lešení. 2. Montáž lešení řadového trubkového lehkého výšky přes 25 m se oceňuje individuálně. 3. Šířkou se rozumí půdorysná vzdálenost, měřená od vnitřního líce sloupků zábradlí k protilehlému volnému okraji podlahy nebo mezi vnitřními líci. </t>
  </si>
  <si>
    <t>1,65*11,00+(5,50+2,05*2)*10,15</t>
  </si>
  <si>
    <t>30</t>
  </si>
  <si>
    <t>941111232</t>
  </si>
  <si>
    <t>Montáž lešení řadového trubkového lehkého pracovního s podlahami s provozním zatížením tř. 3 do 200 kg/m2 Příplatek za první a každý další den použití lešení k ceně -1132</t>
  </si>
  <si>
    <t>649580002</t>
  </si>
  <si>
    <t>115,59*60</t>
  </si>
  <si>
    <t>31</t>
  </si>
  <si>
    <t>941111832</t>
  </si>
  <si>
    <t>Demontáž lešení řadového trubkového lehkého pracovního s podlahami s provozním zatížením tř. 3 do 200 kg/m2 šířky tř. W12 přes 1,2 do 1,5 m, výšky přes 10 do 25 m</t>
  </si>
  <si>
    <t>1803059162</t>
  </si>
  <si>
    <t xml:space="preserve">Poznámka k souboru cen:_x000D_
1. Demontáž lešení řadového trubkového lehkého výšky přes 25 m se oceňuje individuálně. </t>
  </si>
  <si>
    <t>32</t>
  </si>
  <si>
    <t>949101111</t>
  </si>
  <si>
    <t>Lešení pomocné pracovní pro objekty pozemních staveb pro zatížení do 150 kg/m2, o výšce lešeňové podlahy do 1,9 m</t>
  </si>
  <si>
    <t>-27347687</t>
  </si>
  <si>
    <t xml:space="preserve">Poznámka k souboru cen:_x000D_
1. V ceně jsou započteny i náklady na montáž, opotřebení a demontáž lešení. 2. V ceně nejsou započteny náklady na manipulaci s lešením; tyto jsou již zahrnuty v cenách příslušných stavebních prací. 3. Množství měrných jednotek se určuje m2 podlahové plochy, na které se práce provádí. </t>
  </si>
  <si>
    <t>6,00*1,50*3</t>
  </si>
  <si>
    <t>33</t>
  </si>
  <si>
    <t>952901111</t>
  </si>
  <si>
    <t>Vyčištění budov nebo objektů před předáním do užívání budov bytové nebo občanské výstavby - zametení a umytí podlah, dlažeb, obkladů, schodů v místnostech, chodbách a schodištích, vyčištění a umytí oken, dveří s rámy, zárubněmi, umytí a vyčištění jiných zasklených a natíraných ploch a zařizovacích předmětů, při světlé výšce podlaží do 4 m</t>
  </si>
  <si>
    <t>-1222987701</t>
  </si>
  <si>
    <t xml:space="preserve">Poznámka k souboru cen:_x000D_
1. Cena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 2. Střešní plochy hal se světlíky nebo okny se oceňují jako podlaží cenou -1221. 3. Množství měrných jednotek se určuje v m2 půdorysné plochy každého podlaží, dané vnějším obrysem podlaží budovy. Plochy balkonů se přičítají. </t>
  </si>
  <si>
    <t>1,65*1,90*3+6,00*2,00*3</t>
  </si>
  <si>
    <t>34</t>
  </si>
  <si>
    <t>953943X002</t>
  </si>
  <si>
    <t xml:space="preserve">Kování K1 a K2 včetně osazení do betonu </t>
  </si>
  <si>
    <t>kus</t>
  </si>
  <si>
    <t>1848768547</t>
  </si>
  <si>
    <t>7+6</t>
  </si>
  <si>
    <t>35</t>
  </si>
  <si>
    <t>966081001X01</t>
  </si>
  <si>
    <t>Demontáž zateplení fasády</t>
  </si>
  <si>
    <t>-51316142</t>
  </si>
  <si>
    <t>36</t>
  </si>
  <si>
    <t>968082017</t>
  </si>
  <si>
    <t>Vybourání plastových rámů oken s křídly, dveřních zárubní, vrat rámu oken s křídly zdvojenými, plochy přes 2 do 4 m2</t>
  </si>
  <si>
    <t>-197187447</t>
  </si>
  <si>
    <t xml:space="preserve">Poznámka k souboru cen:_x000D_
1. Ceny neplatí pro oceňování vybourání kovových rámů s plastovým povrchem; tyto práce lze oceňovat např. cenami souboru cen 968 07-2 . Vybourání kovových rámů. 2. V cenách - 2015 až -2018 jsou započteny i náklady na vyvěšení křídel. </t>
  </si>
  <si>
    <t>2,10*1,80*3</t>
  </si>
  <si>
    <t>37</t>
  </si>
  <si>
    <t>971035641</t>
  </si>
  <si>
    <t>Vybourání otvorů ve zdivu základovém nebo nadzákladovém z cihel, tvárnic, příčkovek z cihel pálených na maltu cementovou plochy do 4 m2, tl. do 300 mm</t>
  </si>
  <si>
    <t>-1589520650</t>
  </si>
  <si>
    <t>1,65*0,95*0,30*3</t>
  </si>
  <si>
    <t>38</t>
  </si>
  <si>
    <t>989.R00</t>
  </si>
  <si>
    <t xml:space="preserve">Stavební přípomoce, dozdívky, opravy omítek a maleb v místnostech bourání kapes, prostupů a ostatní stavební práce a konstrukce nutné k řádnému dokončení díla </t>
  </si>
  <si>
    <t>hod</t>
  </si>
  <si>
    <t>-1706358015</t>
  </si>
  <si>
    <t>PSV</t>
  </si>
  <si>
    <t>Práce a dodávky PSV</t>
  </si>
  <si>
    <t>711</t>
  </si>
  <si>
    <t>Izolace proti vodě, vlhkosti a plynům</t>
  </si>
  <si>
    <t>39</t>
  </si>
  <si>
    <t>71114X001</t>
  </si>
  <si>
    <t>hydroizolace proti zemní vlkhosti vodorovná a svislá SBS modifikovaný asfaltový pás tl.4,0 mm s vložkou ze skelné tkaniny plošné hmostnosti 200 g/m2, bodově natavený, přesahy min. 100 mm včetně položení</t>
  </si>
  <si>
    <t>1970066196</t>
  </si>
  <si>
    <t>2,20*2,15+(2,20+2,15)*2*1,15+2,20*0,80</t>
  </si>
  <si>
    <t>40</t>
  </si>
  <si>
    <t>998711103</t>
  </si>
  <si>
    <t>Přesun hmot pro izolace proti vodě, vlhkosti a plynům stanovený z hmotnosti přesunovaného materiálu vodorovná dopravní vzdálenost do 50 m v objektech výšky přes 12 do 60 m</t>
  </si>
  <si>
    <t>-758847244</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</si>
  <si>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-1181 pro přesun prováděný bez použití mechanizace, tj. za ztížených podmínek, lze použít pouze pro hmotnost materiálu, která se tímto způsobem skutečně přemísťuje. </t>
  </si>
  <si>
    <t>712</t>
  </si>
  <si>
    <t>Povlakové krytiny</t>
  </si>
  <si>
    <t>41</t>
  </si>
  <si>
    <t>712333001X02</t>
  </si>
  <si>
    <t>parozábrana a pojistná hydroizolace - SBS modifikovaný asfaltový pás tl.4,0 mm s vložkou ze skelné tkaniny plošné hmostnosti 200 g/m2, bodově natavený, přesahy min. 100 mm včtně montáže</t>
  </si>
  <si>
    <t>345803536</t>
  </si>
  <si>
    <t>42</t>
  </si>
  <si>
    <t>712363001X01</t>
  </si>
  <si>
    <t>Povlaková krytina z PVC-p pásů tl.1,50 mm svařovaná mechanicky kotvenou přes TI tl do 100 mm včetně ochranné textilie a položeni a napojení na stávající krytimu</t>
  </si>
  <si>
    <t>-407648069</t>
  </si>
  <si>
    <t>713</t>
  </si>
  <si>
    <t>Izolace tepelné</t>
  </si>
  <si>
    <t>43</t>
  </si>
  <si>
    <t>713131141</t>
  </si>
  <si>
    <t>Montáž tepelné izolace stěn rohožemi, pásy, deskami, dílci, bloky (izolační materiál ve specifikaci) lepením celoplošně</t>
  </si>
  <si>
    <t>541222136</t>
  </si>
  <si>
    <t xml:space="preserve">Poznámka k souboru cen:_x000D_
1. Položky Montáž tepelných izolací stěn lze použít i pro ocenění montáže svislých tepelných izolací základových konstrukcí (základové pásy, desky apod.). 2. V cenách -1161 až -1167 nejsou započteny náklady na podkladní rošt a olištování zdí; tyto se oceňují pro kovový rošt cenami souboru 763 12-16 katalogu 763 - Konstrukce suché výstavby nebo pro dřevěný rošt cenami souboru 766 41-72 katalogu 766 – Konstrukce truhlářské. </t>
  </si>
  <si>
    <t>(2,25+2,20*2)*1,15</t>
  </si>
  <si>
    <t>44</t>
  </si>
  <si>
    <t>283763520</t>
  </si>
  <si>
    <t>deska fasádní polystyrénová pro tepelné izolace spodní stavby 1250 x 600 x 50 mm</t>
  </si>
  <si>
    <t>544076690</t>
  </si>
  <si>
    <t>7,648*1,02</t>
  </si>
  <si>
    <t>45</t>
  </si>
  <si>
    <t>713141151</t>
  </si>
  <si>
    <t>Montáž tepelné izolace střech plochých rohožemi, pásy, deskami, dílci, bloky (izolační materiál ve specifikaci) kladenými volně jednovrstvá</t>
  </si>
  <si>
    <t>-1966047572</t>
  </si>
  <si>
    <t xml:space="preserve">Poznámka k souboru cen:_x000D_
1. Množství tepelné izolace střech plochých atikovými pásky k ceně -1211 se určuje v m projektované délky obložení (bez přesahů) na obvodu ploché střechy. 2. Množství jednotek tepelné izolace střech plochých spádovými klíny k cenám -1311 až -1335 se určuje v m2 půdorysné projektované vyspádované plochy střechy. </t>
  </si>
  <si>
    <t>1,95*2,35</t>
  </si>
  <si>
    <t>46</t>
  </si>
  <si>
    <t>631481040</t>
  </si>
  <si>
    <t>deska izolační minerální střešní λ-0.038 600x1200 mm tl. 100 mm</t>
  </si>
  <si>
    <t>-167798367</t>
  </si>
  <si>
    <t>5,375*1,02</t>
  </si>
  <si>
    <t>47</t>
  </si>
  <si>
    <t>998713102</t>
  </si>
  <si>
    <t>Přesun hmot pro izolace tepelné stanovený z hmotnosti přesunovaného materiálu vodorovná dopravní vzdálenost do 50 m v objektech výšky přes 6 m do 12 m</t>
  </si>
  <si>
    <t>73890788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</si>
  <si>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-3181 pro přesun prováděný bez použití mechanizace, tj. za ztížených podmínek, lze použít pouze pro hmotnost materiálu, která se tímto způsobem skutečně přemísťuje. </t>
  </si>
  <si>
    <t>767</t>
  </si>
  <si>
    <t>Konstrukce zámečnické</t>
  </si>
  <si>
    <t>48</t>
  </si>
  <si>
    <t>767391002X01</t>
  </si>
  <si>
    <t>Krytina z tvarovaných plechů trapézových nebo vlnitých, uchyceným šroubováním včetně montáže</t>
  </si>
  <si>
    <t>119472127</t>
  </si>
  <si>
    <t>49</t>
  </si>
  <si>
    <t>767995005X02</t>
  </si>
  <si>
    <t>Ocelové výměny u obvodového pláště budovy včetně montáže, ukotvení a povrchové úpravy</t>
  </si>
  <si>
    <t>-2041428905</t>
  </si>
  <si>
    <t>50</t>
  </si>
  <si>
    <t>998767102</t>
  </si>
  <si>
    <t>Přesun hmot pro zámečnické konstrukce stanovený z hmotnosti přesunovaného materiálu vodorovná dopravní vzdálenost do 50 m v objektech výšky přes 6 do 12 m</t>
  </si>
  <si>
    <t>260685429</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</si>
  <si>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 2. Pokud nelze jednoznačně stanovit hmotnost přesunovaných materiálů, lze pro výpočet přesunu hmot použít orientačně procentní sazbu. Touto sazbou se vynásobí rozpočtové náklady za celý stavební díl včetně nákladů na materiál ve specifikacích. 3. Příplatek k cenám -7181 pro přesun prováděný bez použití mechanizace, tj. za ztížených podmínek, lze použít pouze pro hmotnost materiálu, která se tímto způsobem skutečně přemísťuje. </t>
  </si>
  <si>
    <t>787</t>
  </si>
  <si>
    <t>Dokončovací práce - zasklívání</t>
  </si>
  <si>
    <t>51</t>
  </si>
  <si>
    <t>787793X01</t>
  </si>
  <si>
    <t>Opláštění ocelové konstrukce výtahu izolační dvojsklo kotvené na kovové terče, spáry mezi skly budou opatřené těsnícím profilem. Spodní dva moduly budou v provedení Bezpečnostní sklo ( Prevence úrazů dle EN12600 Ochrana osob) včetně montáže</t>
  </si>
  <si>
    <t>-1298237424</t>
  </si>
  <si>
    <t xml:space="preserve">D.1.2 - Elektroinstalace </t>
  </si>
  <si>
    <t xml:space="preserve">    741 - Elektromontáže</t>
  </si>
  <si>
    <t>741</t>
  </si>
  <si>
    <t>Elektromontáže</t>
  </si>
  <si>
    <t>7441</t>
  </si>
  <si>
    <t>Osvětlení výtahové šachty</t>
  </si>
  <si>
    <t>soubor</t>
  </si>
  <si>
    <t>875828652</t>
  </si>
  <si>
    <t>7442</t>
  </si>
  <si>
    <t>Elektro rozvody - přivedení k výtahové šachtě</t>
  </si>
  <si>
    <t>-755714535</t>
  </si>
  <si>
    <t>R</t>
  </si>
  <si>
    <t>Úprava rozvaděče</t>
  </si>
  <si>
    <t>-2093731578</t>
  </si>
  <si>
    <t>743</t>
  </si>
  <si>
    <t>Úprava bleskosvodu a uzemnění</t>
  </si>
  <si>
    <t>-401839243</t>
  </si>
  <si>
    <t>D.1.3 - Výtah</t>
  </si>
  <si>
    <t>M - Práce a dodávky M</t>
  </si>
  <si>
    <t xml:space="preserve">    33-M - Montáže dopr.zaříz.,sklad. zař. a váh</t>
  </si>
  <si>
    <t>Práce a dodávky M</t>
  </si>
  <si>
    <t>33-M</t>
  </si>
  <si>
    <t>Montáže dopr.zaříz.,sklad. zař. a váh</t>
  </si>
  <si>
    <t>33003X001</t>
  </si>
  <si>
    <t>Dodávka a montáž výtahu A</t>
  </si>
  <si>
    <t>64</t>
  </si>
  <si>
    <t>-1515879124</t>
  </si>
  <si>
    <t>D - Výtah budovy D</t>
  </si>
  <si>
    <t>Dodávka a montáž výtahu D</t>
  </si>
  <si>
    <t>VON - Vedlejší a ostatní náklady</t>
  </si>
  <si>
    <t>VRN - Vedlejší rozpočtové náklady</t>
  </si>
  <si>
    <t xml:space="preserve">    O02 - Ostatní náklady</t>
  </si>
  <si>
    <t xml:space="preserve">    0 - Vedlejší rozpočtové náklady</t>
  </si>
  <si>
    <t>VRN</t>
  </si>
  <si>
    <t>Vedlejší rozpočtové náklady</t>
  </si>
  <si>
    <t>O02</t>
  </si>
  <si>
    <t>Ostatní náklady</t>
  </si>
  <si>
    <t>0132540X1</t>
  </si>
  <si>
    <t>Projektové práce dokumentace (výkresová a textová) skutečného provedení stavby - tištěná verze - 3ks</t>
  </si>
  <si>
    <t>1024</t>
  </si>
  <si>
    <t>788920144</t>
  </si>
  <si>
    <t>0132540X2</t>
  </si>
  <si>
    <t>Projektové práce dokumentace stavby skutečného provedení - elektronická verze - 1ks</t>
  </si>
  <si>
    <t>864675841</t>
  </si>
  <si>
    <t>0132740X1</t>
  </si>
  <si>
    <t>Fotodokumentace prováděného díla</t>
  </si>
  <si>
    <t>1763935675</t>
  </si>
  <si>
    <t>P</t>
  </si>
  <si>
    <t xml:space="preserve">Poznámka k položce:
Náklady na zajištění průběžné fotodokumentace provádění díla – zhotovitel zajistí a předá objednateli průběžnou fotodokumentaci realizace díla v 1 digitálním vyhotovení. Fotodokumentace bude dokladovat průběh díla a bude zejména dokumentovat části stavby a konstrukce před jejich zakrytím.
</t>
  </si>
  <si>
    <t>0430020X1</t>
  </si>
  <si>
    <t>Zkoušky, atesty a revize</t>
  </si>
  <si>
    <t>1705524883</t>
  </si>
  <si>
    <t xml:space="preserve">Poznámka k položce:
Náklady na zajištění všech nezbytných zkoušek, atestů a revizí podle ČSN a případných jiných právních nebo technických předpisů platných v době provádění a předání díla, kterými bude prokázáno dosažení předepsané kvality a předepsaných technických parametrů díla. Položka zahrnuje i výtažné a odtrhové zkoušky.
</t>
  </si>
  <si>
    <t>045002000</t>
  </si>
  <si>
    <t>Kompletační a koordinační činnost</t>
  </si>
  <si>
    <t>CS ÚRS 2016 01</t>
  </si>
  <si>
    <t>1310247037</t>
  </si>
  <si>
    <t xml:space="preserve">Poznámka k položce:
Náklady  na zajištění oznámení zahájení stavebních prací v souladu s pravomocnými rozhodnutími a vyjádřeními například správců sítí.; poskytnutí součinnosti při tvorbě povinných monitorovacích zpráv projektu; zajištění koordinační činnosti subdodavatelů zhotovitele; zajištění a provedení všech nezbytných opatření organizačního a stavebně technologického charakteru k řádnému provedení předmětu díla. Předání všech dokladů o dokončené stavbě.
</t>
  </si>
  <si>
    <t>049003X008</t>
  </si>
  <si>
    <t>Náklady spojené s vyřízením požadavků orgánů a organizací nutných před započetím výstavby</t>
  </si>
  <si>
    <t>1307197835</t>
  </si>
  <si>
    <t>0915040X1</t>
  </si>
  <si>
    <t>Publicita projektu - stálá pamětní deska</t>
  </si>
  <si>
    <t>-496047838</t>
  </si>
  <si>
    <t>0915040X2</t>
  </si>
  <si>
    <t>Publicita projektu - dočasný billboard</t>
  </si>
  <si>
    <t>2094296268</t>
  </si>
  <si>
    <t>301000X010</t>
  </si>
  <si>
    <t xml:space="preserve">Výrobní a dílenská dokumentace </t>
  </si>
  <si>
    <t>-1556981946</t>
  </si>
  <si>
    <t>0300010X1</t>
  </si>
  <si>
    <t>Vybudování, provoz, údržba a odstraněnní zařízení staveniště</t>
  </si>
  <si>
    <t>-435005751</t>
  </si>
  <si>
    <t xml:space="preserve">Poznámka k položce:
Náklady na vybudování a zajištění zařízení staveniště a jeho provoz, údržbu a likvidaci v souladu s platnými právními předpisy, včetně případného zajištění ohlášení dle zákona č. 183/2006 Sb., o územním plánování a stavebním řádu (stavební zákon), ve znění pozdějších předpisů; zřízení staveništních přípojek energií (vody a energie), jejich měření, provoz, údržba, úhrada a likvidace; zajištění případného zimního opatření; náklady na úpravu povrchů po odstranění zařízení staveniště a úklid ploch, na kterých bylo zařízení staveniště provozováno; dodávka, skladování, správa, zabudování a montáž veškerých dílů a materiálů a zařízení týkající se veřejné zakázky; zajištění staveniště proti přístupu nepovolaných osob, zabezpečení staveniště. Náklady na vybavení objektů zařízení staveniště a odstranění objektů zařízení staveniště včetně odvozu. Náklady na střežení, vhodné zabezpečení staveniště.
</t>
  </si>
  <si>
    <t>0700010X1</t>
  </si>
  <si>
    <t>Provozní a územní vlivy</t>
  </si>
  <si>
    <t>-324076117</t>
  </si>
  <si>
    <t xml:space="preserve">Poznámka k položce:
Náklady na úpravu pozemků, jež  nejsou součástí díla, ale budou stavbou dotčeny, uvede zhotovitel po ukončení prací neprodleně do původního stavu; náklady na zajištění opatření k dočasné ochraně vzrostlých dřevin, jež mají být zachovány, konstrukcí a staveb, náklady na opatření k ochraně a zabezpečení strojů a materiálů na staveništi. Náklady na zábor pozemku, který není v majetku zadavatele.
</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</si>
  <si>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</si>
  <si>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</si>
  <si>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</si>
  <si>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</si>
  <si>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</si>
  <si>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</si>
  <si>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</si>
  <si>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</si>
  <si>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</si>
  <si>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</si>
  <si>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</si>
  <si>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</si>
  <si>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</si>
  <si>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</si>
  <si>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</si>
  <si>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</si>
  <si>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</si>
  <si>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 prací pro daný typ objektu</t>
  </si>
  <si>
    <r>
      <rPr>
        <i/>
        <sz val="9"/>
        <rFont val="Trebuchet MS"/>
        <charset val="238"/>
      </rPr>
      <t xml:space="preserve">Soupis prací </t>
    </r>
    <r>
      <rPr>
        <sz val="9"/>
        <rFont val="Trebuchet MS"/>
        <charset val="238"/>
      </rPr>
      <t>pro jednotlivé objekty obsahuje sestavy Krycí list soupisu,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</si>
  <si>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</si>
  <si>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</si>
  <si>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</si>
  <si>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</si>
  <si>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</si>
  <si>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</si>
  <si>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</si>
  <si>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</si>
  <si>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</si>
  <si>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</si>
  <si>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</si>
  <si>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</si>
  <si>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</si>
  <si>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</si>
  <si>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</si>
  <si>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</si>
  <si>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</si>
  <si>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</si>
  <si>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</si>
  <si>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</si>
  <si>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</si>
  <si>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</si>
  <si>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</si>
  <si>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</si>
  <si>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</si>
  <si>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</si>
  <si>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</si>
  <si>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</si>
  <si>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</si>
  <si>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</si>
  <si>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</si>
  <si>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</si>
  <si>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</si>
  <si>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</si>
  <si>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musí být všechna tato pole vyplněna nenulovými kladnými číslicemi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</si>
  <si>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</si>
  <si>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</si>
  <si>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</si>
  <si>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</si>
  <si>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je v tomto případě povinen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</si>
  <si>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</si>
  <si>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Není však přípustné, aby obě pole - J.materiál, J.Montáž byly u jedné položky vyplněny nulou.</t>
  </si>
  <si>
    <t>Název</t>
  </si>
  <si>
    <t>Povinný</t>
  </si>
  <si>
    <t>Max. počet</t>
  </si>
  <si>
    <t>atributu</t>
  </si>
  <si>
    <t>(A/N)</t>
  </si>
  <si>
    <t>znaků</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</si>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</sst>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numFmt numFmtId="165" formatCode="dd\.mm\.yyyy"/>
    <numFmt numFmtId="166" formatCode="#,##0.00000"/>
    <numFmt numFmtId="167" formatCode="#,##0.000"/>
  </numFmts>
  <fonts count="46">
    <font>
      <sz val="8"/>
      <name val="Trebuchet MS"/>
      <family val="2"/>
    </font>
    <font>
      <sz val="8"/>
      <color rgb="FF969696"/>
      <name val="Trebuchet MS"/>
    </font>
    <font>
      <sz val="9"/>
      <name val="Trebuchet MS"/>
    </font>
    <font>
      <b/>
      <sz val="12"/>
      <name val="Trebuchet MS"/>
    </font>
    <font>
      <sz val="11"/>
      <name val="Trebuchet MS"/>
    </font>
    <font>
      <sz val="10"/>
      <name val="Trebuchet MS"/>
    </font>
    <font>
      <sz val="12"/>
      <color rgb="FF003366"/>
      <name val="Trebuchet MS"/>
    </font>
    <font>
      <sz val="10"/>
      <color rgb="FF003366"/>
      <name val="Trebuchet MS"/>
    </font>
    <font>
      <sz val="8"/>
      <color rgb="FF003366"/>
      <name val="Trebuchet MS"/>
    </font>
    <font>
      <sz val="8"/>
      <color rgb="FF505050"/>
      <name val="Trebuchet MS"/>
    </font>
    <font>
      <sz val="8"/>
      <color rgb="FFFAE682"/>
      <name val="Trebuchet MS"/>
    </font>
    <font>
      <sz val="10"/>
      <color rgb="FF960000"/>
      <name val="Trebuchet MS"/>
    </font>
    <font>
      <u/>
      <sz val="10"/>
      <color theme="10"/>
      <name val="Trebuchet MS"/>
    </font>
    <font>
      <sz val="8"/>
      <color rgb="FF3366FF"/>
      <name val="Trebuchet MS"/>
    </font>
    <font>
      <b/>
      <sz val="16"/>
      <name val="Trebuchet MS"/>
    </font>
    <font>
      <b/>
      <sz val="12"/>
      <color rgb="FF969696"/>
      <name val="Trebuchet MS"/>
    </font>
    <font>
      <sz val="9"/>
      <color rgb="FF969696"/>
      <name val="Trebuchet MS"/>
    </font>
    <font>
      <b/>
      <sz val="8"/>
      <color rgb="FF969696"/>
      <name val="Trebuchet MS"/>
    </font>
    <font>
      <b/>
      <sz val="10"/>
      <name val="Trebuchet MS"/>
    </font>
    <font>
      <b/>
      <sz val="9"/>
      <name val="Trebuchet MS"/>
    </font>
    <font>
      <sz val="12"/>
      <color rgb="FF969696"/>
      <name val="Trebuchet MS"/>
    </font>
    <font>
      <b/>
      <sz val="12"/>
      <color rgb="FF960000"/>
      <name val="Trebuchet MS"/>
    </font>
    <font>
      <sz val="12"/>
      <name val="Trebuchet MS"/>
    </font>
    <font>
      <b/>
      <sz val="11"/>
      <color rgb="FF003366"/>
      <name val="Trebuchet MS"/>
    </font>
    <font>
      <sz val="11"/>
      <color rgb="FF003366"/>
      <name val="Trebuchet MS"/>
    </font>
    <font>
      <b/>
      <sz val="11"/>
      <name val="Trebuchet MS"/>
    </font>
    <font>
      <sz val="11"/>
      <color rgb="FF969696"/>
      <name val="Trebuchet MS"/>
    </font>
    <font>
      <sz val="18"/>
      <color theme="10"/>
      <name val="Wingdings 2"/>
    </font>
    <font>
      <b/>
      <sz val="10"/>
      <color rgb="FF003366"/>
      <name val="Trebuchet MS"/>
    </font>
    <font>
      <sz val="10"/>
      <color rgb="FF969696"/>
      <name val="Trebuchet MS"/>
    </font>
    <font>
      <sz val="10"/>
      <color theme="10"/>
      <name val="Trebuchet MS"/>
    </font>
    <font>
      <b/>
      <sz val="12"/>
      <color rgb="FF800000"/>
      <name val="Trebuchet MS"/>
    </font>
    <font>
      <sz val="8"/>
      <color rgb="FF960000"/>
      <name val="Trebuchet MS"/>
    </font>
    <font>
      <b/>
      <sz val="8"/>
      <name val="Trebuchet MS"/>
    </font>
    <font>
      <sz val="7"/>
      <color rgb="FF969696"/>
      <name val="Trebuchet MS"/>
    </font>
    <font>
      <i/>
      <sz val="7"/>
      <color rgb="FF969696"/>
      <name val="Trebuchet MS"/>
    </font>
    <font>
      <i/>
      <sz val="8"/>
      <color rgb="FF0000FF"/>
      <name val="Trebuchet MS"/>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7">
    <fill>
      <patternFill patternType="none"/>
    </fill>
    <fill>
      <patternFill patternType="gray125"/>
    </fill>
    <fill>
      <patternFill patternType="solid">
        <fgColor rgb="FFFAE682"/>
      </patternFill>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37">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right style="thin">
        <color rgb="FF000000"/>
      </right>
      <top style="hair">
        <color rgb="FF969696"/>
      </top>
      <bottom/>
      <diagonal/>
    </border>
    <border>
      <left/>
      <right style="thin">
        <color rgb="FF000000"/>
      </right>
      <top style="hair">
        <color rgb="FF000000"/>
      </top>
      <bottom style="hair">
        <color rgb="FF000000"/>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4" fillId="0" borderId="0" applyNumberFormat="0" applyFill="0" applyBorder="0" applyAlignment="0" applyProtection="0"/>
  </cellStyleXfs>
  <cellXfs count="355">
    <xf numFmtId="0" fontId="0" fillId="0" borderId="0" xfId="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Font="1" applyAlignment="1">
      <alignment horizontal="center" vertical="center" wrapText="1"/>
    </xf>
    <xf numFmtId="0" fontId="8" fillId="0" borderId="0" xfId="0" applyFont="1" applyAlignment="1"/>
    <xf numFmtId="0" fontId="9" fillId="0" borderId="0" xfId="0" applyFont="1" applyAlignment="1">
      <alignment vertical="center"/>
    </xf>
    <xf numFmtId="0" fontId="0" fillId="0" borderId="0" xfId="0" applyAlignment="1" applyProtection="1">
      <alignment horizontal="center" vertical="center"/>
      <protection locked="0"/>
    </xf>
    <xf numFmtId="0" fontId="10" fillId="2" borderId="0" xfId="0" applyFont="1" applyFill="1" applyAlignment="1" applyProtection="1">
      <alignment horizontal="left" vertical="center"/>
    </xf>
    <xf numFmtId="0" fontId="5" fillId="2" borderId="0" xfId="0" applyFont="1" applyFill="1" applyAlignment="1" applyProtection="1">
      <alignment vertical="center"/>
    </xf>
    <xf numFmtId="0" fontId="11" fillId="2" borderId="0" xfId="0" applyFont="1" applyFill="1" applyAlignment="1" applyProtection="1">
      <alignment horizontal="left" vertical="center"/>
    </xf>
    <xf numFmtId="0" fontId="12" fillId="2" borderId="0" xfId="1" applyFont="1" applyFill="1" applyAlignment="1" applyProtection="1">
      <alignment vertical="center"/>
    </xf>
    <xf numFmtId="0" fontId="44" fillId="2" borderId="0" xfId="1" applyFill="1"/>
    <xf numFmtId="0" fontId="0" fillId="2" borderId="0" xfId="0" applyFill="1"/>
    <xf numFmtId="0" fontId="10" fillId="2" borderId="0" xfId="0" applyFont="1" applyFill="1" applyAlignment="1">
      <alignment horizontal="left" vertical="center"/>
    </xf>
    <xf numFmtId="0" fontId="10" fillId="0" borderId="0" xfId="0" applyFont="1" applyAlignment="1">
      <alignment horizontal="left" vertical="center"/>
    </xf>
    <xf numFmtId="0" fontId="0" fillId="0" borderId="0" xfId="0" applyFont="1" applyAlignment="1">
      <alignment horizontal="left"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14" fillId="0" borderId="0" xfId="0" applyFont="1" applyBorder="1" applyAlignment="1">
      <alignment horizontal="left" vertical="center"/>
    </xf>
    <xf numFmtId="0" fontId="0" fillId="0" borderId="6" xfId="0" applyBorder="1"/>
    <xf numFmtId="0" fontId="13" fillId="0" borderId="0" xfId="0" applyFont="1" applyAlignment="1">
      <alignment horizontal="left" vertical="center"/>
    </xf>
    <xf numFmtId="0" fontId="15" fillId="0" borderId="0" xfId="0" applyFont="1" applyAlignment="1">
      <alignment horizontal="left" vertical="center"/>
    </xf>
    <xf numFmtId="0" fontId="16" fillId="0" borderId="0" xfId="0" applyFont="1" applyBorder="1" applyAlignment="1">
      <alignment horizontal="left" vertical="top"/>
    </xf>
    <xf numFmtId="0" fontId="2" fillId="0" borderId="0" xfId="0" applyFont="1" applyBorder="1" applyAlignment="1">
      <alignment horizontal="left" vertical="center"/>
    </xf>
    <xf numFmtId="0" fontId="3" fillId="0" borderId="0" xfId="0" applyFont="1" applyBorder="1" applyAlignment="1">
      <alignment horizontal="left" vertical="top"/>
    </xf>
    <xf numFmtId="0" fontId="16" fillId="0" borderId="0" xfId="0" applyFont="1" applyBorder="1" applyAlignment="1">
      <alignment horizontal="left" vertical="center"/>
    </xf>
    <xf numFmtId="0" fontId="2" fillId="4" borderId="0" xfId="0" applyFont="1" applyFill="1" applyBorder="1" applyAlignment="1" applyProtection="1">
      <alignment horizontal="left" vertical="center"/>
      <protection locked="0"/>
    </xf>
    <xf numFmtId="49" fontId="2" fillId="4" borderId="0" xfId="0" applyNumberFormat="1" applyFont="1" applyFill="1" applyBorder="1" applyAlignment="1" applyProtection="1">
      <alignment horizontal="left" vertical="center"/>
      <protection locked="0"/>
    </xf>
    <xf numFmtId="0" fontId="0" fillId="0" borderId="7" xfId="0" applyBorder="1"/>
    <xf numFmtId="0" fontId="0" fillId="0" borderId="5" xfId="0" applyFont="1" applyBorder="1" applyAlignment="1">
      <alignment vertical="center"/>
    </xf>
    <xf numFmtId="0" fontId="0" fillId="0" borderId="0" xfId="0" applyFont="1" applyBorder="1" applyAlignment="1">
      <alignment vertical="center"/>
    </xf>
    <xf numFmtId="0" fontId="18" fillId="0" borderId="8" xfId="0" applyFont="1" applyBorder="1" applyAlignment="1">
      <alignment horizontal="left" vertical="center"/>
    </xf>
    <xf numFmtId="0" fontId="0" fillId="0" borderId="8" xfId="0" applyFont="1" applyBorder="1" applyAlignment="1">
      <alignment vertical="center"/>
    </xf>
    <xf numFmtId="0" fontId="0" fillId="0" borderId="6" xfId="0" applyFont="1" applyBorder="1" applyAlignment="1">
      <alignment vertical="center"/>
    </xf>
    <xf numFmtId="0" fontId="1" fillId="0" borderId="0" xfId="0" applyFont="1" applyBorder="1" applyAlignment="1">
      <alignment horizontal="righ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left" vertical="center"/>
    </xf>
    <xf numFmtId="0" fontId="1" fillId="0" borderId="6" xfId="0" applyFont="1" applyBorder="1" applyAlignment="1">
      <alignment vertical="center"/>
    </xf>
    <xf numFmtId="0" fontId="0" fillId="5" borderId="0" xfId="0" applyFont="1" applyFill="1" applyBorder="1" applyAlignment="1">
      <alignment vertical="center"/>
    </xf>
    <xf numFmtId="0" fontId="3" fillId="5" borderId="9" xfId="0" applyFont="1" applyFill="1" applyBorder="1" applyAlignment="1">
      <alignment horizontal="left" vertical="center"/>
    </xf>
    <xf numFmtId="0" fontId="0" fillId="5" borderId="10" xfId="0" applyFont="1" applyFill="1" applyBorder="1" applyAlignment="1">
      <alignment vertical="center"/>
    </xf>
    <xf numFmtId="0" fontId="3" fillId="5" borderId="10" xfId="0" applyFont="1" applyFill="1" applyBorder="1" applyAlignment="1">
      <alignment horizontal="center" vertical="center"/>
    </xf>
    <xf numFmtId="0" fontId="0" fillId="5" borderId="6" xfId="0" applyFont="1" applyFill="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14" fillId="0" borderId="0" xfId="0" applyFont="1" applyAlignment="1">
      <alignment horizontal="left" vertical="center"/>
    </xf>
    <xf numFmtId="0" fontId="2" fillId="0" borderId="5" xfId="0" applyFont="1" applyBorder="1" applyAlignment="1">
      <alignment vertical="center"/>
    </xf>
    <xf numFmtId="0" fontId="16" fillId="0" borderId="0" xfId="0" applyFont="1" applyAlignment="1">
      <alignment horizontal="left" vertical="center"/>
    </xf>
    <xf numFmtId="0" fontId="3" fillId="0" borderId="5" xfId="0" applyFont="1" applyBorder="1" applyAlignment="1">
      <alignment vertical="center"/>
    </xf>
    <xf numFmtId="0" fontId="3" fillId="0" borderId="0" xfId="0" applyFont="1" applyAlignment="1">
      <alignment horizontal="left" vertical="center"/>
    </xf>
    <xf numFmtId="0" fontId="19" fillId="0" borderId="0" xfId="0" applyFont="1" applyAlignment="1">
      <alignment vertical="center"/>
    </xf>
    <xf numFmtId="165" fontId="2" fillId="0" borderId="0" xfId="0" applyNumberFormat="1" applyFont="1" applyAlignment="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0" fillId="0" borderId="19" xfId="0" applyFont="1" applyBorder="1" applyAlignment="1">
      <alignment vertical="center"/>
    </xf>
    <xf numFmtId="0" fontId="0" fillId="6" borderId="10" xfId="0" applyFont="1" applyFill="1" applyBorder="1" applyAlignment="1">
      <alignment vertical="center"/>
    </xf>
    <xf numFmtId="0" fontId="2" fillId="6" borderId="11" xfId="0" applyFont="1" applyFill="1" applyBorder="1" applyAlignment="1">
      <alignment horizontal="center" vertical="center"/>
    </xf>
    <xf numFmtId="0" fontId="16" fillId="0" borderId="2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0" fillId="0" borderId="15"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0" fontId="3" fillId="0" borderId="0" xfId="0" applyFont="1" applyAlignment="1">
      <alignment horizontal="center" vertical="center"/>
    </xf>
    <xf numFmtId="4" fontId="20" fillId="0" borderId="18" xfId="0" applyNumberFormat="1" applyFont="1" applyBorder="1" applyAlignment="1">
      <alignment vertical="center"/>
    </xf>
    <xf numFmtId="4" fontId="20" fillId="0" borderId="0" xfId="0" applyNumberFormat="1" applyFont="1" applyBorder="1" applyAlignment="1">
      <alignment vertical="center"/>
    </xf>
    <xf numFmtId="166" fontId="20" fillId="0" borderId="0" xfId="0" applyNumberFormat="1" applyFont="1" applyBorder="1" applyAlignment="1">
      <alignment vertical="center"/>
    </xf>
    <xf numFmtId="4" fontId="20" fillId="0" borderId="19" xfId="0" applyNumberFormat="1" applyFont="1" applyBorder="1" applyAlignment="1">
      <alignment vertical="center"/>
    </xf>
    <xf numFmtId="0" fontId="22" fillId="0" borderId="0" xfId="0" applyFont="1" applyAlignment="1">
      <alignment horizontal="left" vertical="center"/>
    </xf>
    <xf numFmtId="0" fontId="4" fillId="0" borderId="5" xfId="0" applyFont="1" applyBorder="1" applyAlignment="1">
      <alignmen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horizontal="center" vertical="center"/>
    </xf>
    <xf numFmtId="4" fontId="26" fillId="0" borderId="18" xfId="0" applyNumberFormat="1" applyFont="1" applyBorder="1" applyAlignment="1">
      <alignment vertical="center"/>
    </xf>
    <xf numFmtId="4" fontId="26" fillId="0" borderId="0" xfId="0" applyNumberFormat="1" applyFont="1" applyBorder="1" applyAlignment="1">
      <alignment vertical="center"/>
    </xf>
    <xf numFmtId="166" fontId="26" fillId="0" borderId="0" xfId="0" applyNumberFormat="1" applyFont="1" applyBorder="1" applyAlignment="1">
      <alignment vertical="center"/>
    </xf>
    <xf numFmtId="4" fontId="26" fillId="0" borderId="19" xfId="0" applyNumberFormat="1" applyFont="1" applyBorder="1" applyAlignment="1">
      <alignment vertical="center"/>
    </xf>
    <xf numFmtId="0" fontId="4" fillId="0" borderId="0" xfId="0" applyFont="1" applyAlignment="1">
      <alignment horizontal="left" vertical="center"/>
    </xf>
    <xf numFmtId="0" fontId="27" fillId="0" borderId="0" xfId="1" applyFont="1" applyAlignment="1">
      <alignment horizontal="center" vertical="center"/>
    </xf>
    <xf numFmtId="0" fontId="5" fillId="0" borderId="5" xfId="0" applyFont="1" applyBorder="1" applyAlignment="1">
      <alignment vertical="center"/>
    </xf>
    <xf numFmtId="0" fontId="5" fillId="0" borderId="0" xfId="0" applyFont="1" applyAlignment="1">
      <alignment horizontal="center" vertical="center"/>
    </xf>
    <xf numFmtId="4" fontId="29" fillId="0" borderId="18" xfId="0" applyNumberFormat="1" applyFont="1" applyBorder="1" applyAlignment="1">
      <alignment vertical="center"/>
    </xf>
    <xf numFmtId="4" fontId="29" fillId="0" borderId="0" xfId="0" applyNumberFormat="1" applyFont="1" applyBorder="1" applyAlignment="1">
      <alignment vertical="center"/>
    </xf>
    <xf numFmtId="166" fontId="29" fillId="0" borderId="0" xfId="0" applyNumberFormat="1" applyFont="1" applyBorder="1" applyAlignment="1">
      <alignment vertical="center"/>
    </xf>
    <xf numFmtId="4" fontId="29" fillId="0" borderId="19" xfId="0" applyNumberFormat="1" applyFont="1" applyBorder="1" applyAlignment="1">
      <alignment vertical="center"/>
    </xf>
    <xf numFmtId="0" fontId="5" fillId="0" borderId="0" xfId="0" applyFont="1" applyAlignment="1">
      <alignment horizontal="left" vertical="center"/>
    </xf>
    <xf numFmtId="4" fontId="26" fillId="0" borderId="23" xfId="0" applyNumberFormat="1" applyFont="1" applyBorder="1" applyAlignment="1">
      <alignment vertical="center"/>
    </xf>
    <xf numFmtId="4" fontId="26" fillId="0" borderId="24" xfId="0" applyNumberFormat="1" applyFont="1" applyBorder="1" applyAlignment="1">
      <alignment vertical="center"/>
    </xf>
    <xf numFmtId="166" fontId="26" fillId="0" borderId="24" xfId="0" applyNumberFormat="1" applyFont="1" applyBorder="1" applyAlignment="1">
      <alignment vertical="center"/>
    </xf>
    <xf numFmtId="4" fontId="26" fillId="0" borderId="25" xfId="0" applyNumberFormat="1" applyFont="1" applyBorder="1" applyAlignment="1">
      <alignment vertical="center"/>
    </xf>
    <xf numFmtId="0" fontId="0" fillId="0" borderId="0" xfId="0" applyProtection="1">
      <protection locked="0"/>
    </xf>
    <xf numFmtId="0" fontId="5" fillId="2" borderId="0" xfId="0" applyFont="1" applyFill="1" applyAlignment="1">
      <alignment vertical="center"/>
    </xf>
    <xf numFmtId="0" fontId="11" fillId="2" borderId="0" xfId="0" applyFont="1" applyFill="1" applyAlignment="1">
      <alignment horizontal="left" vertical="center"/>
    </xf>
    <xf numFmtId="0" fontId="30" fillId="2" borderId="0" xfId="1" applyFont="1" applyFill="1" applyAlignment="1">
      <alignment vertical="center"/>
    </xf>
    <xf numFmtId="0" fontId="5" fillId="2" borderId="0" xfId="0" applyFont="1" applyFill="1" applyAlignment="1" applyProtection="1">
      <alignment vertical="center"/>
      <protection locked="0"/>
    </xf>
    <xf numFmtId="0" fontId="0" fillId="0" borderId="3" xfId="0" applyBorder="1" applyProtection="1">
      <protection locked="0"/>
    </xf>
    <xf numFmtId="0" fontId="0" fillId="0" borderId="0" xfId="0" applyBorder="1" applyProtection="1">
      <protection locked="0"/>
    </xf>
    <xf numFmtId="0" fontId="0" fillId="0" borderId="0" xfId="0" applyFont="1" applyBorder="1" applyAlignment="1" applyProtection="1">
      <alignment vertical="center"/>
      <protection locked="0"/>
    </xf>
    <xf numFmtId="0" fontId="16" fillId="0" borderId="0" xfId="0" applyFont="1" applyBorder="1" applyAlignment="1" applyProtection="1">
      <alignment horizontal="left" vertical="center"/>
      <protection locked="0"/>
    </xf>
    <xf numFmtId="165" fontId="2" fillId="0" borderId="0" xfId="0" applyNumberFormat="1" applyFont="1" applyBorder="1" applyAlignment="1">
      <alignment horizontal="left" vertical="center"/>
    </xf>
    <xf numFmtId="0" fontId="0" fillId="0" borderId="5" xfId="0" applyFont="1" applyBorder="1" applyAlignment="1">
      <alignment vertical="center" wrapText="1"/>
    </xf>
    <xf numFmtId="0" fontId="0" fillId="0" borderId="0" xfId="0" applyFont="1" applyBorder="1" applyAlignment="1">
      <alignment vertical="center" wrapText="1"/>
    </xf>
    <xf numFmtId="0" fontId="0" fillId="0" borderId="0" xfId="0" applyFont="1" applyBorder="1" applyAlignment="1" applyProtection="1">
      <alignment vertical="center" wrapText="1"/>
      <protection locked="0"/>
    </xf>
    <xf numFmtId="0" fontId="0" fillId="0" borderId="6" xfId="0" applyFont="1" applyBorder="1" applyAlignment="1">
      <alignment vertical="center" wrapText="1"/>
    </xf>
    <xf numFmtId="0" fontId="0" fillId="0" borderId="16" xfId="0" applyFont="1" applyBorder="1" applyAlignment="1" applyProtection="1">
      <alignment vertical="center"/>
      <protection locked="0"/>
    </xf>
    <xf numFmtId="0" fontId="0" fillId="0" borderId="26" xfId="0" applyFont="1" applyBorder="1" applyAlignment="1">
      <alignment vertical="center"/>
    </xf>
    <xf numFmtId="0" fontId="18" fillId="0" borderId="0" xfId="0" applyFont="1" applyBorder="1" applyAlignment="1">
      <alignment horizontal="left" vertical="center"/>
    </xf>
    <xf numFmtId="4" fontId="21" fillId="0" borderId="0" xfId="0" applyNumberFormat="1" applyFont="1" applyBorder="1" applyAlignment="1">
      <alignment vertical="center"/>
    </xf>
    <xf numFmtId="0" fontId="1" fillId="0" borderId="0" xfId="0" applyFont="1" applyBorder="1" applyAlignment="1" applyProtection="1">
      <alignment horizontal="right" vertical="center"/>
      <protection locked="0"/>
    </xf>
    <xf numFmtId="4" fontId="1" fillId="0" borderId="0" xfId="0" applyNumberFormat="1" applyFont="1" applyBorder="1" applyAlignment="1">
      <alignment vertical="center"/>
    </xf>
    <xf numFmtId="164" fontId="1" fillId="0" borderId="0" xfId="0" applyNumberFormat="1" applyFont="1" applyBorder="1" applyAlignment="1" applyProtection="1">
      <alignment horizontal="right" vertical="center"/>
      <protection locked="0"/>
    </xf>
    <xf numFmtId="0" fontId="0" fillId="6" borderId="0" xfId="0" applyFont="1" applyFill="1" applyBorder="1" applyAlignment="1">
      <alignment vertical="center"/>
    </xf>
    <xf numFmtId="0" fontId="3" fillId="6" borderId="9" xfId="0" applyFont="1" applyFill="1" applyBorder="1" applyAlignment="1">
      <alignment horizontal="left" vertical="center"/>
    </xf>
    <xf numFmtId="0" fontId="3" fillId="6" borderId="10" xfId="0" applyFont="1" applyFill="1" applyBorder="1" applyAlignment="1">
      <alignment horizontal="right" vertical="center"/>
    </xf>
    <xf numFmtId="0" fontId="3" fillId="6" borderId="10" xfId="0" applyFont="1" applyFill="1" applyBorder="1" applyAlignment="1">
      <alignment horizontal="center" vertical="center"/>
    </xf>
    <xf numFmtId="0" fontId="0" fillId="6" borderId="10" xfId="0" applyFont="1" applyFill="1" applyBorder="1" applyAlignment="1" applyProtection="1">
      <alignment vertical="center"/>
      <protection locked="0"/>
    </xf>
    <xf numFmtId="4" fontId="3" fillId="6" borderId="10" xfId="0" applyNumberFormat="1" applyFont="1" applyFill="1" applyBorder="1" applyAlignment="1">
      <alignment vertical="center"/>
    </xf>
    <xf numFmtId="0" fontId="0" fillId="6" borderId="27" xfId="0" applyFont="1" applyFill="1" applyBorder="1" applyAlignment="1">
      <alignment vertical="center"/>
    </xf>
    <xf numFmtId="0" fontId="0" fillId="0" borderId="13" xfId="0" applyFont="1" applyBorder="1" applyAlignment="1" applyProtection="1">
      <alignment vertical="center"/>
      <protection locked="0"/>
    </xf>
    <xf numFmtId="0" fontId="0" fillId="0" borderId="3" xfId="0" applyFont="1" applyBorder="1" applyAlignment="1" applyProtection="1">
      <alignment vertical="center"/>
      <protection locked="0"/>
    </xf>
    <xf numFmtId="0" fontId="0" fillId="0" borderId="4" xfId="0" applyFont="1" applyBorder="1" applyAlignment="1">
      <alignment vertical="center"/>
    </xf>
    <xf numFmtId="0" fontId="2" fillId="6" borderId="0" xfId="0" applyFont="1" applyFill="1" applyBorder="1" applyAlignment="1">
      <alignment horizontal="left" vertical="center"/>
    </xf>
    <xf numFmtId="0" fontId="0" fillId="6" borderId="0" xfId="0" applyFont="1" applyFill="1" applyBorder="1" applyAlignment="1" applyProtection="1">
      <alignment vertical="center"/>
      <protection locked="0"/>
    </xf>
    <xf numFmtId="0" fontId="2" fillId="6" borderId="0" xfId="0" applyFont="1" applyFill="1" applyBorder="1" applyAlignment="1">
      <alignment horizontal="right" vertical="center"/>
    </xf>
    <xf numFmtId="0" fontId="0" fillId="6" borderId="6" xfId="0" applyFont="1" applyFill="1" applyBorder="1" applyAlignment="1">
      <alignment vertical="center"/>
    </xf>
    <xf numFmtId="0" fontId="31" fillId="0" borderId="0" xfId="0" applyFont="1" applyBorder="1" applyAlignment="1">
      <alignment horizontal="lef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horizontal="left" vertical="center"/>
    </xf>
    <xf numFmtId="0" fontId="6" fillId="0" borderId="24" xfId="0" applyFont="1" applyBorder="1" applyAlignment="1">
      <alignment vertical="center"/>
    </xf>
    <xf numFmtId="0" fontId="6" fillId="0" borderId="24" xfId="0" applyFont="1" applyBorder="1" applyAlignment="1" applyProtection="1">
      <alignment vertical="center"/>
      <protection locked="0"/>
    </xf>
    <xf numFmtId="4" fontId="6" fillId="0" borderId="24" xfId="0" applyNumberFormat="1" applyFont="1" applyBorder="1" applyAlignment="1">
      <alignment vertical="center"/>
    </xf>
    <xf numFmtId="0" fontId="6" fillId="0" borderId="6" xfId="0" applyFont="1" applyBorder="1" applyAlignment="1">
      <alignment vertical="center"/>
    </xf>
    <xf numFmtId="0" fontId="7" fillId="0" borderId="5" xfId="0" applyFont="1" applyBorder="1" applyAlignment="1">
      <alignment vertical="center"/>
    </xf>
    <xf numFmtId="0" fontId="7" fillId="0" borderId="0" xfId="0" applyFont="1" applyBorder="1" applyAlignment="1">
      <alignment vertical="center"/>
    </xf>
    <xf numFmtId="0" fontId="7" fillId="0" borderId="24" xfId="0" applyFont="1" applyBorder="1" applyAlignment="1">
      <alignment horizontal="left" vertical="center"/>
    </xf>
    <xf numFmtId="0" fontId="7" fillId="0" borderId="24" xfId="0" applyFont="1" applyBorder="1" applyAlignment="1">
      <alignment vertical="center"/>
    </xf>
    <xf numFmtId="0" fontId="7" fillId="0" borderId="24" xfId="0" applyFont="1" applyBorder="1" applyAlignment="1" applyProtection="1">
      <alignment vertical="center"/>
      <protection locked="0"/>
    </xf>
    <xf numFmtId="4" fontId="7" fillId="0" borderId="24" xfId="0" applyNumberFormat="1" applyFont="1" applyBorder="1" applyAlignment="1">
      <alignment vertical="center"/>
    </xf>
    <xf numFmtId="0" fontId="7" fillId="0" borderId="6" xfId="0" applyFont="1" applyBorder="1" applyAlignment="1">
      <alignment vertical="center"/>
    </xf>
    <xf numFmtId="0" fontId="2" fillId="0" borderId="0" xfId="0" applyFont="1" applyAlignment="1">
      <alignment horizontal="left" vertical="center"/>
    </xf>
    <xf numFmtId="0" fontId="16" fillId="0" borderId="0" xfId="0" applyFont="1" applyAlignment="1" applyProtection="1">
      <alignment horizontal="left" vertical="center"/>
      <protection locked="0"/>
    </xf>
    <xf numFmtId="0" fontId="0" fillId="0" borderId="5" xfId="0" applyFont="1" applyBorder="1" applyAlignment="1">
      <alignment horizontal="center" vertical="center" wrapText="1"/>
    </xf>
    <xf numFmtId="0" fontId="2" fillId="6" borderId="20"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1" xfId="0" applyFont="1" applyFill="1" applyBorder="1" applyAlignment="1" applyProtection="1">
      <alignment horizontal="center" vertical="center" wrapText="1"/>
      <protection locked="0"/>
    </xf>
    <xf numFmtId="0" fontId="2" fillId="6" borderId="22" xfId="0" applyFont="1" applyFill="1" applyBorder="1" applyAlignment="1">
      <alignment horizontal="center" vertical="center" wrapText="1"/>
    </xf>
    <xf numFmtId="4" fontId="21" fillId="0" borderId="0" xfId="0" applyNumberFormat="1" applyFont="1" applyAlignment="1"/>
    <xf numFmtId="166" fontId="32" fillId="0" borderId="16" xfId="0" applyNumberFormat="1" applyFont="1" applyBorder="1" applyAlignment="1"/>
    <xf numFmtId="166" fontId="32" fillId="0" borderId="17" xfId="0" applyNumberFormat="1" applyFont="1" applyBorder="1" applyAlignment="1"/>
    <xf numFmtId="4" fontId="33" fillId="0" borderId="0" xfId="0" applyNumberFormat="1" applyFont="1" applyAlignment="1">
      <alignment vertical="center"/>
    </xf>
    <xf numFmtId="0" fontId="8" fillId="0" borderId="5"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8" xfId="0" applyFont="1" applyBorder="1" applyAlignment="1"/>
    <xf numFmtId="0" fontId="8" fillId="0" borderId="0" xfId="0" applyFont="1" applyBorder="1" applyAlignment="1"/>
    <xf numFmtId="166" fontId="8" fillId="0" borderId="0" xfId="0" applyNumberFormat="1" applyFont="1" applyBorder="1" applyAlignment="1"/>
    <xf numFmtId="166" fontId="8" fillId="0" borderId="19"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5" xfId="0" applyFont="1" applyBorder="1" applyAlignment="1" applyProtection="1">
      <alignment vertical="center"/>
      <protection locked="0"/>
    </xf>
    <xf numFmtId="0" fontId="0" fillId="0" borderId="28" xfId="0" applyFont="1" applyBorder="1" applyAlignment="1" applyProtection="1">
      <alignment horizontal="center" vertical="center"/>
      <protection locked="0"/>
    </xf>
    <xf numFmtId="49" fontId="0" fillId="0" borderId="28" xfId="0" applyNumberFormat="1"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0" fontId="0" fillId="0" borderId="28" xfId="0" applyFont="1" applyBorder="1" applyAlignment="1" applyProtection="1">
      <alignment horizontal="center" vertical="center" wrapText="1"/>
      <protection locked="0"/>
    </xf>
    <xf numFmtId="167" fontId="0" fillId="0" borderId="28" xfId="0" applyNumberFormat="1" applyFont="1" applyBorder="1" applyAlignment="1" applyProtection="1">
      <alignment vertical="center"/>
      <protection locked="0"/>
    </xf>
    <xf numFmtId="4" fontId="0" fillId="4" borderId="28" xfId="0" applyNumberFormat="1" applyFont="1" applyFill="1" applyBorder="1" applyAlignment="1" applyProtection="1">
      <alignment vertical="center"/>
      <protection locked="0"/>
    </xf>
    <xf numFmtId="4" fontId="0" fillId="0" borderId="28" xfId="0" applyNumberFormat="1" applyFont="1" applyBorder="1" applyAlignment="1" applyProtection="1">
      <alignment vertical="center"/>
      <protection locked="0"/>
    </xf>
    <xf numFmtId="0" fontId="1" fillId="4" borderId="28" xfId="0" applyFont="1" applyFill="1" applyBorder="1" applyAlignment="1" applyProtection="1">
      <alignment horizontal="left" vertical="center"/>
      <protection locked="0"/>
    </xf>
    <xf numFmtId="0" fontId="1" fillId="0" borderId="0" xfId="0" applyFont="1" applyBorder="1" applyAlignment="1">
      <alignment horizontal="center" vertical="center"/>
    </xf>
    <xf numFmtId="166" fontId="1" fillId="0" borderId="0" xfId="0" applyNumberFormat="1" applyFont="1" applyBorder="1" applyAlignment="1">
      <alignment vertical="center"/>
    </xf>
    <xf numFmtId="166" fontId="1" fillId="0" borderId="19" xfId="0" applyNumberFormat="1" applyFont="1" applyBorder="1" applyAlignment="1">
      <alignment vertical="center"/>
    </xf>
    <xf numFmtId="4" fontId="0" fillId="0" borderId="0" xfId="0" applyNumberFormat="1" applyFont="1" applyAlignment="1">
      <alignment vertical="center"/>
    </xf>
    <xf numFmtId="0" fontId="34" fillId="0" borderId="0" xfId="0" applyFont="1" applyAlignment="1">
      <alignment horizontal="left" vertical="center"/>
    </xf>
    <xf numFmtId="0" fontId="35" fillId="0" borderId="0" xfId="0" applyFont="1" applyAlignment="1">
      <alignment vertical="center" wrapText="1"/>
    </xf>
    <xf numFmtId="0" fontId="0" fillId="0" borderId="0" xfId="0" applyFont="1" applyAlignment="1" applyProtection="1">
      <alignment vertical="center"/>
      <protection locked="0"/>
    </xf>
    <xf numFmtId="0" fontId="0" fillId="0" borderId="18" xfId="0" applyFont="1" applyBorder="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167" fontId="9" fillId="0" borderId="0" xfId="0" applyNumberFormat="1" applyFont="1" applyAlignment="1">
      <alignment vertical="center"/>
    </xf>
    <xf numFmtId="0" fontId="9" fillId="0" borderId="0" xfId="0" applyFont="1" applyAlignment="1" applyProtection="1">
      <alignment vertical="center"/>
      <protection locked="0"/>
    </xf>
    <xf numFmtId="0" fontId="9" fillId="0" borderId="18" xfId="0" applyFont="1" applyBorder="1" applyAlignment="1">
      <alignment vertical="center"/>
    </xf>
    <xf numFmtId="0" fontId="9" fillId="0" borderId="0" xfId="0" applyFont="1" applyBorder="1" applyAlignment="1">
      <alignment vertical="center"/>
    </xf>
    <xf numFmtId="0" fontId="9" fillId="0" borderId="19" xfId="0" applyFont="1" applyBorder="1" applyAlignment="1">
      <alignment vertical="center"/>
    </xf>
    <xf numFmtId="0" fontId="36" fillId="0" borderId="28" xfId="0" applyFont="1" applyBorder="1" applyAlignment="1" applyProtection="1">
      <alignment horizontal="center" vertical="center"/>
      <protection locked="0"/>
    </xf>
    <xf numFmtId="49" fontId="36" fillId="0" borderId="28" xfId="0" applyNumberFormat="1"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protection locked="0"/>
    </xf>
    <xf numFmtId="0" fontId="36" fillId="0" borderId="28" xfId="0" applyFont="1" applyBorder="1" applyAlignment="1" applyProtection="1">
      <alignment horizontal="center" vertical="center" wrapText="1"/>
      <protection locked="0"/>
    </xf>
    <xf numFmtId="167" fontId="36" fillId="0" borderId="28" xfId="0" applyNumberFormat="1" applyFont="1" applyBorder="1" applyAlignment="1" applyProtection="1">
      <alignment vertical="center"/>
      <protection locked="0"/>
    </xf>
    <xf numFmtId="4" fontId="36" fillId="4" borderId="28" xfId="0" applyNumberFormat="1" applyFont="1" applyFill="1" applyBorder="1" applyAlignment="1" applyProtection="1">
      <alignment vertical="center"/>
      <protection locked="0"/>
    </xf>
    <xf numFmtId="4" fontId="36" fillId="0" borderId="28" xfId="0" applyNumberFormat="1" applyFont="1" applyBorder="1" applyAlignment="1" applyProtection="1">
      <alignment vertical="center"/>
      <protection locked="0"/>
    </xf>
    <xf numFmtId="0" fontId="36" fillId="0" borderId="5" xfId="0" applyFont="1" applyBorder="1" applyAlignment="1">
      <alignment vertical="center"/>
    </xf>
    <xf numFmtId="0" fontId="36" fillId="4" borderId="28" xfId="0" applyFont="1" applyFill="1" applyBorder="1" applyAlignment="1" applyProtection="1">
      <alignment horizontal="left" vertical="center"/>
      <protection locked="0"/>
    </xf>
    <xf numFmtId="0" fontId="36" fillId="0" borderId="0" xfId="0" applyFont="1" applyBorder="1" applyAlignment="1">
      <alignment horizontal="center" vertical="center"/>
    </xf>
    <xf numFmtId="0" fontId="1" fillId="0" borderId="24" xfId="0" applyFont="1" applyBorder="1" applyAlignment="1">
      <alignment horizontal="center" vertical="center"/>
    </xf>
    <xf numFmtId="0" fontId="0" fillId="0" borderId="24" xfId="0" applyFont="1" applyBorder="1" applyAlignment="1">
      <alignment vertical="center"/>
    </xf>
    <xf numFmtId="166" fontId="1" fillId="0" borderId="24" xfId="0" applyNumberFormat="1" applyFont="1" applyBorder="1" applyAlignment="1">
      <alignment vertical="center"/>
    </xf>
    <xf numFmtId="166" fontId="1" fillId="0" borderId="25" xfId="0" applyNumberFormat="1" applyFont="1" applyBorder="1" applyAlignment="1">
      <alignment vertical="center"/>
    </xf>
    <xf numFmtId="0" fontId="0" fillId="0" borderId="23" xfId="0" applyFont="1" applyBorder="1" applyAlignment="1">
      <alignment vertical="center"/>
    </xf>
    <xf numFmtId="0" fontId="0" fillId="0" borderId="25" xfId="0" applyFont="1" applyBorder="1" applyAlignment="1">
      <alignment vertical="center"/>
    </xf>
    <xf numFmtId="0" fontId="0" fillId="0" borderId="0" xfId="0" applyAlignment="1" applyProtection="1">
      <alignment vertical="top"/>
      <protection locked="0"/>
    </xf>
    <xf numFmtId="0" fontId="37" fillId="0" borderId="29" xfId="0" applyFont="1" applyBorder="1" applyAlignment="1" applyProtection="1">
      <alignment vertical="center" wrapText="1"/>
      <protection locked="0"/>
    </xf>
    <xf numFmtId="0" fontId="37" fillId="0" borderId="30" xfId="0" applyFont="1" applyBorder="1" applyAlignment="1" applyProtection="1">
      <alignment vertical="center" wrapText="1"/>
      <protection locked="0"/>
    </xf>
    <xf numFmtId="0" fontId="37" fillId="0" borderId="31" xfId="0" applyFont="1" applyBorder="1" applyAlignment="1" applyProtection="1">
      <alignment vertical="center" wrapText="1"/>
      <protection locked="0"/>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2" xfId="0" applyFont="1" applyBorder="1" applyAlignment="1" applyProtection="1">
      <alignment vertical="center" wrapText="1"/>
      <protection locked="0"/>
    </xf>
    <xf numFmtId="0" fontId="37" fillId="0" borderId="33" xfId="0" applyFont="1" applyBorder="1" applyAlignment="1" applyProtection="1">
      <alignment vertical="center" wrapText="1"/>
      <protection locked="0"/>
    </xf>
    <xf numFmtId="0" fontId="39" fillId="0" borderId="1" xfId="0"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40" fillId="0" borderId="32"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0" fontId="40" fillId="0" borderId="1" xfId="0" applyFont="1" applyBorder="1" applyAlignment="1" applyProtection="1">
      <alignment vertical="center"/>
      <protection locked="0"/>
    </xf>
    <xf numFmtId="0" fontId="40" fillId="0" borderId="1" xfId="0" applyFont="1" applyBorder="1" applyAlignment="1" applyProtection="1">
      <alignment horizontal="left" vertical="center"/>
      <protection locked="0"/>
    </xf>
    <xf numFmtId="49" fontId="40" fillId="0" borderId="1" xfId="0" applyNumberFormat="1" applyFont="1" applyBorder="1" applyAlignment="1" applyProtection="1">
      <alignment vertical="center" wrapText="1"/>
      <protection locked="0"/>
    </xf>
    <xf numFmtId="0" fontId="37" fillId="0" borderId="35" xfId="0" applyFont="1" applyBorder="1" applyAlignment="1" applyProtection="1">
      <alignment vertical="center" wrapText="1"/>
      <protection locked="0"/>
    </xf>
    <xf numFmtId="0" fontId="41" fillId="0" borderId="34" xfId="0" applyFont="1" applyBorder="1" applyAlignment="1" applyProtection="1">
      <alignment vertical="center" wrapText="1"/>
      <protection locked="0"/>
    </xf>
    <xf numFmtId="0" fontId="37" fillId="0" borderId="36" xfId="0" applyFont="1" applyBorder="1" applyAlignment="1" applyProtection="1">
      <alignment vertical="center" wrapText="1"/>
      <protection locked="0"/>
    </xf>
    <xf numFmtId="0" fontId="37" fillId="0" borderId="1" xfId="0" applyFont="1" applyBorder="1" applyAlignment="1" applyProtection="1">
      <alignment vertical="top"/>
      <protection locked="0"/>
    </xf>
    <xf numFmtId="0" fontId="37" fillId="0" borderId="0" xfId="0" applyFont="1" applyAlignment="1" applyProtection="1">
      <alignment vertical="top"/>
      <protection locked="0"/>
    </xf>
    <xf numFmtId="0" fontId="37" fillId="0" borderId="29" xfId="0" applyFont="1" applyBorder="1" applyAlignment="1" applyProtection="1">
      <alignment horizontal="left" vertical="center"/>
      <protection locked="0"/>
    </xf>
    <xf numFmtId="0" fontId="37" fillId="0" borderId="30" xfId="0" applyFont="1" applyBorder="1" applyAlignment="1" applyProtection="1">
      <alignment horizontal="left" vertical="center"/>
      <protection locked="0"/>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9" fillId="0" borderId="1" xfId="0" applyFont="1" applyBorder="1" applyAlignment="1" applyProtection="1">
      <alignment horizontal="left" vertical="center"/>
      <protection locked="0"/>
    </xf>
    <xf numFmtId="0" fontId="42" fillId="0" borderId="0" xfId="0" applyFont="1" applyAlignment="1" applyProtection="1">
      <alignment horizontal="left" vertical="center"/>
      <protection locked="0"/>
    </xf>
    <xf numFmtId="0" fontId="39" fillId="0" borderId="34" xfId="0" applyFont="1" applyBorder="1" applyAlignment="1" applyProtection="1">
      <alignment horizontal="left" vertical="center"/>
      <protection locked="0"/>
    </xf>
    <xf numFmtId="0" fontId="39" fillId="0" borderId="34" xfId="0" applyFont="1" applyBorder="1" applyAlignment="1" applyProtection="1">
      <alignment horizontal="center" vertical="center"/>
      <protection locked="0"/>
    </xf>
    <xf numFmtId="0" fontId="42" fillId="0" borderId="34" xfId="0" applyFont="1" applyBorder="1" applyAlignment="1" applyProtection="1">
      <alignment horizontal="left" vertical="center"/>
      <protection locked="0"/>
    </xf>
    <xf numFmtId="0" fontId="43" fillId="0" borderId="1"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40" fillId="0" borderId="1" xfId="0" applyFont="1" applyBorder="1" applyAlignment="1" applyProtection="1">
      <alignment horizontal="center" vertical="center"/>
      <protection locked="0"/>
    </xf>
    <xf numFmtId="0" fontId="40" fillId="0" borderId="32" xfId="0" applyFont="1" applyBorder="1" applyAlignment="1" applyProtection="1">
      <alignment horizontal="left" vertical="center"/>
      <protection locked="0"/>
    </xf>
    <xf numFmtId="0" fontId="40" fillId="0" borderId="1" xfId="0" applyFont="1" applyFill="1" applyBorder="1" applyAlignment="1" applyProtection="1">
      <alignment horizontal="left" vertical="center"/>
      <protection locked="0"/>
    </xf>
    <xf numFmtId="0" fontId="40" fillId="0" borderId="1" xfId="0" applyFont="1" applyFill="1" applyBorder="1" applyAlignment="1" applyProtection="1">
      <alignment horizontal="center" vertical="center"/>
      <protection locked="0"/>
    </xf>
    <xf numFmtId="0" fontId="37" fillId="0" borderId="35" xfId="0" applyFont="1" applyBorder="1" applyAlignment="1" applyProtection="1">
      <alignment horizontal="left" vertical="center"/>
      <protection locked="0"/>
    </xf>
    <xf numFmtId="0" fontId="41"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1" xfId="0" applyFont="1" applyBorder="1" applyAlignment="1" applyProtection="1">
      <alignment horizontal="left" vertical="center"/>
      <protection locked="0"/>
    </xf>
    <xf numFmtId="0" fontId="41" fillId="0" borderId="1" xfId="0" applyFont="1" applyBorder="1" applyAlignment="1" applyProtection="1">
      <alignment horizontal="left" vertical="center"/>
      <protection locked="0"/>
    </xf>
    <xf numFmtId="0" fontId="42" fillId="0" borderId="1" xfId="0" applyFont="1" applyBorder="1" applyAlignment="1" applyProtection="1">
      <alignment horizontal="left" vertical="center"/>
      <protection locked="0"/>
    </xf>
    <xf numFmtId="0" fontId="40" fillId="0" borderId="34" xfId="0" applyFont="1" applyBorder="1" applyAlignment="1" applyProtection="1">
      <alignment horizontal="left" vertical="center"/>
      <protection locked="0"/>
    </xf>
    <xf numFmtId="0" fontId="37" fillId="0" borderId="1" xfId="0" applyFont="1" applyBorder="1" applyAlignment="1" applyProtection="1">
      <alignment horizontal="left" vertical="center" wrapText="1"/>
      <protection locked="0"/>
    </xf>
    <xf numFmtId="0" fontId="40" fillId="0" borderId="1" xfId="0" applyFont="1" applyBorder="1" applyAlignment="1" applyProtection="1">
      <alignment horizontal="center" vertical="center" wrapText="1"/>
      <protection locked="0"/>
    </xf>
    <xf numFmtId="0" fontId="37" fillId="0" borderId="29" xfId="0" applyFont="1" applyBorder="1" applyAlignment="1" applyProtection="1">
      <alignment horizontal="left" vertical="center" wrapText="1"/>
      <protection locked="0"/>
    </xf>
    <xf numFmtId="0" fontId="37" fillId="0" borderId="30" xfId="0" applyFont="1" applyBorder="1" applyAlignment="1" applyProtection="1">
      <alignment horizontal="left" vertical="center" wrapText="1"/>
      <protection locked="0"/>
    </xf>
    <xf numFmtId="0" fontId="37" fillId="0" borderId="31" xfId="0" applyFont="1" applyBorder="1" applyAlignment="1" applyProtection="1">
      <alignment horizontal="left" vertical="center" wrapText="1"/>
      <protection locked="0"/>
    </xf>
    <xf numFmtId="0" fontId="37" fillId="0" borderId="32" xfId="0" applyFont="1" applyBorder="1" applyAlignment="1" applyProtection="1">
      <alignment horizontal="left" vertical="center" wrapText="1"/>
      <protection locked="0"/>
    </xf>
    <xf numFmtId="0" fontId="37" fillId="0" borderId="33" xfId="0" applyFont="1" applyBorder="1" applyAlignment="1" applyProtection="1">
      <alignment horizontal="left" vertical="center" wrapText="1"/>
      <protection locked="0"/>
    </xf>
    <xf numFmtId="0" fontId="42" fillId="0" borderId="32" xfId="0" applyFont="1" applyBorder="1" applyAlignment="1" applyProtection="1">
      <alignment horizontal="left" vertical="center" wrapText="1"/>
      <protection locked="0"/>
    </xf>
    <xf numFmtId="0" fontId="42" fillId="0" borderId="33" xfId="0" applyFont="1" applyBorder="1" applyAlignment="1" applyProtection="1">
      <alignment horizontal="left" vertical="center" wrapText="1"/>
      <protection locked="0"/>
    </xf>
    <xf numFmtId="0" fontId="40" fillId="0" borderId="32"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wrapText="1"/>
      <protection locked="0"/>
    </xf>
    <xf numFmtId="0" fontId="40" fillId="0" borderId="33" xfId="0" applyFont="1" applyBorder="1" applyAlignment="1" applyProtection="1">
      <alignment horizontal="left" vertical="center"/>
      <protection locked="0"/>
    </xf>
    <xf numFmtId="0" fontId="40" fillId="0" borderId="35" xfId="0" applyFont="1" applyBorder="1" applyAlignment="1" applyProtection="1">
      <alignment horizontal="left" vertical="center" wrapText="1"/>
      <protection locked="0"/>
    </xf>
    <xf numFmtId="0" fontId="40" fillId="0" borderId="34" xfId="0" applyFont="1" applyBorder="1" applyAlignment="1" applyProtection="1">
      <alignment horizontal="left" vertical="center" wrapText="1"/>
      <protection locked="0"/>
    </xf>
    <xf numFmtId="0" fontId="40" fillId="0" borderId="36" xfId="0" applyFont="1" applyBorder="1" applyAlignment="1" applyProtection="1">
      <alignment horizontal="left" vertical="center" wrapText="1"/>
      <protection locked="0"/>
    </xf>
    <xf numFmtId="0" fontId="40" fillId="0" borderId="1" xfId="0" applyFont="1" applyBorder="1" applyAlignment="1" applyProtection="1">
      <alignment horizontal="left" vertical="top"/>
      <protection locked="0"/>
    </xf>
    <xf numFmtId="0" fontId="40" fillId="0" borderId="1" xfId="0" applyFont="1" applyBorder="1" applyAlignment="1" applyProtection="1">
      <alignment horizontal="center" vertical="top"/>
      <protection locked="0"/>
    </xf>
    <xf numFmtId="0" fontId="40" fillId="0" borderId="35" xfId="0" applyFont="1" applyBorder="1" applyAlignment="1" applyProtection="1">
      <alignment horizontal="left" vertical="center"/>
      <protection locked="0"/>
    </xf>
    <xf numFmtId="0" fontId="40" fillId="0" borderId="36" xfId="0" applyFont="1" applyBorder="1" applyAlignment="1" applyProtection="1">
      <alignment horizontal="left" vertical="center"/>
      <protection locked="0"/>
    </xf>
    <xf numFmtId="0" fontId="42" fillId="0" borderId="0" xfId="0" applyFont="1" applyAlignment="1" applyProtection="1">
      <alignment vertical="center"/>
      <protection locked="0"/>
    </xf>
    <xf numFmtId="0" fontId="39" fillId="0" borderId="1"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39" fillId="0" borderId="34" xfId="0" applyFont="1" applyBorder="1" applyAlignment="1" applyProtection="1">
      <alignment vertical="center"/>
      <protection locked="0"/>
    </xf>
    <xf numFmtId="0" fontId="0" fillId="0" borderId="1" xfId="0" applyBorder="1" applyAlignment="1" applyProtection="1">
      <alignment vertical="top"/>
      <protection locked="0"/>
    </xf>
    <xf numFmtId="49" fontId="40" fillId="0" borderId="1" xfId="0" applyNumberFormat="1" applyFont="1" applyBorder="1" applyAlignment="1" applyProtection="1">
      <alignment horizontal="left" vertical="center"/>
      <protection locked="0"/>
    </xf>
    <xf numFmtId="0" fontId="0" fillId="0" borderId="34" xfId="0" applyBorder="1" applyAlignment="1" applyProtection="1">
      <alignment vertical="top"/>
      <protection locked="0"/>
    </xf>
    <xf numFmtId="0" fontId="39" fillId="0" borderId="34" xfId="0" applyFont="1" applyBorder="1" applyAlignment="1" applyProtection="1">
      <alignment horizontal="left"/>
      <protection locked="0"/>
    </xf>
    <xf numFmtId="0" fontId="42" fillId="0" borderId="34" xfId="0" applyFont="1" applyBorder="1" applyAlignment="1" applyProtection="1">
      <protection locked="0"/>
    </xf>
    <xf numFmtId="0" fontId="37" fillId="0" borderId="32" xfId="0" applyFont="1" applyBorder="1" applyAlignment="1" applyProtection="1">
      <alignment vertical="top"/>
      <protection locked="0"/>
    </xf>
    <xf numFmtId="0" fontId="37" fillId="0" borderId="33" xfId="0" applyFont="1" applyBorder="1" applyAlignment="1" applyProtection="1">
      <alignment vertical="top"/>
      <protection locked="0"/>
    </xf>
    <xf numFmtId="0" fontId="37" fillId="0" borderId="1" xfId="0" applyFont="1" applyBorder="1" applyAlignment="1" applyProtection="1">
      <alignment horizontal="center" vertical="center"/>
      <protection locked="0"/>
    </xf>
    <xf numFmtId="0" fontId="37" fillId="0" borderId="1" xfId="0" applyFont="1" applyBorder="1" applyAlignment="1" applyProtection="1">
      <alignment horizontal="left" vertical="top"/>
      <protection locked="0"/>
    </xf>
    <xf numFmtId="0" fontId="37" fillId="0" borderId="35" xfId="0" applyFont="1" applyBorder="1" applyAlignment="1" applyProtection="1">
      <alignment vertical="top"/>
      <protection locked="0"/>
    </xf>
    <xf numFmtId="0" fontId="37" fillId="0" borderId="34" xfId="0" applyFont="1" applyBorder="1" applyAlignment="1" applyProtection="1">
      <alignment vertical="top"/>
      <protection locked="0"/>
    </xf>
    <xf numFmtId="0" fontId="37" fillId="0" borderId="36" xfId="0" applyFont="1" applyBorder="1" applyAlignment="1" applyProtection="1">
      <alignment vertical="top"/>
      <protection locked="0"/>
    </xf>
    <xf numFmtId="0" fontId="17" fillId="0" borderId="0" xfId="0" applyFont="1" applyAlignment="1">
      <alignment horizontal="left" vertical="top" wrapText="1"/>
    </xf>
    <xf numFmtId="0" fontId="17" fillId="0" borderId="0" xfId="0" applyFont="1" applyAlignment="1">
      <alignment horizontal="left" vertical="center"/>
    </xf>
    <xf numFmtId="0" fontId="2" fillId="0" borderId="0" xfId="0" applyFont="1" applyBorder="1" applyAlignment="1">
      <alignment horizontal="left" vertical="center"/>
    </xf>
    <xf numFmtId="0" fontId="0" fillId="0" borderId="0" xfId="0" applyBorder="1"/>
    <xf numFmtId="0" fontId="3" fillId="0" borderId="0" xfId="0" applyFont="1" applyBorder="1" applyAlignment="1">
      <alignment horizontal="left" vertical="top" wrapText="1"/>
    </xf>
    <xf numFmtId="49" fontId="2" fillId="4" borderId="0"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left" vertical="center"/>
    </xf>
    <xf numFmtId="0" fontId="2" fillId="0" borderId="0" xfId="0" applyFont="1" applyBorder="1" applyAlignment="1">
      <alignment horizontal="left" vertical="center" wrapText="1"/>
    </xf>
    <xf numFmtId="4" fontId="18" fillId="0" borderId="8" xfId="0" applyNumberFormat="1" applyFont="1" applyBorder="1" applyAlignment="1">
      <alignment vertical="center"/>
    </xf>
    <xf numFmtId="0" fontId="0" fillId="0" borderId="8" xfId="0" applyFont="1" applyBorder="1" applyAlignment="1">
      <alignment vertical="center"/>
    </xf>
    <xf numFmtId="0" fontId="1" fillId="0" borderId="0" xfId="0" applyFont="1" applyBorder="1" applyAlignment="1">
      <alignment horizontal="right" vertical="center"/>
    </xf>
    <xf numFmtId="164" fontId="1" fillId="0" borderId="0" xfId="0" applyNumberFormat="1" applyFont="1" applyBorder="1" applyAlignment="1">
      <alignment horizontal="center" vertical="center"/>
    </xf>
    <xf numFmtId="0" fontId="1" fillId="0" borderId="0" xfId="0" applyFont="1" applyBorder="1" applyAlignment="1">
      <alignment vertical="center"/>
    </xf>
    <xf numFmtId="4" fontId="17" fillId="0" borderId="0" xfId="0" applyNumberFormat="1" applyFont="1" applyBorder="1" applyAlignment="1">
      <alignment vertical="center"/>
    </xf>
    <xf numFmtId="0" fontId="3" fillId="5" borderId="10" xfId="0" applyFont="1" applyFill="1" applyBorder="1" applyAlignment="1">
      <alignment horizontal="left" vertical="center"/>
    </xf>
    <xf numFmtId="0" fontId="0" fillId="5" borderId="10" xfId="0" applyFont="1" applyFill="1" applyBorder="1" applyAlignment="1">
      <alignment vertical="center"/>
    </xf>
    <xf numFmtId="4" fontId="3" fillId="5" borderId="10" xfId="0" applyNumberFormat="1" applyFont="1" applyFill="1" applyBorder="1" applyAlignment="1">
      <alignment vertical="center"/>
    </xf>
    <xf numFmtId="0" fontId="0" fillId="5" borderId="11" xfId="0" applyFont="1" applyFill="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xf>
    <xf numFmtId="0" fontId="20" fillId="0" borderId="15" xfId="0" applyFont="1" applyBorder="1" applyAlignment="1">
      <alignment horizontal="center" vertical="center"/>
    </xf>
    <xf numFmtId="0" fontId="20" fillId="0" borderId="16" xfId="0" applyFont="1" applyBorder="1" applyAlignment="1">
      <alignment horizontal="left" vertical="center"/>
    </xf>
    <xf numFmtId="0" fontId="1" fillId="0" borderId="18" xfId="0" applyFont="1" applyBorder="1" applyAlignment="1">
      <alignment horizontal="left" vertical="center"/>
    </xf>
    <xf numFmtId="0" fontId="1" fillId="0" borderId="0" xfId="0" applyFont="1" applyBorder="1" applyAlignment="1">
      <alignment horizontal="left" vertical="center"/>
    </xf>
    <xf numFmtId="0" fontId="2" fillId="6" borderId="9" xfId="0" applyFont="1" applyFill="1" applyBorder="1" applyAlignment="1">
      <alignment horizontal="center" vertical="center"/>
    </xf>
    <xf numFmtId="0" fontId="2" fillId="6" borderId="10" xfId="0" applyFont="1" applyFill="1" applyBorder="1" applyAlignment="1">
      <alignment horizontal="left" vertical="center"/>
    </xf>
    <xf numFmtId="0" fontId="2" fillId="6" borderId="10" xfId="0" applyFont="1" applyFill="1" applyBorder="1" applyAlignment="1">
      <alignment horizontal="center" vertical="center"/>
    </xf>
    <xf numFmtId="0" fontId="2" fillId="6" borderId="10" xfId="0" applyFont="1" applyFill="1" applyBorder="1" applyAlignment="1">
      <alignment horizontal="right" vertical="center"/>
    </xf>
    <xf numFmtId="4" fontId="24" fillId="0" borderId="0" xfId="0" applyNumberFormat="1" applyFont="1" applyAlignment="1">
      <alignment vertical="center"/>
    </xf>
    <xf numFmtId="0" fontId="24" fillId="0" borderId="0" xfId="0" applyFont="1" applyAlignment="1">
      <alignment vertical="center"/>
    </xf>
    <xf numFmtId="4" fontId="24" fillId="0" borderId="0" xfId="0" applyNumberFormat="1" applyFont="1" applyAlignment="1">
      <alignment horizontal="right" vertical="center"/>
    </xf>
    <xf numFmtId="0" fontId="23" fillId="0" borderId="0" xfId="0" applyFont="1" applyAlignment="1">
      <alignment horizontal="left" vertical="center" wrapText="1"/>
    </xf>
    <xf numFmtId="4" fontId="7" fillId="0" borderId="0" xfId="0" applyNumberFormat="1" applyFont="1" applyAlignment="1">
      <alignment vertical="center"/>
    </xf>
    <xf numFmtId="0" fontId="7" fillId="0" borderId="0" xfId="0" applyFont="1" applyAlignment="1">
      <alignment vertical="center"/>
    </xf>
    <xf numFmtId="0" fontId="28" fillId="0" borderId="0" xfId="0" applyFont="1" applyAlignment="1">
      <alignment horizontal="left" vertical="center" wrapText="1"/>
    </xf>
    <xf numFmtId="4" fontId="21" fillId="0" borderId="0" xfId="0" applyNumberFormat="1" applyFont="1" applyAlignment="1">
      <alignment horizontal="right" vertical="center"/>
    </xf>
    <xf numFmtId="4" fontId="21" fillId="0" borderId="0" xfId="0" applyNumberFormat="1" applyFont="1" applyAlignment="1">
      <alignment vertical="center"/>
    </xf>
    <xf numFmtId="0" fontId="13" fillId="3" borderId="0" xfId="0" applyFont="1" applyFill="1" applyAlignment="1">
      <alignment horizontal="center" vertical="center"/>
    </xf>
    <xf numFmtId="0" fontId="0" fillId="0" borderId="0" xfId="0"/>
    <xf numFmtId="0" fontId="16" fillId="0" borderId="0" xfId="0"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vertical="center"/>
    </xf>
    <xf numFmtId="0" fontId="3" fillId="0" borderId="0" xfId="0" applyFont="1" applyBorder="1" applyAlignment="1">
      <alignment horizontal="left" vertical="center" wrapText="1"/>
    </xf>
    <xf numFmtId="0" fontId="0" fillId="0" borderId="0"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0" fillId="0" borderId="0" xfId="0" applyFont="1" applyAlignment="1">
      <alignment vertical="center"/>
    </xf>
    <xf numFmtId="0" fontId="30" fillId="2" borderId="0" xfId="1" applyFont="1" applyFill="1" applyAlignment="1">
      <alignment vertical="center"/>
    </xf>
    <xf numFmtId="0" fontId="40" fillId="0" borderId="1" xfId="0" applyFont="1" applyBorder="1" applyAlignment="1" applyProtection="1">
      <alignment horizontal="left" vertical="center"/>
      <protection locked="0"/>
    </xf>
    <xf numFmtId="0" fontId="40" fillId="0" borderId="1" xfId="0" applyFont="1" applyBorder="1" applyAlignment="1" applyProtection="1">
      <alignment horizontal="left" vertical="top"/>
      <protection locked="0"/>
    </xf>
    <xf numFmtId="0" fontId="39" fillId="0" borderId="34" xfId="0" applyFont="1" applyBorder="1" applyAlignment="1" applyProtection="1">
      <alignment horizontal="left"/>
      <protection locked="0"/>
    </xf>
    <xf numFmtId="0" fontId="38" fillId="0" borderId="1"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protection locked="0"/>
    </xf>
    <xf numFmtId="49" fontId="40" fillId="0" borderId="1" xfId="0" applyNumberFormat="1" applyFont="1" applyBorder="1" applyAlignment="1" applyProtection="1">
      <alignment horizontal="left" vertical="center" wrapText="1"/>
      <protection locked="0"/>
    </xf>
    <xf numFmtId="0" fontId="40" fillId="0" borderId="1" xfId="0" applyFont="1" applyBorder="1" applyAlignment="1" applyProtection="1">
      <alignment horizontal="left" vertical="center" wrapText="1"/>
      <protection locked="0"/>
    </xf>
    <xf numFmtId="0" fontId="39" fillId="0" borderId="34" xfId="0" applyFont="1" applyBorder="1" applyAlignment="1" applyProtection="1">
      <alignment horizontal="left" wrapText="1"/>
      <protection locked="0"/>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71145" cy="271145"/>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76860" cy="276860"/>
    <xdr:pic>
      <xdr:nvPicPr>
        <xdr:cNvPr id="2" name="Picture 1">
          <a:hlinkClick xmlns:r="http://schemas.openxmlformats.org/officeDocument/2006/relationships" r:id="rId1" tooltip="http://www.pro-rozpocty.cz/software-a-data/kros-4-ocenovani-a-rizeni-stavebni-vyroby/"/>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62"/>
  <sheetViews>
    <sheetView showGridLines="0" tabSelected="1"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33" width="2.6640625" customWidth="1"/>
    <col min="34" max="34" width="3.33203125" customWidth="1"/>
    <col min="35" max="35" width="31.6640625" customWidth="1"/>
    <col min="36" max="37" width="2.5" customWidth="1"/>
    <col min="38" max="38" width="8.33203125" customWidth="1"/>
    <col min="39" max="39" width="3.33203125" customWidth="1"/>
    <col min="40" max="40" width="13.33203125" customWidth="1"/>
    <col min="41" max="41" width="7.5" customWidth="1"/>
    <col min="42" max="42" width="4.1640625" customWidth="1"/>
    <col min="43" max="43" width="15.6640625" customWidth="1"/>
    <col min="44" max="44" width="13.6640625" customWidth="1"/>
    <col min="45" max="47" width="25.83203125" hidden="1" customWidth="1"/>
    <col min="48" max="52" width="21.6640625" hidden="1" customWidth="1"/>
    <col min="53" max="53" width="19.1640625" hidden="1" customWidth="1"/>
    <col min="54" max="54" width="25" hidden="1" customWidth="1"/>
    <col min="55" max="56" width="19.1640625" hidden="1" customWidth="1"/>
    <col min="57" max="57" width="66.5" customWidth="1"/>
    <col min="71" max="91" width="9.33203125" hidden="1"/>
  </cols>
  <sheetData>
    <row r="1" spans="1:74" ht="21.4" customHeight="1">
      <c r="A1" s="14" t="s">
        <v>0</v>
      </c>
      <c r="B1" s="15"/>
      <c r="C1" s="15"/>
      <c r="D1" s="16" t="s">
        <v>1</v>
      </c>
      <c r="E1" s="15"/>
      <c r="F1" s="15"/>
      <c r="G1" s="15"/>
      <c r="H1" s="15"/>
      <c r="I1" s="15"/>
      <c r="J1" s="15"/>
      <c r="K1" s="17" t="s">
        <v>2</v>
      </c>
      <c r="L1" s="17"/>
      <c r="M1" s="17"/>
      <c r="N1" s="17"/>
      <c r="O1" s="17"/>
      <c r="P1" s="17"/>
      <c r="Q1" s="17"/>
      <c r="R1" s="17"/>
      <c r="S1" s="17"/>
      <c r="T1" s="15"/>
      <c r="U1" s="15"/>
      <c r="V1" s="15"/>
      <c r="W1" s="17" t="s">
        <v>3</v>
      </c>
      <c r="X1" s="17"/>
      <c r="Y1" s="17"/>
      <c r="Z1" s="17"/>
      <c r="AA1" s="17"/>
      <c r="AB1" s="17"/>
      <c r="AC1" s="17"/>
      <c r="AD1" s="17"/>
      <c r="AE1" s="17"/>
      <c r="AF1" s="17"/>
      <c r="AG1" s="17"/>
      <c r="AH1" s="17"/>
      <c r="AI1" s="18"/>
      <c r="AJ1" s="19"/>
      <c r="AK1" s="19"/>
      <c r="AL1" s="19"/>
      <c r="AM1" s="19"/>
      <c r="AN1" s="19"/>
      <c r="AO1" s="19"/>
      <c r="AP1" s="19"/>
      <c r="AQ1" s="19"/>
      <c r="AR1" s="19"/>
      <c r="AS1" s="19"/>
      <c r="AT1" s="19"/>
      <c r="AU1" s="19"/>
      <c r="AV1" s="19"/>
      <c r="AW1" s="19"/>
      <c r="AX1" s="19"/>
      <c r="AY1" s="19"/>
      <c r="AZ1" s="19"/>
      <c r="BA1" s="20" t="s">
        <v>4</v>
      </c>
      <c r="BB1" s="20" t="s">
        <v>5</v>
      </c>
      <c r="BC1" s="19"/>
      <c r="BD1" s="19"/>
      <c r="BE1" s="19"/>
      <c r="BF1" s="19"/>
      <c r="BG1" s="19"/>
      <c r="BH1" s="19"/>
      <c r="BI1" s="19"/>
      <c r="BJ1" s="19"/>
      <c r="BK1" s="19"/>
      <c r="BL1" s="19"/>
      <c r="BM1" s="19"/>
      <c r="BN1" s="19"/>
      <c r="BO1" s="19"/>
      <c r="BP1" s="19"/>
      <c r="BQ1" s="19"/>
      <c r="BR1" s="19"/>
      <c r="BT1" s="21" t="s">
        <v>6</v>
      </c>
      <c r="BU1" s="21" t="s">
        <v>6</v>
      </c>
      <c r="BV1" s="21" t="s">
        <v>7</v>
      </c>
    </row>
    <row r="2" spans="1:74" ht="36.950000000000003" customHeight="1">
      <c r="AR2" s="336" t="s">
        <v>8</v>
      </c>
      <c r="AS2" s="337"/>
      <c r="AT2" s="337"/>
      <c r="AU2" s="337"/>
      <c r="AV2" s="337"/>
      <c r="AW2" s="337"/>
      <c r="AX2" s="337"/>
      <c r="AY2" s="337"/>
      <c r="AZ2" s="337"/>
      <c r="BA2" s="337"/>
      <c r="BB2" s="337"/>
      <c r="BC2" s="337"/>
      <c r="BD2" s="337"/>
      <c r="BE2" s="337"/>
      <c r="BS2" s="22" t="s">
        <v>9</v>
      </c>
      <c r="BT2" s="22" t="s">
        <v>10</v>
      </c>
    </row>
    <row r="3" spans="1:74" ht="6.95" customHeight="1">
      <c r="B3" s="23"/>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5"/>
      <c r="BS3" s="22" t="s">
        <v>9</v>
      </c>
      <c r="BT3" s="22" t="s">
        <v>11</v>
      </c>
    </row>
    <row r="4" spans="1:74" ht="36.950000000000003" customHeight="1">
      <c r="B4" s="26"/>
      <c r="C4" s="27"/>
      <c r="D4" s="28" t="s">
        <v>12</v>
      </c>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9"/>
      <c r="AS4" s="30" t="s">
        <v>13</v>
      </c>
      <c r="BE4" s="31" t="s">
        <v>14</v>
      </c>
      <c r="BS4" s="22" t="s">
        <v>15</v>
      </c>
    </row>
    <row r="5" spans="1:74" ht="14.45" customHeight="1">
      <c r="B5" s="26"/>
      <c r="C5" s="27"/>
      <c r="D5" s="32" t="s">
        <v>16</v>
      </c>
      <c r="E5" s="27"/>
      <c r="F5" s="27"/>
      <c r="G5" s="27"/>
      <c r="H5" s="27"/>
      <c r="I5" s="27"/>
      <c r="J5" s="27"/>
      <c r="K5" s="299" t="s">
        <v>17</v>
      </c>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c r="AO5" s="300"/>
      <c r="AP5" s="27"/>
      <c r="AQ5" s="29"/>
      <c r="BE5" s="297" t="s">
        <v>18</v>
      </c>
      <c r="BS5" s="22" t="s">
        <v>9</v>
      </c>
    </row>
    <row r="6" spans="1:74" ht="36.950000000000003" customHeight="1">
      <c r="B6" s="26"/>
      <c r="C6" s="27"/>
      <c r="D6" s="34" t="s">
        <v>19</v>
      </c>
      <c r="E6" s="27"/>
      <c r="F6" s="27"/>
      <c r="G6" s="27"/>
      <c r="H6" s="27"/>
      <c r="I6" s="27"/>
      <c r="J6" s="27"/>
      <c r="K6" s="301" t="s">
        <v>20</v>
      </c>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c r="AO6" s="300"/>
      <c r="AP6" s="27"/>
      <c r="AQ6" s="29"/>
      <c r="BE6" s="298"/>
      <c r="BS6" s="22" t="s">
        <v>9</v>
      </c>
    </row>
    <row r="7" spans="1:74" ht="14.45" customHeight="1">
      <c r="B7" s="26"/>
      <c r="C7" s="27"/>
      <c r="D7" s="35" t="s">
        <v>21</v>
      </c>
      <c r="E7" s="27"/>
      <c r="F7" s="27"/>
      <c r="G7" s="27"/>
      <c r="H7" s="27"/>
      <c r="I7" s="27"/>
      <c r="J7" s="27"/>
      <c r="K7" s="33" t="s">
        <v>5</v>
      </c>
      <c r="L7" s="27"/>
      <c r="M7" s="27"/>
      <c r="N7" s="27"/>
      <c r="O7" s="27"/>
      <c r="P7" s="27"/>
      <c r="Q7" s="27"/>
      <c r="R7" s="27"/>
      <c r="S7" s="27"/>
      <c r="T7" s="27"/>
      <c r="U7" s="27"/>
      <c r="V7" s="27"/>
      <c r="W7" s="27"/>
      <c r="X7" s="27"/>
      <c r="Y7" s="27"/>
      <c r="Z7" s="27"/>
      <c r="AA7" s="27"/>
      <c r="AB7" s="27"/>
      <c r="AC7" s="27"/>
      <c r="AD7" s="27"/>
      <c r="AE7" s="27"/>
      <c r="AF7" s="27"/>
      <c r="AG7" s="27"/>
      <c r="AH7" s="27"/>
      <c r="AI7" s="27"/>
      <c r="AJ7" s="27"/>
      <c r="AK7" s="35" t="s">
        <v>22</v>
      </c>
      <c r="AL7" s="27"/>
      <c r="AM7" s="27"/>
      <c r="AN7" s="33" t="s">
        <v>5</v>
      </c>
      <c r="AO7" s="27"/>
      <c r="AP7" s="27"/>
      <c r="AQ7" s="29"/>
      <c r="BE7" s="298"/>
      <c r="BS7" s="22" t="s">
        <v>9</v>
      </c>
    </row>
    <row r="8" spans="1:74" ht="14.45" customHeight="1">
      <c r="B8" s="26"/>
      <c r="C8" s="27"/>
      <c r="D8" s="35" t="s">
        <v>23</v>
      </c>
      <c r="E8" s="27"/>
      <c r="F8" s="27"/>
      <c r="G8" s="27"/>
      <c r="H8" s="27"/>
      <c r="I8" s="27"/>
      <c r="J8" s="27"/>
      <c r="K8" s="33" t="s">
        <v>24</v>
      </c>
      <c r="L8" s="27"/>
      <c r="M8" s="27"/>
      <c r="N8" s="27"/>
      <c r="O8" s="27"/>
      <c r="P8" s="27"/>
      <c r="Q8" s="27"/>
      <c r="R8" s="27"/>
      <c r="S8" s="27"/>
      <c r="T8" s="27"/>
      <c r="U8" s="27"/>
      <c r="V8" s="27"/>
      <c r="W8" s="27"/>
      <c r="X8" s="27"/>
      <c r="Y8" s="27"/>
      <c r="Z8" s="27"/>
      <c r="AA8" s="27"/>
      <c r="AB8" s="27"/>
      <c r="AC8" s="27"/>
      <c r="AD8" s="27"/>
      <c r="AE8" s="27"/>
      <c r="AF8" s="27"/>
      <c r="AG8" s="27"/>
      <c r="AH8" s="27"/>
      <c r="AI8" s="27"/>
      <c r="AJ8" s="27"/>
      <c r="AK8" s="35" t="s">
        <v>25</v>
      </c>
      <c r="AL8" s="27"/>
      <c r="AM8" s="27"/>
      <c r="AN8" s="36" t="s">
        <v>26</v>
      </c>
      <c r="AO8" s="27"/>
      <c r="AP8" s="27"/>
      <c r="AQ8" s="29"/>
      <c r="BE8" s="298"/>
      <c r="BS8" s="22" t="s">
        <v>9</v>
      </c>
    </row>
    <row r="9" spans="1:74" ht="14.45" customHeight="1">
      <c r="B9" s="26"/>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9"/>
      <c r="BE9" s="298"/>
      <c r="BS9" s="22" t="s">
        <v>9</v>
      </c>
    </row>
    <row r="10" spans="1:74" ht="14.45" customHeight="1">
      <c r="B10" s="26"/>
      <c r="C10" s="27"/>
      <c r="D10" s="35" t="s">
        <v>27</v>
      </c>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35" t="s">
        <v>28</v>
      </c>
      <c r="AL10" s="27"/>
      <c r="AM10" s="27"/>
      <c r="AN10" s="33" t="s">
        <v>5</v>
      </c>
      <c r="AO10" s="27"/>
      <c r="AP10" s="27"/>
      <c r="AQ10" s="29"/>
      <c r="BE10" s="298"/>
      <c r="BS10" s="22" t="s">
        <v>9</v>
      </c>
    </row>
    <row r="11" spans="1:74" ht="18.399999999999999" customHeight="1">
      <c r="B11" s="26"/>
      <c r="C11" s="27"/>
      <c r="D11" s="27"/>
      <c r="E11" s="33" t="s">
        <v>29</v>
      </c>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35" t="s">
        <v>30</v>
      </c>
      <c r="AL11" s="27"/>
      <c r="AM11" s="27"/>
      <c r="AN11" s="33" t="s">
        <v>5</v>
      </c>
      <c r="AO11" s="27"/>
      <c r="AP11" s="27"/>
      <c r="AQ11" s="29"/>
      <c r="BE11" s="298"/>
      <c r="BS11" s="22" t="s">
        <v>9</v>
      </c>
    </row>
    <row r="12" spans="1:74" ht="6.95" customHeight="1">
      <c r="B12" s="26"/>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9"/>
      <c r="BE12" s="298"/>
      <c r="BS12" s="22" t="s">
        <v>9</v>
      </c>
    </row>
    <row r="13" spans="1:74" ht="14.45" customHeight="1">
      <c r="B13" s="26"/>
      <c r="C13" s="27"/>
      <c r="D13" s="35" t="s">
        <v>31</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35" t="s">
        <v>28</v>
      </c>
      <c r="AL13" s="27"/>
      <c r="AM13" s="27"/>
      <c r="AN13" s="37" t="s">
        <v>32</v>
      </c>
      <c r="AO13" s="27"/>
      <c r="AP13" s="27"/>
      <c r="AQ13" s="29"/>
      <c r="BE13" s="298"/>
      <c r="BS13" s="22" t="s">
        <v>9</v>
      </c>
    </row>
    <row r="14" spans="1:74">
      <c r="B14" s="26"/>
      <c r="C14" s="27"/>
      <c r="D14" s="27"/>
      <c r="E14" s="302" t="s">
        <v>32</v>
      </c>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5" t="s">
        <v>30</v>
      </c>
      <c r="AL14" s="27"/>
      <c r="AM14" s="27"/>
      <c r="AN14" s="37" t="s">
        <v>32</v>
      </c>
      <c r="AO14" s="27"/>
      <c r="AP14" s="27"/>
      <c r="AQ14" s="29"/>
      <c r="BE14" s="298"/>
      <c r="BS14" s="22" t="s">
        <v>9</v>
      </c>
    </row>
    <row r="15" spans="1:74" ht="6.95" customHeight="1">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9"/>
      <c r="BE15" s="298"/>
      <c r="BS15" s="22" t="s">
        <v>6</v>
      </c>
    </row>
    <row r="16" spans="1:74" ht="14.45" customHeight="1">
      <c r="B16" s="26"/>
      <c r="C16" s="27"/>
      <c r="D16" s="35" t="s">
        <v>33</v>
      </c>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35" t="s">
        <v>28</v>
      </c>
      <c r="AL16" s="27"/>
      <c r="AM16" s="27"/>
      <c r="AN16" s="33" t="s">
        <v>34</v>
      </c>
      <c r="AO16" s="27"/>
      <c r="AP16" s="27"/>
      <c r="AQ16" s="29"/>
      <c r="BE16" s="298"/>
      <c r="BS16" s="22" t="s">
        <v>6</v>
      </c>
    </row>
    <row r="17" spans="2:71" ht="18.399999999999999" customHeight="1">
      <c r="B17" s="26"/>
      <c r="C17" s="27"/>
      <c r="D17" s="27"/>
      <c r="E17" s="33" t="s">
        <v>35</v>
      </c>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35" t="s">
        <v>30</v>
      </c>
      <c r="AL17" s="27"/>
      <c r="AM17" s="27"/>
      <c r="AN17" s="33" t="s">
        <v>36</v>
      </c>
      <c r="AO17" s="27"/>
      <c r="AP17" s="27"/>
      <c r="AQ17" s="29"/>
      <c r="BE17" s="298"/>
      <c r="BS17" s="22" t="s">
        <v>37</v>
      </c>
    </row>
    <row r="18" spans="2:71" ht="6.95" customHeight="1">
      <c r="B18" s="26"/>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9"/>
      <c r="BE18" s="298"/>
      <c r="BS18" s="22" t="s">
        <v>9</v>
      </c>
    </row>
    <row r="19" spans="2:71" ht="14.45" customHeight="1">
      <c r="B19" s="26"/>
      <c r="C19" s="27"/>
      <c r="D19" s="35" t="s">
        <v>38</v>
      </c>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9"/>
      <c r="BE19" s="298"/>
      <c r="BS19" s="22" t="s">
        <v>9</v>
      </c>
    </row>
    <row r="20" spans="2:71" ht="57" customHeight="1">
      <c r="B20" s="26"/>
      <c r="C20" s="27"/>
      <c r="D20" s="27"/>
      <c r="E20" s="304" t="s">
        <v>39</v>
      </c>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27"/>
      <c r="AP20" s="27"/>
      <c r="AQ20" s="29"/>
      <c r="BE20" s="298"/>
      <c r="BS20" s="22" t="s">
        <v>6</v>
      </c>
    </row>
    <row r="21" spans="2:71" ht="6.95" customHeight="1">
      <c r="B21" s="26"/>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9"/>
      <c r="BE21" s="298"/>
    </row>
    <row r="22" spans="2:71" ht="6.95" customHeight="1">
      <c r="B22" s="26"/>
      <c r="C22" s="27"/>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27"/>
      <c r="AQ22" s="29"/>
      <c r="BE22" s="298"/>
    </row>
    <row r="23" spans="2:71" s="1" customFormat="1" ht="25.9" customHeight="1">
      <c r="B23" s="39"/>
      <c r="C23" s="40"/>
      <c r="D23" s="41" t="s">
        <v>40</v>
      </c>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305">
        <f>ROUND(AG51,2)</f>
        <v>0</v>
      </c>
      <c r="AL23" s="306"/>
      <c r="AM23" s="306"/>
      <c r="AN23" s="306"/>
      <c r="AO23" s="306"/>
      <c r="AP23" s="40"/>
      <c r="AQ23" s="43"/>
      <c r="BE23" s="298"/>
    </row>
    <row r="24" spans="2:71" s="1" customFormat="1" ht="6.95" customHeight="1">
      <c r="B24" s="39"/>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3"/>
      <c r="BE24" s="298"/>
    </row>
    <row r="25" spans="2:71" s="1" customFormat="1" ht="13.5">
      <c r="B25" s="39"/>
      <c r="C25" s="40"/>
      <c r="D25" s="40"/>
      <c r="E25" s="40"/>
      <c r="F25" s="40"/>
      <c r="G25" s="40"/>
      <c r="H25" s="40"/>
      <c r="I25" s="40"/>
      <c r="J25" s="40"/>
      <c r="K25" s="40"/>
      <c r="L25" s="307" t="s">
        <v>41</v>
      </c>
      <c r="M25" s="307"/>
      <c r="N25" s="307"/>
      <c r="O25" s="307"/>
      <c r="P25" s="40"/>
      <c r="Q25" s="40"/>
      <c r="R25" s="40"/>
      <c r="S25" s="40"/>
      <c r="T25" s="40"/>
      <c r="U25" s="40"/>
      <c r="V25" s="40"/>
      <c r="W25" s="307" t="s">
        <v>42</v>
      </c>
      <c r="X25" s="307"/>
      <c r="Y25" s="307"/>
      <c r="Z25" s="307"/>
      <c r="AA25" s="307"/>
      <c r="AB25" s="307"/>
      <c r="AC25" s="307"/>
      <c r="AD25" s="307"/>
      <c r="AE25" s="307"/>
      <c r="AF25" s="40"/>
      <c r="AG25" s="40"/>
      <c r="AH25" s="40"/>
      <c r="AI25" s="40"/>
      <c r="AJ25" s="40"/>
      <c r="AK25" s="307" t="s">
        <v>43</v>
      </c>
      <c r="AL25" s="307"/>
      <c r="AM25" s="307"/>
      <c r="AN25" s="307"/>
      <c r="AO25" s="307"/>
      <c r="AP25" s="40"/>
      <c r="AQ25" s="43"/>
      <c r="BE25" s="298"/>
    </row>
    <row r="26" spans="2:71" s="2" customFormat="1" ht="14.45" customHeight="1">
      <c r="B26" s="45"/>
      <c r="C26" s="46"/>
      <c r="D26" s="47" t="s">
        <v>44</v>
      </c>
      <c r="E26" s="46"/>
      <c r="F26" s="47" t="s">
        <v>45</v>
      </c>
      <c r="G26" s="46"/>
      <c r="H26" s="46"/>
      <c r="I26" s="46"/>
      <c r="J26" s="46"/>
      <c r="K26" s="46"/>
      <c r="L26" s="308">
        <v>0.21</v>
      </c>
      <c r="M26" s="309"/>
      <c r="N26" s="309"/>
      <c r="O26" s="309"/>
      <c r="P26" s="46"/>
      <c r="Q26" s="46"/>
      <c r="R26" s="46"/>
      <c r="S26" s="46"/>
      <c r="T26" s="46"/>
      <c r="U26" s="46"/>
      <c r="V26" s="46"/>
      <c r="W26" s="310">
        <f>ROUND(AZ51,2)</f>
        <v>0</v>
      </c>
      <c r="X26" s="309"/>
      <c r="Y26" s="309"/>
      <c r="Z26" s="309"/>
      <c r="AA26" s="309"/>
      <c r="AB26" s="309"/>
      <c r="AC26" s="309"/>
      <c r="AD26" s="309"/>
      <c r="AE26" s="309"/>
      <c r="AF26" s="46"/>
      <c r="AG26" s="46"/>
      <c r="AH26" s="46"/>
      <c r="AI26" s="46"/>
      <c r="AJ26" s="46"/>
      <c r="AK26" s="310">
        <f>ROUND(AV51,2)</f>
        <v>0</v>
      </c>
      <c r="AL26" s="309"/>
      <c r="AM26" s="309"/>
      <c r="AN26" s="309"/>
      <c r="AO26" s="309"/>
      <c r="AP26" s="46"/>
      <c r="AQ26" s="48"/>
      <c r="BE26" s="298"/>
    </row>
    <row r="27" spans="2:71" s="2" customFormat="1" ht="14.45" customHeight="1">
      <c r="B27" s="45"/>
      <c r="C27" s="46"/>
      <c r="D27" s="46"/>
      <c r="E27" s="46"/>
      <c r="F27" s="47" t="s">
        <v>46</v>
      </c>
      <c r="G27" s="46"/>
      <c r="H27" s="46"/>
      <c r="I27" s="46"/>
      <c r="J27" s="46"/>
      <c r="K27" s="46"/>
      <c r="L27" s="308">
        <v>0.15</v>
      </c>
      <c r="M27" s="309"/>
      <c r="N27" s="309"/>
      <c r="O27" s="309"/>
      <c r="P27" s="46"/>
      <c r="Q27" s="46"/>
      <c r="R27" s="46"/>
      <c r="S27" s="46"/>
      <c r="T27" s="46"/>
      <c r="U27" s="46"/>
      <c r="V27" s="46"/>
      <c r="W27" s="310">
        <f>ROUND(BA51,2)</f>
        <v>0</v>
      </c>
      <c r="X27" s="309"/>
      <c r="Y27" s="309"/>
      <c r="Z27" s="309"/>
      <c r="AA27" s="309"/>
      <c r="AB27" s="309"/>
      <c r="AC27" s="309"/>
      <c r="AD27" s="309"/>
      <c r="AE27" s="309"/>
      <c r="AF27" s="46"/>
      <c r="AG27" s="46"/>
      <c r="AH27" s="46"/>
      <c r="AI27" s="46"/>
      <c r="AJ27" s="46"/>
      <c r="AK27" s="310">
        <f>ROUND(AW51,2)</f>
        <v>0</v>
      </c>
      <c r="AL27" s="309"/>
      <c r="AM27" s="309"/>
      <c r="AN27" s="309"/>
      <c r="AO27" s="309"/>
      <c r="AP27" s="46"/>
      <c r="AQ27" s="48"/>
      <c r="BE27" s="298"/>
    </row>
    <row r="28" spans="2:71" s="2" customFormat="1" ht="14.45" hidden="1" customHeight="1">
      <c r="B28" s="45"/>
      <c r="C28" s="46"/>
      <c r="D28" s="46"/>
      <c r="E28" s="46"/>
      <c r="F28" s="47" t="s">
        <v>47</v>
      </c>
      <c r="G28" s="46"/>
      <c r="H28" s="46"/>
      <c r="I28" s="46"/>
      <c r="J28" s="46"/>
      <c r="K28" s="46"/>
      <c r="L28" s="308">
        <v>0.21</v>
      </c>
      <c r="M28" s="309"/>
      <c r="N28" s="309"/>
      <c r="O28" s="309"/>
      <c r="P28" s="46"/>
      <c r="Q28" s="46"/>
      <c r="R28" s="46"/>
      <c r="S28" s="46"/>
      <c r="T28" s="46"/>
      <c r="U28" s="46"/>
      <c r="V28" s="46"/>
      <c r="W28" s="310">
        <f>ROUND(BB51,2)</f>
        <v>0</v>
      </c>
      <c r="X28" s="309"/>
      <c r="Y28" s="309"/>
      <c r="Z28" s="309"/>
      <c r="AA28" s="309"/>
      <c r="AB28" s="309"/>
      <c r="AC28" s="309"/>
      <c r="AD28" s="309"/>
      <c r="AE28" s="309"/>
      <c r="AF28" s="46"/>
      <c r="AG28" s="46"/>
      <c r="AH28" s="46"/>
      <c r="AI28" s="46"/>
      <c r="AJ28" s="46"/>
      <c r="AK28" s="310">
        <v>0</v>
      </c>
      <c r="AL28" s="309"/>
      <c r="AM28" s="309"/>
      <c r="AN28" s="309"/>
      <c r="AO28" s="309"/>
      <c r="AP28" s="46"/>
      <c r="AQ28" s="48"/>
      <c r="BE28" s="298"/>
    </row>
    <row r="29" spans="2:71" s="2" customFormat="1" ht="14.45" hidden="1" customHeight="1">
      <c r="B29" s="45"/>
      <c r="C29" s="46"/>
      <c r="D29" s="46"/>
      <c r="E29" s="46"/>
      <c r="F29" s="47" t="s">
        <v>48</v>
      </c>
      <c r="G29" s="46"/>
      <c r="H29" s="46"/>
      <c r="I29" s="46"/>
      <c r="J29" s="46"/>
      <c r="K29" s="46"/>
      <c r="L29" s="308">
        <v>0.15</v>
      </c>
      <c r="M29" s="309"/>
      <c r="N29" s="309"/>
      <c r="O29" s="309"/>
      <c r="P29" s="46"/>
      <c r="Q29" s="46"/>
      <c r="R29" s="46"/>
      <c r="S29" s="46"/>
      <c r="T29" s="46"/>
      <c r="U29" s="46"/>
      <c r="V29" s="46"/>
      <c r="W29" s="310">
        <f>ROUND(BC51,2)</f>
        <v>0</v>
      </c>
      <c r="X29" s="309"/>
      <c r="Y29" s="309"/>
      <c r="Z29" s="309"/>
      <c r="AA29" s="309"/>
      <c r="AB29" s="309"/>
      <c r="AC29" s="309"/>
      <c r="AD29" s="309"/>
      <c r="AE29" s="309"/>
      <c r="AF29" s="46"/>
      <c r="AG29" s="46"/>
      <c r="AH29" s="46"/>
      <c r="AI29" s="46"/>
      <c r="AJ29" s="46"/>
      <c r="AK29" s="310">
        <v>0</v>
      </c>
      <c r="AL29" s="309"/>
      <c r="AM29" s="309"/>
      <c r="AN29" s="309"/>
      <c r="AO29" s="309"/>
      <c r="AP29" s="46"/>
      <c r="AQ29" s="48"/>
      <c r="BE29" s="298"/>
    </row>
    <row r="30" spans="2:71" s="2" customFormat="1" ht="14.45" hidden="1" customHeight="1">
      <c r="B30" s="45"/>
      <c r="C30" s="46"/>
      <c r="D30" s="46"/>
      <c r="E30" s="46"/>
      <c r="F30" s="47" t="s">
        <v>49</v>
      </c>
      <c r="G30" s="46"/>
      <c r="H30" s="46"/>
      <c r="I30" s="46"/>
      <c r="J30" s="46"/>
      <c r="K30" s="46"/>
      <c r="L30" s="308">
        <v>0</v>
      </c>
      <c r="M30" s="309"/>
      <c r="N30" s="309"/>
      <c r="O30" s="309"/>
      <c r="P30" s="46"/>
      <c r="Q30" s="46"/>
      <c r="R30" s="46"/>
      <c r="S30" s="46"/>
      <c r="T30" s="46"/>
      <c r="U30" s="46"/>
      <c r="V30" s="46"/>
      <c r="W30" s="310">
        <f>ROUND(BD51,2)</f>
        <v>0</v>
      </c>
      <c r="X30" s="309"/>
      <c r="Y30" s="309"/>
      <c r="Z30" s="309"/>
      <c r="AA30" s="309"/>
      <c r="AB30" s="309"/>
      <c r="AC30" s="309"/>
      <c r="AD30" s="309"/>
      <c r="AE30" s="309"/>
      <c r="AF30" s="46"/>
      <c r="AG30" s="46"/>
      <c r="AH30" s="46"/>
      <c r="AI30" s="46"/>
      <c r="AJ30" s="46"/>
      <c r="AK30" s="310">
        <v>0</v>
      </c>
      <c r="AL30" s="309"/>
      <c r="AM30" s="309"/>
      <c r="AN30" s="309"/>
      <c r="AO30" s="309"/>
      <c r="AP30" s="46"/>
      <c r="AQ30" s="48"/>
      <c r="BE30" s="298"/>
    </row>
    <row r="31" spans="2:71" s="1" customFormat="1" ht="6.95" customHeight="1">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3"/>
      <c r="BE31" s="298"/>
    </row>
    <row r="32" spans="2:71" s="1" customFormat="1" ht="25.9" customHeight="1">
      <c r="B32" s="39"/>
      <c r="C32" s="49"/>
      <c r="D32" s="50" t="s">
        <v>50</v>
      </c>
      <c r="E32" s="51"/>
      <c r="F32" s="51"/>
      <c r="G32" s="51"/>
      <c r="H32" s="51"/>
      <c r="I32" s="51"/>
      <c r="J32" s="51"/>
      <c r="K32" s="51"/>
      <c r="L32" s="51"/>
      <c r="M32" s="51"/>
      <c r="N32" s="51"/>
      <c r="O32" s="51"/>
      <c r="P32" s="51"/>
      <c r="Q32" s="51"/>
      <c r="R32" s="51"/>
      <c r="S32" s="51"/>
      <c r="T32" s="52" t="s">
        <v>51</v>
      </c>
      <c r="U32" s="51"/>
      <c r="V32" s="51"/>
      <c r="W32" s="51"/>
      <c r="X32" s="311" t="s">
        <v>52</v>
      </c>
      <c r="Y32" s="312"/>
      <c r="Z32" s="312"/>
      <c r="AA32" s="312"/>
      <c r="AB32" s="312"/>
      <c r="AC32" s="51"/>
      <c r="AD32" s="51"/>
      <c r="AE32" s="51"/>
      <c r="AF32" s="51"/>
      <c r="AG32" s="51"/>
      <c r="AH32" s="51"/>
      <c r="AI32" s="51"/>
      <c r="AJ32" s="51"/>
      <c r="AK32" s="313">
        <f>SUM(AK23:AK30)</f>
        <v>0</v>
      </c>
      <c r="AL32" s="312"/>
      <c r="AM32" s="312"/>
      <c r="AN32" s="312"/>
      <c r="AO32" s="314"/>
      <c r="AP32" s="49"/>
      <c r="AQ32" s="53"/>
      <c r="BE32" s="298"/>
    </row>
    <row r="33" spans="2:56" s="1" customFormat="1" ht="6.95" customHeight="1">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3"/>
    </row>
    <row r="34" spans="2:56" s="1" customFormat="1" ht="6.95" customHeight="1">
      <c r="B34" s="54"/>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6"/>
    </row>
    <row r="38" spans="2:56" s="1" customFormat="1" ht="6.95" customHeight="1">
      <c r="B38" s="57"/>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39"/>
    </row>
    <row r="39" spans="2:56" s="1" customFormat="1" ht="36.950000000000003" customHeight="1">
      <c r="B39" s="39"/>
      <c r="C39" s="59" t="s">
        <v>53</v>
      </c>
      <c r="AR39" s="39"/>
    </row>
    <row r="40" spans="2:56" s="1" customFormat="1" ht="6.95" customHeight="1">
      <c r="B40" s="39"/>
      <c r="AR40" s="39"/>
    </row>
    <row r="41" spans="2:56" s="3" customFormat="1" ht="14.45" customHeight="1">
      <c r="B41" s="60"/>
      <c r="C41" s="61" t="s">
        <v>16</v>
      </c>
      <c r="L41" s="3" t="str">
        <f>K5</f>
        <v>532117</v>
      </c>
      <c r="AR41" s="60"/>
    </row>
    <row r="42" spans="2:56" s="4" customFormat="1" ht="36.950000000000003" customHeight="1">
      <c r="B42" s="62"/>
      <c r="C42" s="63" t="s">
        <v>19</v>
      </c>
      <c r="L42" s="315" t="str">
        <f>K6</f>
        <v>Přístavba výtahu Gymnázia a FZŠ Chodovická Praha Horní Počernice</v>
      </c>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R42" s="62"/>
    </row>
    <row r="43" spans="2:56" s="1" customFormat="1" ht="6.95" customHeight="1">
      <c r="B43" s="39"/>
      <c r="AR43" s="39"/>
    </row>
    <row r="44" spans="2:56" s="1" customFormat="1">
      <c r="B44" s="39"/>
      <c r="C44" s="61" t="s">
        <v>23</v>
      </c>
      <c r="L44" s="64" t="str">
        <f>IF(K8="","",K8)</f>
        <v>Horní Počernice</v>
      </c>
      <c r="AI44" s="61" t="s">
        <v>25</v>
      </c>
      <c r="AM44" s="317" t="str">
        <f>IF(AN8= "","",AN8)</f>
        <v>5. 5. 2017</v>
      </c>
      <c r="AN44" s="317"/>
      <c r="AR44" s="39"/>
    </row>
    <row r="45" spans="2:56" s="1" customFormat="1" ht="6.95" customHeight="1">
      <c r="B45" s="39"/>
      <c r="AR45" s="39"/>
    </row>
    <row r="46" spans="2:56" s="1" customFormat="1">
      <c r="B46" s="39"/>
      <c r="C46" s="61" t="s">
        <v>27</v>
      </c>
      <c r="L46" s="3" t="str">
        <f>IF(E11= "","",E11)</f>
        <v>MČ Praha20, Jivanská 647/10, Praha9</v>
      </c>
      <c r="AI46" s="61" t="s">
        <v>33</v>
      </c>
      <c r="AM46" s="318" t="str">
        <f>IF(E17="","",E17)</f>
        <v>BKN,spol.s r.o.Vladislavova 29/I,566 01Vysoké Mýto</v>
      </c>
      <c r="AN46" s="318"/>
      <c r="AO46" s="318"/>
      <c r="AP46" s="318"/>
      <c r="AR46" s="39"/>
      <c r="AS46" s="319" t="s">
        <v>54</v>
      </c>
      <c r="AT46" s="320"/>
      <c r="AU46" s="66"/>
      <c r="AV46" s="66"/>
      <c r="AW46" s="66"/>
      <c r="AX46" s="66"/>
      <c r="AY46" s="66"/>
      <c r="AZ46" s="66"/>
      <c r="BA46" s="66"/>
      <c r="BB46" s="66"/>
      <c r="BC46" s="66"/>
      <c r="BD46" s="67"/>
    </row>
    <row r="47" spans="2:56" s="1" customFormat="1">
      <c r="B47" s="39"/>
      <c r="C47" s="61" t="s">
        <v>31</v>
      </c>
      <c r="L47" s="3" t="str">
        <f>IF(E14= "Vyplň údaj","",E14)</f>
        <v/>
      </c>
      <c r="AR47" s="39"/>
      <c r="AS47" s="321"/>
      <c r="AT47" s="322"/>
      <c r="AU47" s="40"/>
      <c r="AV47" s="40"/>
      <c r="AW47" s="40"/>
      <c r="AX47" s="40"/>
      <c r="AY47" s="40"/>
      <c r="AZ47" s="40"/>
      <c r="BA47" s="40"/>
      <c r="BB47" s="40"/>
      <c r="BC47" s="40"/>
      <c r="BD47" s="68"/>
    </row>
    <row r="48" spans="2:56" s="1" customFormat="1" ht="10.9" customHeight="1">
      <c r="B48" s="39"/>
      <c r="AR48" s="39"/>
      <c r="AS48" s="321"/>
      <c r="AT48" s="322"/>
      <c r="AU48" s="40"/>
      <c r="AV48" s="40"/>
      <c r="AW48" s="40"/>
      <c r="AX48" s="40"/>
      <c r="AY48" s="40"/>
      <c r="AZ48" s="40"/>
      <c r="BA48" s="40"/>
      <c r="BB48" s="40"/>
      <c r="BC48" s="40"/>
      <c r="BD48" s="68"/>
    </row>
    <row r="49" spans="1:91" s="1" customFormat="1" ht="29.25" customHeight="1">
      <c r="B49" s="39"/>
      <c r="C49" s="323" t="s">
        <v>55</v>
      </c>
      <c r="D49" s="324"/>
      <c r="E49" s="324"/>
      <c r="F49" s="324"/>
      <c r="G49" s="324"/>
      <c r="H49" s="69"/>
      <c r="I49" s="325" t="s">
        <v>56</v>
      </c>
      <c r="J49" s="324"/>
      <c r="K49" s="324"/>
      <c r="L49" s="324"/>
      <c r="M49" s="324"/>
      <c r="N49" s="324"/>
      <c r="O49" s="324"/>
      <c r="P49" s="324"/>
      <c r="Q49" s="324"/>
      <c r="R49" s="324"/>
      <c r="S49" s="324"/>
      <c r="T49" s="324"/>
      <c r="U49" s="324"/>
      <c r="V49" s="324"/>
      <c r="W49" s="324"/>
      <c r="X49" s="324"/>
      <c r="Y49" s="324"/>
      <c r="Z49" s="324"/>
      <c r="AA49" s="324"/>
      <c r="AB49" s="324"/>
      <c r="AC49" s="324"/>
      <c r="AD49" s="324"/>
      <c r="AE49" s="324"/>
      <c r="AF49" s="324"/>
      <c r="AG49" s="326" t="s">
        <v>57</v>
      </c>
      <c r="AH49" s="324"/>
      <c r="AI49" s="324"/>
      <c r="AJ49" s="324"/>
      <c r="AK49" s="324"/>
      <c r="AL49" s="324"/>
      <c r="AM49" s="324"/>
      <c r="AN49" s="325" t="s">
        <v>58</v>
      </c>
      <c r="AO49" s="324"/>
      <c r="AP49" s="324"/>
      <c r="AQ49" s="70" t="s">
        <v>59</v>
      </c>
      <c r="AR49" s="39"/>
      <c r="AS49" s="71" t="s">
        <v>60</v>
      </c>
      <c r="AT49" s="72" t="s">
        <v>61</v>
      </c>
      <c r="AU49" s="72" t="s">
        <v>62</v>
      </c>
      <c r="AV49" s="72" t="s">
        <v>63</v>
      </c>
      <c r="AW49" s="72" t="s">
        <v>64</v>
      </c>
      <c r="AX49" s="72" t="s">
        <v>65</v>
      </c>
      <c r="AY49" s="72" t="s">
        <v>66</v>
      </c>
      <c r="AZ49" s="72" t="s">
        <v>67</v>
      </c>
      <c r="BA49" s="72" t="s">
        <v>68</v>
      </c>
      <c r="BB49" s="72" t="s">
        <v>69</v>
      </c>
      <c r="BC49" s="72" t="s">
        <v>70</v>
      </c>
      <c r="BD49" s="73" t="s">
        <v>71</v>
      </c>
    </row>
    <row r="50" spans="1:91" s="1" customFormat="1" ht="10.9" customHeight="1">
      <c r="B50" s="39"/>
      <c r="AR50" s="39"/>
      <c r="AS50" s="74"/>
      <c r="AT50" s="66"/>
      <c r="AU50" s="66"/>
      <c r="AV50" s="66"/>
      <c r="AW50" s="66"/>
      <c r="AX50" s="66"/>
      <c r="AY50" s="66"/>
      <c r="AZ50" s="66"/>
      <c r="BA50" s="66"/>
      <c r="BB50" s="66"/>
      <c r="BC50" s="66"/>
      <c r="BD50" s="67"/>
    </row>
    <row r="51" spans="1:91" s="4" customFormat="1" ht="32.450000000000003" customHeight="1">
      <c r="B51" s="62"/>
      <c r="C51" s="75" t="s">
        <v>72</v>
      </c>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334">
        <f>ROUND(AG52+AG56+AG60,2)</f>
        <v>0</v>
      </c>
      <c r="AH51" s="334"/>
      <c r="AI51" s="334"/>
      <c r="AJ51" s="334"/>
      <c r="AK51" s="334"/>
      <c r="AL51" s="334"/>
      <c r="AM51" s="334"/>
      <c r="AN51" s="335">
        <f t="shared" ref="AN51:AN60" si="0">SUM(AG51,AT51)</f>
        <v>0</v>
      </c>
      <c r="AO51" s="335"/>
      <c r="AP51" s="335"/>
      <c r="AQ51" s="77" t="s">
        <v>5</v>
      </c>
      <c r="AR51" s="62"/>
      <c r="AS51" s="78">
        <f>ROUND(AS52+AS56+AS60,2)</f>
        <v>0</v>
      </c>
      <c r="AT51" s="79">
        <f t="shared" ref="AT51:AT60" si="1">ROUND(SUM(AV51:AW51),2)</f>
        <v>0</v>
      </c>
      <c r="AU51" s="80">
        <f>ROUND(AU52+AU56+AU60,5)</f>
        <v>0</v>
      </c>
      <c r="AV51" s="79">
        <f>ROUND(AZ51*L26,2)</f>
        <v>0</v>
      </c>
      <c r="AW51" s="79">
        <f>ROUND(BA51*L27,2)</f>
        <v>0</v>
      </c>
      <c r="AX51" s="79">
        <f>ROUND(BB51*L26,2)</f>
        <v>0</v>
      </c>
      <c r="AY51" s="79">
        <f>ROUND(BC51*L27,2)</f>
        <v>0</v>
      </c>
      <c r="AZ51" s="79">
        <f>ROUND(AZ52+AZ56+AZ60,2)</f>
        <v>0</v>
      </c>
      <c r="BA51" s="79">
        <f>ROUND(BA52+BA56+BA60,2)</f>
        <v>0</v>
      </c>
      <c r="BB51" s="79">
        <f>ROUND(BB52+BB56+BB60,2)</f>
        <v>0</v>
      </c>
      <c r="BC51" s="79">
        <f>ROUND(BC52+BC56+BC60,2)</f>
        <v>0</v>
      </c>
      <c r="BD51" s="81">
        <f>ROUND(BD52+BD56+BD60,2)</f>
        <v>0</v>
      </c>
      <c r="BS51" s="63" t="s">
        <v>73</v>
      </c>
      <c r="BT51" s="63" t="s">
        <v>74</v>
      </c>
      <c r="BU51" s="82" t="s">
        <v>75</v>
      </c>
      <c r="BV51" s="63" t="s">
        <v>76</v>
      </c>
      <c r="BW51" s="63" t="s">
        <v>7</v>
      </c>
      <c r="BX51" s="63" t="s">
        <v>77</v>
      </c>
      <c r="CL51" s="63" t="s">
        <v>5</v>
      </c>
    </row>
    <row r="52" spans="1:91" s="5" customFormat="1" ht="16.5" customHeight="1">
      <c r="B52" s="83"/>
      <c r="C52" s="84"/>
      <c r="D52" s="330" t="s">
        <v>78</v>
      </c>
      <c r="E52" s="330"/>
      <c r="F52" s="330"/>
      <c r="G52" s="330"/>
      <c r="H52" s="330"/>
      <c r="I52" s="85"/>
      <c r="J52" s="330" t="s">
        <v>79</v>
      </c>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29">
        <f>ROUND(SUM(AG53:AG55),2)</f>
        <v>0</v>
      </c>
      <c r="AH52" s="328"/>
      <c r="AI52" s="328"/>
      <c r="AJ52" s="328"/>
      <c r="AK52" s="328"/>
      <c r="AL52" s="328"/>
      <c r="AM52" s="328"/>
      <c r="AN52" s="327">
        <f t="shared" si="0"/>
        <v>0</v>
      </c>
      <c r="AO52" s="328"/>
      <c r="AP52" s="328"/>
      <c r="AQ52" s="86" t="s">
        <v>80</v>
      </c>
      <c r="AR52" s="83"/>
      <c r="AS52" s="87">
        <f>ROUND(SUM(AS53:AS55),2)</f>
        <v>0</v>
      </c>
      <c r="AT52" s="88">
        <f t="shared" si="1"/>
        <v>0</v>
      </c>
      <c r="AU52" s="89">
        <f>ROUND(SUM(AU53:AU55),5)</f>
        <v>0</v>
      </c>
      <c r="AV52" s="88">
        <f>ROUND(AZ52*L26,2)</f>
        <v>0</v>
      </c>
      <c r="AW52" s="88">
        <f>ROUND(BA52*L27,2)</f>
        <v>0</v>
      </c>
      <c r="AX52" s="88">
        <f>ROUND(BB52*L26,2)</f>
        <v>0</v>
      </c>
      <c r="AY52" s="88">
        <f>ROUND(BC52*L27,2)</f>
        <v>0</v>
      </c>
      <c r="AZ52" s="88">
        <f>ROUND(SUM(AZ53:AZ55),2)</f>
        <v>0</v>
      </c>
      <c r="BA52" s="88">
        <f>ROUND(SUM(BA53:BA55),2)</f>
        <v>0</v>
      </c>
      <c r="BB52" s="88">
        <f>ROUND(SUM(BB53:BB55),2)</f>
        <v>0</v>
      </c>
      <c r="BC52" s="88">
        <f>ROUND(SUM(BC53:BC55),2)</f>
        <v>0</v>
      </c>
      <c r="BD52" s="90">
        <f>ROUND(SUM(BD53:BD55),2)</f>
        <v>0</v>
      </c>
      <c r="BS52" s="91" t="s">
        <v>73</v>
      </c>
      <c r="BT52" s="91" t="s">
        <v>81</v>
      </c>
      <c r="BU52" s="91" t="s">
        <v>75</v>
      </c>
      <c r="BV52" s="91" t="s">
        <v>76</v>
      </c>
      <c r="BW52" s="91" t="s">
        <v>82</v>
      </c>
      <c r="BX52" s="91" t="s">
        <v>7</v>
      </c>
      <c r="CL52" s="91" t="s">
        <v>83</v>
      </c>
      <c r="CM52" s="91" t="s">
        <v>84</v>
      </c>
    </row>
    <row r="53" spans="1:91" s="6" customFormat="1" ht="16.5" customHeight="1">
      <c r="A53" s="92" t="s">
        <v>85</v>
      </c>
      <c r="B53" s="93"/>
      <c r="C53" s="9"/>
      <c r="D53" s="9"/>
      <c r="E53" s="333" t="s">
        <v>86</v>
      </c>
      <c r="F53" s="333"/>
      <c r="G53" s="333"/>
      <c r="H53" s="333"/>
      <c r="I53" s="333"/>
      <c r="J53" s="9"/>
      <c r="K53" s="333" t="s">
        <v>87</v>
      </c>
      <c r="L53" s="333"/>
      <c r="M53" s="333"/>
      <c r="N53" s="333"/>
      <c r="O53" s="333"/>
      <c r="P53" s="333"/>
      <c r="Q53" s="333"/>
      <c r="R53" s="333"/>
      <c r="S53" s="333"/>
      <c r="T53" s="333"/>
      <c r="U53" s="333"/>
      <c r="V53" s="333"/>
      <c r="W53" s="333"/>
      <c r="X53" s="333"/>
      <c r="Y53" s="333"/>
      <c r="Z53" s="333"/>
      <c r="AA53" s="333"/>
      <c r="AB53" s="333"/>
      <c r="AC53" s="333"/>
      <c r="AD53" s="333"/>
      <c r="AE53" s="333"/>
      <c r="AF53" s="333"/>
      <c r="AG53" s="331">
        <f>'D.1.1 - Architektonicko-s...'!J29</f>
        <v>0</v>
      </c>
      <c r="AH53" s="332"/>
      <c r="AI53" s="332"/>
      <c r="AJ53" s="332"/>
      <c r="AK53" s="332"/>
      <c r="AL53" s="332"/>
      <c r="AM53" s="332"/>
      <c r="AN53" s="331">
        <f t="shared" si="0"/>
        <v>0</v>
      </c>
      <c r="AO53" s="332"/>
      <c r="AP53" s="332"/>
      <c r="AQ53" s="94" t="s">
        <v>88</v>
      </c>
      <c r="AR53" s="93"/>
      <c r="AS53" s="95">
        <v>0</v>
      </c>
      <c r="AT53" s="96">
        <f t="shared" si="1"/>
        <v>0</v>
      </c>
      <c r="AU53" s="97">
        <f>'D.1.1 - Architektonicko-s...'!P95</f>
        <v>0</v>
      </c>
      <c r="AV53" s="96">
        <f>'D.1.1 - Architektonicko-s...'!J32</f>
        <v>0</v>
      </c>
      <c r="AW53" s="96">
        <f>'D.1.1 - Architektonicko-s...'!J33</f>
        <v>0</v>
      </c>
      <c r="AX53" s="96">
        <f>'D.1.1 - Architektonicko-s...'!J34</f>
        <v>0</v>
      </c>
      <c r="AY53" s="96">
        <f>'D.1.1 - Architektonicko-s...'!J35</f>
        <v>0</v>
      </c>
      <c r="AZ53" s="96">
        <f>'D.1.1 - Architektonicko-s...'!F32</f>
        <v>0</v>
      </c>
      <c r="BA53" s="96">
        <f>'D.1.1 - Architektonicko-s...'!F33</f>
        <v>0</v>
      </c>
      <c r="BB53" s="96">
        <f>'D.1.1 - Architektonicko-s...'!F34</f>
        <v>0</v>
      </c>
      <c r="BC53" s="96">
        <f>'D.1.1 - Architektonicko-s...'!F35</f>
        <v>0</v>
      </c>
      <c r="BD53" s="98">
        <f>'D.1.1 - Architektonicko-s...'!F36</f>
        <v>0</v>
      </c>
      <c r="BT53" s="99" t="s">
        <v>84</v>
      </c>
      <c r="BV53" s="99" t="s">
        <v>76</v>
      </c>
      <c r="BW53" s="99" t="s">
        <v>89</v>
      </c>
      <c r="BX53" s="99" t="s">
        <v>82</v>
      </c>
      <c r="CL53" s="99" t="s">
        <v>83</v>
      </c>
    </row>
    <row r="54" spans="1:91" s="6" customFormat="1" ht="16.5" customHeight="1">
      <c r="A54" s="92" t="s">
        <v>85</v>
      </c>
      <c r="B54" s="93"/>
      <c r="C54" s="9"/>
      <c r="D54" s="9"/>
      <c r="E54" s="333" t="s">
        <v>90</v>
      </c>
      <c r="F54" s="333"/>
      <c r="G54" s="333"/>
      <c r="H54" s="333"/>
      <c r="I54" s="333"/>
      <c r="J54" s="9"/>
      <c r="K54" s="333" t="s">
        <v>91</v>
      </c>
      <c r="L54" s="333"/>
      <c r="M54" s="333"/>
      <c r="N54" s="333"/>
      <c r="O54" s="333"/>
      <c r="P54" s="333"/>
      <c r="Q54" s="333"/>
      <c r="R54" s="333"/>
      <c r="S54" s="333"/>
      <c r="T54" s="333"/>
      <c r="U54" s="333"/>
      <c r="V54" s="333"/>
      <c r="W54" s="333"/>
      <c r="X54" s="333"/>
      <c r="Y54" s="333"/>
      <c r="Z54" s="333"/>
      <c r="AA54" s="333"/>
      <c r="AB54" s="333"/>
      <c r="AC54" s="333"/>
      <c r="AD54" s="333"/>
      <c r="AE54" s="333"/>
      <c r="AF54" s="333"/>
      <c r="AG54" s="331">
        <f>'D.1.2 - Elektroinstalace '!J29</f>
        <v>0</v>
      </c>
      <c r="AH54" s="332"/>
      <c r="AI54" s="332"/>
      <c r="AJ54" s="332"/>
      <c r="AK54" s="332"/>
      <c r="AL54" s="332"/>
      <c r="AM54" s="332"/>
      <c r="AN54" s="331">
        <f t="shared" si="0"/>
        <v>0</v>
      </c>
      <c r="AO54" s="332"/>
      <c r="AP54" s="332"/>
      <c r="AQ54" s="94" t="s">
        <v>88</v>
      </c>
      <c r="AR54" s="93"/>
      <c r="AS54" s="95">
        <v>0</v>
      </c>
      <c r="AT54" s="96">
        <f t="shared" si="1"/>
        <v>0</v>
      </c>
      <c r="AU54" s="97">
        <f>'D.1.2 - Elektroinstalace '!P84</f>
        <v>0</v>
      </c>
      <c r="AV54" s="96">
        <f>'D.1.2 - Elektroinstalace '!J32</f>
        <v>0</v>
      </c>
      <c r="AW54" s="96">
        <f>'D.1.2 - Elektroinstalace '!J33</f>
        <v>0</v>
      </c>
      <c r="AX54" s="96">
        <f>'D.1.2 - Elektroinstalace '!J34</f>
        <v>0</v>
      </c>
      <c r="AY54" s="96">
        <f>'D.1.2 - Elektroinstalace '!J35</f>
        <v>0</v>
      </c>
      <c r="AZ54" s="96">
        <f>'D.1.2 - Elektroinstalace '!F32</f>
        <v>0</v>
      </c>
      <c r="BA54" s="96">
        <f>'D.1.2 - Elektroinstalace '!F33</f>
        <v>0</v>
      </c>
      <c r="BB54" s="96">
        <f>'D.1.2 - Elektroinstalace '!F34</f>
        <v>0</v>
      </c>
      <c r="BC54" s="96">
        <f>'D.1.2 - Elektroinstalace '!F35</f>
        <v>0</v>
      </c>
      <c r="BD54" s="98">
        <f>'D.1.2 - Elektroinstalace '!F36</f>
        <v>0</v>
      </c>
      <c r="BT54" s="99" t="s">
        <v>84</v>
      </c>
      <c r="BV54" s="99" t="s">
        <v>76</v>
      </c>
      <c r="BW54" s="99" t="s">
        <v>92</v>
      </c>
      <c r="BX54" s="99" t="s">
        <v>82</v>
      </c>
      <c r="CL54" s="99" t="s">
        <v>83</v>
      </c>
    </row>
    <row r="55" spans="1:91" s="6" customFormat="1" ht="16.5" customHeight="1">
      <c r="A55" s="92" t="s">
        <v>85</v>
      </c>
      <c r="B55" s="93"/>
      <c r="C55" s="9"/>
      <c r="D55" s="9"/>
      <c r="E55" s="333" t="s">
        <v>93</v>
      </c>
      <c r="F55" s="333"/>
      <c r="G55" s="333"/>
      <c r="H55" s="333"/>
      <c r="I55" s="333"/>
      <c r="J55" s="9"/>
      <c r="K55" s="333" t="s">
        <v>94</v>
      </c>
      <c r="L55" s="333"/>
      <c r="M55" s="333"/>
      <c r="N55" s="333"/>
      <c r="O55" s="333"/>
      <c r="P55" s="333"/>
      <c r="Q55" s="333"/>
      <c r="R55" s="333"/>
      <c r="S55" s="333"/>
      <c r="T55" s="333"/>
      <c r="U55" s="333"/>
      <c r="V55" s="333"/>
      <c r="W55" s="333"/>
      <c r="X55" s="333"/>
      <c r="Y55" s="333"/>
      <c r="Z55" s="333"/>
      <c r="AA55" s="333"/>
      <c r="AB55" s="333"/>
      <c r="AC55" s="333"/>
      <c r="AD55" s="333"/>
      <c r="AE55" s="333"/>
      <c r="AF55" s="333"/>
      <c r="AG55" s="331">
        <f>'D.1.3 - Výtah'!J29</f>
        <v>0</v>
      </c>
      <c r="AH55" s="332"/>
      <c r="AI55" s="332"/>
      <c r="AJ55" s="332"/>
      <c r="AK55" s="332"/>
      <c r="AL55" s="332"/>
      <c r="AM55" s="332"/>
      <c r="AN55" s="331">
        <f t="shared" si="0"/>
        <v>0</v>
      </c>
      <c r="AO55" s="332"/>
      <c r="AP55" s="332"/>
      <c r="AQ55" s="94" t="s">
        <v>88</v>
      </c>
      <c r="AR55" s="93"/>
      <c r="AS55" s="95">
        <v>0</v>
      </c>
      <c r="AT55" s="96">
        <f t="shared" si="1"/>
        <v>0</v>
      </c>
      <c r="AU55" s="97">
        <f>'D.1.3 - Výtah'!P84</f>
        <v>0</v>
      </c>
      <c r="AV55" s="96">
        <f>'D.1.3 - Výtah'!J32</f>
        <v>0</v>
      </c>
      <c r="AW55" s="96">
        <f>'D.1.3 - Výtah'!J33</f>
        <v>0</v>
      </c>
      <c r="AX55" s="96">
        <f>'D.1.3 - Výtah'!J34</f>
        <v>0</v>
      </c>
      <c r="AY55" s="96">
        <f>'D.1.3 - Výtah'!J35</f>
        <v>0</v>
      </c>
      <c r="AZ55" s="96">
        <f>'D.1.3 - Výtah'!F32</f>
        <v>0</v>
      </c>
      <c r="BA55" s="96">
        <f>'D.1.3 - Výtah'!F33</f>
        <v>0</v>
      </c>
      <c r="BB55" s="96">
        <f>'D.1.3 - Výtah'!F34</f>
        <v>0</v>
      </c>
      <c r="BC55" s="96">
        <f>'D.1.3 - Výtah'!F35</f>
        <v>0</v>
      </c>
      <c r="BD55" s="98">
        <f>'D.1.3 - Výtah'!F36</f>
        <v>0</v>
      </c>
      <c r="BT55" s="99" t="s">
        <v>84</v>
      </c>
      <c r="BV55" s="99" t="s">
        <v>76</v>
      </c>
      <c r="BW55" s="99" t="s">
        <v>95</v>
      </c>
      <c r="BX55" s="99" t="s">
        <v>82</v>
      </c>
      <c r="CL55" s="99" t="s">
        <v>83</v>
      </c>
    </row>
    <row r="56" spans="1:91" s="5" customFormat="1" ht="16.5" customHeight="1">
      <c r="B56" s="83"/>
      <c r="C56" s="84"/>
      <c r="D56" s="330" t="s">
        <v>73</v>
      </c>
      <c r="E56" s="330"/>
      <c r="F56" s="330"/>
      <c r="G56" s="330"/>
      <c r="H56" s="330"/>
      <c r="I56" s="85"/>
      <c r="J56" s="330" t="s">
        <v>96</v>
      </c>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29">
        <f>ROUND(SUM(AG57:AG59),2)</f>
        <v>0</v>
      </c>
      <c r="AH56" s="328"/>
      <c r="AI56" s="328"/>
      <c r="AJ56" s="328"/>
      <c r="AK56" s="328"/>
      <c r="AL56" s="328"/>
      <c r="AM56" s="328"/>
      <c r="AN56" s="327">
        <f t="shared" si="0"/>
        <v>0</v>
      </c>
      <c r="AO56" s="328"/>
      <c r="AP56" s="328"/>
      <c r="AQ56" s="86" t="s">
        <v>80</v>
      </c>
      <c r="AR56" s="83"/>
      <c r="AS56" s="87">
        <f>ROUND(SUM(AS57:AS59),2)</f>
        <v>0</v>
      </c>
      <c r="AT56" s="88">
        <f t="shared" si="1"/>
        <v>0</v>
      </c>
      <c r="AU56" s="89">
        <f>ROUND(SUM(AU57:AU59),5)</f>
        <v>0</v>
      </c>
      <c r="AV56" s="88">
        <f>ROUND(AZ56*L26,2)</f>
        <v>0</v>
      </c>
      <c r="AW56" s="88">
        <f>ROUND(BA56*L27,2)</f>
        <v>0</v>
      </c>
      <c r="AX56" s="88">
        <f>ROUND(BB56*L26,2)</f>
        <v>0</v>
      </c>
      <c r="AY56" s="88">
        <f>ROUND(BC56*L27,2)</f>
        <v>0</v>
      </c>
      <c r="AZ56" s="88">
        <f>ROUND(SUM(AZ57:AZ59),2)</f>
        <v>0</v>
      </c>
      <c r="BA56" s="88">
        <f>ROUND(SUM(BA57:BA59),2)</f>
        <v>0</v>
      </c>
      <c r="BB56" s="88">
        <f>ROUND(SUM(BB57:BB59),2)</f>
        <v>0</v>
      </c>
      <c r="BC56" s="88">
        <f>ROUND(SUM(BC57:BC59),2)</f>
        <v>0</v>
      </c>
      <c r="BD56" s="90">
        <f>ROUND(SUM(BD57:BD59),2)</f>
        <v>0</v>
      </c>
      <c r="BS56" s="91" t="s">
        <v>73</v>
      </c>
      <c r="BT56" s="91" t="s">
        <v>81</v>
      </c>
      <c r="BU56" s="91" t="s">
        <v>75</v>
      </c>
      <c r="BV56" s="91" t="s">
        <v>76</v>
      </c>
      <c r="BW56" s="91" t="s">
        <v>97</v>
      </c>
      <c r="BX56" s="91" t="s">
        <v>7</v>
      </c>
      <c r="CL56" s="91" t="s">
        <v>83</v>
      </c>
      <c r="CM56" s="91" t="s">
        <v>84</v>
      </c>
    </row>
    <row r="57" spans="1:91" s="6" customFormat="1" ht="16.5" customHeight="1">
      <c r="A57" s="92" t="s">
        <v>85</v>
      </c>
      <c r="B57" s="93"/>
      <c r="C57" s="9"/>
      <c r="D57" s="9"/>
      <c r="E57" s="333" t="s">
        <v>86</v>
      </c>
      <c r="F57" s="333"/>
      <c r="G57" s="333"/>
      <c r="H57" s="333"/>
      <c r="I57" s="333"/>
      <c r="J57" s="9"/>
      <c r="K57" s="333" t="s">
        <v>87</v>
      </c>
      <c r="L57" s="333"/>
      <c r="M57" s="333"/>
      <c r="N57" s="333"/>
      <c r="O57" s="333"/>
      <c r="P57" s="333"/>
      <c r="Q57" s="333"/>
      <c r="R57" s="333"/>
      <c r="S57" s="333"/>
      <c r="T57" s="333"/>
      <c r="U57" s="333"/>
      <c r="V57" s="333"/>
      <c r="W57" s="333"/>
      <c r="X57" s="333"/>
      <c r="Y57" s="333"/>
      <c r="Z57" s="333"/>
      <c r="AA57" s="333"/>
      <c r="AB57" s="333"/>
      <c r="AC57" s="333"/>
      <c r="AD57" s="333"/>
      <c r="AE57" s="333"/>
      <c r="AF57" s="333"/>
      <c r="AG57" s="331">
        <f>'D.1.1 - Architektonicko-s..._01'!J29</f>
        <v>0</v>
      </c>
      <c r="AH57" s="332"/>
      <c r="AI57" s="332"/>
      <c r="AJ57" s="332"/>
      <c r="AK57" s="332"/>
      <c r="AL57" s="332"/>
      <c r="AM57" s="332"/>
      <c r="AN57" s="331">
        <f t="shared" si="0"/>
        <v>0</v>
      </c>
      <c r="AO57" s="332"/>
      <c r="AP57" s="332"/>
      <c r="AQ57" s="94" t="s">
        <v>88</v>
      </c>
      <c r="AR57" s="93"/>
      <c r="AS57" s="95">
        <v>0</v>
      </c>
      <c r="AT57" s="96">
        <f t="shared" si="1"/>
        <v>0</v>
      </c>
      <c r="AU57" s="97">
        <f>'D.1.1 - Architektonicko-s..._01'!P95</f>
        <v>0</v>
      </c>
      <c r="AV57" s="96">
        <f>'D.1.1 - Architektonicko-s..._01'!J32</f>
        <v>0</v>
      </c>
      <c r="AW57" s="96">
        <f>'D.1.1 - Architektonicko-s..._01'!J33</f>
        <v>0</v>
      </c>
      <c r="AX57" s="96">
        <f>'D.1.1 - Architektonicko-s..._01'!J34</f>
        <v>0</v>
      </c>
      <c r="AY57" s="96">
        <f>'D.1.1 - Architektonicko-s..._01'!J35</f>
        <v>0</v>
      </c>
      <c r="AZ57" s="96">
        <f>'D.1.1 - Architektonicko-s..._01'!F32</f>
        <v>0</v>
      </c>
      <c r="BA57" s="96">
        <f>'D.1.1 - Architektonicko-s..._01'!F33</f>
        <v>0</v>
      </c>
      <c r="BB57" s="96">
        <f>'D.1.1 - Architektonicko-s..._01'!F34</f>
        <v>0</v>
      </c>
      <c r="BC57" s="96">
        <f>'D.1.1 - Architektonicko-s..._01'!F35</f>
        <v>0</v>
      </c>
      <c r="BD57" s="98">
        <f>'D.1.1 - Architektonicko-s..._01'!F36</f>
        <v>0</v>
      </c>
      <c r="BT57" s="99" t="s">
        <v>84</v>
      </c>
      <c r="BV57" s="99" t="s">
        <v>76</v>
      </c>
      <c r="BW57" s="99" t="s">
        <v>98</v>
      </c>
      <c r="BX57" s="99" t="s">
        <v>97</v>
      </c>
      <c r="CL57" s="99" t="s">
        <v>83</v>
      </c>
    </row>
    <row r="58" spans="1:91" s="6" customFormat="1" ht="16.5" customHeight="1">
      <c r="A58" s="92" t="s">
        <v>85</v>
      </c>
      <c r="B58" s="93"/>
      <c r="C58" s="9"/>
      <c r="D58" s="9"/>
      <c r="E58" s="333" t="s">
        <v>90</v>
      </c>
      <c r="F58" s="333"/>
      <c r="G58" s="333"/>
      <c r="H58" s="333"/>
      <c r="I58" s="333"/>
      <c r="J58" s="9"/>
      <c r="K58" s="333" t="s">
        <v>91</v>
      </c>
      <c r="L58" s="333"/>
      <c r="M58" s="333"/>
      <c r="N58" s="333"/>
      <c r="O58" s="333"/>
      <c r="P58" s="333"/>
      <c r="Q58" s="333"/>
      <c r="R58" s="333"/>
      <c r="S58" s="333"/>
      <c r="T58" s="333"/>
      <c r="U58" s="333"/>
      <c r="V58" s="333"/>
      <c r="W58" s="333"/>
      <c r="X58" s="333"/>
      <c r="Y58" s="333"/>
      <c r="Z58" s="333"/>
      <c r="AA58" s="333"/>
      <c r="AB58" s="333"/>
      <c r="AC58" s="333"/>
      <c r="AD58" s="333"/>
      <c r="AE58" s="333"/>
      <c r="AF58" s="333"/>
      <c r="AG58" s="331">
        <f>'D.1.2 - Elektroinstalace _01'!J29</f>
        <v>0</v>
      </c>
      <c r="AH58" s="332"/>
      <c r="AI58" s="332"/>
      <c r="AJ58" s="332"/>
      <c r="AK58" s="332"/>
      <c r="AL58" s="332"/>
      <c r="AM58" s="332"/>
      <c r="AN58" s="331">
        <f t="shared" si="0"/>
        <v>0</v>
      </c>
      <c r="AO58" s="332"/>
      <c r="AP58" s="332"/>
      <c r="AQ58" s="94" t="s">
        <v>88</v>
      </c>
      <c r="AR58" s="93"/>
      <c r="AS58" s="95">
        <v>0</v>
      </c>
      <c r="AT58" s="96">
        <f t="shared" si="1"/>
        <v>0</v>
      </c>
      <c r="AU58" s="97">
        <f>'D.1.2 - Elektroinstalace _01'!P84</f>
        <v>0</v>
      </c>
      <c r="AV58" s="96">
        <f>'D.1.2 - Elektroinstalace _01'!J32</f>
        <v>0</v>
      </c>
      <c r="AW58" s="96">
        <f>'D.1.2 - Elektroinstalace _01'!J33</f>
        <v>0</v>
      </c>
      <c r="AX58" s="96">
        <f>'D.1.2 - Elektroinstalace _01'!J34</f>
        <v>0</v>
      </c>
      <c r="AY58" s="96">
        <f>'D.1.2 - Elektroinstalace _01'!J35</f>
        <v>0</v>
      </c>
      <c r="AZ58" s="96">
        <f>'D.1.2 - Elektroinstalace _01'!F32</f>
        <v>0</v>
      </c>
      <c r="BA58" s="96">
        <f>'D.1.2 - Elektroinstalace _01'!F33</f>
        <v>0</v>
      </c>
      <c r="BB58" s="96">
        <f>'D.1.2 - Elektroinstalace _01'!F34</f>
        <v>0</v>
      </c>
      <c r="BC58" s="96">
        <f>'D.1.2 - Elektroinstalace _01'!F35</f>
        <v>0</v>
      </c>
      <c r="BD58" s="98">
        <f>'D.1.2 - Elektroinstalace _01'!F36</f>
        <v>0</v>
      </c>
      <c r="BT58" s="99" t="s">
        <v>84</v>
      </c>
      <c r="BV58" s="99" t="s">
        <v>76</v>
      </c>
      <c r="BW58" s="99" t="s">
        <v>99</v>
      </c>
      <c r="BX58" s="99" t="s">
        <v>97</v>
      </c>
      <c r="CL58" s="99" t="s">
        <v>83</v>
      </c>
    </row>
    <row r="59" spans="1:91" s="6" customFormat="1" ht="16.5" customHeight="1">
      <c r="A59" s="92" t="s">
        <v>85</v>
      </c>
      <c r="B59" s="93"/>
      <c r="C59" s="9"/>
      <c r="D59" s="9"/>
      <c r="E59" s="333" t="s">
        <v>93</v>
      </c>
      <c r="F59" s="333"/>
      <c r="G59" s="333"/>
      <c r="H59" s="333"/>
      <c r="I59" s="333"/>
      <c r="J59" s="9"/>
      <c r="K59" s="333" t="s">
        <v>94</v>
      </c>
      <c r="L59" s="333"/>
      <c r="M59" s="333"/>
      <c r="N59" s="333"/>
      <c r="O59" s="333"/>
      <c r="P59" s="333"/>
      <c r="Q59" s="333"/>
      <c r="R59" s="333"/>
      <c r="S59" s="333"/>
      <c r="T59" s="333"/>
      <c r="U59" s="333"/>
      <c r="V59" s="333"/>
      <c r="W59" s="333"/>
      <c r="X59" s="333"/>
      <c r="Y59" s="333"/>
      <c r="Z59" s="333"/>
      <c r="AA59" s="333"/>
      <c r="AB59" s="333"/>
      <c r="AC59" s="333"/>
      <c r="AD59" s="333"/>
      <c r="AE59" s="333"/>
      <c r="AF59" s="333"/>
      <c r="AG59" s="331">
        <f>'D.1.3 - Výtah_01'!J29</f>
        <v>0</v>
      </c>
      <c r="AH59" s="332"/>
      <c r="AI59" s="332"/>
      <c r="AJ59" s="332"/>
      <c r="AK59" s="332"/>
      <c r="AL59" s="332"/>
      <c r="AM59" s="332"/>
      <c r="AN59" s="331">
        <f t="shared" si="0"/>
        <v>0</v>
      </c>
      <c r="AO59" s="332"/>
      <c r="AP59" s="332"/>
      <c r="AQ59" s="94" t="s">
        <v>88</v>
      </c>
      <c r="AR59" s="93"/>
      <c r="AS59" s="95">
        <v>0</v>
      </c>
      <c r="AT59" s="96">
        <f t="shared" si="1"/>
        <v>0</v>
      </c>
      <c r="AU59" s="97">
        <f>'D.1.3 - Výtah_01'!P84</f>
        <v>0</v>
      </c>
      <c r="AV59" s="96">
        <f>'D.1.3 - Výtah_01'!J32</f>
        <v>0</v>
      </c>
      <c r="AW59" s="96">
        <f>'D.1.3 - Výtah_01'!J33</f>
        <v>0</v>
      </c>
      <c r="AX59" s="96">
        <f>'D.1.3 - Výtah_01'!J34</f>
        <v>0</v>
      </c>
      <c r="AY59" s="96">
        <f>'D.1.3 - Výtah_01'!J35</f>
        <v>0</v>
      </c>
      <c r="AZ59" s="96">
        <f>'D.1.3 - Výtah_01'!F32</f>
        <v>0</v>
      </c>
      <c r="BA59" s="96">
        <f>'D.1.3 - Výtah_01'!F33</f>
        <v>0</v>
      </c>
      <c r="BB59" s="96">
        <f>'D.1.3 - Výtah_01'!F34</f>
        <v>0</v>
      </c>
      <c r="BC59" s="96">
        <f>'D.1.3 - Výtah_01'!F35</f>
        <v>0</v>
      </c>
      <c r="BD59" s="98">
        <f>'D.1.3 - Výtah_01'!F36</f>
        <v>0</v>
      </c>
      <c r="BT59" s="99" t="s">
        <v>84</v>
      </c>
      <c r="BV59" s="99" t="s">
        <v>76</v>
      </c>
      <c r="BW59" s="99" t="s">
        <v>100</v>
      </c>
      <c r="BX59" s="99" t="s">
        <v>97</v>
      </c>
      <c r="CL59" s="99" t="s">
        <v>83</v>
      </c>
    </row>
    <row r="60" spans="1:91" s="5" customFormat="1" ht="16.5" customHeight="1">
      <c r="A60" s="92" t="s">
        <v>85</v>
      </c>
      <c r="B60" s="83"/>
      <c r="C60" s="84"/>
      <c r="D60" s="330" t="s">
        <v>101</v>
      </c>
      <c r="E60" s="330"/>
      <c r="F60" s="330"/>
      <c r="G60" s="330"/>
      <c r="H60" s="330"/>
      <c r="I60" s="85"/>
      <c r="J60" s="330" t="s">
        <v>102</v>
      </c>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27">
        <f>'VON - Vedlejší a ostatní ...'!J27</f>
        <v>0</v>
      </c>
      <c r="AH60" s="328"/>
      <c r="AI60" s="328"/>
      <c r="AJ60" s="328"/>
      <c r="AK60" s="328"/>
      <c r="AL60" s="328"/>
      <c r="AM60" s="328"/>
      <c r="AN60" s="327">
        <f t="shared" si="0"/>
        <v>0</v>
      </c>
      <c r="AO60" s="328"/>
      <c r="AP60" s="328"/>
      <c r="AQ60" s="86" t="s">
        <v>101</v>
      </c>
      <c r="AR60" s="83"/>
      <c r="AS60" s="100">
        <v>0</v>
      </c>
      <c r="AT60" s="101">
        <f t="shared" si="1"/>
        <v>0</v>
      </c>
      <c r="AU60" s="102">
        <f>'VON - Vedlejší a ostatní ...'!P79</f>
        <v>0</v>
      </c>
      <c r="AV60" s="101">
        <f>'VON - Vedlejší a ostatní ...'!J30</f>
        <v>0</v>
      </c>
      <c r="AW60" s="101">
        <f>'VON - Vedlejší a ostatní ...'!J31</f>
        <v>0</v>
      </c>
      <c r="AX60" s="101">
        <f>'VON - Vedlejší a ostatní ...'!J32</f>
        <v>0</v>
      </c>
      <c r="AY60" s="101">
        <f>'VON - Vedlejší a ostatní ...'!J33</f>
        <v>0</v>
      </c>
      <c r="AZ60" s="101">
        <f>'VON - Vedlejší a ostatní ...'!F30</f>
        <v>0</v>
      </c>
      <c r="BA60" s="101">
        <f>'VON - Vedlejší a ostatní ...'!F31</f>
        <v>0</v>
      </c>
      <c r="BB60" s="101">
        <f>'VON - Vedlejší a ostatní ...'!F32</f>
        <v>0</v>
      </c>
      <c r="BC60" s="101">
        <f>'VON - Vedlejší a ostatní ...'!F33</f>
        <v>0</v>
      </c>
      <c r="BD60" s="103">
        <f>'VON - Vedlejší a ostatní ...'!F34</f>
        <v>0</v>
      </c>
      <c r="BT60" s="91" t="s">
        <v>81</v>
      </c>
      <c r="BV60" s="91" t="s">
        <v>76</v>
      </c>
      <c r="BW60" s="91" t="s">
        <v>103</v>
      </c>
      <c r="BX60" s="91" t="s">
        <v>7</v>
      </c>
      <c r="CL60" s="91" t="s">
        <v>83</v>
      </c>
      <c r="CM60" s="91" t="s">
        <v>84</v>
      </c>
    </row>
    <row r="61" spans="1:91" s="1" customFormat="1" ht="30" customHeight="1">
      <c r="B61" s="39"/>
      <c r="AR61" s="39"/>
    </row>
    <row r="62" spans="1:91" s="1" customFormat="1" ht="6.95" customHeight="1">
      <c r="B62" s="54"/>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39"/>
    </row>
  </sheetData>
  <mergeCells count="73">
    <mergeCell ref="AR2:BE2"/>
    <mergeCell ref="AN60:AP60"/>
    <mergeCell ref="AG60:AM60"/>
    <mergeCell ref="D60:H60"/>
    <mergeCell ref="J60:AF60"/>
    <mergeCell ref="AG51:AM51"/>
    <mergeCell ref="AN51:AP51"/>
    <mergeCell ref="AN58:AP58"/>
    <mergeCell ref="AG58:AM58"/>
    <mergeCell ref="E58:I58"/>
    <mergeCell ref="K58:AF58"/>
    <mergeCell ref="AN59:AP59"/>
    <mergeCell ref="AG59:AM59"/>
    <mergeCell ref="E59:I59"/>
    <mergeCell ref="K59:AF59"/>
    <mergeCell ref="AN56:AP56"/>
    <mergeCell ref="AG56:AM56"/>
    <mergeCell ref="D56:H56"/>
    <mergeCell ref="J56:AF56"/>
    <mergeCell ref="AN57:AP57"/>
    <mergeCell ref="AG57:AM57"/>
    <mergeCell ref="E57:I57"/>
    <mergeCell ref="K57:AF57"/>
    <mergeCell ref="AN54:AP54"/>
    <mergeCell ref="AG54:AM54"/>
    <mergeCell ref="E54:I54"/>
    <mergeCell ref="K54:AF54"/>
    <mergeCell ref="AN55:AP55"/>
    <mergeCell ref="AG55:AM55"/>
    <mergeCell ref="E55:I55"/>
    <mergeCell ref="K55:AF55"/>
    <mergeCell ref="AN52:AP52"/>
    <mergeCell ref="AG52:AM52"/>
    <mergeCell ref="D52:H52"/>
    <mergeCell ref="J52:AF52"/>
    <mergeCell ref="AN53:AP53"/>
    <mergeCell ref="AG53:AM53"/>
    <mergeCell ref="E53:I53"/>
    <mergeCell ref="K53:AF53"/>
    <mergeCell ref="L42:AO42"/>
    <mergeCell ref="AM44:AN44"/>
    <mergeCell ref="AM46:AP46"/>
    <mergeCell ref="AS46:AT48"/>
    <mergeCell ref="C49:G49"/>
    <mergeCell ref="I49:AF49"/>
    <mergeCell ref="AG49:AM49"/>
    <mergeCell ref="AN49:AP49"/>
    <mergeCell ref="L30:O30"/>
    <mergeCell ref="W30:AE30"/>
    <mergeCell ref="AK30:AO30"/>
    <mergeCell ref="X32:AB32"/>
    <mergeCell ref="AK32:AO32"/>
    <mergeCell ref="W28:AE28"/>
    <mergeCell ref="AK28:AO28"/>
    <mergeCell ref="L29:O29"/>
    <mergeCell ref="W29:AE29"/>
    <mergeCell ref="AK29:AO29"/>
    <mergeCell ref="BE5:BE32"/>
    <mergeCell ref="K5:AO5"/>
    <mergeCell ref="K6:AO6"/>
    <mergeCell ref="E14:AJ14"/>
    <mergeCell ref="E20:AN20"/>
    <mergeCell ref="AK23:AO23"/>
    <mergeCell ref="L25:O25"/>
    <mergeCell ref="W25:AE25"/>
    <mergeCell ref="AK25:AO25"/>
    <mergeCell ref="L26:O26"/>
    <mergeCell ref="W26:AE26"/>
    <mergeCell ref="AK26:AO26"/>
    <mergeCell ref="L27:O27"/>
    <mergeCell ref="W27:AE27"/>
    <mergeCell ref="AK27:AO27"/>
    <mergeCell ref="L28:O28"/>
  </mergeCells>
  <hyperlinks>
    <hyperlink ref="K1:S1" location="C2" display="1) Rekapitulace stavby"/>
    <hyperlink ref="W1:AI1" location="C51" display="2) Rekapitulace objektů stavby a soupisů prací"/>
    <hyperlink ref="A53" location="'D.1.1 - Architektonicko-s...'!C2" display="/"/>
    <hyperlink ref="A54" location="'D.1.2 - Elektroinstalace '!C2" display="/"/>
    <hyperlink ref="A55" location="'D.1.3 - Výtah'!C2" display="/"/>
    <hyperlink ref="A57" location="'D.1.1 - Architektonicko-s..._01'!C2" display="/"/>
    <hyperlink ref="A58" location="'D.1.2 - Elektroinstalace _01'!C2" display="/"/>
    <hyperlink ref="A59" location="'D.1.3 - Výtah_01'!C2" display="/"/>
    <hyperlink ref="A60" location="'VON - Vedlejší a ostatní ...'!C2" displa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89</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111</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113</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ROUND(J95,2)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ROUND(SUM(BE95:BE217), 2)</f>
        <v>0</v>
      </c>
      <c r="G32" s="40"/>
      <c r="H32" s="40"/>
      <c r="I32" s="124">
        <v>0.21</v>
      </c>
      <c r="J32" s="123">
        <f>ROUND(ROUND((SUM(BE95:BE217)), 2)*I32, 2)</f>
        <v>0</v>
      </c>
      <c r="K32" s="43"/>
    </row>
    <row r="33" spans="2:11" s="1" customFormat="1" ht="14.45" customHeight="1">
      <c r="B33" s="39"/>
      <c r="C33" s="40"/>
      <c r="D33" s="40"/>
      <c r="E33" s="47" t="s">
        <v>46</v>
      </c>
      <c r="F33" s="123">
        <f>ROUND(SUM(BF95:BF217), 2)</f>
        <v>0</v>
      </c>
      <c r="G33" s="40"/>
      <c r="H33" s="40"/>
      <c r="I33" s="124">
        <v>0.15</v>
      </c>
      <c r="J33" s="123">
        <f>ROUND(ROUND((SUM(BF95:BF217)), 2)*I33, 2)</f>
        <v>0</v>
      </c>
      <c r="K33" s="43"/>
    </row>
    <row r="34" spans="2:11" s="1" customFormat="1" ht="14.45" hidden="1" customHeight="1">
      <c r="B34" s="39"/>
      <c r="C34" s="40"/>
      <c r="D34" s="40"/>
      <c r="E34" s="47" t="s">
        <v>47</v>
      </c>
      <c r="F34" s="123">
        <f>ROUND(SUM(BG95:BG217), 2)</f>
        <v>0</v>
      </c>
      <c r="G34" s="40"/>
      <c r="H34" s="40"/>
      <c r="I34" s="124">
        <v>0.21</v>
      </c>
      <c r="J34" s="123">
        <v>0</v>
      </c>
      <c r="K34" s="43"/>
    </row>
    <row r="35" spans="2:11" s="1" customFormat="1" ht="14.45" hidden="1" customHeight="1">
      <c r="B35" s="39"/>
      <c r="C35" s="40"/>
      <c r="D35" s="40"/>
      <c r="E35" s="47" t="s">
        <v>48</v>
      </c>
      <c r="F35" s="123">
        <f>ROUND(SUM(BH95:BH217), 2)</f>
        <v>0</v>
      </c>
      <c r="G35" s="40"/>
      <c r="H35" s="40"/>
      <c r="I35" s="124">
        <v>0.15</v>
      </c>
      <c r="J35" s="123">
        <v>0</v>
      </c>
      <c r="K35" s="43"/>
    </row>
    <row r="36" spans="2:11" s="1" customFormat="1" ht="14.45" hidden="1" customHeight="1">
      <c r="B36" s="39"/>
      <c r="C36" s="40"/>
      <c r="D36" s="40"/>
      <c r="E36" s="47" t="s">
        <v>49</v>
      </c>
      <c r="F36" s="123">
        <f>ROUND(SUM(BI95:BI217),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111</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D.1.1 - Architektonicko-stavební řešení</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J95</f>
        <v>0</v>
      </c>
      <c r="K60" s="43"/>
      <c r="AU60" s="22" t="s">
        <v>118</v>
      </c>
    </row>
    <row r="61" spans="2:47" s="8" customFormat="1" ht="24.95" customHeight="1">
      <c r="B61" s="140"/>
      <c r="C61" s="141"/>
      <c r="D61" s="142" t="s">
        <v>119</v>
      </c>
      <c r="E61" s="143"/>
      <c r="F61" s="143"/>
      <c r="G61" s="143"/>
      <c r="H61" s="143"/>
      <c r="I61" s="144"/>
      <c r="J61" s="145">
        <f>J96</f>
        <v>0</v>
      </c>
      <c r="K61" s="146"/>
    </row>
    <row r="62" spans="2:47" s="9" customFormat="1" ht="19.899999999999999" customHeight="1">
      <c r="B62" s="147"/>
      <c r="C62" s="148"/>
      <c r="D62" s="149" t="s">
        <v>120</v>
      </c>
      <c r="E62" s="150"/>
      <c r="F62" s="150"/>
      <c r="G62" s="150"/>
      <c r="H62" s="150"/>
      <c r="I62" s="151"/>
      <c r="J62" s="152">
        <f>J97</f>
        <v>0</v>
      </c>
      <c r="K62" s="153"/>
    </row>
    <row r="63" spans="2:47" s="9" customFormat="1" ht="14.85" customHeight="1">
      <c r="B63" s="147"/>
      <c r="C63" s="148"/>
      <c r="D63" s="149" t="s">
        <v>121</v>
      </c>
      <c r="E63" s="150"/>
      <c r="F63" s="150"/>
      <c r="G63" s="150"/>
      <c r="H63" s="150"/>
      <c r="I63" s="151"/>
      <c r="J63" s="152">
        <f>J117</f>
        <v>0</v>
      </c>
      <c r="K63" s="153"/>
    </row>
    <row r="64" spans="2:47" s="9" customFormat="1" ht="19.899999999999999" customHeight="1">
      <c r="B64" s="147"/>
      <c r="C64" s="148"/>
      <c r="D64" s="149" t="s">
        <v>122</v>
      </c>
      <c r="E64" s="150"/>
      <c r="F64" s="150"/>
      <c r="G64" s="150"/>
      <c r="H64" s="150"/>
      <c r="I64" s="151"/>
      <c r="J64" s="152">
        <f>J124</f>
        <v>0</v>
      </c>
      <c r="K64" s="153"/>
    </row>
    <row r="65" spans="2:12" s="9" customFormat="1" ht="19.899999999999999" customHeight="1">
      <c r="B65" s="147"/>
      <c r="C65" s="148"/>
      <c r="D65" s="149" t="s">
        <v>123</v>
      </c>
      <c r="E65" s="150"/>
      <c r="F65" s="150"/>
      <c r="G65" s="150"/>
      <c r="H65" s="150"/>
      <c r="I65" s="151"/>
      <c r="J65" s="152">
        <f>J147</f>
        <v>0</v>
      </c>
      <c r="K65" s="153"/>
    </row>
    <row r="66" spans="2:12" s="9" customFormat="1" ht="19.899999999999999" customHeight="1">
      <c r="B66" s="147"/>
      <c r="C66" s="148"/>
      <c r="D66" s="149" t="s">
        <v>124</v>
      </c>
      <c r="E66" s="150"/>
      <c r="F66" s="150"/>
      <c r="G66" s="150"/>
      <c r="H66" s="150"/>
      <c r="I66" s="151"/>
      <c r="J66" s="152">
        <f>J154</f>
        <v>0</v>
      </c>
      <c r="K66" s="153"/>
    </row>
    <row r="67" spans="2:12" s="9" customFormat="1" ht="19.899999999999999" customHeight="1">
      <c r="B67" s="147"/>
      <c r="C67" s="148"/>
      <c r="D67" s="149" t="s">
        <v>125</v>
      </c>
      <c r="E67" s="150"/>
      <c r="F67" s="150"/>
      <c r="G67" s="150"/>
      <c r="H67" s="150"/>
      <c r="I67" s="151"/>
      <c r="J67" s="152">
        <f>J165</f>
        <v>0</v>
      </c>
      <c r="K67" s="153"/>
    </row>
    <row r="68" spans="2:12" s="8" customFormat="1" ht="24.95" customHeight="1">
      <c r="B68" s="140"/>
      <c r="C68" s="141"/>
      <c r="D68" s="142" t="s">
        <v>126</v>
      </c>
      <c r="E68" s="143"/>
      <c r="F68" s="143"/>
      <c r="G68" s="143"/>
      <c r="H68" s="143"/>
      <c r="I68" s="144"/>
      <c r="J68" s="145">
        <f>J189</f>
        <v>0</v>
      </c>
      <c r="K68" s="146"/>
    </row>
    <row r="69" spans="2:12" s="9" customFormat="1" ht="19.899999999999999" customHeight="1">
      <c r="B69" s="147"/>
      <c r="C69" s="148"/>
      <c r="D69" s="149" t="s">
        <v>127</v>
      </c>
      <c r="E69" s="150"/>
      <c r="F69" s="150"/>
      <c r="G69" s="150"/>
      <c r="H69" s="150"/>
      <c r="I69" s="151"/>
      <c r="J69" s="152">
        <f>J190</f>
        <v>0</v>
      </c>
      <c r="K69" s="153"/>
    </row>
    <row r="70" spans="2:12" s="9" customFormat="1" ht="19.899999999999999" customHeight="1">
      <c r="B70" s="147"/>
      <c r="C70" s="148"/>
      <c r="D70" s="149" t="s">
        <v>128</v>
      </c>
      <c r="E70" s="150"/>
      <c r="F70" s="150"/>
      <c r="G70" s="150"/>
      <c r="H70" s="150"/>
      <c r="I70" s="151"/>
      <c r="J70" s="152">
        <f>J195</f>
        <v>0</v>
      </c>
      <c r="K70" s="153"/>
    </row>
    <row r="71" spans="2:12" s="9" customFormat="1" ht="19.899999999999999" customHeight="1">
      <c r="B71" s="147"/>
      <c r="C71" s="148"/>
      <c r="D71" s="149" t="s">
        <v>129</v>
      </c>
      <c r="E71" s="150"/>
      <c r="F71" s="150"/>
      <c r="G71" s="150"/>
      <c r="H71" s="150"/>
      <c r="I71" s="151"/>
      <c r="J71" s="152">
        <f>J198</f>
        <v>0</v>
      </c>
      <c r="K71" s="153"/>
    </row>
    <row r="72" spans="2:12" s="9" customFormat="1" ht="19.899999999999999" customHeight="1">
      <c r="B72" s="147"/>
      <c r="C72" s="148"/>
      <c r="D72" s="149" t="s">
        <v>130</v>
      </c>
      <c r="E72" s="150"/>
      <c r="F72" s="150"/>
      <c r="G72" s="150"/>
      <c r="H72" s="150"/>
      <c r="I72" s="151"/>
      <c r="J72" s="152">
        <f>J211</f>
        <v>0</v>
      </c>
      <c r="K72" s="153"/>
    </row>
    <row r="73" spans="2:12" s="9" customFormat="1" ht="19.899999999999999" customHeight="1">
      <c r="B73" s="147"/>
      <c r="C73" s="148"/>
      <c r="D73" s="149" t="s">
        <v>131</v>
      </c>
      <c r="E73" s="150"/>
      <c r="F73" s="150"/>
      <c r="G73" s="150"/>
      <c r="H73" s="150"/>
      <c r="I73" s="151"/>
      <c r="J73" s="152">
        <f>J216</f>
        <v>0</v>
      </c>
      <c r="K73" s="153"/>
    </row>
    <row r="74" spans="2:12" s="1" customFormat="1" ht="21.75" customHeight="1">
      <c r="B74" s="39"/>
      <c r="C74" s="40"/>
      <c r="D74" s="40"/>
      <c r="E74" s="40"/>
      <c r="F74" s="40"/>
      <c r="G74" s="40"/>
      <c r="H74" s="40"/>
      <c r="I74" s="111"/>
      <c r="J74" s="40"/>
      <c r="K74" s="43"/>
    </row>
    <row r="75" spans="2:12" s="1" customFormat="1" ht="6.95" customHeight="1">
      <c r="B75" s="54"/>
      <c r="C75" s="55"/>
      <c r="D75" s="55"/>
      <c r="E75" s="55"/>
      <c r="F75" s="55"/>
      <c r="G75" s="55"/>
      <c r="H75" s="55"/>
      <c r="I75" s="132"/>
      <c r="J75" s="55"/>
      <c r="K75" s="56"/>
    </row>
    <row r="79" spans="2:12" s="1" customFormat="1" ht="6.95" customHeight="1">
      <c r="B79" s="57"/>
      <c r="C79" s="58"/>
      <c r="D79" s="58"/>
      <c r="E79" s="58"/>
      <c r="F79" s="58"/>
      <c r="G79" s="58"/>
      <c r="H79" s="58"/>
      <c r="I79" s="133"/>
      <c r="J79" s="58"/>
      <c r="K79" s="58"/>
      <c r="L79" s="39"/>
    </row>
    <row r="80" spans="2:12" s="1" customFormat="1" ht="36.950000000000003" customHeight="1">
      <c r="B80" s="39"/>
      <c r="C80" s="59" t="s">
        <v>132</v>
      </c>
      <c r="L80" s="39"/>
    </row>
    <row r="81" spans="2:63" s="1" customFormat="1" ht="6.95" customHeight="1">
      <c r="B81" s="39"/>
      <c r="L81" s="39"/>
    </row>
    <row r="82" spans="2:63" s="1" customFormat="1" ht="14.45" customHeight="1">
      <c r="B82" s="39"/>
      <c r="C82" s="61" t="s">
        <v>19</v>
      </c>
      <c r="L82" s="39"/>
    </row>
    <row r="83" spans="2:63" s="1" customFormat="1" ht="16.5" customHeight="1">
      <c r="B83" s="39"/>
      <c r="E83" s="343" t="str">
        <f>E7</f>
        <v>Přístavba výtahu Gymnázia a FZŠ Chodovická Praha Horní Počernice</v>
      </c>
      <c r="F83" s="344"/>
      <c r="G83" s="344"/>
      <c r="H83" s="344"/>
      <c r="L83" s="39"/>
    </row>
    <row r="84" spans="2:63">
      <c r="B84" s="26"/>
      <c r="C84" s="61" t="s">
        <v>110</v>
      </c>
      <c r="L84" s="26"/>
    </row>
    <row r="85" spans="2:63" s="1" customFormat="1" ht="16.5" customHeight="1">
      <c r="B85" s="39"/>
      <c r="E85" s="343" t="s">
        <v>111</v>
      </c>
      <c r="F85" s="345"/>
      <c r="G85" s="345"/>
      <c r="H85" s="345"/>
      <c r="L85" s="39"/>
    </row>
    <row r="86" spans="2:63" s="1" customFormat="1" ht="14.45" customHeight="1">
      <c r="B86" s="39"/>
      <c r="C86" s="61" t="s">
        <v>112</v>
      </c>
      <c r="L86" s="39"/>
    </row>
    <row r="87" spans="2:63" s="1" customFormat="1" ht="17.25" customHeight="1">
      <c r="B87" s="39"/>
      <c r="E87" s="315" t="str">
        <f>E11</f>
        <v>D.1.1 - Architektonicko-stavební řešení</v>
      </c>
      <c r="F87" s="345"/>
      <c r="G87" s="345"/>
      <c r="H87" s="345"/>
      <c r="L87" s="39"/>
    </row>
    <row r="88" spans="2:63" s="1" customFormat="1" ht="6.95" customHeight="1">
      <c r="B88" s="39"/>
      <c r="L88" s="39"/>
    </row>
    <row r="89" spans="2:63" s="1" customFormat="1" ht="18" customHeight="1">
      <c r="B89" s="39"/>
      <c r="C89" s="61" t="s">
        <v>23</v>
      </c>
      <c r="F89" s="154" t="str">
        <f>F14</f>
        <v>Horní Počernice</v>
      </c>
      <c r="I89" s="155" t="s">
        <v>25</v>
      </c>
      <c r="J89" s="65" t="str">
        <f>IF(J14="","",J14)</f>
        <v>5. 5. 2017</v>
      </c>
      <c r="L89" s="39"/>
    </row>
    <row r="90" spans="2:63" s="1" customFormat="1" ht="6.95" customHeight="1">
      <c r="B90" s="39"/>
      <c r="L90" s="39"/>
    </row>
    <row r="91" spans="2:63" s="1" customFormat="1">
      <c r="B91" s="39"/>
      <c r="C91" s="61" t="s">
        <v>27</v>
      </c>
      <c r="F91" s="154" t="str">
        <f>E17</f>
        <v>MČ Praha20, Jivanská 647/10, Praha9</v>
      </c>
      <c r="I91" s="155" t="s">
        <v>33</v>
      </c>
      <c r="J91" s="154" t="str">
        <f>E23</f>
        <v>BKN,spol.s r.o.Vladislavova 29/I,566 01Vysoké Mýto</v>
      </c>
      <c r="L91" s="39"/>
    </row>
    <row r="92" spans="2:63" s="1" customFormat="1" ht="14.45" customHeight="1">
      <c r="B92" s="39"/>
      <c r="C92" s="61" t="s">
        <v>31</v>
      </c>
      <c r="F92" s="154" t="str">
        <f>IF(E20="","",E20)</f>
        <v/>
      </c>
      <c r="L92" s="39"/>
    </row>
    <row r="93" spans="2:63" s="1" customFormat="1" ht="10.35" customHeight="1">
      <c r="B93" s="39"/>
      <c r="L93" s="39"/>
    </row>
    <row r="94" spans="2:63" s="10" customFormat="1" ht="29.25" customHeight="1">
      <c r="B94" s="156"/>
      <c r="C94" s="157" t="s">
        <v>133</v>
      </c>
      <c r="D94" s="158" t="s">
        <v>59</v>
      </c>
      <c r="E94" s="158" t="s">
        <v>55</v>
      </c>
      <c r="F94" s="158" t="s">
        <v>134</v>
      </c>
      <c r="G94" s="158" t="s">
        <v>135</v>
      </c>
      <c r="H94" s="158" t="s">
        <v>136</v>
      </c>
      <c r="I94" s="159" t="s">
        <v>137</v>
      </c>
      <c r="J94" s="158" t="s">
        <v>116</v>
      </c>
      <c r="K94" s="160" t="s">
        <v>138</v>
      </c>
      <c r="L94" s="156"/>
      <c r="M94" s="71" t="s">
        <v>139</v>
      </c>
      <c r="N94" s="72" t="s">
        <v>44</v>
      </c>
      <c r="O94" s="72" t="s">
        <v>140</v>
      </c>
      <c r="P94" s="72" t="s">
        <v>141</v>
      </c>
      <c r="Q94" s="72" t="s">
        <v>142</v>
      </c>
      <c r="R94" s="72" t="s">
        <v>143</v>
      </c>
      <c r="S94" s="72" t="s">
        <v>144</v>
      </c>
      <c r="T94" s="73" t="s">
        <v>145</v>
      </c>
    </row>
    <row r="95" spans="2:63" s="1" customFormat="1" ht="29.25" customHeight="1">
      <c r="B95" s="39"/>
      <c r="C95" s="75" t="s">
        <v>117</v>
      </c>
      <c r="J95" s="161">
        <f>BK95</f>
        <v>0</v>
      </c>
      <c r="L95" s="39"/>
      <c r="M95" s="74"/>
      <c r="N95" s="66"/>
      <c r="O95" s="66"/>
      <c r="P95" s="162">
        <f>P96+P189</f>
        <v>0</v>
      </c>
      <c r="Q95" s="66"/>
      <c r="R95" s="162">
        <f>R96+R189</f>
        <v>21.219955179999996</v>
      </c>
      <c r="S95" s="66"/>
      <c r="T95" s="163">
        <f>T96+T189</f>
        <v>10.401495000000001</v>
      </c>
      <c r="AT95" s="22" t="s">
        <v>73</v>
      </c>
      <c r="AU95" s="22" t="s">
        <v>118</v>
      </c>
      <c r="BK95" s="164">
        <f>BK96+BK189</f>
        <v>0</v>
      </c>
    </row>
    <row r="96" spans="2:63" s="11" customFormat="1" ht="37.35" customHeight="1">
      <c r="B96" s="165"/>
      <c r="D96" s="166" t="s">
        <v>73</v>
      </c>
      <c r="E96" s="167" t="s">
        <v>146</v>
      </c>
      <c r="F96" s="167" t="s">
        <v>147</v>
      </c>
      <c r="I96" s="168"/>
      <c r="J96" s="169">
        <f>BK96</f>
        <v>0</v>
      </c>
      <c r="L96" s="165"/>
      <c r="M96" s="170"/>
      <c r="N96" s="171"/>
      <c r="O96" s="171"/>
      <c r="P96" s="172">
        <f>P97+P124+P147+P154+P165</f>
        <v>0</v>
      </c>
      <c r="Q96" s="171"/>
      <c r="R96" s="172">
        <f>R97+R124+R147+R154+R165</f>
        <v>18.568609929999997</v>
      </c>
      <c r="S96" s="171"/>
      <c r="T96" s="173">
        <f>T97+T124+T147+T154+T165</f>
        <v>10.401495000000001</v>
      </c>
      <c r="AR96" s="166" t="s">
        <v>81</v>
      </c>
      <c r="AT96" s="174" t="s">
        <v>73</v>
      </c>
      <c r="AU96" s="174" t="s">
        <v>74</v>
      </c>
      <c r="AY96" s="166" t="s">
        <v>148</v>
      </c>
      <c r="BK96" s="175">
        <f>BK97+BK124+BK147+BK154+BK165</f>
        <v>0</v>
      </c>
    </row>
    <row r="97" spans="2:65" s="11" customFormat="1" ht="19.899999999999999" customHeight="1">
      <c r="B97" s="165"/>
      <c r="D97" s="166" t="s">
        <v>73</v>
      </c>
      <c r="E97" s="176" t="s">
        <v>81</v>
      </c>
      <c r="F97" s="176" t="s">
        <v>149</v>
      </c>
      <c r="I97" s="168"/>
      <c r="J97" s="177">
        <f>BK97</f>
        <v>0</v>
      </c>
      <c r="L97" s="165"/>
      <c r="M97" s="170"/>
      <c r="N97" s="171"/>
      <c r="O97" s="171"/>
      <c r="P97" s="172">
        <f>P98+SUM(P99:P117)</f>
        <v>0</v>
      </c>
      <c r="Q97" s="171"/>
      <c r="R97" s="172">
        <f>R98+SUM(R99:R117)</f>
        <v>4.9594735999999999</v>
      </c>
      <c r="S97" s="171"/>
      <c r="T97" s="173">
        <f>T98+SUM(T99:T117)</f>
        <v>7.0289999999999999</v>
      </c>
      <c r="AR97" s="166" t="s">
        <v>81</v>
      </c>
      <c r="AT97" s="174" t="s">
        <v>73</v>
      </c>
      <c r="AU97" s="174" t="s">
        <v>81</v>
      </c>
      <c r="AY97" s="166" t="s">
        <v>148</v>
      </c>
      <c r="BK97" s="175">
        <f>BK98+SUM(BK99:BK117)</f>
        <v>0</v>
      </c>
    </row>
    <row r="98" spans="2:65" s="1" customFormat="1" ht="38.25" customHeight="1">
      <c r="B98" s="178"/>
      <c r="C98" s="179" t="s">
        <v>81</v>
      </c>
      <c r="D98" s="179" t="s">
        <v>150</v>
      </c>
      <c r="E98" s="180" t="s">
        <v>151</v>
      </c>
      <c r="F98" s="181" t="s">
        <v>152</v>
      </c>
      <c r="G98" s="182" t="s">
        <v>153</v>
      </c>
      <c r="H98" s="183">
        <v>10.143000000000001</v>
      </c>
      <c r="I98" s="184"/>
      <c r="J98" s="185">
        <f>ROUND(I98*H98,2)</f>
        <v>0</v>
      </c>
      <c r="K98" s="181" t="s">
        <v>154</v>
      </c>
      <c r="L98" s="39"/>
      <c r="M98" s="186" t="s">
        <v>5</v>
      </c>
      <c r="N98" s="187" t="s">
        <v>45</v>
      </c>
      <c r="O98" s="40"/>
      <c r="P98" s="188">
        <f>O98*H98</f>
        <v>0</v>
      </c>
      <c r="Q98" s="188">
        <v>0</v>
      </c>
      <c r="R98" s="188">
        <f>Q98*H98</f>
        <v>0</v>
      </c>
      <c r="S98" s="188">
        <v>0</v>
      </c>
      <c r="T98" s="189">
        <f>S98*H98</f>
        <v>0</v>
      </c>
      <c r="AR98" s="22" t="s">
        <v>155</v>
      </c>
      <c r="AT98" s="22" t="s">
        <v>150</v>
      </c>
      <c r="AU98" s="22" t="s">
        <v>84</v>
      </c>
      <c r="AY98" s="22" t="s">
        <v>148</v>
      </c>
      <c r="BE98" s="190">
        <f>IF(N98="základní",J98,0)</f>
        <v>0</v>
      </c>
      <c r="BF98" s="190">
        <f>IF(N98="snížená",J98,0)</f>
        <v>0</v>
      </c>
      <c r="BG98" s="190">
        <f>IF(N98="zákl. přenesená",J98,0)</f>
        <v>0</v>
      </c>
      <c r="BH98" s="190">
        <f>IF(N98="sníž. přenesená",J98,0)</f>
        <v>0</v>
      </c>
      <c r="BI98" s="190">
        <f>IF(N98="nulová",J98,0)</f>
        <v>0</v>
      </c>
      <c r="BJ98" s="22" t="s">
        <v>81</v>
      </c>
      <c r="BK98" s="190">
        <f>ROUND(I98*H98,2)</f>
        <v>0</v>
      </c>
      <c r="BL98" s="22" t="s">
        <v>155</v>
      </c>
      <c r="BM98" s="22" t="s">
        <v>156</v>
      </c>
    </row>
    <row r="99" spans="2:65" s="1" customFormat="1" ht="54">
      <c r="B99" s="39"/>
      <c r="D99" s="191" t="s">
        <v>157</v>
      </c>
      <c r="F99" s="192" t="s">
        <v>158</v>
      </c>
      <c r="I99" s="193"/>
      <c r="L99" s="39"/>
      <c r="M99" s="194"/>
      <c r="N99" s="40"/>
      <c r="O99" s="40"/>
      <c r="P99" s="40"/>
      <c r="Q99" s="40"/>
      <c r="R99" s="40"/>
      <c r="S99" s="40"/>
      <c r="T99" s="68"/>
      <c r="AT99" s="22" t="s">
        <v>157</v>
      </c>
      <c r="AU99" s="22" t="s">
        <v>84</v>
      </c>
    </row>
    <row r="100" spans="2:65" s="12" customFormat="1" ht="13.5">
      <c r="B100" s="195"/>
      <c r="D100" s="191" t="s">
        <v>159</v>
      </c>
      <c r="E100" s="196" t="s">
        <v>5</v>
      </c>
      <c r="F100" s="197" t="s">
        <v>160</v>
      </c>
      <c r="H100" s="198">
        <v>10.143000000000001</v>
      </c>
      <c r="I100" s="199"/>
      <c r="L100" s="195"/>
      <c r="M100" s="200"/>
      <c r="N100" s="201"/>
      <c r="O100" s="201"/>
      <c r="P100" s="201"/>
      <c r="Q100" s="201"/>
      <c r="R100" s="201"/>
      <c r="S100" s="201"/>
      <c r="T100" s="202"/>
      <c r="AT100" s="196" t="s">
        <v>159</v>
      </c>
      <c r="AU100" s="196" t="s">
        <v>84</v>
      </c>
      <c r="AV100" s="12" t="s">
        <v>84</v>
      </c>
      <c r="AW100" s="12" t="s">
        <v>37</v>
      </c>
      <c r="AX100" s="12" t="s">
        <v>81</v>
      </c>
      <c r="AY100" s="196" t="s">
        <v>148</v>
      </c>
    </row>
    <row r="101" spans="2:65" s="1" customFormat="1" ht="38.25" customHeight="1">
      <c r="B101" s="178"/>
      <c r="C101" s="179" t="s">
        <v>84</v>
      </c>
      <c r="D101" s="179" t="s">
        <v>150</v>
      </c>
      <c r="E101" s="180" t="s">
        <v>161</v>
      </c>
      <c r="F101" s="181" t="s">
        <v>162</v>
      </c>
      <c r="G101" s="182" t="s">
        <v>153</v>
      </c>
      <c r="H101" s="183">
        <v>6.0860000000000003</v>
      </c>
      <c r="I101" s="184"/>
      <c r="J101" s="185">
        <f>ROUND(I101*H101,2)</f>
        <v>0</v>
      </c>
      <c r="K101" s="181" t="s">
        <v>154</v>
      </c>
      <c r="L101" s="39"/>
      <c r="M101" s="186" t="s">
        <v>5</v>
      </c>
      <c r="N101" s="187" t="s">
        <v>45</v>
      </c>
      <c r="O101" s="40"/>
      <c r="P101" s="188">
        <f>O101*H101</f>
        <v>0</v>
      </c>
      <c r="Q101" s="188">
        <v>0</v>
      </c>
      <c r="R101" s="188">
        <f>Q101*H101</f>
        <v>0</v>
      </c>
      <c r="S101" s="188">
        <v>0</v>
      </c>
      <c r="T101" s="189">
        <f>S101*H101</f>
        <v>0</v>
      </c>
      <c r="AR101" s="22" t="s">
        <v>155</v>
      </c>
      <c r="AT101" s="22" t="s">
        <v>150</v>
      </c>
      <c r="AU101" s="22" t="s">
        <v>84</v>
      </c>
      <c r="AY101" s="22" t="s">
        <v>148</v>
      </c>
      <c r="BE101" s="190">
        <f>IF(N101="základní",J101,0)</f>
        <v>0</v>
      </c>
      <c r="BF101" s="190">
        <f>IF(N101="snížená",J101,0)</f>
        <v>0</v>
      </c>
      <c r="BG101" s="190">
        <f>IF(N101="zákl. přenesená",J101,0)</f>
        <v>0</v>
      </c>
      <c r="BH101" s="190">
        <f>IF(N101="sníž. přenesená",J101,0)</f>
        <v>0</v>
      </c>
      <c r="BI101" s="190">
        <f>IF(N101="nulová",J101,0)</f>
        <v>0</v>
      </c>
      <c r="BJ101" s="22" t="s">
        <v>81</v>
      </c>
      <c r="BK101" s="190">
        <f>ROUND(I101*H101,2)</f>
        <v>0</v>
      </c>
      <c r="BL101" s="22" t="s">
        <v>155</v>
      </c>
      <c r="BM101" s="22" t="s">
        <v>163</v>
      </c>
    </row>
    <row r="102" spans="2:65" s="1" customFormat="1" ht="54">
      <c r="B102" s="39"/>
      <c r="D102" s="191" t="s">
        <v>157</v>
      </c>
      <c r="F102" s="192" t="s">
        <v>158</v>
      </c>
      <c r="I102" s="193"/>
      <c r="L102" s="39"/>
      <c r="M102" s="194"/>
      <c r="N102" s="40"/>
      <c r="O102" s="40"/>
      <c r="P102" s="40"/>
      <c r="Q102" s="40"/>
      <c r="R102" s="40"/>
      <c r="S102" s="40"/>
      <c r="T102" s="68"/>
      <c r="AT102" s="22" t="s">
        <v>157</v>
      </c>
      <c r="AU102" s="22" t="s">
        <v>84</v>
      </c>
    </row>
    <row r="103" spans="2:65" s="12" customFormat="1" ht="13.5">
      <c r="B103" s="195"/>
      <c r="D103" s="191" t="s">
        <v>159</v>
      </c>
      <c r="E103" s="196" t="s">
        <v>5</v>
      </c>
      <c r="F103" s="197" t="s">
        <v>164</v>
      </c>
      <c r="H103" s="198">
        <v>6.0860000000000003</v>
      </c>
      <c r="I103" s="199"/>
      <c r="L103" s="195"/>
      <c r="M103" s="200"/>
      <c r="N103" s="201"/>
      <c r="O103" s="201"/>
      <c r="P103" s="201"/>
      <c r="Q103" s="201"/>
      <c r="R103" s="201"/>
      <c r="S103" s="201"/>
      <c r="T103" s="202"/>
      <c r="AT103" s="196" t="s">
        <v>159</v>
      </c>
      <c r="AU103" s="196" t="s">
        <v>84</v>
      </c>
      <c r="AV103" s="12" t="s">
        <v>84</v>
      </c>
      <c r="AW103" s="12" t="s">
        <v>37</v>
      </c>
      <c r="AX103" s="12" t="s">
        <v>81</v>
      </c>
      <c r="AY103" s="196" t="s">
        <v>148</v>
      </c>
    </row>
    <row r="104" spans="2:65" s="1" customFormat="1" ht="25.5" customHeight="1">
      <c r="B104" s="178"/>
      <c r="C104" s="179" t="s">
        <v>165</v>
      </c>
      <c r="D104" s="179" t="s">
        <v>150</v>
      </c>
      <c r="E104" s="180" t="s">
        <v>166</v>
      </c>
      <c r="F104" s="181" t="s">
        <v>167</v>
      </c>
      <c r="G104" s="182" t="s">
        <v>168</v>
      </c>
      <c r="H104" s="183">
        <v>11.313000000000001</v>
      </c>
      <c r="I104" s="184"/>
      <c r="J104" s="185">
        <f>ROUND(I104*H104,2)</f>
        <v>0</v>
      </c>
      <c r="K104" s="181" t="s">
        <v>154</v>
      </c>
      <c r="L104" s="39"/>
      <c r="M104" s="186" t="s">
        <v>5</v>
      </c>
      <c r="N104" s="187" t="s">
        <v>45</v>
      </c>
      <c r="O104" s="40"/>
      <c r="P104" s="188">
        <f>O104*H104</f>
        <v>0</v>
      </c>
      <c r="Q104" s="188">
        <v>6.9999999999999999E-4</v>
      </c>
      <c r="R104" s="188">
        <f>Q104*H104</f>
        <v>7.9191000000000001E-3</v>
      </c>
      <c r="S104" s="188">
        <v>0</v>
      </c>
      <c r="T104" s="189">
        <f>S104*H104</f>
        <v>0</v>
      </c>
      <c r="AR104" s="22" t="s">
        <v>155</v>
      </c>
      <c r="AT104" s="22" t="s">
        <v>150</v>
      </c>
      <c r="AU104" s="22" t="s">
        <v>84</v>
      </c>
      <c r="AY104" s="22" t="s">
        <v>148</v>
      </c>
      <c r="BE104" s="190">
        <f>IF(N104="základní",J104,0)</f>
        <v>0</v>
      </c>
      <c r="BF104" s="190">
        <f>IF(N104="snížená",J104,0)</f>
        <v>0</v>
      </c>
      <c r="BG104" s="190">
        <f>IF(N104="zákl. přenesená",J104,0)</f>
        <v>0</v>
      </c>
      <c r="BH104" s="190">
        <f>IF(N104="sníž. přenesená",J104,0)</f>
        <v>0</v>
      </c>
      <c r="BI104" s="190">
        <f>IF(N104="nulová",J104,0)</f>
        <v>0</v>
      </c>
      <c r="BJ104" s="22" t="s">
        <v>81</v>
      </c>
      <c r="BK104" s="190">
        <f>ROUND(I104*H104,2)</f>
        <v>0</v>
      </c>
      <c r="BL104" s="22" t="s">
        <v>155</v>
      </c>
      <c r="BM104" s="22" t="s">
        <v>169</v>
      </c>
    </row>
    <row r="105" spans="2:65" s="1" customFormat="1" ht="81">
      <c r="B105" s="39"/>
      <c r="D105" s="191" t="s">
        <v>157</v>
      </c>
      <c r="F105" s="192" t="s">
        <v>170</v>
      </c>
      <c r="I105" s="193"/>
      <c r="L105" s="39"/>
      <c r="M105" s="194"/>
      <c r="N105" s="40"/>
      <c r="O105" s="40"/>
      <c r="P105" s="40"/>
      <c r="Q105" s="40"/>
      <c r="R105" s="40"/>
      <c r="S105" s="40"/>
      <c r="T105" s="68"/>
      <c r="AT105" s="22" t="s">
        <v>157</v>
      </c>
      <c r="AU105" s="22" t="s">
        <v>84</v>
      </c>
    </row>
    <row r="106" spans="2:65" s="12" customFormat="1" ht="13.5">
      <c r="B106" s="195"/>
      <c r="D106" s="191" t="s">
        <v>159</v>
      </c>
      <c r="E106" s="196" t="s">
        <v>5</v>
      </c>
      <c r="F106" s="197" t="s">
        <v>171</v>
      </c>
      <c r="H106" s="198">
        <v>11.313000000000001</v>
      </c>
      <c r="I106" s="199"/>
      <c r="L106" s="195"/>
      <c r="M106" s="200"/>
      <c r="N106" s="201"/>
      <c r="O106" s="201"/>
      <c r="P106" s="201"/>
      <c r="Q106" s="201"/>
      <c r="R106" s="201"/>
      <c r="S106" s="201"/>
      <c r="T106" s="202"/>
      <c r="AT106" s="196" t="s">
        <v>159</v>
      </c>
      <c r="AU106" s="196" t="s">
        <v>84</v>
      </c>
      <c r="AV106" s="12" t="s">
        <v>84</v>
      </c>
      <c r="AW106" s="12" t="s">
        <v>37</v>
      </c>
      <c r="AX106" s="12" t="s">
        <v>81</v>
      </c>
      <c r="AY106" s="196" t="s">
        <v>148</v>
      </c>
    </row>
    <row r="107" spans="2:65" s="1" customFormat="1" ht="25.5" customHeight="1">
      <c r="B107" s="178"/>
      <c r="C107" s="179" t="s">
        <v>155</v>
      </c>
      <c r="D107" s="179" t="s">
        <v>150</v>
      </c>
      <c r="E107" s="180" t="s">
        <v>172</v>
      </c>
      <c r="F107" s="181" t="s">
        <v>173</v>
      </c>
      <c r="G107" s="182" t="s">
        <v>168</v>
      </c>
      <c r="H107" s="183">
        <v>11.313000000000001</v>
      </c>
      <c r="I107" s="184"/>
      <c r="J107" s="185">
        <f>ROUND(I107*H107,2)</f>
        <v>0</v>
      </c>
      <c r="K107" s="181" t="s">
        <v>154</v>
      </c>
      <c r="L107" s="39"/>
      <c r="M107" s="186" t="s">
        <v>5</v>
      </c>
      <c r="N107" s="187" t="s">
        <v>45</v>
      </c>
      <c r="O107" s="40"/>
      <c r="P107" s="188">
        <f>O107*H107</f>
        <v>0</v>
      </c>
      <c r="Q107" s="188">
        <v>0</v>
      </c>
      <c r="R107" s="188">
        <f>Q107*H107</f>
        <v>0</v>
      </c>
      <c r="S107" s="188">
        <v>0</v>
      </c>
      <c r="T107" s="189">
        <f>S107*H107</f>
        <v>0</v>
      </c>
      <c r="AR107" s="22" t="s">
        <v>155</v>
      </c>
      <c r="AT107" s="22" t="s">
        <v>150</v>
      </c>
      <c r="AU107" s="22" t="s">
        <v>84</v>
      </c>
      <c r="AY107" s="22" t="s">
        <v>148</v>
      </c>
      <c r="BE107" s="190">
        <f>IF(N107="základní",J107,0)</f>
        <v>0</v>
      </c>
      <c r="BF107" s="190">
        <f>IF(N107="snížená",J107,0)</f>
        <v>0</v>
      </c>
      <c r="BG107" s="190">
        <f>IF(N107="zákl. přenesená",J107,0)</f>
        <v>0</v>
      </c>
      <c r="BH107" s="190">
        <f>IF(N107="sníž. přenesená",J107,0)</f>
        <v>0</v>
      </c>
      <c r="BI107" s="190">
        <f>IF(N107="nulová",J107,0)</f>
        <v>0</v>
      </c>
      <c r="BJ107" s="22" t="s">
        <v>81</v>
      </c>
      <c r="BK107" s="190">
        <f>ROUND(I107*H107,2)</f>
        <v>0</v>
      </c>
      <c r="BL107" s="22" t="s">
        <v>155</v>
      </c>
      <c r="BM107" s="22" t="s">
        <v>174</v>
      </c>
    </row>
    <row r="108" spans="2:65" s="1" customFormat="1" ht="25.5" customHeight="1">
      <c r="B108" s="178"/>
      <c r="C108" s="179" t="s">
        <v>175</v>
      </c>
      <c r="D108" s="179" t="s">
        <v>150</v>
      </c>
      <c r="E108" s="180" t="s">
        <v>176</v>
      </c>
      <c r="F108" s="181" t="s">
        <v>177</v>
      </c>
      <c r="G108" s="182" t="s">
        <v>153</v>
      </c>
      <c r="H108" s="183">
        <v>12.074999999999999</v>
      </c>
      <c r="I108" s="184"/>
      <c r="J108" s="185">
        <f>ROUND(I108*H108,2)</f>
        <v>0</v>
      </c>
      <c r="K108" s="181" t="s">
        <v>154</v>
      </c>
      <c r="L108" s="39"/>
      <c r="M108" s="186" t="s">
        <v>5</v>
      </c>
      <c r="N108" s="187" t="s">
        <v>45</v>
      </c>
      <c r="O108" s="40"/>
      <c r="P108" s="188">
        <f>O108*H108</f>
        <v>0</v>
      </c>
      <c r="Q108" s="188">
        <v>4.6000000000000001E-4</v>
      </c>
      <c r="R108" s="188">
        <f>Q108*H108</f>
        <v>5.5544999999999995E-3</v>
      </c>
      <c r="S108" s="188">
        <v>0</v>
      </c>
      <c r="T108" s="189">
        <f>S108*H108</f>
        <v>0</v>
      </c>
      <c r="AR108" s="22" t="s">
        <v>155</v>
      </c>
      <c r="AT108" s="22" t="s">
        <v>150</v>
      </c>
      <c r="AU108" s="22" t="s">
        <v>84</v>
      </c>
      <c r="AY108" s="22" t="s">
        <v>148</v>
      </c>
      <c r="BE108" s="190">
        <f>IF(N108="základní",J108,0)</f>
        <v>0</v>
      </c>
      <c r="BF108" s="190">
        <f>IF(N108="snížená",J108,0)</f>
        <v>0</v>
      </c>
      <c r="BG108" s="190">
        <f>IF(N108="zákl. přenesená",J108,0)</f>
        <v>0</v>
      </c>
      <c r="BH108" s="190">
        <f>IF(N108="sníž. přenesená",J108,0)</f>
        <v>0</v>
      </c>
      <c r="BI108" s="190">
        <f>IF(N108="nulová",J108,0)</f>
        <v>0</v>
      </c>
      <c r="BJ108" s="22" t="s">
        <v>81</v>
      </c>
      <c r="BK108" s="190">
        <f>ROUND(I108*H108,2)</f>
        <v>0</v>
      </c>
      <c r="BL108" s="22" t="s">
        <v>155</v>
      </c>
      <c r="BM108" s="22" t="s">
        <v>178</v>
      </c>
    </row>
    <row r="109" spans="2:65" s="1" customFormat="1" ht="54">
      <c r="B109" s="39"/>
      <c r="D109" s="191" t="s">
        <v>157</v>
      </c>
      <c r="F109" s="192" t="s">
        <v>179</v>
      </c>
      <c r="I109" s="193"/>
      <c r="L109" s="39"/>
      <c r="M109" s="194"/>
      <c r="N109" s="40"/>
      <c r="O109" s="40"/>
      <c r="P109" s="40"/>
      <c r="Q109" s="40"/>
      <c r="R109" s="40"/>
      <c r="S109" s="40"/>
      <c r="T109" s="68"/>
      <c r="AT109" s="22" t="s">
        <v>157</v>
      </c>
      <c r="AU109" s="22" t="s">
        <v>84</v>
      </c>
    </row>
    <row r="110" spans="2:65" s="12" customFormat="1" ht="13.5">
      <c r="B110" s="195"/>
      <c r="D110" s="191" t="s">
        <v>159</v>
      </c>
      <c r="E110" s="196" t="s">
        <v>5</v>
      </c>
      <c r="F110" s="197" t="s">
        <v>180</v>
      </c>
      <c r="H110" s="198">
        <v>12.074999999999999</v>
      </c>
      <c r="I110" s="199"/>
      <c r="L110" s="195"/>
      <c r="M110" s="200"/>
      <c r="N110" s="201"/>
      <c r="O110" s="201"/>
      <c r="P110" s="201"/>
      <c r="Q110" s="201"/>
      <c r="R110" s="201"/>
      <c r="S110" s="201"/>
      <c r="T110" s="202"/>
      <c r="AT110" s="196" t="s">
        <v>159</v>
      </c>
      <c r="AU110" s="196" t="s">
        <v>84</v>
      </c>
      <c r="AV110" s="12" t="s">
        <v>84</v>
      </c>
      <c r="AW110" s="12" t="s">
        <v>37</v>
      </c>
      <c r="AX110" s="12" t="s">
        <v>81</v>
      </c>
      <c r="AY110" s="196" t="s">
        <v>148</v>
      </c>
    </row>
    <row r="111" spans="2:65" s="1" customFormat="1" ht="25.5" customHeight="1">
      <c r="B111" s="178"/>
      <c r="C111" s="179" t="s">
        <v>181</v>
      </c>
      <c r="D111" s="179" t="s">
        <v>150</v>
      </c>
      <c r="E111" s="180" t="s">
        <v>182</v>
      </c>
      <c r="F111" s="181" t="s">
        <v>183</v>
      </c>
      <c r="G111" s="182" t="s">
        <v>153</v>
      </c>
      <c r="H111" s="183">
        <v>12.074999999999999</v>
      </c>
      <c r="I111" s="184"/>
      <c r="J111" s="185">
        <f>ROUND(I111*H111,2)</f>
        <v>0</v>
      </c>
      <c r="K111" s="181" t="s">
        <v>154</v>
      </c>
      <c r="L111" s="39"/>
      <c r="M111" s="186" t="s">
        <v>5</v>
      </c>
      <c r="N111" s="187" t="s">
        <v>45</v>
      </c>
      <c r="O111" s="40"/>
      <c r="P111" s="188">
        <f>O111*H111</f>
        <v>0</v>
      </c>
      <c r="Q111" s="188">
        <v>0</v>
      </c>
      <c r="R111" s="188">
        <f>Q111*H111</f>
        <v>0</v>
      </c>
      <c r="S111" s="188">
        <v>0</v>
      </c>
      <c r="T111" s="189">
        <f>S111*H111</f>
        <v>0</v>
      </c>
      <c r="AR111" s="22" t="s">
        <v>155</v>
      </c>
      <c r="AT111" s="22" t="s">
        <v>150</v>
      </c>
      <c r="AU111" s="22" t="s">
        <v>84</v>
      </c>
      <c r="AY111" s="22" t="s">
        <v>148</v>
      </c>
      <c r="BE111" s="190">
        <f>IF(N111="základní",J111,0)</f>
        <v>0</v>
      </c>
      <c r="BF111" s="190">
        <f>IF(N111="snížená",J111,0)</f>
        <v>0</v>
      </c>
      <c r="BG111" s="190">
        <f>IF(N111="zákl. přenesená",J111,0)</f>
        <v>0</v>
      </c>
      <c r="BH111" s="190">
        <f>IF(N111="sníž. přenesená",J111,0)</f>
        <v>0</v>
      </c>
      <c r="BI111" s="190">
        <f>IF(N111="nulová",J111,0)</f>
        <v>0</v>
      </c>
      <c r="BJ111" s="22" t="s">
        <v>81</v>
      </c>
      <c r="BK111" s="190">
        <f>ROUND(I111*H111,2)</f>
        <v>0</v>
      </c>
      <c r="BL111" s="22" t="s">
        <v>155</v>
      </c>
      <c r="BM111" s="22" t="s">
        <v>184</v>
      </c>
    </row>
    <row r="112" spans="2:65" s="1" customFormat="1" ht="16.5" customHeight="1">
      <c r="B112" s="178"/>
      <c r="C112" s="179" t="s">
        <v>185</v>
      </c>
      <c r="D112" s="179" t="s">
        <v>150</v>
      </c>
      <c r="E112" s="180" t="s">
        <v>186</v>
      </c>
      <c r="F112" s="181" t="s">
        <v>187</v>
      </c>
      <c r="G112" s="182" t="s">
        <v>153</v>
      </c>
      <c r="H112" s="183">
        <v>10.143000000000001</v>
      </c>
      <c r="I112" s="184"/>
      <c r="J112" s="185">
        <f>ROUND(I112*H112,2)</f>
        <v>0</v>
      </c>
      <c r="K112" s="181" t="s">
        <v>5</v>
      </c>
      <c r="L112" s="39"/>
      <c r="M112" s="186" t="s">
        <v>5</v>
      </c>
      <c r="N112" s="187" t="s">
        <v>45</v>
      </c>
      <c r="O112" s="40"/>
      <c r="P112" s="188">
        <f>O112*H112</f>
        <v>0</v>
      </c>
      <c r="Q112" s="188">
        <v>0</v>
      </c>
      <c r="R112" s="188">
        <f>Q112*H112</f>
        <v>0</v>
      </c>
      <c r="S112" s="188">
        <v>0</v>
      </c>
      <c r="T112" s="189">
        <f>S112*H112</f>
        <v>0</v>
      </c>
      <c r="AR112" s="22" t="s">
        <v>155</v>
      </c>
      <c r="AT112" s="22" t="s">
        <v>150</v>
      </c>
      <c r="AU112" s="22" t="s">
        <v>84</v>
      </c>
      <c r="AY112" s="22" t="s">
        <v>148</v>
      </c>
      <c r="BE112" s="190">
        <f>IF(N112="základní",J112,0)</f>
        <v>0</v>
      </c>
      <c r="BF112" s="190">
        <f>IF(N112="snížená",J112,0)</f>
        <v>0</v>
      </c>
      <c r="BG112" s="190">
        <f>IF(N112="zákl. přenesená",J112,0)</f>
        <v>0</v>
      </c>
      <c r="BH112" s="190">
        <f>IF(N112="sníž. přenesená",J112,0)</f>
        <v>0</v>
      </c>
      <c r="BI112" s="190">
        <f>IF(N112="nulová",J112,0)</f>
        <v>0</v>
      </c>
      <c r="BJ112" s="22" t="s">
        <v>81</v>
      </c>
      <c r="BK112" s="190">
        <f>ROUND(I112*H112,2)</f>
        <v>0</v>
      </c>
      <c r="BL112" s="22" t="s">
        <v>155</v>
      </c>
      <c r="BM112" s="22" t="s">
        <v>188</v>
      </c>
    </row>
    <row r="113" spans="2:65" s="1" customFormat="1" ht="25.5" customHeight="1">
      <c r="B113" s="178"/>
      <c r="C113" s="179" t="s">
        <v>189</v>
      </c>
      <c r="D113" s="179" t="s">
        <v>150</v>
      </c>
      <c r="E113" s="180" t="s">
        <v>190</v>
      </c>
      <c r="F113" s="181" t="s">
        <v>191</v>
      </c>
      <c r="G113" s="182" t="s">
        <v>153</v>
      </c>
      <c r="H113" s="183">
        <v>4.9459999999999997</v>
      </c>
      <c r="I113" s="184"/>
      <c r="J113" s="185">
        <f>ROUND(I113*H113,2)</f>
        <v>0</v>
      </c>
      <c r="K113" s="181" t="s">
        <v>154</v>
      </c>
      <c r="L113" s="39"/>
      <c r="M113" s="186" t="s">
        <v>5</v>
      </c>
      <c r="N113" s="187" t="s">
        <v>45</v>
      </c>
      <c r="O113" s="40"/>
      <c r="P113" s="188">
        <f>O113*H113</f>
        <v>0</v>
      </c>
      <c r="Q113" s="188">
        <v>0</v>
      </c>
      <c r="R113" s="188">
        <f>Q113*H113</f>
        <v>0</v>
      </c>
      <c r="S113" s="188">
        <v>0</v>
      </c>
      <c r="T113" s="189">
        <f>S113*H113</f>
        <v>0</v>
      </c>
      <c r="AR113" s="22" t="s">
        <v>155</v>
      </c>
      <c r="AT113" s="22" t="s">
        <v>150</v>
      </c>
      <c r="AU113" s="22" t="s">
        <v>84</v>
      </c>
      <c r="AY113" s="22" t="s">
        <v>148</v>
      </c>
      <c r="BE113" s="190">
        <f>IF(N113="základní",J113,0)</f>
        <v>0</v>
      </c>
      <c r="BF113" s="190">
        <f>IF(N113="snížená",J113,0)</f>
        <v>0</v>
      </c>
      <c r="BG113" s="190">
        <f>IF(N113="zákl. přenesená",J113,0)</f>
        <v>0</v>
      </c>
      <c r="BH113" s="190">
        <f>IF(N113="sníž. přenesená",J113,0)</f>
        <v>0</v>
      </c>
      <c r="BI113" s="190">
        <f>IF(N113="nulová",J113,0)</f>
        <v>0</v>
      </c>
      <c r="BJ113" s="22" t="s">
        <v>81</v>
      </c>
      <c r="BK113" s="190">
        <f>ROUND(I113*H113,2)</f>
        <v>0</v>
      </c>
      <c r="BL113" s="22" t="s">
        <v>155</v>
      </c>
      <c r="BM113" s="22" t="s">
        <v>192</v>
      </c>
    </row>
    <row r="114" spans="2:65" s="1" customFormat="1" ht="409.5">
      <c r="B114" s="39"/>
      <c r="D114" s="191" t="s">
        <v>157</v>
      </c>
      <c r="F114" s="192" t="s">
        <v>193</v>
      </c>
      <c r="I114" s="193"/>
      <c r="L114" s="39"/>
      <c r="M114" s="194"/>
      <c r="N114" s="40"/>
      <c r="O114" s="40"/>
      <c r="P114" s="40"/>
      <c r="Q114" s="40"/>
      <c r="R114" s="40"/>
      <c r="S114" s="40"/>
      <c r="T114" s="68"/>
      <c r="AT114" s="22" t="s">
        <v>157</v>
      </c>
      <c r="AU114" s="22" t="s">
        <v>84</v>
      </c>
    </row>
    <row r="115" spans="2:65" s="12" customFormat="1" ht="13.5">
      <c r="B115" s="195"/>
      <c r="D115" s="191" t="s">
        <v>159</v>
      </c>
      <c r="E115" s="196" t="s">
        <v>5</v>
      </c>
      <c r="F115" s="197" t="s">
        <v>194</v>
      </c>
      <c r="H115" s="198">
        <v>4.9459999999999997</v>
      </c>
      <c r="I115" s="199"/>
      <c r="L115" s="195"/>
      <c r="M115" s="200"/>
      <c r="N115" s="201"/>
      <c r="O115" s="201"/>
      <c r="P115" s="201"/>
      <c r="Q115" s="201"/>
      <c r="R115" s="201"/>
      <c r="S115" s="201"/>
      <c r="T115" s="202"/>
      <c r="AT115" s="196" t="s">
        <v>159</v>
      </c>
      <c r="AU115" s="196" t="s">
        <v>84</v>
      </c>
      <c r="AV115" s="12" t="s">
        <v>84</v>
      </c>
      <c r="AW115" s="12" t="s">
        <v>37</v>
      </c>
      <c r="AX115" s="12" t="s">
        <v>81</v>
      </c>
      <c r="AY115" s="196" t="s">
        <v>148</v>
      </c>
    </row>
    <row r="116" spans="2:65" s="1" customFormat="1" ht="16.5" customHeight="1">
      <c r="B116" s="178"/>
      <c r="C116" s="203" t="s">
        <v>195</v>
      </c>
      <c r="D116" s="203" t="s">
        <v>196</v>
      </c>
      <c r="E116" s="204" t="s">
        <v>197</v>
      </c>
      <c r="F116" s="205" t="s">
        <v>198</v>
      </c>
      <c r="G116" s="206" t="s">
        <v>199</v>
      </c>
      <c r="H116" s="207">
        <v>4.9459999999999997</v>
      </c>
      <c r="I116" s="208"/>
      <c r="J116" s="209">
        <f>ROUND(I116*H116,2)</f>
        <v>0</v>
      </c>
      <c r="K116" s="205" t="s">
        <v>154</v>
      </c>
      <c r="L116" s="210"/>
      <c r="M116" s="211" t="s">
        <v>5</v>
      </c>
      <c r="N116" s="212" t="s">
        <v>45</v>
      </c>
      <c r="O116" s="40"/>
      <c r="P116" s="188">
        <f>O116*H116</f>
        <v>0</v>
      </c>
      <c r="Q116" s="188">
        <v>1</v>
      </c>
      <c r="R116" s="188">
        <f>Q116*H116</f>
        <v>4.9459999999999997</v>
      </c>
      <c r="S116" s="188">
        <v>0</v>
      </c>
      <c r="T116" s="189">
        <f>S116*H116</f>
        <v>0</v>
      </c>
      <c r="AR116" s="22" t="s">
        <v>189</v>
      </c>
      <c r="AT116" s="22" t="s">
        <v>196</v>
      </c>
      <c r="AU116" s="22" t="s">
        <v>84</v>
      </c>
      <c r="AY116" s="22" t="s">
        <v>148</v>
      </c>
      <c r="BE116" s="190">
        <f>IF(N116="základní",J116,0)</f>
        <v>0</v>
      </c>
      <c r="BF116" s="190">
        <f>IF(N116="snížená",J116,0)</f>
        <v>0</v>
      </c>
      <c r="BG116" s="190">
        <f>IF(N116="zákl. přenesená",J116,0)</f>
        <v>0</v>
      </c>
      <c r="BH116" s="190">
        <f>IF(N116="sníž. přenesená",J116,0)</f>
        <v>0</v>
      </c>
      <c r="BI116" s="190">
        <f>IF(N116="nulová",J116,0)</f>
        <v>0</v>
      </c>
      <c r="BJ116" s="22" t="s">
        <v>81</v>
      </c>
      <c r="BK116" s="190">
        <f>ROUND(I116*H116,2)</f>
        <v>0</v>
      </c>
      <c r="BL116" s="22" t="s">
        <v>155</v>
      </c>
      <c r="BM116" s="22" t="s">
        <v>200</v>
      </c>
    </row>
    <row r="117" spans="2:65" s="11" customFormat="1" ht="22.35" customHeight="1">
      <c r="B117" s="165"/>
      <c r="D117" s="166" t="s">
        <v>73</v>
      </c>
      <c r="E117" s="176" t="s">
        <v>201</v>
      </c>
      <c r="F117" s="176" t="s">
        <v>202</v>
      </c>
      <c r="I117" s="168"/>
      <c r="J117" s="177">
        <f>BK117</f>
        <v>0</v>
      </c>
      <c r="L117" s="165"/>
      <c r="M117" s="170"/>
      <c r="N117" s="171"/>
      <c r="O117" s="171"/>
      <c r="P117" s="172">
        <f>SUM(P118:P123)</f>
        <v>0</v>
      </c>
      <c r="Q117" s="171"/>
      <c r="R117" s="172">
        <f>SUM(R118:R123)</f>
        <v>0</v>
      </c>
      <c r="S117" s="171"/>
      <c r="T117" s="173">
        <f>SUM(T118:T123)</f>
        <v>7.0289999999999999</v>
      </c>
      <c r="AR117" s="166" t="s">
        <v>81</v>
      </c>
      <c r="AT117" s="174" t="s">
        <v>73</v>
      </c>
      <c r="AU117" s="174" t="s">
        <v>84</v>
      </c>
      <c r="AY117" s="166" t="s">
        <v>148</v>
      </c>
      <c r="BK117" s="175">
        <f>SUM(BK118:BK123)</f>
        <v>0</v>
      </c>
    </row>
    <row r="118" spans="2:65" s="1" customFormat="1" ht="51" customHeight="1">
      <c r="B118" s="178"/>
      <c r="C118" s="179" t="s">
        <v>203</v>
      </c>
      <c r="D118" s="179" t="s">
        <v>150</v>
      </c>
      <c r="E118" s="180" t="s">
        <v>204</v>
      </c>
      <c r="F118" s="181" t="s">
        <v>205</v>
      </c>
      <c r="G118" s="182" t="s">
        <v>168</v>
      </c>
      <c r="H118" s="183">
        <v>16.2</v>
      </c>
      <c r="I118" s="184"/>
      <c r="J118" s="185">
        <f>ROUND(I118*H118,2)</f>
        <v>0</v>
      </c>
      <c r="K118" s="181" t="s">
        <v>154</v>
      </c>
      <c r="L118" s="39"/>
      <c r="M118" s="186" t="s">
        <v>5</v>
      </c>
      <c r="N118" s="187" t="s">
        <v>45</v>
      </c>
      <c r="O118" s="40"/>
      <c r="P118" s="188">
        <f>O118*H118</f>
        <v>0</v>
      </c>
      <c r="Q118" s="188">
        <v>0</v>
      </c>
      <c r="R118" s="188">
        <f>Q118*H118</f>
        <v>0</v>
      </c>
      <c r="S118" s="188">
        <v>0.255</v>
      </c>
      <c r="T118" s="189">
        <f>S118*H118</f>
        <v>4.1310000000000002</v>
      </c>
      <c r="AR118" s="22" t="s">
        <v>155</v>
      </c>
      <c r="AT118" s="22" t="s">
        <v>150</v>
      </c>
      <c r="AU118" s="22" t="s">
        <v>165</v>
      </c>
      <c r="AY118" s="22" t="s">
        <v>148</v>
      </c>
      <c r="BE118" s="190">
        <f>IF(N118="základní",J118,0)</f>
        <v>0</v>
      </c>
      <c r="BF118" s="190">
        <f>IF(N118="snížená",J118,0)</f>
        <v>0</v>
      </c>
      <c r="BG118" s="190">
        <f>IF(N118="zákl. přenesená",J118,0)</f>
        <v>0</v>
      </c>
      <c r="BH118" s="190">
        <f>IF(N118="sníž. přenesená",J118,0)</f>
        <v>0</v>
      </c>
      <c r="BI118" s="190">
        <f>IF(N118="nulová",J118,0)</f>
        <v>0</v>
      </c>
      <c r="BJ118" s="22" t="s">
        <v>81</v>
      </c>
      <c r="BK118" s="190">
        <f>ROUND(I118*H118,2)</f>
        <v>0</v>
      </c>
      <c r="BL118" s="22" t="s">
        <v>155</v>
      </c>
      <c r="BM118" s="22" t="s">
        <v>206</v>
      </c>
    </row>
    <row r="119" spans="2:65" s="1" customFormat="1" ht="189">
      <c r="B119" s="39"/>
      <c r="D119" s="191" t="s">
        <v>157</v>
      </c>
      <c r="F119" s="192" t="s">
        <v>207</v>
      </c>
      <c r="I119" s="193"/>
      <c r="L119" s="39"/>
      <c r="M119" s="194"/>
      <c r="N119" s="40"/>
      <c r="O119" s="40"/>
      <c r="P119" s="40"/>
      <c r="Q119" s="40"/>
      <c r="R119" s="40"/>
      <c r="S119" s="40"/>
      <c r="T119" s="68"/>
      <c r="AT119" s="22" t="s">
        <v>157</v>
      </c>
      <c r="AU119" s="22" t="s">
        <v>165</v>
      </c>
    </row>
    <row r="120" spans="2:65" s="12" customFormat="1" ht="13.5">
      <c r="B120" s="195"/>
      <c r="D120" s="191" t="s">
        <v>159</v>
      </c>
      <c r="E120" s="196" t="s">
        <v>5</v>
      </c>
      <c r="F120" s="197" t="s">
        <v>208</v>
      </c>
      <c r="H120" s="198">
        <v>16.2</v>
      </c>
      <c r="I120" s="199"/>
      <c r="L120" s="195"/>
      <c r="M120" s="200"/>
      <c r="N120" s="201"/>
      <c r="O120" s="201"/>
      <c r="P120" s="201"/>
      <c r="Q120" s="201"/>
      <c r="R120" s="201"/>
      <c r="S120" s="201"/>
      <c r="T120" s="202"/>
      <c r="AT120" s="196" t="s">
        <v>159</v>
      </c>
      <c r="AU120" s="196" t="s">
        <v>165</v>
      </c>
      <c r="AV120" s="12" t="s">
        <v>84</v>
      </c>
      <c r="AW120" s="12" t="s">
        <v>37</v>
      </c>
      <c r="AX120" s="12" t="s">
        <v>81</v>
      </c>
      <c r="AY120" s="196" t="s">
        <v>148</v>
      </c>
    </row>
    <row r="121" spans="2:65" s="1" customFormat="1" ht="51" customHeight="1">
      <c r="B121" s="178"/>
      <c r="C121" s="179" t="s">
        <v>201</v>
      </c>
      <c r="D121" s="179" t="s">
        <v>150</v>
      </c>
      <c r="E121" s="180" t="s">
        <v>209</v>
      </c>
      <c r="F121" s="181" t="s">
        <v>210</v>
      </c>
      <c r="G121" s="182" t="s">
        <v>168</v>
      </c>
      <c r="H121" s="183">
        <v>9.66</v>
      </c>
      <c r="I121" s="184"/>
      <c r="J121" s="185">
        <f>ROUND(I121*H121,2)</f>
        <v>0</v>
      </c>
      <c r="K121" s="181" t="s">
        <v>154</v>
      </c>
      <c r="L121" s="39"/>
      <c r="M121" s="186" t="s">
        <v>5</v>
      </c>
      <c r="N121" s="187" t="s">
        <v>45</v>
      </c>
      <c r="O121" s="40"/>
      <c r="P121" s="188">
        <f>O121*H121</f>
        <v>0</v>
      </c>
      <c r="Q121" s="188">
        <v>0</v>
      </c>
      <c r="R121" s="188">
        <f>Q121*H121</f>
        <v>0</v>
      </c>
      <c r="S121" s="188">
        <v>0.3</v>
      </c>
      <c r="T121" s="189">
        <f>S121*H121</f>
        <v>2.8980000000000001</v>
      </c>
      <c r="AR121" s="22" t="s">
        <v>155</v>
      </c>
      <c r="AT121" s="22" t="s">
        <v>150</v>
      </c>
      <c r="AU121" s="22" t="s">
        <v>165</v>
      </c>
      <c r="AY121" s="22" t="s">
        <v>148</v>
      </c>
      <c r="BE121" s="190">
        <f>IF(N121="základní",J121,0)</f>
        <v>0</v>
      </c>
      <c r="BF121" s="190">
        <f>IF(N121="snížená",J121,0)</f>
        <v>0</v>
      </c>
      <c r="BG121" s="190">
        <f>IF(N121="zákl. přenesená",J121,0)</f>
        <v>0</v>
      </c>
      <c r="BH121" s="190">
        <f>IF(N121="sníž. přenesená",J121,0)</f>
        <v>0</v>
      </c>
      <c r="BI121" s="190">
        <f>IF(N121="nulová",J121,0)</f>
        <v>0</v>
      </c>
      <c r="BJ121" s="22" t="s">
        <v>81</v>
      </c>
      <c r="BK121" s="190">
        <f>ROUND(I121*H121,2)</f>
        <v>0</v>
      </c>
      <c r="BL121" s="22" t="s">
        <v>155</v>
      </c>
      <c r="BM121" s="22" t="s">
        <v>211</v>
      </c>
    </row>
    <row r="122" spans="2:65" s="1" customFormat="1" ht="256.5">
      <c r="B122" s="39"/>
      <c r="D122" s="191" t="s">
        <v>157</v>
      </c>
      <c r="F122" s="192" t="s">
        <v>212</v>
      </c>
      <c r="I122" s="193"/>
      <c r="L122" s="39"/>
      <c r="M122" s="194"/>
      <c r="N122" s="40"/>
      <c r="O122" s="40"/>
      <c r="P122" s="40"/>
      <c r="Q122" s="40"/>
      <c r="R122" s="40"/>
      <c r="S122" s="40"/>
      <c r="T122" s="68"/>
      <c r="AT122" s="22" t="s">
        <v>157</v>
      </c>
      <c r="AU122" s="22" t="s">
        <v>165</v>
      </c>
    </row>
    <row r="123" spans="2:65" s="12" customFormat="1" ht="13.5">
      <c r="B123" s="195"/>
      <c r="D123" s="191" t="s">
        <v>159</v>
      </c>
      <c r="E123" s="196" t="s">
        <v>5</v>
      </c>
      <c r="F123" s="197" t="s">
        <v>213</v>
      </c>
      <c r="H123" s="198">
        <v>9.66</v>
      </c>
      <c r="I123" s="199"/>
      <c r="L123" s="195"/>
      <c r="M123" s="200"/>
      <c r="N123" s="201"/>
      <c r="O123" s="201"/>
      <c r="P123" s="201"/>
      <c r="Q123" s="201"/>
      <c r="R123" s="201"/>
      <c r="S123" s="201"/>
      <c r="T123" s="202"/>
      <c r="AT123" s="196" t="s">
        <v>159</v>
      </c>
      <c r="AU123" s="196" t="s">
        <v>165</v>
      </c>
      <c r="AV123" s="12" t="s">
        <v>84</v>
      </c>
      <c r="AW123" s="12" t="s">
        <v>37</v>
      </c>
      <c r="AX123" s="12" t="s">
        <v>81</v>
      </c>
      <c r="AY123" s="196" t="s">
        <v>148</v>
      </c>
    </row>
    <row r="124" spans="2:65" s="11" customFormat="1" ht="29.85" customHeight="1">
      <c r="B124" s="165"/>
      <c r="D124" s="166" t="s">
        <v>73</v>
      </c>
      <c r="E124" s="176" t="s">
        <v>84</v>
      </c>
      <c r="F124" s="176" t="s">
        <v>214</v>
      </c>
      <c r="I124" s="168"/>
      <c r="J124" s="177">
        <f>BK124</f>
        <v>0</v>
      </c>
      <c r="L124" s="165"/>
      <c r="M124" s="170"/>
      <c r="N124" s="171"/>
      <c r="O124" s="171"/>
      <c r="P124" s="172">
        <f>SUM(P125:P146)</f>
        <v>0</v>
      </c>
      <c r="Q124" s="171"/>
      <c r="R124" s="172">
        <f>SUM(R125:R146)</f>
        <v>7.9597170400000001</v>
      </c>
      <c r="S124" s="171"/>
      <c r="T124" s="173">
        <f>SUM(T125:T146)</f>
        <v>4.2704999999999993E-2</v>
      </c>
      <c r="AR124" s="166" t="s">
        <v>81</v>
      </c>
      <c r="AT124" s="174" t="s">
        <v>73</v>
      </c>
      <c r="AU124" s="174" t="s">
        <v>81</v>
      </c>
      <c r="AY124" s="166" t="s">
        <v>148</v>
      </c>
      <c r="BK124" s="175">
        <f>SUM(BK125:BK146)</f>
        <v>0</v>
      </c>
    </row>
    <row r="125" spans="2:65" s="1" customFormat="1" ht="25.5" customHeight="1">
      <c r="B125" s="178"/>
      <c r="C125" s="179" t="s">
        <v>215</v>
      </c>
      <c r="D125" s="179" t="s">
        <v>150</v>
      </c>
      <c r="E125" s="180" t="s">
        <v>216</v>
      </c>
      <c r="F125" s="181" t="s">
        <v>217</v>
      </c>
      <c r="G125" s="182" t="s">
        <v>153</v>
      </c>
      <c r="H125" s="183">
        <v>1.1830000000000001</v>
      </c>
      <c r="I125" s="184"/>
      <c r="J125" s="185">
        <f>ROUND(I125*H125,2)</f>
        <v>0</v>
      </c>
      <c r="K125" s="181" t="s">
        <v>154</v>
      </c>
      <c r="L125" s="39"/>
      <c r="M125" s="186" t="s">
        <v>5</v>
      </c>
      <c r="N125" s="187" t="s">
        <v>45</v>
      </c>
      <c r="O125" s="40"/>
      <c r="P125" s="188">
        <f>O125*H125</f>
        <v>0</v>
      </c>
      <c r="Q125" s="188">
        <v>2.45329</v>
      </c>
      <c r="R125" s="188">
        <f>Q125*H125</f>
        <v>2.9022420700000002</v>
      </c>
      <c r="S125" s="188">
        <v>0</v>
      </c>
      <c r="T125" s="189">
        <f>S125*H125</f>
        <v>0</v>
      </c>
      <c r="AR125" s="22" t="s">
        <v>155</v>
      </c>
      <c r="AT125" s="22" t="s">
        <v>150</v>
      </c>
      <c r="AU125" s="22" t="s">
        <v>84</v>
      </c>
      <c r="AY125" s="22" t="s">
        <v>148</v>
      </c>
      <c r="BE125" s="190">
        <f>IF(N125="základní",J125,0)</f>
        <v>0</v>
      </c>
      <c r="BF125" s="190">
        <f>IF(N125="snížená",J125,0)</f>
        <v>0</v>
      </c>
      <c r="BG125" s="190">
        <f>IF(N125="zákl. přenesená",J125,0)</f>
        <v>0</v>
      </c>
      <c r="BH125" s="190">
        <f>IF(N125="sníž. přenesená",J125,0)</f>
        <v>0</v>
      </c>
      <c r="BI125" s="190">
        <f>IF(N125="nulová",J125,0)</f>
        <v>0</v>
      </c>
      <c r="BJ125" s="22" t="s">
        <v>81</v>
      </c>
      <c r="BK125" s="190">
        <f>ROUND(I125*H125,2)</f>
        <v>0</v>
      </c>
      <c r="BL125" s="22" t="s">
        <v>155</v>
      </c>
      <c r="BM125" s="22" t="s">
        <v>218</v>
      </c>
    </row>
    <row r="126" spans="2:65" s="1" customFormat="1" ht="94.5">
      <c r="B126" s="39"/>
      <c r="D126" s="191" t="s">
        <v>157</v>
      </c>
      <c r="F126" s="192" t="s">
        <v>219</v>
      </c>
      <c r="I126" s="193"/>
      <c r="L126" s="39"/>
      <c r="M126" s="194"/>
      <c r="N126" s="40"/>
      <c r="O126" s="40"/>
      <c r="P126" s="40"/>
      <c r="Q126" s="40"/>
      <c r="R126" s="40"/>
      <c r="S126" s="40"/>
      <c r="T126" s="68"/>
      <c r="AT126" s="22" t="s">
        <v>157</v>
      </c>
      <c r="AU126" s="22" t="s">
        <v>84</v>
      </c>
    </row>
    <row r="127" spans="2:65" s="12" customFormat="1" ht="13.5">
      <c r="B127" s="195"/>
      <c r="D127" s="191" t="s">
        <v>159</v>
      </c>
      <c r="E127" s="196" t="s">
        <v>5</v>
      </c>
      <c r="F127" s="197" t="s">
        <v>220</v>
      </c>
      <c r="H127" s="198">
        <v>1.1830000000000001</v>
      </c>
      <c r="I127" s="199"/>
      <c r="L127" s="195"/>
      <c r="M127" s="200"/>
      <c r="N127" s="201"/>
      <c r="O127" s="201"/>
      <c r="P127" s="201"/>
      <c r="Q127" s="201"/>
      <c r="R127" s="201"/>
      <c r="S127" s="201"/>
      <c r="T127" s="202"/>
      <c r="AT127" s="196" t="s">
        <v>159</v>
      </c>
      <c r="AU127" s="196" t="s">
        <v>84</v>
      </c>
      <c r="AV127" s="12" t="s">
        <v>84</v>
      </c>
      <c r="AW127" s="12" t="s">
        <v>37</v>
      </c>
      <c r="AX127" s="12" t="s">
        <v>81</v>
      </c>
      <c r="AY127" s="196" t="s">
        <v>148</v>
      </c>
    </row>
    <row r="128" spans="2:65" s="1" customFormat="1" ht="38.25" customHeight="1">
      <c r="B128" s="178"/>
      <c r="C128" s="179" t="s">
        <v>221</v>
      </c>
      <c r="D128" s="179" t="s">
        <v>150</v>
      </c>
      <c r="E128" s="180" t="s">
        <v>222</v>
      </c>
      <c r="F128" s="181" t="s">
        <v>223</v>
      </c>
      <c r="G128" s="182" t="s">
        <v>168</v>
      </c>
      <c r="H128" s="183">
        <v>1.6379999999999999</v>
      </c>
      <c r="I128" s="184"/>
      <c r="J128" s="185">
        <f>ROUND(I128*H128,2)</f>
        <v>0</v>
      </c>
      <c r="K128" s="181" t="s">
        <v>154</v>
      </c>
      <c r="L128" s="39"/>
      <c r="M128" s="186" t="s">
        <v>5</v>
      </c>
      <c r="N128" s="187" t="s">
        <v>45</v>
      </c>
      <c r="O128" s="40"/>
      <c r="P128" s="188">
        <f>O128*H128</f>
        <v>0</v>
      </c>
      <c r="Q128" s="188">
        <v>1.0300000000000001E-3</v>
      </c>
      <c r="R128" s="188">
        <f>Q128*H128</f>
        <v>1.6871400000000002E-3</v>
      </c>
      <c r="S128" s="188">
        <v>0</v>
      </c>
      <c r="T128" s="189">
        <f>S128*H128</f>
        <v>0</v>
      </c>
      <c r="AR128" s="22" t="s">
        <v>155</v>
      </c>
      <c r="AT128" s="22" t="s">
        <v>150</v>
      </c>
      <c r="AU128" s="22" t="s">
        <v>84</v>
      </c>
      <c r="AY128" s="22" t="s">
        <v>148</v>
      </c>
      <c r="BE128" s="190">
        <f>IF(N128="základní",J128,0)</f>
        <v>0</v>
      </c>
      <c r="BF128" s="190">
        <f>IF(N128="snížená",J128,0)</f>
        <v>0</v>
      </c>
      <c r="BG128" s="190">
        <f>IF(N128="zákl. přenesená",J128,0)</f>
        <v>0</v>
      </c>
      <c r="BH128" s="190">
        <f>IF(N128="sníž. přenesená",J128,0)</f>
        <v>0</v>
      </c>
      <c r="BI128" s="190">
        <f>IF(N128="nulová",J128,0)</f>
        <v>0</v>
      </c>
      <c r="BJ128" s="22" t="s">
        <v>81</v>
      </c>
      <c r="BK128" s="190">
        <f>ROUND(I128*H128,2)</f>
        <v>0</v>
      </c>
      <c r="BL128" s="22" t="s">
        <v>155</v>
      </c>
      <c r="BM128" s="22" t="s">
        <v>224</v>
      </c>
    </row>
    <row r="129" spans="2:65" s="12" customFormat="1" ht="13.5">
      <c r="B129" s="195"/>
      <c r="D129" s="191" t="s">
        <v>159</v>
      </c>
      <c r="E129" s="196" t="s">
        <v>5</v>
      </c>
      <c r="F129" s="197" t="s">
        <v>225</v>
      </c>
      <c r="H129" s="198">
        <v>1.6379999999999999</v>
      </c>
      <c r="I129" s="199"/>
      <c r="L129" s="195"/>
      <c r="M129" s="200"/>
      <c r="N129" s="201"/>
      <c r="O129" s="201"/>
      <c r="P129" s="201"/>
      <c r="Q129" s="201"/>
      <c r="R129" s="201"/>
      <c r="S129" s="201"/>
      <c r="T129" s="202"/>
      <c r="AT129" s="196" t="s">
        <v>159</v>
      </c>
      <c r="AU129" s="196" t="s">
        <v>84</v>
      </c>
      <c r="AV129" s="12" t="s">
        <v>84</v>
      </c>
      <c r="AW129" s="12" t="s">
        <v>37</v>
      </c>
      <c r="AX129" s="12" t="s">
        <v>81</v>
      </c>
      <c r="AY129" s="196" t="s">
        <v>148</v>
      </c>
    </row>
    <row r="130" spans="2:65" s="1" customFormat="1" ht="38.25" customHeight="1">
      <c r="B130" s="178"/>
      <c r="C130" s="179" t="s">
        <v>226</v>
      </c>
      <c r="D130" s="179" t="s">
        <v>150</v>
      </c>
      <c r="E130" s="180" t="s">
        <v>227</v>
      </c>
      <c r="F130" s="181" t="s">
        <v>228</v>
      </c>
      <c r="G130" s="182" t="s">
        <v>168</v>
      </c>
      <c r="H130" s="183">
        <v>1.6379999999999999</v>
      </c>
      <c r="I130" s="184"/>
      <c r="J130" s="185">
        <f>ROUND(I130*H130,2)</f>
        <v>0</v>
      </c>
      <c r="K130" s="181" t="s">
        <v>154</v>
      </c>
      <c r="L130" s="39"/>
      <c r="M130" s="186" t="s">
        <v>5</v>
      </c>
      <c r="N130" s="187" t="s">
        <v>45</v>
      </c>
      <c r="O130" s="40"/>
      <c r="P130" s="188">
        <f>O130*H130</f>
        <v>0</v>
      </c>
      <c r="Q130" s="188">
        <v>0</v>
      </c>
      <c r="R130" s="188">
        <f>Q130*H130</f>
        <v>0</v>
      </c>
      <c r="S130" s="188">
        <v>0</v>
      </c>
      <c r="T130" s="189">
        <f>S130*H130</f>
        <v>0</v>
      </c>
      <c r="AR130" s="22" t="s">
        <v>155</v>
      </c>
      <c r="AT130" s="22" t="s">
        <v>150</v>
      </c>
      <c r="AU130" s="22" t="s">
        <v>84</v>
      </c>
      <c r="AY130" s="22" t="s">
        <v>148</v>
      </c>
      <c r="BE130" s="190">
        <f>IF(N130="základní",J130,0)</f>
        <v>0</v>
      </c>
      <c r="BF130" s="190">
        <f>IF(N130="snížená",J130,0)</f>
        <v>0</v>
      </c>
      <c r="BG130" s="190">
        <f>IF(N130="zákl. přenesená",J130,0)</f>
        <v>0</v>
      </c>
      <c r="BH130" s="190">
        <f>IF(N130="sníž. přenesená",J130,0)</f>
        <v>0</v>
      </c>
      <c r="BI130" s="190">
        <f>IF(N130="nulová",J130,0)</f>
        <v>0</v>
      </c>
      <c r="BJ130" s="22" t="s">
        <v>81</v>
      </c>
      <c r="BK130" s="190">
        <f>ROUND(I130*H130,2)</f>
        <v>0</v>
      </c>
      <c r="BL130" s="22" t="s">
        <v>155</v>
      </c>
      <c r="BM130" s="22" t="s">
        <v>229</v>
      </c>
    </row>
    <row r="131" spans="2:65" s="1" customFormat="1" ht="16.5" customHeight="1">
      <c r="B131" s="178"/>
      <c r="C131" s="179" t="s">
        <v>11</v>
      </c>
      <c r="D131" s="179" t="s">
        <v>150</v>
      </c>
      <c r="E131" s="180" t="s">
        <v>230</v>
      </c>
      <c r="F131" s="181" t="s">
        <v>231</v>
      </c>
      <c r="G131" s="182" t="s">
        <v>199</v>
      </c>
      <c r="H131" s="183">
        <v>0.29599999999999999</v>
      </c>
      <c r="I131" s="184"/>
      <c r="J131" s="185">
        <f>ROUND(I131*H131,2)</f>
        <v>0</v>
      </c>
      <c r="K131" s="181" t="s">
        <v>154</v>
      </c>
      <c r="L131" s="39"/>
      <c r="M131" s="186" t="s">
        <v>5</v>
      </c>
      <c r="N131" s="187" t="s">
        <v>45</v>
      </c>
      <c r="O131" s="40"/>
      <c r="P131" s="188">
        <f>O131*H131</f>
        <v>0</v>
      </c>
      <c r="Q131" s="188">
        <v>1.0601700000000001</v>
      </c>
      <c r="R131" s="188">
        <f>Q131*H131</f>
        <v>0.31381031999999998</v>
      </c>
      <c r="S131" s="188">
        <v>0</v>
      </c>
      <c r="T131" s="189">
        <f>S131*H131</f>
        <v>0</v>
      </c>
      <c r="AR131" s="22" t="s">
        <v>155</v>
      </c>
      <c r="AT131" s="22" t="s">
        <v>150</v>
      </c>
      <c r="AU131" s="22" t="s">
        <v>84</v>
      </c>
      <c r="AY131" s="22" t="s">
        <v>148</v>
      </c>
      <c r="BE131" s="190">
        <f>IF(N131="základní",J131,0)</f>
        <v>0</v>
      </c>
      <c r="BF131" s="190">
        <f>IF(N131="snížená",J131,0)</f>
        <v>0</v>
      </c>
      <c r="BG131" s="190">
        <f>IF(N131="zákl. přenesená",J131,0)</f>
        <v>0</v>
      </c>
      <c r="BH131" s="190">
        <f>IF(N131="sníž. přenesená",J131,0)</f>
        <v>0</v>
      </c>
      <c r="BI131" s="190">
        <f>IF(N131="nulová",J131,0)</f>
        <v>0</v>
      </c>
      <c r="BJ131" s="22" t="s">
        <v>81</v>
      </c>
      <c r="BK131" s="190">
        <f>ROUND(I131*H131,2)</f>
        <v>0</v>
      </c>
      <c r="BL131" s="22" t="s">
        <v>155</v>
      </c>
      <c r="BM131" s="22" t="s">
        <v>232</v>
      </c>
    </row>
    <row r="132" spans="2:65" s="1" customFormat="1" ht="27">
      <c r="B132" s="39"/>
      <c r="D132" s="191" t="s">
        <v>157</v>
      </c>
      <c r="F132" s="192" t="s">
        <v>233</v>
      </c>
      <c r="I132" s="193"/>
      <c r="L132" s="39"/>
      <c r="M132" s="194"/>
      <c r="N132" s="40"/>
      <c r="O132" s="40"/>
      <c r="P132" s="40"/>
      <c r="Q132" s="40"/>
      <c r="R132" s="40"/>
      <c r="S132" s="40"/>
      <c r="T132" s="68"/>
      <c r="AT132" s="22" t="s">
        <v>157</v>
      </c>
      <c r="AU132" s="22" t="s">
        <v>84</v>
      </c>
    </row>
    <row r="133" spans="2:65" s="12" customFormat="1" ht="13.5">
      <c r="B133" s="195"/>
      <c r="D133" s="191" t="s">
        <v>159</v>
      </c>
      <c r="E133" s="196" t="s">
        <v>5</v>
      </c>
      <c r="F133" s="197" t="s">
        <v>234</v>
      </c>
      <c r="H133" s="198">
        <v>0.29599999999999999</v>
      </c>
      <c r="I133" s="199"/>
      <c r="L133" s="195"/>
      <c r="M133" s="200"/>
      <c r="N133" s="201"/>
      <c r="O133" s="201"/>
      <c r="P133" s="201"/>
      <c r="Q133" s="201"/>
      <c r="R133" s="201"/>
      <c r="S133" s="201"/>
      <c r="T133" s="202"/>
      <c r="AT133" s="196" t="s">
        <v>159</v>
      </c>
      <c r="AU133" s="196" t="s">
        <v>84</v>
      </c>
      <c r="AV133" s="12" t="s">
        <v>84</v>
      </c>
      <c r="AW133" s="12" t="s">
        <v>37</v>
      </c>
      <c r="AX133" s="12" t="s">
        <v>81</v>
      </c>
      <c r="AY133" s="196" t="s">
        <v>148</v>
      </c>
    </row>
    <row r="134" spans="2:65" s="1" customFormat="1" ht="25.5" customHeight="1">
      <c r="B134" s="178"/>
      <c r="C134" s="179" t="s">
        <v>235</v>
      </c>
      <c r="D134" s="179" t="s">
        <v>150</v>
      </c>
      <c r="E134" s="180" t="s">
        <v>236</v>
      </c>
      <c r="F134" s="181" t="s">
        <v>237</v>
      </c>
      <c r="G134" s="182" t="s">
        <v>153</v>
      </c>
      <c r="H134" s="183">
        <v>1.7390000000000001</v>
      </c>
      <c r="I134" s="184"/>
      <c r="J134" s="185">
        <f>ROUND(I134*H134,2)</f>
        <v>0</v>
      </c>
      <c r="K134" s="181" t="s">
        <v>154</v>
      </c>
      <c r="L134" s="39"/>
      <c r="M134" s="186" t="s">
        <v>5</v>
      </c>
      <c r="N134" s="187" t="s">
        <v>45</v>
      </c>
      <c r="O134" s="40"/>
      <c r="P134" s="188">
        <f>O134*H134</f>
        <v>0</v>
      </c>
      <c r="Q134" s="188">
        <v>2.45329</v>
      </c>
      <c r="R134" s="188">
        <f>Q134*H134</f>
        <v>4.2662713100000005</v>
      </c>
      <c r="S134" s="188">
        <v>0</v>
      </c>
      <c r="T134" s="189">
        <f>S134*H134</f>
        <v>0</v>
      </c>
      <c r="AR134" s="22" t="s">
        <v>155</v>
      </c>
      <c r="AT134" s="22" t="s">
        <v>150</v>
      </c>
      <c r="AU134" s="22" t="s">
        <v>84</v>
      </c>
      <c r="AY134" s="22" t="s">
        <v>148</v>
      </c>
      <c r="BE134" s="190">
        <f>IF(N134="základní",J134,0)</f>
        <v>0</v>
      </c>
      <c r="BF134" s="190">
        <f>IF(N134="snížená",J134,0)</f>
        <v>0</v>
      </c>
      <c r="BG134" s="190">
        <f>IF(N134="zákl. přenesená",J134,0)</f>
        <v>0</v>
      </c>
      <c r="BH134" s="190">
        <f>IF(N134="sníž. přenesená",J134,0)</f>
        <v>0</v>
      </c>
      <c r="BI134" s="190">
        <f>IF(N134="nulová",J134,0)</f>
        <v>0</v>
      </c>
      <c r="BJ134" s="22" t="s">
        <v>81</v>
      </c>
      <c r="BK134" s="190">
        <f>ROUND(I134*H134,2)</f>
        <v>0</v>
      </c>
      <c r="BL134" s="22" t="s">
        <v>155</v>
      </c>
      <c r="BM134" s="22" t="s">
        <v>238</v>
      </c>
    </row>
    <row r="135" spans="2:65" s="1" customFormat="1" ht="121.5">
      <c r="B135" s="39"/>
      <c r="D135" s="191" t="s">
        <v>157</v>
      </c>
      <c r="F135" s="192" t="s">
        <v>239</v>
      </c>
      <c r="I135" s="193"/>
      <c r="L135" s="39"/>
      <c r="M135" s="194"/>
      <c r="N135" s="40"/>
      <c r="O135" s="40"/>
      <c r="P135" s="40"/>
      <c r="Q135" s="40"/>
      <c r="R135" s="40"/>
      <c r="S135" s="40"/>
      <c r="T135" s="68"/>
      <c r="AT135" s="22" t="s">
        <v>157</v>
      </c>
      <c r="AU135" s="22" t="s">
        <v>84</v>
      </c>
    </row>
    <row r="136" spans="2:65" s="12" customFormat="1" ht="13.5">
      <c r="B136" s="195"/>
      <c r="D136" s="191" t="s">
        <v>159</v>
      </c>
      <c r="E136" s="196" t="s">
        <v>5</v>
      </c>
      <c r="F136" s="197" t="s">
        <v>240</v>
      </c>
      <c r="H136" s="198">
        <v>1.7390000000000001</v>
      </c>
      <c r="I136" s="199"/>
      <c r="L136" s="195"/>
      <c r="M136" s="200"/>
      <c r="N136" s="201"/>
      <c r="O136" s="201"/>
      <c r="P136" s="201"/>
      <c r="Q136" s="201"/>
      <c r="R136" s="201"/>
      <c r="S136" s="201"/>
      <c r="T136" s="202"/>
      <c r="AT136" s="196" t="s">
        <v>159</v>
      </c>
      <c r="AU136" s="196" t="s">
        <v>84</v>
      </c>
      <c r="AV136" s="12" t="s">
        <v>84</v>
      </c>
      <c r="AW136" s="12" t="s">
        <v>37</v>
      </c>
      <c r="AX136" s="12" t="s">
        <v>81</v>
      </c>
      <c r="AY136" s="196" t="s">
        <v>148</v>
      </c>
    </row>
    <row r="137" spans="2:65" s="1" customFormat="1" ht="38.25" customHeight="1">
      <c r="B137" s="178"/>
      <c r="C137" s="179" t="s">
        <v>241</v>
      </c>
      <c r="D137" s="179" t="s">
        <v>150</v>
      </c>
      <c r="E137" s="180" t="s">
        <v>242</v>
      </c>
      <c r="F137" s="181" t="s">
        <v>243</v>
      </c>
      <c r="G137" s="182" t="s">
        <v>168</v>
      </c>
      <c r="H137" s="183">
        <v>13.914999999999999</v>
      </c>
      <c r="I137" s="184"/>
      <c r="J137" s="185">
        <f>ROUND(I137*H137,2)</f>
        <v>0</v>
      </c>
      <c r="K137" s="181" t="s">
        <v>154</v>
      </c>
      <c r="L137" s="39"/>
      <c r="M137" s="186" t="s">
        <v>5</v>
      </c>
      <c r="N137" s="187" t="s">
        <v>45</v>
      </c>
      <c r="O137" s="40"/>
      <c r="P137" s="188">
        <f>O137*H137</f>
        <v>0</v>
      </c>
      <c r="Q137" s="188">
        <v>1.09E-3</v>
      </c>
      <c r="R137" s="188">
        <f>Q137*H137</f>
        <v>1.516735E-2</v>
      </c>
      <c r="S137" s="188">
        <v>0</v>
      </c>
      <c r="T137" s="189">
        <f>S137*H137</f>
        <v>0</v>
      </c>
      <c r="AR137" s="22" t="s">
        <v>155</v>
      </c>
      <c r="AT137" s="22" t="s">
        <v>150</v>
      </c>
      <c r="AU137" s="22" t="s">
        <v>84</v>
      </c>
      <c r="AY137" s="22" t="s">
        <v>148</v>
      </c>
      <c r="BE137" s="190">
        <f>IF(N137="základní",J137,0)</f>
        <v>0</v>
      </c>
      <c r="BF137" s="190">
        <f>IF(N137="snížená",J137,0)</f>
        <v>0</v>
      </c>
      <c r="BG137" s="190">
        <f>IF(N137="zákl. přenesená",J137,0)</f>
        <v>0</v>
      </c>
      <c r="BH137" s="190">
        <f>IF(N137="sníž. přenesená",J137,0)</f>
        <v>0</v>
      </c>
      <c r="BI137" s="190">
        <f>IF(N137="nulová",J137,0)</f>
        <v>0</v>
      </c>
      <c r="BJ137" s="22" t="s">
        <v>81</v>
      </c>
      <c r="BK137" s="190">
        <f>ROUND(I137*H137,2)</f>
        <v>0</v>
      </c>
      <c r="BL137" s="22" t="s">
        <v>155</v>
      </c>
      <c r="BM137" s="22" t="s">
        <v>244</v>
      </c>
    </row>
    <row r="138" spans="2:65" s="1" customFormat="1" ht="40.5">
      <c r="B138" s="39"/>
      <c r="D138" s="191" t="s">
        <v>157</v>
      </c>
      <c r="F138" s="192" t="s">
        <v>245</v>
      </c>
      <c r="I138" s="193"/>
      <c r="L138" s="39"/>
      <c r="M138" s="194"/>
      <c r="N138" s="40"/>
      <c r="O138" s="40"/>
      <c r="P138" s="40"/>
      <c r="Q138" s="40"/>
      <c r="R138" s="40"/>
      <c r="S138" s="40"/>
      <c r="T138" s="68"/>
      <c r="AT138" s="22" t="s">
        <v>157</v>
      </c>
      <c r="AU138" s="22" t="s">
        <v>84</v>
      </c>
    </row>
    <row r="139" spans="2:65" s="12" customFormat="1" ht="13.5">
      <c r="B139" s="195"/>
      <c r="D139" s="191" t="s">
        <v>159</v>
      </c>
      <c r="E139" s="196" t="s">
        <v>5</v>
      </c>
      <c r="F139" s="197" t="s">
        <v>246</v>
      </c>
      <c r="H139" s="198">
        <v>13.914999999999999</v>
      </c>
      <c r="I139" s="199"/>
      <c r="L139" s="195"/>
      <c r="M139" s="200"/>
      <c r="N139" s="201"/>
      <c r="O139" s="201"/>
      <c r="P139" s="201"/>
      <c r="Q139" s="201"/>
      <c r="R139" s="201"/>
      <c r="S139" s="201"/>
      <c r="T139" s="202"/>
      <c r="AT139" s="196" t="s">
        <v>159</v>
      </c>
      <c r="AU139" s="196" t="s">
        <v>84</v>
      </c>
      <c r="AV139" s="12" t="s">
        <v>84</v>
      </c>
      <c r="AW139" s="12" t="s">
        <v>37</v>
      </c>
      <c r="AX139" s="12" t="s">
        <v>81</v>
      </c>
      <c r="AY139" s="196" t="s">
        <v>148</v>
      </c>
    </row>
    <row r="140" spans="2:65" s="1" customFormat="1" ht="38.25" customHeight="1">
      <c r="B140" s="178"/>
      <c r="C140" s="179" t="s">
        <v>247</v>
      </c>
      <c r="D140" s="179" t="s">
        <v>150</v>
      </c>
      <c r="E140" s="180" t="s">
        <v>248</v>
      </c>
      <c r="F140" s="181" t="s">
        <v>249</v>
      </c>
      <c r="G140" s="182" t="s">
        <v>168</v>
      </c>
      <c r="H140" s="183">
        <v>13.914999999999999</v>
      </c>
      <c r="I140" s="184"/>
      <c r="J140" s="185">
        <f>ROUND(I140*H140,2)</f>
        <v>0</v>
      </c>
      <c r="K140" s="181" t="s">
        <v>154</v>
      </c>
      <c r="L140" s="39"/>
      <c r="M140" s="186" t="s">
        <v>5</v>
      </c>
      <c r="N140" s="187" t="s">
        <v>45</v>
      </c>
      <c r="O140" s="40"/>
      <c r="P140" s="188">
        <f>O140*H140</f>
        <v>0</v>
      </c>
      <c r="Q140" s="188">
        <v>0</v>
      </c>
      <c r="R140" s="188">
        <f>Q140*H140</f>
        <v>0</v>
      </c>
      <c r="S140" s="188">
        <v>0</v>
      </c>
      <c r="T140" s="189">
        <f>S140*H140</f>
        <v>0</v>
      </c>
      <c r="AR140" s="22" t="s">
        <v>155</v>
      </c>
      <c r="AT140" s="22" t="s">
        <v>150</v>
      </c>
      <c r="AU140" s="22" t="s">
        <v>84</v>
      </c>
      <c r="AY140" s="22" t="s">
        <v>148</v>
      </c>
      <c r="BE140" s="190">
        <f>IF(N140="základní",J140,0)</f>
        <v>0</v>
      </c>
      <c r="BF140" s="190">
        <f>IF(N140="snížená",J140,0)</f>
        <v>0</v>
      </c>
      <c r="BG140" s="190">
        <f>IF(N140="zákl. přenesená",J140,0)</f>
        <v>0</v>
      </c>
      <c r="BH140" s="190">
        <f>IF(N140="sníž. přenesená",J140,0)</f>
        <v>0</v>
      </c>
      <c r="BI140" s="190">
        <f>IF(N140="nulová",J140,0)</f>
        <v>0</v>
      </c>
      <c r="BJ140" s="22" t="s">
        <v>81</v>
      </c>
      <c r="BK140" s="190">
        <f>ROUND(I140*H140,2)</f>
        <v>0</v>
      </c>
      <c r="BL140" s="22" t="s">
        <v>155</v>
      </c>
      <c r="BM140" s="22" t="s">
        <v>250</v>
      </c>
    </row>
    <row r="141" spans="2:65" s="1" customFormat="1" ht="40.5">
      <c r="B141" s="39"/>
      <c r="D141" s="191" t="s">
        <v>157</v>
      </c>
      <c r="F141" s="192" t="s">
        <v>245</v>
      </c>
      <c r="I141" s="193"/>
      <c r="L141" s="39"/>
      <c r="M141" s="194"/>
      <c r="N141" s="40"/>
      <c r="O141" s="40"/>
      <c r="P141" s="40"/>
      <c r="Q141" s="40"/>
      <c r="R141" s="40"/>
      <c r="S141" s="40"/>
      <c r="T141" s="68"/>
      <c r="AT141" s="22" t="s">
        <v>157</v>
      </c>
      <c r="AU141" s="22" t="s">
        <v>84</v>
      </c>
    </row>
    <row r="142" spans="2:65" s="1" customFormat="1" ht="38.25" customHeight="1">
      <c r="B142" s="178"/>
      <c r="C142" s="179" t="s">
        <v>251</v>
      </c>
      <c r="D142" s="179" t="s">
        <v>150</v>
      </c>
      <c r="E142" s="180" t="s">
        <v>252</v>
      </c>
      <c r="F142" s="181" t="s">
        <v>253</v>
      </c>
      <c r="G142" s="182" t="s">
        <v>199</v>
      </c>
      <c r="H142" s="183">
        <v>0.435</v>
      </c>
      <c r="I142" s="184"/>
      <c r="J142" s="185">
        <f>ROUND(I142*H142,2)</f>
        <v>0</v>
      </c>
      <c r="K142" s="181" t="s">
        <v>154</v>
      </c>
      <c r="L142" s="39"/>
      <c r="M142" s="186" t="s">
        <v>5</v>
      </c>
      <c r="N142" s="187" t="s">
        <v>45</v>
      </c>
      <c r="O142" s="40"/>
      <c r="P142" s="188">
        <f>O142*H142</f>
        <v>0</v>
      </c>
      <c r="Q142" s="188">
        <v>1.05871</v>
      </c>
      <c r="R142" s="188">
        <f>Q142*H142</f>
        <v>0.46053885</v>
      </c>
      <c r="S142" s="188">
        <v>0</v>
      </c>
      <c r="T142" s="189">
        <f>S142*H142</f>
        <v>0</v>
      </c>
      <c r="AR142" s="22" t="s">
        <v>155</v>
      </c>
      <c r="AT142" s="22" t="s">
        <v>150</v>
      </c>
      <c r="AU142" s="22" t="s">
        <v>84</v>
      </c>
      <c r="AY142" s="22" t="s">
        <v>148</v>
      </c>
      <c r="BE142" s="190">
        <f>IF(N142="základní",J142,0)</f>
        <v>0</v>
      </c>
      <c r="BF142" s="190">
        <f>IF(N142="snížená",J142,0)</f>
        <v>0</v>
      </c>
      <c r="BG142" s="190">
        <f>IF(N142="zákl. přenesená",J142,0)</f>
        <v>0</v>
      </c>
      <c r="BH142" s="190">
        <f>IF(N142="sníž. přenesená",J142,0)</f>
        <v>0</v>
      </c>
      <c r="BI142" s="190">
        <f>IF(N142="nulová",J142,0)</f>
        <v>0</v>
      </c>
      <c r="BJ142" s="22" t="s">
        <v>81</v>
      </c>
      <c r="BK142" s="190">
        <f>ROUND(I142*H142,2)</f>
        <v>0</v>
      </c>
      <c r="BL142" s="22" t="s">
        <v>155</v>
      </c>
      <c r="BM142" s="22" t="s">
        <v>254</v>
      </c>
    </row>
    <row r="143" spans="2:65" s="12" customFormat="1" ht="13.5">
      <c r="B143" s="195"/>
      <c r="D143" s="191" t="s">
        <v>159</v>
      </c>
      <c r="E143" s="196" t="s">
        <v>5</v>
      </c>
      <c r="F143" s="197" t="s">
        <v>255</v>
      </c>
      <c r="H143" s="198">
        <v>0.435</v>
      </c>
      <c r="I143" s="199"/>
      <c r="L143" s="195"/>
      <c r="M143" s="200"/>
      <c r="N143" s="201"/>
      <c r="O143" s="201"/>
      <c r="P143" s="201"/>
      <c r="Q143" s="201"/>
      <c r="R143" s="201"/>
      <c r="S143" s="201"/>
      <c r="T143" s="202"/>
      <c r="AT143" s="196" t="s">
        <v>159</v>
      </c>
      <c r="AU143" s="196" t="s">
        <v>84</v>
      </c>
      <c r="AV143" s="12" t="s">
        <v>84</v>
      </c>
      <c r="AW143" s="12" t="s">
        <v>37</v>
      </c>
      <c r="AX143" s="12" t="s">
        <v>81</v>
      </c>
      <c r="AY143" s="196" t="s">
        <v>148</v>
      </c>
    </row>
    <row r="144" spans="2:65" s="1" customFormat="1" ht="25.5" customHeight="1">
      <c r="B144" s="178"/>
      <c r="C144" s="179" t="s">
        <v>256</v>
      </c>
      <c r="D144" s="179" t="s">
        <v>150</v>
      </c>
      <c r="E144" s="180" t="s">
        <v>257</v>
      </c>
      <c r="F144" s="181" t="s">
        <v>258</v>
      </c>
      <c r="G144" s="182" t="s">
        <v>168</v>
      </c>
      <c r="H144" s="183">
        <v>1.8979999999999999</v>
      </c>
      <c r="I144" s="184"/>
      <c r="J144" s="185">
        <f>ROUND(I144*H144,2)</f>
        <v>0</v>
      </c>
      <c r="K144" s="181" t="s">
        <v>154</v>
      </c>
      <c r="L144" s="39"/>
      <c r="M144" s="186" t="s">
        <v>5</v>
      </c>
      <c r="N144" s="187" t="s">
        <v>45</v>
      </c>
      <c r="O144" s="40"/>
      <c r="P144" s="188">
        <f>O144*H144</f>
        <v>0</v>
      </c>
      <c r="Q144" s="188">
        <v>0</v>
      </c>
      <c r="R144" s="188">
        <f>Q144*H144</f>
        <v>0</v>
      </c>
      <c r="S144" s="188">
        <v>2.2499999999999999E-2</v>
      </c>
      <c r="T144" s="189">
        <f>S144*H144</f>
        <v>4.2704999999999993E-2</v>
      </c>
      <c r="AR144" s="22" t="s">
        <v>155</v>
      </c>
      <c r="AT144" s="22" t="s">
        <v>150</v>
      </c>
      <c r="AU144" s="22" t="s">
        <v>84</v>
      </c>
      <c r="AY144" s="22" t="s">
        <v>148</v>
      </c>
      <c r="BE144" s="190">
        <f>IF(N144="základní",J144,0)</f>
        <v>0</v>
      </c>
      <c r="BF144" s="190">
        <f>IF(N144="snížená",J144,0)</f>
        <v>0</v>
      </c>
      <c r="BG144" s="190">
        <f>IF(N144="zákl. přenesená",J144,0)</f>
        <v>0</v>
      </c>
      <c r="BH144" s="190">
        <f>IF(N144="sníž. přenesená",J144,0)</f>
        <v>0</v>
      </c>
      <c r="BI144" s="190">
        <f>IF(N144="nulová",J144,0)</f>
        <v>0</v>
      </c>
      <c r="BJ144" s="22" t="s">
        <v>81</v>
      </c>
      <c r="BK144" s="190">
        <f>ROUND(I144*H144,2)</f>
        <v>0</v>
      </c>
      <c r="BL144" s="22" t="s">
        <v>155</v>
      </c>
      <c r="BM144" s="22" t="s">
        <v>259</v>
      </c>
    </row>
    <row r="145" spans="2:65" s="1" customFormat="1" ht="148.5">
      <c r="B145" s="39"/>
      <c r="D145" s="191" t="s">
        <v>157</v>
      </c>
      <c r="F145" s="192" t="s">
        <v>260</v>
      </c>
      <c r="I145" s="193"/>
      <c r="L145" s="39"/>
      <c r="M145" s="194"/>
      <c r="N145" s="40"/>
      <c r="O145" s="40"/>
      <c r="P145" s="40"/>
      <c r="Q145" s="40"/>
      <c r="R145" s="40"/>
      <c r="S145" s="40"/>
      <c r="T145" s="68"/>
      <c r="AT145" s="22" t="s">
        <v>157</v>
      </c>
      <c r="AU145" s="22" t="s">
        <v>84</v>
      </c>
    </row>
    <row r="146" spans="2:65" s="12" customFormat="1" ht="13.5">
      <c r="B146" s="195"/>
      <c r="D146" s="191" t="s">
        <v>159</v>
      </c>
      <c r="E146" s="196" t="s">
        <v>5</v>
      </c>
      <c r="F146" s="197" t="s">
        <v>261</v>
      </c>
      <c r="H146" s="198">
        <v>1.8979999999999999</v>
      </c>
      <c r="I146" s="199"/>
      <c r="L146" s="195"/>
      <c r="M146" s="200"/>
      <c r="N146" s="201"/>
      <c r="O146" s="201"/>
      <c r="P146" s="201"/>
      <c r="Q146" s="201"/>
      <c r="R146" s="201"/>
      <c r="S146" s="201"/>
      <c r="T146" s="202"/>
      <c r="AT146" s="196" t="s">
        <v>159</v>
      </c>
      <c r="AU146" s="196" t="s">
        <v>84</v>
      </c>
      <c r="AV146" s="12" t="s">
        <v>84</v>
      </c>
      <c r="AW146" s="12" t="s">
        <v>37</v>
      </c>
      <c r="AX146" s="12" t="s">
        <v>81</v>
      </c>
      <c r="AY146" s="196" t="s">
        <v>148</v>
      </c>
    </row>
    <row r="147" spans="2:65" s="11" customFormat="1" ht="29.85" customHeight="1">
      <c r="B147" s="165"/>
      <c r="D147" s="166" t="s">
        <v>73</v>
      </c>
      <c r="E147" s="176" t="s">
        <v>165</v>
      </c>
      <c r="F147" s="176" t="s">
        <v>262</v>
      </c>
      <c r="I147" s="168"/>
      <c r="J147" s="177">
        <f>BK147</f>
        <v>0</v>
      </c>
      <c r="L147" s="165"/>
      <c r="M147" s="170"/>
      <c r="N147" s="171"/>
      <c r="O147" s="171"/>
      <c r="P147" s="172">
        <f>SUM(P148:P153)</f>
        <v>0</v>
      </c>
      <c r="Q147" s="171"/>
      <c r="R147" s="172">
        <f>SUM(R148:R153)</f>
        <v>4.4813238499999999</v>
      </c>
      <c r="S147" s="171"/>
      <c r="T147" s="173">
        <f>SUM(T148:T153)</f>
        <v>0</v>
      </c>
      <c r="AR147" s="166" t="s">
        <v>81</v>
      </c>
      <c r="AT147" s="174" t="s">
        <v>73</v>
      </c>
      <c r="AU147" s="174" t="s">
        <v>81</v>
      </c>
      <c r="AY147" s="166" t="s">
        <v>148</v>
      </c>
      <c r="BK147" s="175">
        <f>SUM(BK148:BK153)</f>
        <v>0</v>
      </c>
    </row>
    <row r="148" spans="2:65" s="1" customFormat="1" ht="25.5" customHeight="1">
      <c r="B148" s="178"/>
      <c r="C148" s="179" t="s">
        <v>10</v>
      </c>
      <c r="D148" s="179" t="s">
        <v>150</v>
      </c>
      <c r="E148" s="180" t="s">
        <v>263</v>
      </c>
      <c r="F148" s="181" t="s">
        <v>264</v>
      </c>
      <c r="G148" s="182" t="s">
        <v>153</v>
      </c>
      <c r="H148" s="183">
        <v>0.72899999999999998</v>
      </c>
      <c r="I148" s="184"/>
      <c r="J148" s="185">
        <f>ROUND(I148*H148,2)</f>
        <v>0</v>
      </c>
      <c r="K148" s="181" t="s">
        <v>154</v>
      </c>
      <c r="L148" s="39"/>
      <c r="M148" s="186" t="s">
        <v>5</v>
      </c>
      <c r="N148" s="187" t="s">
        <v>45</v>
      </c>
      <c r="O148" s="40"/>
      <c r="P148" s="188">
        <f>O148*H148</f>
        <v>0</v>
      </c>
      <c r="Q148" s="188">
        <v>1.07965</v>
      </c>
      <c r="R148" s="188">
        <f>Q148*H148</f>
        <v>0.78706484999999993</v>
      </c>
      <c r="S148" s="188">
        <v>0</v>
      </c>
      <c r="T148" s="189">
        <f>S148*H148</f>
        <v>0</v>
      </c>
      <c r="AR148" s="22" t="s">
        <v>155</v>
      </c>
      <c r="AT148" s="22" t="s">
        <v>150</v>
      </c>
      <c r="AU148" s="22" t="s">
        <v>84</v>
      </c>
      <c r="AY148" s="22" t="s">
        <v>148</v>
      </c>
      <c r="BE148" s="190">
        <f>IF(N148="základní",J148,0)</f>
        <v>0</v>
      </c>
      <c r="BF148" s="190">
        <f>IF(N148="snížená",J148,0)</f>
        <v>0</v>
      </c>
      <c r="BG148" s="190">
        <f>IF(N148="zákl. přenesená",J148,0)</f>
        <v>0</v>
      </c>
      <c r="BH148" s="190">
        <f>IF(N148="sníž. přenesená",J148,0)</f>
        <v>0</v>
      </c>
      <c r="BI148" s="190">
        <f>IF(N148="nulová",J148,0)</f>
        <v>0</v>
      </c>
      <c r="BJ148" s="22" t="s">
        <v>81</v>
      </c>
      <c r="BK148" s="190">
        <f>ROUND(I148*H148,2)</f>
        <v>0</v>
      </c>
      <c r="BL148" s="22" t="s">
        <v>155</v>
      </c>
      <c r="BM148" s="22" t="s">
        <v>265</v>
      </c>
    </row>
    <row r="149" spans="2:65" s="12" customFormat="1" ht="13.5">
      <c r="B149" s="195"/>
      <c r="D149" s="191" t="s">
        <v>159</v>
      </c>
      <c r="E149" s="196" t="s">
        <v>5</v>
      </c>
      <c r="F149" s="197" t="s">
        <v>266</v>
      </c>
      <c r="H149" s="198">
        <v>0.72899999999999998</v>
      </c>
      <c r="I149" s="199"/>
      <c r="L149" s="195"/>
      <c r="M149" s="200"/>
      <c r="N149" s="201"/>
      <c r="O149" s="201"/>
      <c r="P149" s="201"/>
      <c r="Q149" s="201"/>
      <c r="R149" s="201"/>
      <c r="S149" s="201"/>
      <c r="T149" s="202"/>
      <c r="AT149" s="196" t="s">
        <v>159</v>
      </c>
      <c r="AU149" s="196" t="s">
        <v>84</v>
      </c>
      <c r="AV149" s="12" t="s">
        <v>84</v>
      </c>
      <c r="AW149" s="12" t="s">
        <v>37</v>
      </c>
      <c r="AX149" s="12" t="s">
        <v>81</v>
      </c>
      <c r="AY149" s="196" t="s">
        <v>148</v>
      </c>
    </row>
    <row r="150" spans="2:65" s="1" customFormat="1" ht="25.5" customHeight="1">
      <c r="B150" s="178"/>
      <c r="C150" s="179" t="s">
        <v>267</v>
      </c>
      <c r="D150" s="179" t="s">
        <v>150</v>
      </c>
      <c r="E150" s="180" t="s">
        <v>268</v>
      </c>
      <c r="F150" s="181" t="s">
        <v>269</v>
      </c>
      <c r="G150" s="182" t="s">
        <v>168</v>
      </c>
      <c r="H150" s="183">
        <v>1.62</v>
      </c>
      <c r="I150" s="184"/>
      <c r="J150" s="185">
        <f>ROUND(I150*H150,2)</f>
        <v>0</v>
      </c>
      <c r="K150" s="181" t="s">
        <v>154</v>
      </c>
      <c r="L150" s="39"/>
      <c r="M150" s="186" t="s">
        <v>5</v>
      </c>
      <c r="N150" s="187" t="s">
        <v>45</v>
      </c>
      <c r="O150" s="40"/>
      <c r="P150" s="188">
        <f>O150*H150</f>
        <v>0</v>
      </c>
      <c r="Q150" s="188">
        <v>4.795E-2</v>
      </c>
      <c r="R150" s="188">
        <f>Q150*H150</f>
        <v>7.7678999999999998E-2</v>
      </c>
      <c r="S150" s="188">
        <v>0</v>
      </c>
      <c r="T150" s="189">
        <f>S150*H150</f>
        <v>0</v>
      </c>
      <c r="AR150" s="22" t="s">
        <v>155</v>
      </c>
      <c r="AT150" s="22" t="s">
        <v>150</v>
      </c>
      <c r="AU150" s="22" t="s">
        <v>84</v>
      </c>
      <c r="AY150" s="22" t="s">
        <v>148</v>
      </c>
      <c r="BE150" s="190">
        <f>IF(N150="základní",J150,0)</f>
        <v>0</v>
      </c>
      <c r="BF150" s="190">
        <f>IF(N150="snížená",J150,0)</f>
        <v>0</v>
      </c>
      <c r="BG150" s="190">
        <f>IF(N150="zákl. přenesená",J150,0)</f>
        <v>0</v>
      </c>
      <c r="BH150" s="190">
        <f>IF(N150="sníž. přenesená",J150,0)</f>
        <v>0</v>
      </c>
      <c r="BI150" s="190">
        <f>IF(N150="nulová",J150,0)</f>
        <v>0</v>
      </c>
      <c r="BJ150" s="22" t="s">
        <v>81</v>
      </c>
      <c r="BK150" s="190">
        <f>ROUND(I150*H150,2)</f>
        <v>0</v>
      </c>
      <c r="BL150" s="22" t="s">
        <v>155</v>
      </c>
      <c r="BM150" s="22" t="s">
        <v>270</v>
      </c>
    </row>
    <row r="151" spans="2:65" s="12" customFormat="1" ht="13.5">
      <c r="B151" s="195"/>
      <c r="D151" s="191" t="s">
        <v>159</v>
      </c>
      <c r="E151" s="196" t="s">
        <v>5</v>
      </c>
      <c r="F151" s="197" t="s">
        <v>271</v>
      </c>
      <c r="H151" s="198">
        <v>1.62</v>
      </c>
      <c r="I151" s="199"/>
      <c r="L151" s="195"/>
      <c r="M151" s="200"/>
      <c r="N151" s="201"/>
      <c r="O151" s="201"/>
      <c r="P151" s="201"/>
      <c r="Q151" s="201"/>
      <c r="R151" s="201"/>
      <c r="S151" s="201"/>
      <c r="T151" s="202"/>
      <c r="AT151" s="196" t="s">
        <v>159</v>
      </c>
      <c r="AU151" s="196" t="s">
        <v>84</v>
      </c>
      <c r="AV151" s="12" t="s">
        <v>84</v>
      </c>
      <c r="AW151" s="12" t="s">
        <v>37</v>
      </c>
      <c r="AX151" s="12" t="s">
        <v>81</v>
      </c>
      <c r="AY151" s="196" t="s">
        <v>148</v>
      </c>
    </row>
    <row r="152" spans="2:65" s="1" customFormat="1" ht="16.5" customHeight="1">
      <c r="B152" s="178"/>
      <c r="C152" s="179" t="s">
        <v>272</v>
      </c>
      <c r="D152" s="179" t="s">
        <v>150</v>
      </c>
      <c r="E152" s="180" t="s">
        <v>273</v>
      </c>
      <c r="F152" s="181" t="s">
        <v>274</v>
      </c>
      <c r="G152" s="182" t="s">
        <v>199</v>
      </c>
      <c r="H152" s="183">
        <v>4.2290000000000001</v>
      </c>
      <c r="I152" s="184"/>
      <c r="J152" s="185">
        <f>ROUND(I152*H152,2)</f>
        <v>0</v>
      </c>
      <c r="K152" s="181" t="s">
        <v>5</v>
      </c>
      <c r="L152" s="39"/>
      <c r="M152" s="186" t="s">
        <v>5</v>
      </c>
      <c r="N152" s="187" t="s">
        <v>45</v>
      </c>
      <c r="O152" s="40"/>
      <c r="P152" s="188">
        <f>O152*H152</f>
        <v>0</v>
      </c>
      <c r="Q152" s="188">
        <v>0</v>
      </c>
      <c r="R152" s="188">
        <f>Q152*H152</f>
        <v>0</v>
      </c>
      <c r="S152" s="188">
        <v>0</v>
      </c>
      <c r="T152" s="189">
        <f>S152*H152</f>
        <v>0</v>
      </c>
      <c r="AR152" s="22" t="s">
        <v>155</v>
      </c>
      <c r="AT152" s="22" t="s">
        <v>150</v>
      </c>
      <c r="AU152" s="22" t="s">
        <v>84</v>
      </c>
      <c r="AY152" s="22" t="s">
        <v>148</v>
      </c>
      <c r="BE152" s="190">
        <f>IF(N152="základní",J152,0)</f>
        <v>0</v>
      </c>
      <c r="BF152" s="190">
        <f>IF(N152="snížená",J152,0)</f>
        <v>0</v>
      </c>
      <c r="BG152" s="190">
        <f>IF(N152="zákl. přenesená",J152,0)</f>
        <v>0</v>
      </c>
      <c r="BH152" s="190">
        <f>IF(N152="sníž. přenesená",J152,0)</f>
        <v>0</v>
      </c>
      <c r="BI152" s="190">
        <f>IF(N152="nulová",J152,0)</f>
        <v>0</v>
      </c>
      <c r="BJ152" s="22" t="s">
        <v>81</v>
      </c>
      <c r="BK152" s="190">
        <f>ROUND(I152*H152,2)</f>
        <v>0</v>
      </c>
      <c r="BL152" s="22" t="s">
        <v>155</v>
      </c>
      <c r="BM152" s="22" t="s">
        <v>275</v>
      </c>
    </row>
    <row r="153" spans="2:65" s="1" customFormat="1" ht="16.5" customHeight="1">
      <c r="B153" s="178"/>
      <c r="C153" s="203" t="s">
        <v>276</v>
      </c>
      <c r="D153" s="203" t="s">
        <v>196</v>
      </c>
      <c r="E153" s="204" t="s">
        <v>277</v>
      </c>
      <c r="F153" s="205" t="s">
        <v>278</v>
      </c>
      <c r="G153" s="206" t="s">
        <v>279</v>
      </c>
      <c r="H153" s="207">
        <v>1</v>
      </c>
      <c r="I153" s="208"/>
      <c r="J153" s="209">
        <f>ROUND(I153*H153,2)</f>
        <v>0</v>
      </c>
      <c r="K153" s="205" t="s">
        <v>5</v>
      </c>
      <c r="L153" s="210"/>
      <c r="M153" s="211" t="s">
        <v>5</v>
      </c>
      <c r="N153" s="212" t="s">
        <v>45</v>
      </c>
      <c r="O153" s="40"/>
      <c r="P153" s="188">
        <f>O153*H153</f>
        <v>0</v>
      </c>
      <c r="Q153" s="188">
        <v>3.6165799999999999</v>
      </c>
      <c r="R153" s="188">
        <f>Q153*H153</f>
        <v>3.6165799999999999</v>
      </c>
      <c r="S153" s="188">
        <v>0</v>
      </c>
      <c r="T153" s="189">
        <f>S153*H153</f>
        <v>0</v>
      </c>
      <c r="AR153" s="22" t="s">
        <v>189</v>
      </c>
      <c r="AT153" s="22" t="s">
        <v>196</v>
      </c>
      <c r="AU153" s="22" t="s">
        <v>84</v>
      </c>
      <c r="AY153" s="22" t="s">
        <v>148</v>
      </c>
      <c r="BE153" s="190">
        <f>IF(N153="základní",J153,0)</f>
        <v>0</v>
      </c>
      <c r="BF153" s="190">
        <f>IF(N153="snížená",J153,0)</f>
        <v>0</v>
      </c>
      <c r="BG153" s="190">
        <f>IF(N153="zákl. přenesená",J153,0)</f>
        <v>0</v>
      </c>
      <c r="BH153" s="190">
        <f>IF(N153="sníž. přenesená",J153,0)</f>
        <v>0</v>
      </c>
      <c r="BI153" s="190">
        <f>IF(N153="nulová",J153,0)</f>
        <v>0</v>
      </c>
      <c r="BJ153" s="22" t="s">
        <v>81</v>
      </c>
      <c r="BK153" s="190">
        <f>ROUND(I153*H153,2)</f>
        <v>0</v>
      </c>
      <c r="BL153" s="22" t="s">
        <v>155</v>
      </c>
      <c r="BM153" s="22" t="s">
        <v>280</v>
      </c>
    </row>
    <row r="154" spans="2:65" s="11" customFormat="1" ht="29.85" customHeight="1">
      <c r="B154" s="165"/>
      <c r="D154" s="166" t="s">
        <v>73</v>
      </c>
      <c r="E154" s="176" t="s">
        <v>181</v>
      </c>
      <c r="F154" s="176" t="s">
        <v>281</v>
      </c>
      <c r="I154" s="168"/>
      <c r="J154" s="177">
        <f>BK154</f>
        <v>0</v>
      </c>
      <c r="L154" s="165"/>
      <c r="M154" s="170"/>
      <c r="N154" s="171"/>
      <c r="O154" s="171"/>
      <c r="P154" s="172">
        <f>SUM(P155:P164)</f>
        <v>0</v>
      </c>
      <c r="Q154" s="171"/>
      <c r="R154" s="172">
        <f>SUM(R155:R164)</f>
        <v>1.1627692399999998</v>
      </c>
      <c r="S154" s="171"/>
      <c r="T154" s="173">
        <f>SUM(T155:T164)</f>
        <v>0</v>
      </c>
      <c r="AR154" s="166" t="s">
        <v>81</v>
      </c>
      <c r="AT154" s="174" t="s">
        <v>73</v>
      </c>
      <c r="AU154" s="174" t="s">
        <v>81</v>
      </c>
      <c r="AY154" s="166" t="s">
        <v>148</v>
      </c>
      <c r="BK154" s="175">
        <f>SUM(BK155:BK164)</f>
        <v>0</v>
      </c>
    </row>
    <row r="155" spans="2:65" s="1" customFormat="1" ht="25.5" customHeight="1">
      <c r="B155" s="178"/>
      <c r="C155" s="179" t="s">
        <v>282</v>
      </c>
      <c r="D155" s="179" t="s">
        <v>150</v>
      </c>
      <c r="E155" s="180" t="s">
        <v>283</v>
      </c>
      <c r="F155" s="181" t="s">
        <v>284</v>
      </c>
      <c r="G155" s="182" t="s">
        <v>153</v>
      </c>
      <c r="H155" s="183">
        <v>0.50600000000000001</v>
      </c>
      <c r="I155" s="184"/>
      <c r="J155" s="185">
        <f>ROUND(I155*H155,2)</f>
        <v>0</v>
      </c>
      <c r="K155" s="181" t="s">
        <v>154</v>
      </c>
      <c r="L155" s="39"/>
      <c r="M155" s="186" t="s">
        <v>5</v>
      </c>
      <c r="N155" s="187" t="s">
        <v>45</v>
      </c>
      <c r="O155" s="40"/>
      <c r="P155" s="188">
        <f>O155*H155</f>
        <v>0</v>
      </c>
      <c r="Q155" s="188">
        <v>2.2563399999999998</v>
      </c>
      <c r="R155" s="188">
        <f>Q155*H155</f>
        <v>1.1417080399999999</v>
      </c>
      <c r="S155" s="188">
        <v>0</v>
      </c>
      <c r="T155" s="189">
        <f>S155*H155</f>
        <v>0</v>
      </c>
      <c r="AR155" s="22" t="s">
        <v>155</v>
      </c>
      <c r="AT155" s="22" t="s">
        <v>150</v>
      </c>
      <c r="AU155" s="22" t="s">
        <v>84</v>
      </c>
      <c r="AY155" s="22" t="s">
        <v>148</v>
      </c>
      <c r="BE155" s="190">
        <f>IF(N155="základní",J155,0)</f>
        <v>0</v>
      </c>
      <c r="BF155" s="190">
        <f>IF(N155="snížená",J155,0)</f>
        <v>0</v>
      </c>
      <c r="BG155" s="190">
        <f>IF(N155="zákl. přenesená",J155,0)</f>
        <v>0</v>
      </c>
      <c r="BH155" s="190">
        <f>IF(N155="sníž. přenesená",J155,0)</f>
        <v>0</v>
      </c>
      <c r="BI155" s="190">
        <f>IF(N155="nulová",J155,0)</f>
        <v>0</v>
      </c>
      <c r="BJ155" s="22" t="s">
        <v>81</v>
      </c>
      <c r="BK155" s="190">
        <f>ROUND(I155*H155,2)</f>
        <v>0</v>
      </c>
      <c r="BL155" s="22" t="s">
        <v>155</v>
      </c>
      <c r="BM155" s="22" t="s">
        <v>285</v>
      </c>
    </row>
    <row r="156" spans="2:65" s="1" customFormat="1" ht="175.5">
      <c r="B156" s="39"/>
      <c r="D156" s="191" t="s">
        <v>157</v>
      </c>
      <c r="F156" s="192" t="s">
        <v>286</v>
      </c>
      <c r="I156" s="193"/>
      <c r="L156" s="39"/>
      <c r="M156" s="194"/>
      <c r="N156" s="40"/>
      <c r="O156" s="40"/>
      <c r="P156" s="40"/>
      <c r="Q156" s="40"/>
      <c r="R156" s="40"/>
      <c r="S156" s="40"/>
      <c r="T156" s="68"/>
      <c r="AT156" s="22" t="s">
        <v>157</v>
      </c>
      <c r="AU156" s="22" t="s">
        <v>84</v>
      </c>
    </row>
    <row r="157" spans="2:65" s="12" customFormat="1" ht="13.5">
      <c r="B157" s="195"/>
      <c r="D157" s="191" t="s">
        <v>159</v>
      </c>
      <c r="E157" s="196" t="s">
        <v>5</v>
      </c>
      <c r="F157" s="197" t="s">
        <v>287</v>
      </c>
      <c r="H157" s="198">
        <v>0.50600000000000001</v>
      </c>
      <c r="I157" s="199"/>
      <c r="L157" s="195"/>
      <c r="M157" s="200"/>
      <c r="N157" s="201"/>
      <c r="O157" s="201"/>
      <c r="P157" s="201"/>
      <c r="Q157" s="201"/>
      <c r="R157" s="201"/>
      <c r="S157" s="201"/>
      <c r="T157" s="202"/>
      <c r="AT157" s="196" t="s">
        <v>159</v>
      </c>
      <c r="AU157" s="196" t="s">
        <v>84</v>
      </c>
      <c r="AV157" s="12" t="s">
        <v>84</v>
      </c>
      <c r="AW157" s="12" t="s">
        <v>37</v>
      </c>
      <c r="AX157" s="12" t="s">
        <v>81</v>
      </c>
      <c r="AY157" s="196" t="s">
        <v>148</v>
      </c>
    </row>
    <row r="158" spans="2:65" s="1" customFormat="1" ht="25.5" customHeight="1">
      <c r="B158" s="178"/>
      <c r="C158" s="179" t="s">
        <v>288</v>
      </c>
      <c r="D158" s="179" t="s">
        <v>150</v>
      </c>
      <c r="E158" s="180" t="s">
        <v>289</v>
      </c>
      <c r="F158" s="181" t="s">
        <v>290</v>
      </c>
      <c r="G158" s="182" t="s">
        <v>153</v>
      </c>
      <c r="H158" s="183">
        <v>3.1349999999999998</v>
      </c>
      <c r="I158" s="184"/>
      <c r="J158" s="185">
        <f>ROUND(I158*H158,2)</f>
        <v>0</v>
      </c>
      <c r="K158" s="181" t="s">
        <v>154</v>
      </c>
      <c r="L158" s="39"/>
      <c r="M158" s="186" t="s">
        <v>5</v>
      </c>
      <c r="N158" s="187" t="s">
        <v>45</v>
      </c>
      <c r="O158" s="40"/>
      <c r="P158" s="188">
        <f>O158*H158</f>
        <v>0</v>
      </c>
      <c r="Q158" s="188">
        <v>0</v>
      </c>
      <c r="R158" s="188">
        <f>Q158*H158</f>
        <v>0</v>
      </c>
      <c r="S158" s="188">
        <v>0</v>
      </c>
      <c r="T158" s="189">
        <f>S158*H158</f>
        <v>0</v>
      </c>
      <c r="AR158" s="22" t="s">
        <v>155</v>
      </c>
      <c r="AT158" s="22" t="s">
        <v>150</v>
      </c>
      <c r="AU158" s="22" t="s">
        <v>84</v>
      </c>
      <c r="AY158" s="22" t="s">
        <v>148</v>
      </c>
      <c r="BE158" s="190">
        <f>IF(N158="základní",J158,0)</f>
        <v>0</v>
      </c>
      <c r="BF158" s="190">
        <f>IF(N158="snížená",J158,0)</f>
        <v>0</v>
      </c>
      <c r="BG158" s="190">
        <f>IF(N158="zákl. přenesená",J158,0)</f>
        <v>0</v>
      </c>
      <c r="BH158" s="190">
        <f>IF(N158="sníž. přenesená",J158,0)</f>
        <v>0</v>
      </c>
      <c r="BI158" s="190">
        <f>IF(N158="nulová",J158,0)</f>
        <v>0</v>
      </c>
      <c r="BJ158" s="22" t="s">
        <v>81</v>
      </c>
      <c r="BK158" s="190">
        <f>ROUND(I158*H158,2)</f>
        <v>0</v>
      </c>
      <c r="BL158" s="22" t="s">
        <v>155</v>
      </c>
      <c r="BM158" s="22" t="s">
        <v>291</v>
      </c>
    </row>
    <row r="159" spans="2:65" s="1" customFormat="1" ht="81">
      <c r="B159" s="39"/>
      <c r="D159" s="191" t="s">
        <v>157</v>
      </c>
      <c r="F159" s="192" t="s">
        <v>292</v>
      </c>
      <c r="I159" s="193"/>
      <c r="L159" s="39"/>
      <c r="M159" s="194"/>
      <c r="N159" s="40"/>
      <c r="O159" s="40"/>
      <c r="P159" s="40"/>
      <c r="Q159" s="40"/>
      <c r="R159" s="40"/>
      <c r="S159" s="40"/>
      <c r="T159" s="68"/>
      <c r="AT159" s="22" t="s">
        <v>157</v>
      </c>
      <c r="AU159" s="22" t="s">
        <v>84</v>
      </c>
    </row>
    <row r="160" spans="2:65" s="12" customFormat="1" ht="13.5">
      <c r="B160" s="195"/>
      <c r="D160" s="191" t="s">
        <v>159</v>
      </c>
      <c r="E160" s="196" t="s">
        <v>5</v>
      </c>
      <c r="F160" s="197" t="s">
        <v>293</v>
      </c>
      <c r="H160" s="198">
        <v>3.1349999999999998</v>
      </c>
      <c r="I160" s="199"/>
      <c r="L160" s="195"/>
      <c r="M160" s="200"/>
      <c r="N160" s="201"/>
      <c r="O160" s="201"/>
      <c r="P160" s="201"/>
      <c r="Q160" s="201"/>
      <c r="R160" s="201"/>
      <c r="S160" s="201"/>
      <c r="T160" s="202"/>
      <c r="AT160" s="196" t="s">
        <v>159</v>
      </c>
      <c r="AU160" s="196" t="s">
        <v>84</v>
      </c>
      <c r="AV160" s="12" t="s">
        <v>84</v>
      </c>
      <c r="AW160" s="12" t="s">
        <v>37</v>
      </c>
      <c r="AX160" s="12" t="s">
        <v>81</v>
      </c>
      <c r="AY160" s="196" t="s">
        <v>148</v>
      </c>
    </row>
    <row r="161" spans="2:65" s="1" customFormat="1" ht="38.25" customHeight="1">
      <c r="B161" s="178"/>
      <c r="C161" s="179" t="s">
        <v>294</v>
      </c>
      <c r="D161" s="179" t="s">
        <v>150</v>
      </c>
      <c r="E161" s="180" t="s">
        <v>295</v>
      </c>
      <c r="F161" s="181" t="s">
        <v>296</v>
      </c>
      <c r="G161" s="182" t="s">
        <v>153</v>
      </c>
      <c r="H161" s="183">
        <v>0.50600000000000001</v>
      </c>
      <c r="I161" s="184"/>
      <c r="J161" s="185">
        <f>ROUND(I161*H161,2)</f>
        <v>0</v>
      </c>
      <c r="K161" s="181" t="s">
        <v>154</v>
      </c>
      <c r="L161" s="39"/>
      <c r="M161" s="186" t="s">
        <v>5</v>
      </c>
      <c r="N161" s="187" t="s">
        <v>45</v>
      </c>
      <c r="O161" s="40"/>
      <c r="P161" s="188">
        <f>O161*H161</f>
        <v>0</v>
      </c>
      <c r="Q161" s="188">
        <v>0</v>
      </c>
      <c r="R161" s="188">
        <f>Q161*H161</f>
        <v>0</v>
      </c>
      <c r="S161" s="188">
        <v>0</v>
      </c>
      <c r="T161" s="189">
        <f>S161*H161</f>
        <v>0</v>
      </c>
      <c r="AR161" s="22" t="s">
        <v>155</v>
      </c>
      <c r="AT161" s="22" t="s">
        <v>150</v>
      </c>
      <c r="AU161" s="22" t="s">
        <v>84</v>
      </c>
      <c r="AY161" s="22" t="s">
        <v>148</v>
      </c>
      <c r="BE161" s="190">
        <f>IF(N161="základní",J161,0)</f>
        <v>0</v>
      </c>
      <c r="BF161" s="190">
        <f>IF(N161="snížená",J161,0)</f>
        <v>0</v>
      </c>
      <c r="BG161" s="190">
        <f>IF(N161="zákl. přenesená",J161,0)</f>
        <v>0</v>
      </c>
      <c r="BH161" s="190">
        <f>IF(N161="sníž. přenesená",J161,0)</f>
        <v>0</v>
      </c>
      <c r="BI161" s="190">
        <f>IF(N161="nulová",J161,0)</f>
        <v>0</v>
      </c>
      <c r="BJ161" s="22" t="s">
        <v>81</v>
      </c>
      <c r="BK161" s="190">
        <f>ROUND(I161*H161,2)</f>
        <v>0</v>
      </c>
      <c r="BL161" s="22" t="s">
        <v>155</v>
      </c>
      <c r="BM161" s="22" t="s">
        <v>297</v>
      </c>
    </row>
    <row r="162" spans="2:65" s="1" customFormat="1" ht="81">
      <c r="B162" s="39"/>
      <c r="D162" s="191" t="s">
        <v>157</v>
      </c>
      <c r="F162" s="192" t="s">
        <v>292</v>
      </c>
      <c r="I162" s="193"/>
      <c r="L162" s="39"/>
      <c r="M162" s="194"/>
      <c r="N162" s="40"/>
      <c r="O162" s="40"/>
      <c r="P162" s="40"/>
      <c r="Q162" s="40"/>
      <c r="R162" s="40"/>
      <c r="S162" s="40"/>
      <c r="T162" s="68"/>
      <c r="AT162" s="22" t="s">
        <v>157</v>
      </c>
      <c r="AU162" s="22" t="s">
        <v>84</v>
      </c>
    </row>
    <row r="163" spans="2:65" s="1" customFormat="1" ht="16.5" customHeight="1">
      <c r="B163" s="178"/>
      <c r="C163" s="179" t="s">
        <v>298</v>
      </c>
      <c r="D163" s="179" t="s">
        <v>150</v>
      </c>
      <c r="E163" s="180" t="s">
        <v>299</v>
      </c>
      <c r="F163" s="181" t="s">
        <v>300</v>
      </c>
      <c r="G163" s="182" t="s">
        <v>199</v>
      </c>
      <c r="H163" s="183">
        <v>0.02</v>
      </c>
      <c r="I163" s="184"/>
      <c r="J163" s="185">
        <f>ROUND(I163*H163,2)</f>
        <v>0</v>
      </c>
      <c r="K163" s="181" t="s">
        <v>154</v>
      </c>
      <c r="L163" s="39"/>
      <c r="M163" s="186" t="s">
        <v>5</v>
      </c>
      <c r="N163" s="187" t="s">
        <v>45</v>
      </c>
      <c r="O163" s="40"/>
      <c r="P163" s="188">
        <f>O163*H163</f>
        <v>0</v>
      </c>
      <c r="Q163" s="188">
        <v>1.0530600000000001</v>
      </c>
      <c r="R163" s="188">
        <f>Q163*H163</f>
        <v>2.1061200000000002E-2</v>
      </c>
      <c r="S163" s="188">
        <v>0</v>
      </c>
      <c r="T163" s="189">
        <f>S163*H163</f>
        <v>0</v>
      </c>
      <c r="AR163" s="22" t="s">
        <v>155</v>
      </c>
      <c r="AT163" s="22" t="s">
        <v>150</v>
      </c>
      <c r="AU163" s="22" t="s">
        <v>84</v>
      </c>
      <c r="AY163" s="22" t="s">
        <v>148</v>
      </c>
      <c r="BE163" s="190">
        <f>IF(N163="základní",J163,0)</f>
        <v>0</v>
      </c>
      <c r="BF163" s="190">
        <f>IF(N163="snížená",J163,0)</f>
        <v>0</v>
      </c>
      <c r="BG163" s="190">
        <f>IF(N163="zákl. přenesená",J163,0)</f>
        <v>0</v>
      </c>
      <c r="BH163" s="190">
        <f>IF(N163="sníž. přenesená",J163,0)</f>
        <v>0</v>
      </c>
      <c r="BI163" s="190">
        <f>IF(N163="nulová",J163,0)</f>
        <v>0</v>
      </c>
      <c r="BJ163" s="22" t="s">
        <v>81</v>
      </c>
      <c r="BK163" s="190">
        <f>ROUND(I163*H163,2)</f>
        <v>0</v>
      </c>
      <c r="BL163" s="22" t="s">
        <v>155</v>
      </c>
      <c r="BM163" s="22" t="s">
        <v>301</v>
      </c>
    </row>
    <row r="164" spans="2:65" s="12" customFormat="1" ht="13.5">
      <c r="B164" s="195"/>
      <c r="D164" s="191" t="s">
        <v>159</v>
      </c>
      <c r="E164" s="196" t="s">
        <v>5</v>
      </c>
      <c r="F164" s="197" t="s">
        <v>302</v>
      </c>
      <c r="H164" s="198">
        <v>0.02</v>
      </c>
      <c r="I164" s="199"/>
      <c r="L164" s="195"/>
      <c r="M164" s="200"/>
      <c r="N164" s="201"/>
      <c r="O164" s="201"/>
      <c r="P164" s="201"/>
      <c r="Q164" s="201"/>
      <c r="R164" s="201"/>
      <c r="S164" s="201"/>
      <c r="T164" s="202"/>
      <c r="AT164" s="196" t="s">
        <v>159</v>
      </c>
      <c r="AU164" s="196" t="s">
        <v>84</v>
      </c>
      <c r="AV164" s="12" t="s">
        <v>84</v>
      </c>
      <c r="AW164" s="12" t="s">
        <v>37</v>
      </c>
      <c r="AX164" s="12" t="s">
        <v>81</v>
      </c>
      <c r="AY164" s="196" t="s">
        <v>148</v>
      </c>
    </row>
    <row r="165" spans="2:65" s="11" customFormat="1" ht="29.85" customHeight="1">
      <c r="B165" s="165"/>
      <c r="D165" s="166" t="s">
        <v>73</v>
      </c>
      <c r="E165" s="176" t="s">
        <v>195</v>
      </c>
      <c r="F165" s="176" t="s">
        <v>303</v>
      </c>
      <c r="I165" s="168"/>
      <c r="J165" s="177">
        <f>BK165</f>
        <v>0</v>
      </c>
      <c r="L165" s="165"/>
      <c r="M165" s="170"/>
      <c r="N165" s="171"/>
      <c r="O165" s="171"/>
      <c r="P165" s="172">
        <f>SUM(P166:P188)</f>
        <v>0</v>
      </c>
      <c r="Q165" s="171"/>
      <c r="R165" s="172">
        <f>SUM(R166:R188)</f>
        <v>5.3261999999999997E-3</v>
      </c>
      <c r="S165" s="171"/>
      <c r="T165" s="173">
        <f>SUM(T166:T188)</f>
        <v>3.32979</v>
      </c>
      <c r="AR165" s="166" t="s">
        <v>81</v>
      </c>
      <c r="AT165" s="174" t="s">
        <v>73</v>
      </c>
      <c r="AU165" s="174" t="s">
        <v>81</v>
      </c>
      <c r="AY165" s="166" t="s">
        <v>148</v>
      </c>
      <c r="BK165" s="175">
        <f>SUM(BK166:BK188)</f>
        <v>0</v>
      </c>
    </row>
    <row r="166" spans="2:65" s="1" customFormat="1" ht="38.25" customHeight="1">
      <c r="B166" s="178"/>
      <c r="C166" s="179" t="s">
        <v>304</v>
      </c>
      <c r="D166" s="179" t="s">
        <v>150</v>
      </c>
      <c r="E166" s="180" t="s">
        <v>305</v>
      </c>
      <c r="F166" s="181" t="s">
        <v>306</v>
      </c>
      <c r="G166" s="182" t="s">
        <v>168</v>
      </c>
      <c r="H166" s="183">
        <v>115.59</v>
      </c>
      <c r="I166" s="184"/>
      <c r="J166" s="185">
        <f>ROUND(I166*H166,2)</f>
        <v>0</v>
      </c>
      <c r="K166" s="181" t="s">
        <v>154</v>
      </c>
      <c r="L166" s="39"/>
      <c r="M166" s="186" t="s">
        <v>5</v>
      </c>
      <c r="N166" s="187" t="s">
        <v>45</v>
      </c>
      <c r="O166" s="40"/>
      <c r="P166" s="188">
        <f>O166*H166</f>
        <v>0</v>
      </c>
      <c r="Q166" s="188">
        <v>0</v>
      </c>
      <c r="R166" s="188">
        <f>Q166*H166</f>
        <v>0</v>
      </c>
      <c r="S166" s="188">
        <v>0</v>
      </c>
      <c r="T166" s="189">
        <f>S166*H166</f>
        <v>0</v>
      </c>
      <c r="AR166" s="22" t="s">
        <v>155</v>
      </c>
      <c r="AT166" s="22" t="s">
        <v>150</v>
      </c>
      <c r="AU166" s="22" t="s">
        <v>84</v>
      </c>
      <c r="AY166" s="22" t="s">
        <v>148</v>
      </c>
      <c r="BE166" s="190">
        <f>IF(N166="základní",J166,0)</f>
        <v>0</v>
      </c>
      <c r="BF166" s="190">
        <f>IF(N166="snížená",J166,0)</f>
        <v>0</v>
      </c>
      <c r="BG166" s="190">
        <f>IF(N166="zákl. přenesená",J166,0)</f>
        <v>0</v>
      </c>
      <c r="BH166" s="190">
        <f>IF(N166="sníž. přenesená",J166,0)</f>
        <v>0</v>
      </c>
      <c r="BI166" s="190">
        <f>IF(N166="nulová",J166,0)</f>
        <v>0</v>
      </c>
      <c r="BJ166" s="22" t="s">
        <v>81</v>
      </c>
      <c r="BK166" s="190">
        <f>ROUND(I166*H166,2)</f>
        <v>0</v>
      </c>
      <c r="BL166" s="22" t="s">
        <v>155</v>
      </c>
      <c r="BM166" s="22" t="s">
        <v>307</v>
      </c>
    </row>
    <row r="167" spans="2:65" s="1" customFormat="1" ht="67.5">
      <c r="B167" s="39"/>
      <c r="D167" s="191" t="s">
        <v>157</v>
      </c>
      <c r="F167" s="192" t="s">
        <v>308</v>
      </c>
      <c r="I167" s="193"/>
      <c r="L167" s="39"/>
      <c r="M167" s="194"/>
      <c r="N167" s="40"/>
      <c r="O167" s="40"/>
      <c r="P167" s="40"/>
      <c r="Q167" s="40"/>
      <c r="R167" s="40"/>
      <c r="S167" s="40"/>
      <c r="T167" s="68"/>
      <c r="AT167" s="22" t="s">
        <v>157</v>
      </c>
      <c r="AU167" s="22" t="s">
        <v>84</v>
      </c>
    </row>
    <row r="168" spans="2:65" s="12" customFormat="1" ht="13.5">
      <c r="B168" s="195"/>
      <c r="D168" s="191" t="s">
        <v>159</v>
      </c>
      <c r="E168" s="196" t="s">
        <v>5</v>
      </c>
      <c r="F168" s="197" t="s">
        <v>309</v>
      </c>
      <c r="H168" s="198">
        <v>115.59</v>
      </c>
      <c r="I168" s="199"/>
      <c r="L168" s="195"/>
      <c r="M168" s="200"/>
      <c r="N168" s="201"/>
      <c r="O168" s="201"/>
      <c r="P168" s="201"/>
      <c r="Q168" s="201"/>
      <c r="R168" s="201"/>
      <c r="S168" s="201"/>
      <c r="T168" s="202"/>
      <c r="AT168" s="196" t="s">
        <v>159</v>
      </c>
      <c r="AU168" s="196" t="s">
        <v>84</v>
      </c>
      <c r="AV168" s="12" t="s">
        <v>84</v>
      </c>
      <c r="AW168" s="12" t="s">
        <v>37</v>
      </c>
      <c r="AX168" s="12" t="s">
        <v>81</v>
      </c>
      <c r="AY168" s="196" t="s">
        <v>148</v>
      </c>
    </row>
    <row r="169" spans="2:65" s="1" customFormat="1" ht="38.25" customHeight="1">
      <c r="B169" s="178"/>
      <c r="C169" s="179" t="s">
        <v>310</v>
      </c>
      <c r="D169" s="179" t="s">
        <v>150</v>
      </c>
      <c r="E169" s="180" t="s">
        <v>311</v>
      </c>
      <c r="F169" s="181" t="s">
        <v>312</v>
      </c>
      <c r="G169" s="182" t="s">
        <v>168</v>
      </c>
      <c r="H169" s="183">
        <v>6935.4</v>
      </c>
      <c r="I169" s="184"/>
      <c r="J169" s="185">
        <f>ROUND(I169*H169,2)</f>
        <v>0</v>
      </c>
      <c r="K169" s="181" t="s">
        <v>154</v>
      </c>
      <c r="L169" s="39"/>
      <c r="M169" s="186" t="s">
        <v>5</v>
      </c>
      <c r="N169" s="187" t="s">
        <v>45</v>
      </c>
      <c r="O169" s="40"/>
      <c r="P169" s="188">
        <f>O169*H169</f>
        <v>0</v>
      </c>
      <c r="Q169" s="188">
        <v>0</v>
      </c>
      <c r="R169" s="188">
        <f>Q169*H169</f>
        <v>0</v>
      </c>
      <c r="S169" s="188">
        <v>0</v>
      </c>
      <c r="T169" s="189">
        <f>S169*H169</f>
        <v>0</v>
      </c>
      <c r="AR169" s="22" t="s">
        <v>155</v>
      </c>
      <c r="AT169" s="22" t="s">
        <v>150</v>
      </c>
      <c r="AU169" s="22" t="s">
        <v>84</v>
      </c>
      <c r="AY169" s="22" t="s">
        <v>148</v>
      </c>
      <c r="BE169" s="190">
        <f>IF(N169="základní",J169,0)</f>
        <v>0</v>
      </c>
      <c r="BF169" s="190">
        <f>IF(N169="snížená",J169,0)</f>
        <v>0</v>
      </c>
      <c r="BG169" s="190">
        <f>IF(N169="zákl. přenesená",J169,0)</f>
        <v>0</v>
      </c>
      <c r="BH169" s="190">
        <f>IF(N169="sníž. přenesená",J169,0)</f>
        <v>0</v>
      </c>
      <c r="BI169" s="190">
        <f>IF(N169="nulová",J169,0)</f>
        <v>0</v>
      </c>
      <c r="BJ169" s="22" t="s">
        <v>81</v>
      </c>
      <c r="BK169" s="190">
        <f>ROUND(I169*H169,2)</f>
        <v>0</v>
      </c>
      <c r="BL169" s="22" t="s">
        <v>155</v>
      </c>
      <c r="BM169" s="22" t="s">
        <v>313</v>
      </c>
    </row>
    <row r="170" spans="2:65" s="1" customFormat="1" ht="67.5">
      <c r="B170" s="39"/>
      <c r="D170" s="191" t="s">
        <v>157</v>
      </c>
      <c r="F170" s="192" t="s">
        <v>308</v>
      </c>
      <c r="I170" s="193"/>
      <c r="L170" s="39"/>
      <c r="M170" s="194"/>
      <c r="N170" s="40"/>
      <c r="O170" s="40"/>
      <c r="P170" s="40"/>
      <c r="Q170" s="40"/>
      <c r="R170" s="40"/>
      <c r="S170" s="40"/>
      <c r="T170" s="68"/>
      <c r="AT170" s="22" t="s">
        <v>157</v>
      </c>
      <c r="AU170" s="22" t="s">
        <v>84</v>
      </c>
    </row>
    <row r="171" spans="2:65" s="12" customFormat="1" ht="13.5">
      <c r="B171" s="195"/>
      <c r="D171" s="191" t="s">
        <v>159</v>
      </c>
      <c r="E171" s="196" t="s">
        <v>5</v>
      </c>
      <c r="F171" s="197" t="s">
        <v>314</v>
      </c>
      <c r="H171" s="198">
        <v>6935.4</v>
      </c>
      <c r="I171" s="199"/>
      <c r="L171" s="195"/>
      <c r="M171" s="200"/>
      <c r="N171" s="201"/>
      <c r="O171" s="201"/>
      <c r="P171" s="201"/>
      <c r="Q171" s="201"/>
      <c r="R171" s="201"/>
      <c r="S171" s="201"/>
      <c r="T171" s="202"/>
      <c r="AT171" s="196" t="s">
        <v>159</v>
      </c>
      <c r="AU171" s="196" t="s">
        <v>84</v>
      </c>
      <c r="AV171" s="12" t="s">
        <v>84</v>
      </c>
      <c r="AW171" s="12" t="s">
        <v>37</v>
      </c>
      <c r="AX171" s="12" t="s">
        <v>81</v>
      </c>
      <c r="AY171" s="196" t="s">
        <v>148</v>
      </c>
    </row>
    <row r="172" spans="2:65" s="1" customFormat="1" ht="38.25" customHeight="1">
      <c r="B172" s="178"/>
      <c r="C172" s="179" t="s">
        <v>315</v>
      </c>
      <c r="D172" s="179" t="s">
        <v>150</v>
      </c>
      <c r="E172" s="180" t="s">
        <v>316</v>
      </c>
      <c r="F172" s="181" t="s">
        <v>317</v>
      </c>
      <c r="G172" s="182" t="s">
        <v>168</v>
      </c>
      <c r="H172" s="183">
        <v>115.59</v>
      </c>
      <c r="I172" s="184"/>
      <c r="J172" s="185">
        <f>ROUND(I172*H172,2)</f>
        <v>0</v>
      </c>
      <c r="K172" s="181" t="s">
        <v>154</v>
      </c>
      <c r="L172" s="39"/>
      <c r="M172" s="186" t="s">
        <v>5</v>
      </c>
      <c r="N172" s="187" t="s">
        <v>45</v>
      </c>
      <c r="O172" s="40"/>
      <c r="P172" s="188">
        <f>O172*H172</f>
        <v>0</v>
      </c>
      <c r="Q172" s="188">
        <v>0</v>
      </c>
      <c r="R172" s="188">
        <f>Q172*H172</f>
        <v>0</v>
      </c>
      <c r="S172" s="188">
        <v>0</v>
      </c>
      <c r="T172" s="189">
        <f>S172*H172</f>
        <v>0</v>
      </c>
      <c r="AR172" s="22" t="s">
        <v>155</v>
      </c>
      <c r="AT172" s="22" t="s">
        <v>150</v>
      </c>
      <c r="AU172" s="22" t="s">
        <v>84</v>
      </c>
      <c r="AY172" s="22" t="s">
        <v>148</v>
      </c>
      <c r="BE172" s="190">
        <f>IF(N172="základní",J172,0)</f>
        <v>0</v>
      </c>
      <c r="BF172" s="190">
        <f>IF(N172="snížená",J172,0)</f>
        <v>0</v>
      </c>
      <c r="BG172" s="190">
        <f>IF(N172="zákl. přenesená",J172,0)</f>
        <v>0</v>
      </c>
      <c r="BH172" s="190">
        <f>IF(N172="sníž. přenesená",J172,0)</f>
        <v>0</v>
      </c>
      <c r="BI172" s="190">
        <f>IF(N172="nulová",J172,0)</f>
        <v>0</v>
      </c>
      <c r="BJ172" s="22" t="s">
        <v>81</v>
      </c>
      <c r="BK172" s="190">
        <f>ROUND(I172*H172,2)</f>
        <v>0</v>
      </c>
      <c r="BL172" s="22" t="s">
        <v>155</v>
      </c>
      <c r="BM172" s="22" t="s">
        <v>318</v>
      </c>
    </row>
    <row r="173" spans="2:65" s="1" customFormat="1" ht="27">
      <c r="B173" s="39"/>
      <c r="D173" s="191" t="s">
        <v>157</v>
      </c>
      <c r="F173" s="192" t="s">
        <v>319</v>
      </c>
      <c r="I173" s="193"/>
      <c r="L173" s="39"/>
      <c r="M173" s="194"/>
      <c r="N173" s="40"/>
      <c r="O173" s="40"/>
      <c r="P173" s="40"/>
      <c r="Q173" s="40"/>
      <c r="R173" s="40"/>
      <c r="S173" s="40"/>
      <c r="T173" s="68"/>
      <c r="AT173" s="22" t="s">
        <v>157</v>
      </c>
      <c r="AU173" s="22" t="s">
        <v>84</v>
      </c>
    </row>
    <row r="174" spans="2:65" s="1" customFormat="1" ht="25.5" customHeight="1">
      <c r="B174" s="178"/>
      <c r="C174" s="179" t="s">
        <v>320</v>
      </c>
      <c r="D174" s="179" t="s">
        <v>150</v>
      </c>
      <c r="E174" s="180" t="s">
        <v>321</v>
      </c>
      <c r="F174" s="181" t="s">
        <v>322</v>
      </c>
      <c r="G174" s="182" t="s">
        <v>168</v>
      </c>
      <c r="H174" s="183">
        <v>27</v>
      </c>
      <c r="I174" s="184"/>
      <c r="J174" s="185">
        <f>ROUND(I174*H174,2)</f>
        <v>0</v>
      </c>
      <c r="K174" s="181" t="s">
        <v>154</v>
      </c>
      <c r="L174" s="39"/>
      <c r="M174" s="186" t="s">
        <v>5</v>
      </c>
      <c r="N174" s="187" t="s">
        <v>45</v>
      </c>
      <c r="O174" s="40"/>
      <c r="P174" s="188">
        <f>O174*H174</f>
        <v>0</v>
      </c>
      <c r="Q174" s="188">
        <v>1.2999999999999999E-4</v>
      </c>
      <c r="R174" s="188">
        <f>Q174*H174</f>
        <v>3.5099999999999997E-3</v>
      </c>
      <c r="S174" s="188">
        <v>0</v>
      </c>
      <c r="T174" s="189">
        <f>S174*H174</f>
        <v>0</v>
      </c>
      <c r="AR174" s="22" t="s">
        <v>155</v>
      </c>
      <c r="AT174" s="22" t="s">
        <v>150</v>
      </c>
      <c r="AU174" s="22" t="s">
        <v>84</v>
      </c>
      <c r="AY174" s="22" t="s">
        <v>148</v>
      </c>
      <c r="BE174" s="190">
        <f>IF(N174="základní",J174,0)</f>
        <v>0</v>
      </c>
      <c r="BF174" s="190">
        <f>IF(N174="snížená",J174,0)</f>
        <v>0</v>
      </c>
      <c r="BG174" s="190">
        <f>IF(N174="zákl. přenesená",J174,0)</f>
        <v>0</v>
      </c>
      <c r="BH174" s="190">
        <f>IF(N174="sníž. přenesená",J174,0)</f>
        <v>0</v>
      </c>
      <c r="BI174" s="190">
        <f>IF(N174="nulová",J174,0)</f>
        <v>0</v>
      </c>
      <c r="BJ174" s="22" t="s">
        <v>81</v>
      </c>
      <c r="BK174" s="190">
        <f>ROUND(I174*H174,2)</f>
        <v>0</v>
      </c>
      <c r="BL174" s="22" t="s">
        <v>155</v>
      </c>
      <c r="BM174" s="22" t="s">
        <v>323</v>
      </c>
    </row>
    <row r="175" spans="2:65" s="1" customFormat="1" ht="54">
      <c r="B175" s="39"/>
      <c r="D175" s="191" t="s">
        <v>157</v>
      </c>
      <c r="F175" s="192" t="s">
        <v>324</v>
      </c>
      <c r="I175" s="193"/>
      <c r="L175" s="39"/>
      <c r="M175" s="194"/>
      <c r="N175" s="40"/>
      <c r="O175" s="40"/>
      <c r="P175" s="40"/>
      <c r="Q175" s="40"/>
      <c r="R175" s="40"/>
      <c r="S175" s="40"/>
      <c r="T175" s="68"/>
      <c r="AT175" s="22" t="s">
        <v>157</v>
      </c>
      <c r="AU175" s="22" t="s">
        <v>84</v>
      </c>
    </row>
    <row r="176" spans="2:65" s="12" customFormat="1" ht="13.5">
      <c r="B176" s="195"/>
      <c r="D176" s="191" t="s">
        <v>159</v>
      </c>
      <c r="E176" s="196" t="s">
        <v>5</v>
      </c>
      <c r="F176" s="197" t="s">
        <v>325</v>
      </c>
      <c r="H176" s="198">
        <v>27</v>
      </c>
      <c r="I176" s="199"/>
      <c r="L176" s="195"/>
      <c r="M176" s="200"/>
      <c r="N176" s="201"/>
      <c r="O176" s="201"/>
      <c r="P176" s="201"/>
      <c r="Q176" s="201"/>
      <c r="R176" s="201"/>
      <c r="S176" s="201"/>
      <c r="T176" s="202"/>
      <c r="AT176" s="196" t="s">
        <v>159</v>
      </c>
      <c r="AU176" s="196" t="s">
        <v>84</v>
      </c>
      <c r="AV176" s="12" t="s">
        <v>84</v>
      </c>
      <c r="AW176" s="12" t="s">
        <v>37</v>
      </c>
      <c r="AX176" s="12" t="s">
        <v>81</v>
      </c>
      <c r="AY176" s="196" t="s">
        <v>148</v>
      </c>
    </row>
    <row r="177" spans="2:65" s="1" customFormat="1" ht="63.75" customHeight="1">
      <c r="B177" s="178"/>
      <c r="C177" s="179" t="s">
        <v>326</v>
      </c>
      <c r="D177" s="179" t="s">
        <v>150</v>
      </c>
      <c r="E177" s="180" t="s">
        <v>327</v>
      </c>
      <c r="F177" s="181" t="s">
        <v>328</v>
      </c>
      <c r="G177" s="182" t="s">
        <v>168</v>
      </c>
      <c r="H177" s="183">
        <v>45.405000000000001</v>
      </c>
      <c r="I177" s="184"/>
      <c r="J177" s="185">
        <f>ROUND(I177*H177,2)</f>
        <v>0</v>
      </c>
      <c r="K177" s="181" t="s">
        <v>154</v>
      </c>
      <c r="L177" s="39"/>
      <c r="M177" s="186" t="s">
        <v>5</v>
      </c>
      <c r="N177" s="187" t="s">
        <v>45</v>
      </c>
      <c r="O177" s="40"/>
      <c r="P177" s="188">
        <f>O177*H177</f>
        <v>0</v>
      </c>
      <c r="Q177" s="188">
        <v>4.0000000000000003E-5</v>
      </c>
      <c r="R177" s="188">
        <f>Q177*H177</f>
        <v>1.8162000000000002E-3</v>
      </c>
      <c r="S177" s="188">
        <v>0</v>
      </c>
      <c r="T177" s="189">
        <f>S177*H177</f>
        <v>0</v>
      </c>
      <c r="AR177" s="22" t="s">
        <v>155</v>
      </c>
      <c r="AT177" s="22" t="s">
        <v>150</v>
      </c>
      <c r="AU177" s="22" t="s">
        <v>84</v>
      </c>
      <c r="AY177" s="22" t="s">
        <v>148</v>
      </c>
      <c r="BE177" s="190">
        <f>IF(N177="základní",J177,0)</f>
        <v>0</v>
      </c>
      <c r="BF177" s="190">
        <f>IF(N177="snížená",J177,0)</f>
        <v>0</v>
      </c>
      <c r="BG177" s="190">
        <f>IF(N177="zákl. přenesená",J177,0)</f>
        <v>0</v>
      </c>
      <c r="BH177" s="190">
        <f>IF(N177="sníž. přenesená",J177,0)</f>
        <v>0</v>
      </c>
      <c r="BI177" s="190">
        <f>IF(N177="nulová",J177,0)</f>
        <v>0</v>
      </c>
      <c r="BJ177" s="22" t="s">
        <v>81</v>
      </c>
      <c r="BK177" s="190">
        <f>ROUND(I177*H177,2)</f>
        <v>0</v>
      </c>
      <c r="BL177" s="22" t="s">
        <v>155</v>
      </c>
      <c r="BM177" s="22" t="s">
        <v>329</v>
      </c>
    </row>
    <row r="178" spans="2:65" s="1" customFormat="1" ht="94.5">
      <c r="B178" s="39"/>
      <c r="D178" s="191" t="s">
        <v>157</v>
      </c>
      <c r="F178" s="192" t="s">
        <v>330</v>
      </c>
      <c r="I178" s="193"/>
      <c r="L178" s="39"/>
      <c r="M178" s="194"/>
      <c r="N178" s="40"/>
      <c r="O178" s="40"/>
      <c r="P178" s="40"/>
      <c r="Q178" s="40"/>
      <c r="R178" s="40"/>
      <c r="S178" s="40"/>
      <c r="T178" s="68"/>
      <c r="AT178" s="22" t="s">
        <v>157</v>
      </c>
      <c r="AU178" s="22" t="s">
        <v>84</v>
      </c>
    </row>
    <row r="179" spans="2:65" s="12" customFormat="1" ht="13.5">
      <c r="B179" s="195"/>
      <c r="D179" s="191" t="s">
        <v>159</v>
      </c>
      <c r="E179" s="196" t="s">
        <v>5</v>
      </c>
      <c r="F179" s="197" t="s">
        <v>331</v>
      </c>
      <c r="H179" s="198">
        <v>45.405000000000001</v>
      </c>
      <c r="I179" s="199"/>
      <c r="L179" s="195"/>
      <c r="M179" s="200"/>
      <c r="N179" s="201"/>
      <c r="O179" s="201"/>
      <c r="P179" s="201"/>
      <c r="Q179" s="201"/>
      <c r="R179" s="201"/>
      <c r="S179" s="201"/>
      <c r="T179" s="202"/>
      <c r="AT179" s="196" t="s">
        <v>159</v>
      </c>
      <c r="AU179" s="196" t="s">
        <v>84</v>
      </c>
      <c r="AV179" s="12" t="s">
        <v>84</v>
      </c>
      <c r="AW179" s="12" t="s">
        <v>37</v>
      </c>
      <c r="AX179" s="12" t="s">
        <v>81</v>
      </c>
      <c r="AY179" s="196" t="s">
        <v>148</v>
      </c>
    </row>
    <row r="180" spans="2:65" s="1" customFormat="1" ht="16.5" customHeight="1">
      <c r="B180" s="178"/>
      <c r="C180" s="179" t="s">
        <v>332</v>
      </c>
      <c r="D180" s="179" t="s">
        <v>150</v>
      </c>
      <c r="E180" s="180" t="s">
        <v>333</v>
      </c>
      <c r="F180" s="181" t="s">
        <v>334</v>
      </c>
      <c r="G180" s="182" t="s">
        <v>335</v>
      </c>
      <c r="H180" s="183">
        <v>13</v>
      </c>
      <c r="I180" s="184"/>
      <c r="J180" s="185">
        <f>ROUND(I180*H180,2)</f>
        <v>0</v>
      </c>
      <c r="K180" s="181" t="s">
        <v>5</v>
      </c>
      <c r="L180" s="39"/>
      <c r="M180" s="186" t="s">
        <v>5</v>
      </c>
      <c r="N180" s="187" t="s">
        <v>45</v>
      </c>
      <c r="O180" s="40"/>
      <c r="P180" s="188">
        <f>O180*H180</f>
        <v>0</v>
      </c>
      <c r="Q180" s="188">
        <v>0</v>
      </c>
      <c r="R180" s="188">
        <f>Q180*H180</f>
        <v>0</v>
      </c>
      <c r="S180" s="188">
        <v>0</v>
      </c>
      <c r="T180" s="189">
        <f>S180*H180</f>
        <v>0</v>
      </c>
      <c r="AR180" s="22" t="s">
        <v>155</v>
      </c>
      <c r="AT180" s="22" t="s">
        <v>150</v>
      </c>
      <c r="AU180" s="22" t="s">
        <v>84</v>
      </c>
      <c r="AY180" s="22" t="s">
        <v>148</v>
      </c>
      <c r="BE180" s="190">
        <f>IF(N180="základní",J180,0)</f>
        <v>0</v>
      </c>
      <c r="BF180" s="190">
        <f>IF(N180="snížená",J180,0)</f>
        <v>0</v>
      </c>
      <c r="BG180" s="190">
        <f>IF(N180="zákl. přenesená",J180,0)</f>
        <v>0</v>
      </c>
      <c r="BH180" s="190">
        <f>IF(N180="sníž. přenesená",J180,0)</f>
        <v>0</v>
      </c>
      <c r="BI180" s="190">
        <f>IF(N180="nulová",J180,0)</f>
        <v>0</v>
      </c>
      <c r="BJ180" s="22" t="s">
        <v>81</v>
      </c>
      <c r="BK180" s="190">
        <f>ROUND(I180*H180,2)</f>
        <v>0</v>
      </c>
      <c r="BL180" s="22" t="s">
        <v>155</v>
      </c>
      <c r="BM180" s="22" t="s">
        <v>336</v>
      </c>
    </row>
    <row r="181" spans="2:65" s="12" customFormat="1" ht="13.5">
      <c r="B181" s="195"/>
      <c r="D181" s="191" t="s">
        <v>159</v>
      </c>
      <c r="E181" s="196" t="s">
        <v>5</v>
      </c>
      <c r="F181" s="197" t="s">
        <v>337</v>
      </c>
      <c r="H181" s="198">
        <v>13</v>
      </c>
      <c r="I181" s="199"/>
      <c r="L181" s="195"/>
      <c r="M181" s="200"/>
      <c r="N181" s="201"/>
      <c r="O181" s="201"/>
      <c r="P181" s="201"/>
      <c r="Q181" s="201"/>
      <c r="R181" s="201"/>
      <c r="S181" s="201"/>
      <c r="T181" s="202"/>
      <c r="AT181" s="196" t="s">
        <v>159</v>
      </c>
      <c r="AU181" s="196" t="s">
        <v>84</v>
      </c>
      <c r="AV181" s="12" t="s">
        <v>84</v>
      </c>
      <c r="AW181" s="12" t="s">
        <v>37</v>
      </c>
      <c r="AX181" s="12" t="s">
        <v>81</v>
      </c>
      <c r="AY181" s="196" t="s">
        <v>148</v>
      </c>
    </row>
    <row r="182" spans="2:65" s="1" customFormat="1" ht="16.5" customHeight="1">
      <c r="B182" s="178"/>
      <c r="C182" s="179" t="s">
        <v>338</v>
      </c>
      <c r="D182" s="179" t="s">
        <v>150</v>
      </c>
      <c r="E182" s="180" t="s">
        <v>339</v>
      </c>
      <c r="F182" s="181" t="s">
        <v>340</v>
      </c>
      <c r="G182" s="182" t="s">
        <v>279</v>
      </c>
      <c r="H182" s="183">
        <v>1</v>
      </c>
      <c r="I182" s="184"/>
      <c r="J182" s="185">
        <f>ROUND(I182*H182,2)</f>
        <v>0</v>
      </c>
      <c r="K182" s="181" t="s">
        <v>5</v>
      </c>
      <c r="L182" s="39"/>
      <c r="M182" s="186" t="s">
        <v>5</v>
      </c>
      <c r="N182" s="187" t="s">
        <v>45</v>
      </c>
      <c r="O182" s="40"/>
      <c r="P182" s="188">
        <f>O182*H182</f>
        <v>0</v>
      </c>
      <c r="Q182" s="188">
        <v>0</v>
      </c>
      <c r="R182" s="188">
        <f>Q182*H182</f>
        <v>0</v>
      </c>
      <c r="S182" s="188">
        <v>0</v>
      </c>
      <c r="T182" s="189">
        <f>S182*H182</f>
        <v>0</v>
      </c>
      <c r="AR182" s="22" t="s">
        <v>155</v>
      </c>
      <c r="AT182" s="22" t="s">
        <v>150</v>
      </c>
      <c r="AU182" s="22" t="s">
        <v>84</v>
      </c>
      <c r="AY182" s="22" t="s">
        <v>148</v>
      </c>
      <c r="BE182" s="190">
        <f>IF(N182="základní",J182,0)</f>
        <v>0</v>
      </c>
      <c r="BF182" s="190">
        <f>IF(N182="snížená",J182,0)</f>
        <v>0</v>
      </c>
      <c r="BG182" s="190">
        <f>IF(N182="zákl. přenesená",J182,0)</f>
        <v>0</v>
      </c>
      <c r="BH182" s="190">
        <f>IF(N182="sníž. přenesená",J182,0)</f>
        <v>0</v>
      </c>
      <c r="BI182" s="190">
        <f>IF(N182="nulová",J182,0)</f>
        <v>0</v>
      </c>
      <c r="BJ182" s="22" t="s">
        <v>81</v>
      </c>
      <c r="BK182" s="190">
        <f>ROUND(I182*H182,2)</f>
        <v>0</v>
      </c>
      <c r="BL182" s="22" t="s">
        <v>155</v>
      </c>
      <c r="BM182" s="22" t="s">
        <v>341</v>
      </c>
    </row>
    <row r="183" spans="2:65" s="1" customFormat="1" ht="25.5" customHeight="1">
      <c r="B183" s="178"/>
      <c r="C183" s="179" t="s">
        <v>342</v>
      </c>
      <c r="D183" s="179" t="s">
        <v>150</v>
      </c>
      <c r="E183" s="180" t="s">
        <v>343</v>
      </c>
      <c r="F183" s="181" t="s">
        <v>344</v>
      </c>
      <c r="G183" s="182" t="s">
        <v>168</v>
      </c>
      <c r="H183" s="183">
        <v>11.34</v>
      </c>
      <c r="I183" s="184"/>
      <c r="J183" s="185">
        <f>ROUND(I183*H183,2)</f>
        <v>0</v>
      </c>
      <c r="K183" s="181" t="s">
        <v>154</v>
      </c>
      <c r="L183" s="39"/>
      <c r="M183" s="186" t="s">
        <v>5</v>
      </c>
      <c r="N183" s="187" t="s">
        <v>45</v>
      </c>
      <c r="O183" s="40"/>
      <c r="P183" s="188">
        <f>O183*H183</f>
        <v>0</v>
      </c>
      <c r="Q183" s="188">
        <v>0</v>
      </c>
      <c r="R183" s="188">
        <f>Q183*H183</f>
        <v>0</v>
      </c>
      <c r="S183" s="188">
        <v>5.0999999999999997E-2</v>
      </c>
      <c r="T183" s="189">
        <f>S183*H183</f>
        <v>0.57833999999999997</v>
      </c>
      <c r="AR183" s="22" t="s">
        <v>155</v>
      </c>
      <c r="AT183" s="22" t="s">
        <v>150</v>
      </c>
      <c r="AU183" s="22" t="s">
        <v>84</v>
      </c>
      <c r="AY183" s="22" t="s">
        <v>148</v>
      </c>
      <c r="BE183" s="190">
        <f>IF(N183="základní",J183,0)</f>
        <v>0</v>
      </c>
      <c r="BF183" s="190">
        <f>IF(N183="snížená",J183,0)</f>
        <v>0</v>
      </c>
      <c r="BG183" s="190">
        <f>IF(N183="zákl. přenesená",J183,0)</f>
        <v>0</v>
      </c>
      <c r="BH183" s="190">
        <f>IF(N183="sníž. přenesená",J183,0)</f>
        <v>0</v>
      </c>
      <c r="BI183" s="190">
        <f>IF(N183="nulová",J183,0)</f>
        <v>0</v>
      </c>
      <c r="BJ183" s="22" t="s">
        <v>81</v>
      </c>
      <c r="BK183" s="190">
        <f>ROUND(I183*H183,2)</f>
        <v>0</v>
      </c>
      <c r="BL183" s="22" t="s">
        <v>155</v>
      </c>
      <c r="BM183" s="22" t="s">
        <v>345</v>
      </c>
    </row>
    <row r="184" spans="2:65" s="1" customFormat="1" ht="54">
      <c r="B184" s="39"/>
      <c r="D184" s="191" t="s">
        <v>157</v>
      </c>
      <c r="F184" s="192" t="s">
        <v>346</v>
      </c>
      <c r="I184" s="193"/>
      <c r="L184" s="39"/>
      <c r="M184" s="194"/>
      <c r="N184" s="40"/>
      <c r="O184" s="40"/>
      <c r="P184" s="40"/>
      <c r="Q184" s="40"/>
      <c r="R184" s="40"/>
      <c r="S184" s="40"/>
      <c r="T184" s="68"/>
      <c r="AT184" s="22" t="s">
        <v>157</v>
      </c>
      <c r="AU184" s="22" t="s">
        <v>84</v>
      </c>
    </row>
    <row r="185" spans="2:65" s="12" customFormat="1" ht="13.5">
      <c r="B185" s="195"/>
      <c r="D185" s="191" t="s">
        <v>159</v>
      </c>
      <c r="E185" s="196" t="s">
        <v>5</v>
      </c>
      <c r="F185" s="197" t="s">
        <v>347</v>
      </c>
      <c r="H185" s="198">
        <v>11.34</v>
      </c>
      <c r="I185" s="199"/>
      <c r="L185" s="195"/>
      <c r="M185" s="200"/>
      <c r="N185" s="201"/>
      <c r="O185" s="201"/>
      <c r="P185" s="201"/>
      <c r="Q185" s="201"/>
      <c r="R185" s="201"/>
      <c r="S185" s="201"/>
      <c r="T185" s="202"/>
      <c r="AT185" s="196" t="s">
        <v>159</v>
      </c>
      <c r="AU185" s="196" t="s">
        <v>84</v>
      </c>
      <c r="AV185" s="12" t="s">
        <v>84</v>
      </c>
      <c r="AW185" s="12" t="s">
        <v>37</v>
      </c>
      <c r="AX185" s="12" t="s">
        <v>81</v>
      </c>
      <c r="AY185" s="196" t="s">
        <v>148</v>
      </c>
    </row>
    <row r="186" spans="2:65" s="1" customFormat="1" ht="38.25" customHeight="1">
      <c r="B186" s="178"/>
      <c r="C186" s="179" t="s">
        <v>348</v>
      </c>
      <c r="D186" s="179" t="s">
        <v>150</v>
      </c>
      <c r="E186" s="180" t="s">
        <v>349</v>
      </c>
      <c r="F186" s="181" t="s">
        <v>350</v>
      </c>
      <c r="G186" s="182" t="s">
        <v>153</v>
      </c>
      <c r="H186" s="183">
        <v>1.411</v>
      </c>
      <c r="I186" s="184"/>
      <c r="J186" s="185">
        <f>ROUND(I186*H186,2)</f>
        <v>0</v>
      </c>
      <c r="K186" s="181" t="s">
        <v>154</v>
      </c>
      <c r="L186" s="39"/>
      <c r="M186" s="186" t="s">
        <v>5</v>
      </c>
      <c r="N186" s="187" t="s">
        <v>45</v>
      </c>
      <c r="O186" s="40"/>
      <c r="P186" s="188">
        <f>O186*H186</f>
        <v>0</v>
      </c>
      <c r="Q186" s="188">
        <v>0</v>
      </c>
      <c r="R186" s="188">
        <f>Q186*H186</f>
        <v>0</v>
      </c>
      <c r="S186" s="188">
        <v>1.95</v>
      </c>
      <c r="T186" s="189">
        <f>S186*H186</f>
        <v>2.7514500000000002</v>
      </c>
      <c r="AR186" s="22" t="s">
        <v>155</v>
      </c>
      <c r="AT186" s="22" t="s">
        <v>150</v>
      </c>
      <c r="AU186" s="22" t="s">
        <v>84</v>
      </c>
      <c r="AY186" s="22" t="s">
        <v>148</v>
      </c>
      <c r="BE186" s="190">
        <f>IF(N186="základní",J186,0)</f>
        <v>0</v>
      </c>
      <c r="BF186" s="190">
        <f>IF(N186="snížená",J186,0)</f>
        <v>0</v>
      </c>
      <c r="BG186" s="190">
        <f>IF(N186="zákl. přenesená",J186,0)</f>
        <v>0</v>
      </c>
      <c r="BH186" s="190">
        <f>IF(N186="sníž. přenesená",J186,0)</f>
        <v>0</v>
      </c>
      <c r="BI186" s="190">
        <f>IF(N186="nulová",J186,0)</f>
        <v>0</v>
      </c>
      <c r="BJ186" s="22" t="s">
        <v>81</v>
      </c>
      <c r="BK186" s="190">
        <f>ROUND(I186*H186,2)</f>
        <v>0</v>
      </c>
      <c r="BL186" s="22" t="s">
        <v>155</v>
      </c>
      <c r="BM186" s="22" t="s">
        <v>351</v>
      </c>
    </row>
    <row r="187" spans="2:65" s="12" customFormat="1" ht="13.5">
      <c r="B187" s="195"/>
      <c r="D187" s="191" t="s">
        <v>159</v>
      </c>
      <c r="E187" s="196" t="s">
        <v>5</v>
      </c>
      <c r="F187" s="197" t="s">
        <v>352</v>
      </c>
      <c r="H187" s="198">
        <v>1.411</v>
      </c>
      <c r="I187" s="199"/>
      <c r="L187" s="195"/>
      <c r="M187" s="200"/>
      <c r="N187" s="201"/>
      <c r="O187" s="201"/>
      <c r="P187" s="201"/>
      <c r="Q187" s="201"/>
      <c r="R187" s="201"/>
      <c r="S187" s="201"/>
      <c r="T187" s="202"/>
      <c r="AT187" s="196" t="s">
        <v>159</v>
      </c>
      <c r="AU187" s="196" t="s">
        <v>84</v>
      </c>
      <c r="AV187" s="12" t="s">
        <v>84</v>
      </c>
      <c r="AW187" s="12" t="s">
        <v>37</v>
      </c>
      <c r="AX187" s="12" t="s">
        <v>81</v>
      </c>
      <c r="AY187" s="196" t="s">
        <v>148</v>
      </c>
    </row>
    <row r="188" spans="2:65" s="1" customFormat="1" ht="38.25" customHeight="1">
      <c r="B188" s="178"/>
      <c r="C188" s="179" t="s">
        <v>353</v>
      </c>
      <c r="D188" s="179" t="s">
        <v>150</v>
      </c>
      <c r="E188" s="180" t="s">
        <v>354</v>
      </c>
      <c r="F188" s="181" t="s">
        <v>355</v>
      </c>
      <c r="G188" s="182" t="s">
        <v>356</v>
      </c>
      <c r="H188" s="183">
        <v>300</v>
      </c>
      <c r="I188" s="184"/>
      <c r="J188" s="185">
        <f>ROUND(I188*H188,2)</f>
        <v>0</v>
      </c>
      <c r="K188" s="181" t="s">
        <v>5</v>
      </c>
      <c r="L188" s="39"/>
      <c r="M188" s="186" t="s">
        <v>5</v>
      </c>
      <c r="N188" s="187" t="s">
        <v>45</v>
      </c>
      <c r="O188" s="40"/>
      <c r="P188" s="188">
        <f>O188*H188</f>
        <v>0</v>
      </c>
      <c r="Q188" s="188">
        <v>0</v>
      </c>
      <c r="R188" s="188">
        <f>Q188*H188</f>
        <v>0</v>
      </c>
      <c r="S188" s="188">
        <v>0</v>
      </c>
      <c r="T188" s="189">
        <f>S188*H188</f>
        <v>0</v>
      </c>
      <c r="AR188" s="22" t="s">
        <v>155</v>
      </c>
      <c r="AT188" s="22" t="s">
        <v>150</v>
      </c>
      <c r="AU188" s="22" t="s">
        <v>84</v>
      </c>
      <c r="AY188" s="22" t="s">
        <v>148</v>
      </c>
      <c r="BE188" s="190">
        <f>IF(N188="základní",J188,0)</f>
        <v>0</v>
      </c>
      <c r="BF188" s="190">
        <f>IF(N188="snížená",J188,0)</f>
        <v>0</v>
      </c>
      <c r="BG188" s="190">
        <f>IF(N188="zákl. přenesená",J188,0)</f>
        <v>0</v>
      </c>
      <c r="BH188" s="190">
        <f>IF(N188="sníž. přenesená",J188,0)</f>
        <v>0</v>
      </c>
      <c r="BI188" s="190">
        <f>IF(N188="nulová",J188,0)</f>
        <v>0</v>
      </c>
      <c r="BJ188" s="22" t="s">
        <v>81</v>
      </c>
      <c r="BK188" s="190">
        <f>ROUND(I188*H188,2)</f>
        <v>0</v>
      </c>
      <c r="BL188" s="22" t="s">
        <v>155</v>
      </c>
      <c r="BM188" s="22" t="s">
        <v>357</v>
      </c>
    </row>
    <row r="189" spans="2:65" s="11" customFormat="1" ht="37.35" customHeight="1">
      <c r="B189" s="165"/>
      <c r="D189" s="166" t="s">
        <v>73</v>
      </c>
      <c r="E189" s="167" t="s">
        <v>358</v>
      </c>
      <c r="F189" s="167" t="s">
        <v>359</v>
      </c>
      <c r="I189" s="168"/>
      <c r="J189" s="169">
        <f>BK189</f>
        <v>0</v>
      </c>
      <c r="L189" s="165"/>
      <c r="M189" s="170"/>
      <c r="N189" s="171"/>
      <c r="O189" s="171"/>
      <c r="P189" s="172">
        <f>P190+P195+P198+P211+P216</f>
        <v>0</v>
      </c>
      <c r="Q189" s="171"/>
      <c r="R189" s="172">
        <f>R190+R195+R198+R211+R216</f>
        <v>2.6513452499999999</v>
      </c>
      <c r="S189" s="171"/>
      <c r="T189" s="173">
        <f>T190+T195+T198+T211+T216</f>
        <v>0</v>
      </c>
      <c r="AR189" s="166" t="s">
        <v>84</v>
      </c>
      <c r="AT189" s="174" t="s">
        <v>73</v>
      </c>
      <c r="AU189" s="174" t="s">
        <v>74</v>
      </c>
      <c r="AY189" s="166" t="s">
        <v>148</v>
      </c>
      <c r="BK189" s="175">
        <f>BK190+BK195+BK198+BK211+BK216</f>
        <v>0</v>
      </c>
    </row>
    <row r="190" spans="2:65" s="11" customFormat="1" ht="19.899999999999999" customHeight="1">
      <c r="B190" s="165"/>
      <c r="D190" s="166" t="s">
        <v>73</v>
      </c>
      <c r="E190" s="176" t="s">
        <v>360</v>
      </c>
      <c r="F190" s="176" t="s">
        <v>361</v>
      </c>
      <c r="I190" s="168"/>
      <c r="J190" s="177">
        <f>BK190</f>
        <v>0</v>
      </c>
      <c r="L190" s="165"/>
      <c r="M190" s="170"/>
      <c r="N190" s="171"/>
      <c r="O190" s="171"/>
      <c r="P190" s="172">
        <f>SUM(P191:P194)</f>
        <v>0</v>
      </c>
      <c r="Q190" s="171"/>
      <c r="R190" s="172">
        <f>SUM(R191:R194)</f>
        <v>8.2475000000000007E-2</v>
      </c>
      <c r="S190" s="171"/>
      <c r="T190" s="173">
        <f>SUM(T191:T194)</f>
        <v>0</v>
      </c>
      <c r="AR190" s="166" t="s">
        <v>84</v>
      </c>
      <c r="AT190" s="174" t="s">
        <v>73</v>
      </c>
      <c r="AU190" s="174" t="s">
        <v>81</v>
      </c>
      <c r="AY190" s="166" t="s">
        <v>148</v>
      </c>
      <c r="BK190" s="175">
        <f>SUM(BK191:BK194)</f>
        <v>0</v>
      </c>
    </row>
    <row r="191" spans="2:65" s="1" customFormat="1" ht="38.25" customHeight="1">
      <c r="B191" s="178"/>
      <c r="C191" s="179" t="s">
        <v>362</v>
      </c>
      <c r="D191" s="179" t="s">
        <v>150</v>
      </c>
      <c r="E191" s="180" t="s">
        <v>363</v>
      </c>
      <c r="F191" s="181" t="s">
        <v>364</v>
      </c>
      <c r="G191" s="182" t="s">
        <v>168</v>
      </c>
      <c r="H191" s="183">
        <v>16.495000000000001</v>
      </c>
      <c r="I191" s="184"/>
      <c r="J191" s="185">
        <f>ROUND(I191*H191,2)</f>
        <v>0</v>
      </c>
      <c r="K191" s="181" t="s">
        <v>5</v>
      </c>
      <c r="L191" s="39"/>
      <c r="M191" s="186" t="s">
        <v>5</v>
      </c>
      <c r="N191" s="187" t="s">
        <v>45</v>
      </c>
      <c r="O191" s="40"/>
      <c r="P191" s="188">
        <f>O191*H191</f>
        <v>0</v>
      </c>
      <c r="Q191" s="188">
        <v>5.0000000000000001E-3</v>
      </c>
      <c r="R191" s="188">
        <f>Q191*H191</f>
        <v>8.2475000000000007E-2</v>
      </c>
      <c r="S191" s="188">
        <v>0</v>
      </c>
      <c r="T191" s="189">
        <f>S191*H191</f>
        <v>0</v>
      </c>
      <c r="AR191" s="22" t="s">
        <v>235</v>
      </c>
      <c r="AT191" s="22" t="s">
        <v>150</v>
      </c>
      <c r="AU191" s="22" t="s">
        <v>84</v>
      </c>
      <c r="AY191" s="22" t="s">
        <v>148</v>
      </c>
      <c r="BE191" s="190">
        <f>IF(N191="základní",J191,0)</f>
        <v>0</v>
      </c>
      <c r="BF191" s="190">
        <f>IF(N191="snížená",J191,0)</f>
        <v>0</v>
      </c>
      <c r="BG191" s="190">
        <f>IF(N191="zákl. přenesená",J191,0)</f>
        <v>0</v>
      </c>
      <c r="BH191" s="190">
        <f>IF(N191="sníž. přenesená",J191,0)</f>
        <v>0</v>
      </c>
      <c r="BI191" s="190">
        <f>IF(N191="nulová",J191,0)</f>
        <v>0</v>
      </c>
      <c r="BJ191" s="22" t="s">
        <v>81</v>
      </c>
      <c r="BK191" s="190">
        <f>ROUND(I191*H191,2)</f>
        <v>0</v>
      </c>
      <c r="BL191" s="22" t="s">
        <v>235</v>
      </c>
      <c r="BM191" s="22" t="s">
        <v>365</v>
      </c>
    </row>
    <row r="192" spans="2:65" s="12" customFormat="1" ht="13.5">
      <c r="B192" s="195"/>
      <c r="D192" s="191" t="s">
        <v>159</v>
      </c>
      <c r="E192" s="196" t="s">
        <v>5</v>
      </c>
      <c r="F192" s="197" t="s">
        <v>366</v>
      </c>
      <c r="H192" s="198">
        <v>16.495000000000001</v>
      </c>
      <c r="I192" s="199"/>
      <c r="L192" s="195"/>
      <c r="M192" s="200"/>
      <c r="N192" s="201"/>
      <c r="O192" s="201"/>
      <c r="P192" s="201"/>
      <c r="Q192" s="201"/>
      <c r="R192" s="201"/>
      <c r="S192" s="201"/>
      <c r="T192" s="202"/>
      <c r="AT192" s="196" t="s">
        <v>159</v>
      </c>
      <c r="AU192" s="196" t="s">
        <v>84</v>
      </c>
      <c r="AV192" s="12" t="s">
        <v>84</v>
      </c>
      <c r="AW192" s="12" t="s">
        <v>37</v>
      </c>
      <c r="AX192" s="12" t="s">
        <v>81</v>
      </c>
      <c r="AY192" s="196" t="s">
        <v>148</v>
      </c>
    </row>
    <row r="193" spans="2:65" s="1" customFormat="1" ht="38.25" customHeight="1">
      <c r="B193" s="178"/>
      <c r="C193" s="179" t="s">
        <v>367</v>
      </c>
      <c r="D193" s="179" t="s">
        <v>150</v>
      </c>
      <c r="E193" s="180" t="s">
        <v>368</v>
      </c>
      <c r="F193" s="181" t="s">
        <v>369</v>
      </c>
      <c r="G193" s="182" t="s">
        <v>199</v>
      </c>
      <c r="H193" s="183">
        <v>8.2000000000000003E-2</v>
      </c>
      <c r="I193" s="184"/>
      <c r="J193" s="185">
        <f>ROUND(I193*H193,2)</f>
        <v>0</v>
      </c>
      <c r="K193" s="181" t="s">
        <v>154</v>
      </c>
      <c r="L193" s="39"/>
      <c r="M193" s="186" t="s">
        <v>5</v>
      </c>
      <c r="N193" s="187" t="s">
        <v>45</v>
      </c>
      <c r="O193" s="40"/>
      <c r="P193" s="188">
        <f>O193*H193</f>
        <v>0</v>
      </c>
      <c r="Q193" s="188">
        <v>0</v>
      </c>
      <c r="R193" s="188">
        <f>Q193*H193</f>
        <v>0</v>
      </c>
      <c r="S193" s="188">
        <v>0</v>
      </c>
      <c r="T193" s="189">
        <f>S193*H193</f>
        <v>0</v>
      </c>
      <c r="AR193" s="22" t="s">
        <v>235</v>
      </c>
      <c r="AT193" s="22" t="s">
        <v>150</v>
      </c>
      <c r="AU193" s="22" t="s">
        <v>84</v>
      </c>
      <c r="AY193" s="22" t="s">
        <v>148</v>
      </c>
      <c r="BE193" s="190">
        <f>IF(N193="základní",J193,0)</f>
        <v>0</v>
      </c>
      <c r="BF193" s="190">
        <f>IF(N193="snížená",J193,0)</f>
        <v>0</v>
      </c>
      <c r="BG193" s="190">
        <f>IF(N193="zákl. přenesená",J193,0)</f>
        <v>0</v>
      </c>
      <c r="BH193" s="190">
        <f>IF(N193="sníž. přenesená",J193,0)</f>
        <v>0</v>
      </c>
      <c r="BI193" s="190">
        <f>IF(N193="nulová",J193,0)</f>
        <v>0</v>
      </c>
      <c r="BJ193" s="22" t="s">
        <v>81</v>
      </c>
      <c r="BK193" s="190">
        <f>ROUND(I193*H193,2)</f>
        <v>0</v>
      </c>
      <c r="BL193" s="22" t="s">
        <v>235</v>
      </c>
      <c r="BM193" s="22" t="s">
        <v>370</v>
      </c>
    </row>
    <row r="194" spans="2:65" s="1" customFormat="1" ht="121.5">
      <c r="B194" s="39"/>
      <c r="D194" s="191" t="s">
        <v>157</v>
      </c>
      <c r="F194" s="192" t="s">
        <v>371</v>
      </c>
      <c r="I194" s="193"/>
      <c r="L194" s="39"/>
      <c r="M194" s="194"/>
      <c r="N194" s="40"/>
      <c r="O194" s="40"/>
      <c r="P194" s="40"/>
      <c r="Q194" s="40"/>
      <c r="R194" s="40"/>
      <c r="S194" s="40"/>
      <c r="T194" s="68"/>
      <c r="AT194" s="22" t="s">
        <v>157</v>
      </c>
      <c r="AU194" s="22" t="s">
        <v>84</v>
      </c>
    </row>
    <row r="195" spans="2:65" s="11" customFormat="1" ht="29.85" customHeight="1">
      <c r="B195" s="165"/>
      <c r="D195" s="166" t="s">
        <v>73</v>
      </c>
      <c r="E195" s="176" t="s">
        <v>372</v>
      </c>
      <c r="F195" s="176" t="s">
        <v>373</v>
      </c>
      <c r="I195" s="168"/>
      <c r="J195" s="177">
        <f>BK195</f>
        <v>0</v>
      </c>
      <c r="L195" s="165"/>
      <c r="M195" s="170"/>
      <c r="N195" s="171"/>
      <c r="O195" s="171"/>
      <c r="P195" s="172">
        <f>SUM(P196:P197)</f>
        <v>0</v>
      </c>
      <c r="Q195" s="171"/>
      <c r="R195" s="172">
        <f>SUM(R196:R197)</f>
        <v>0.02</v>
      </c>
      <c r="S195" s="171"/>
      <c r="T195" s="173">
        <f>SUM(T196:T197)</f>
        <v>0</v>
      </c>
      <c r="AR195" s="166" t="s">
        <v>84</v>
      </c>
      <c r="AT195" s="174" t="s">
        <v>73</v>
      </c>
      <c r="AU195" s="174" t="s">
        <v>81</v>
      </c>
      <c r="AY195" s="166" t="s">
        <v>148</v>
      </c>
      <c r="BK195" s="175">
        <f>SUM(BK196:BK197)</f>
        <v>0</v>
      </c>
    </row>
    <row r="196" spans="2:65" s="1" customFormat="1" ht="38.25" customHeight="1">
      <c r="B196" s="178"/>
      <c r="C196" s="179" t="s">
        <v>374</v>
      </c>
      <c r="D196" s="179" t="s">
        <v>150</v>
      </c>
      <c r="E196" s="180" t="s">
        <v>375</v>
      </c>
      <c r="F196" s="181" t="s">
        <v>376</v>
      </c>
      <c r="G196" s="182" t="s">
        <v>279</v>
      </c>
      <c r="H196" s="183">
        <v>1</v>
      </c>
      <c r="I196" s="184"/>
      <c r="J196" s="185">
        <f>ROUND(I196*H196,2)</f>
        <v>0</v>
      </c>
      <c r="K196" s="181" t="s">
        <v>5</v>
      </c>
      <c r="L196" s="39"/>
      <c r="M196" s="186" t="s">
        <v>5</v>
      </c>
      <c r="N196" s="187" t="s">
        <v>45</v>
      </c>
      <c r="O196" s="40"/>
      <c r="P196" s="188">
        <f>O196*H196</f>
        <v>0</v>
      </c>
      <c r="Q196" s="188">
        <v>0.01</v>
      </c>
      <c r="R196" s="188">
        <f>Q196*H196</f>
        <v>0.01</v>
      </c>
      <c r="S196" s="188">
        <v>0</v>
      </c>
      <c r="T196" s="189">
        <f>S196*H196</f>
        <v>0</v>
      </c>
      <c r="AR196" s="22" t="s">
        <v>235</v>
      </c>
      <c r="AT196" s="22" t="s">
        <v>150</v>
      </c>
      <c r="AU196" s="22" t="s">
        <v>84</v>
      </c>
      <c r="AY196" s="22" t="s">
        <v>148</v>
      </c>
      <c r="BE196" s="190">
        <f>IF(N196="základní",J196,0)</f>
        <v>0</v>
      </c>
      <c r="BF196" s="190">
        <f>IF(N196="snížená",J196,0)</f>
        <v>0</v>
      </c>
      <c r="BG196" s="190">
        <f>IF(N196="zákl. přenesená",J196,0)</f>
        <v>0</v>
      </c>
      <c r="BH196" s="190">
        <f>IF(N196="sníž. přenesená",J196,0)</f>
        <v>0</v>
      </c>
      <c r="BI196" s="190">
        <f>IF(N196="nulová",J196,0)</f>
        <v>0</v>
      </c>
      <c r="BJ196" s="22" t="s">
        <v>81</v>
      </c>
      <c r="BK196" s="190">
        <f>ROUND(I196*H196,2)</f>
        <v>0</v>
      </c>
      <c r="BL196" s="22" t="s">
        <v>235</v>
      </c>
      <c r="BM196" s="22" t="s">
        <v>377</v>
      </c>
    </row>
    <row r="197" spans="2:65" s="1" customFormat="1" ht="38.25" customHeight="1">
      <c r="B197" s="178"/>
      <c r="C197" s="179" t="s">
        <v>378</v>
      </c>
      <c r="D197" s="179" t="s">
        <v>150</v>
      </c>
      <c r="E197" s="180" t="s">
        <v>379</v>
      </c>
      <c r="F197" s="181" t="s">
        <v>380</v>
      </c>
      <c r="G197" s="182" t="s">
        <v>279</v>
      </c>
      <c r="H197" s="183">
        <v>1</v>
      </c>
      <c r="I197" s="184"/>
      <c r="J197" s="185">
        <f>ROUND(I197*H197,2)</f>
        <v>0</v>
      </c>
      <c r="K197" s="181" t="s">
        <v>5</v>
      </c>
      <c r="L197" s="39"/>
      <c r="M197" s="186" t="s">
        <v>5</v>
      </c>
      <c r="N197" s="187" t="s">
        <v>45</v>
      </c>
      <c r="O197" s="40"/>
      <c r="P197" s="188">
        <f>O197*H197</f>
        <v>0</v>
      </c>
      <c r="Q197" s="188">
        <v>0.01</v>
      </c>
      <c r="R197" s="188">
        <f>Q197*H197</f>
        <v>0.01</v>
      </c>
      <c r="S197" s="188">
        <v>0</v>
      </c>
      <c r="T197" s="189">
        <f>S197*H197</f>
        <v>0</v>
      </c>
      <c r="AR197" s="22" t="s">
        <v>235</v>
      </c>
      <c r="AT197" s="22" t="s">
        <v>150</v>
      </c>
      <c r="AU197" s="22" t="s">
        <v>84</v>
      </c>
      <c r="AY197" s="22" t="s">
        <v>148</v>
      </c>
      <c r="BE197" s="190">
        <f>IF(N197="základní",J197,0)</f>
        <v>0</v>
      </c>
      <c r="BF197" s="190">
        <f>IF(N197="snížená",J197,0)</f>
        <v>0</v>
      </c>
      <c r="BG197" s="190">
        <f>IF(N197="zákl. přenesená",J197,0)</f>
        <v>0</v>
      </c>
      <c r="BH197" s="190">
        <f>IF(N197="sníž. přenesená",J197,0)</f>
        <v>0</v>
      </c>
      <c r="BI197" s="190">
        <f>IF(N197="nulová",J197,0)</f>
        <v>0</v>
      </c>
      <c r="BJ197" s="22" t="s">
        <v>81</v>
      </c>
      <c r="BK197" s="190">
        <f>ROUND(I197*H197,2)</f>
        <v>0</v>
      </c>
      <c r="BL197" s="22" t="s">
        <v>235</v>
      </c>
      <c r="BM197" s="22" t="s">
        <v>381</v>
      </c>
    </row>
    <row r="198" spans="2:65" s="11" customFormat="1" ht="29.85" customHeight="1">
      <c r="B198" s="165"/>
      <c r="D198" s="166" t="s">
        <v>73</v>
      </c>
      <c r="E198" s="176" t="s">
        <v>382</v>
      </c>
      <c r="F198" s="176" t="s">
        <v>383</v>
      </c>
      <c r="I198" s="168"/>
      <c r="J198" s="177">
        <f>BK198</f>
        <v>0</v>
      </c>
      <c r="L198" s="165"/>
      <c r="M198" s="170"/>
      <c r="N198" s="171"/>
      <c r="O198" s="171"/>
      <c r="P198" s="172">
        <f>SUM(P199:P210)</f>
        <v>0</v>
      </c>
      <c r="Q198" s="171"/>
      <c r="R198" s="172">
        <f>SUM(R199:R210)</f>
        <v>7.8730250000000002E-2</v>
      </c>
      <c r="S198" s="171"/>
      <c r="T198" s="173">
        <f>SUM(T199:T210)</f>
        <v>0</v>
      </c>
      <c r="AR198" s="166" t="s">
        <v>84</v>
      </c>
      <c r="AT198" s="174" t="s">
        <v>73</v>
      </c>
      <c r="AU198" s="174" t="s">
        <v>81</v>
      </c>
      <c r="AY198" s="166" t="s">
        <v>148</v>
      </c>
      <c r="BK198" s="175">
        <f>SUM(BK199:BK210)</f>
        <v>0</v>
      </c>
    </row>
    <row r="199" spans="2:65" s="1" customFormat="1" ht="25.5" customHeight="1">
      <c r="B199" s="178"/>
      <c r="C199" s="179" t="s">
        <v>384</v>
      </c>
      <c r="D199" s="179" t="s">
        <v>150</v>
      </c>
      <c r="E199" s="180" t="s">
        <v>385</v>
      </c>
      <c r="F199" s="181" t="s">
        <v>386</v>
      </c>
      <c r="G199" s="182" t="s">
        <v>168</v>
      </c>
      <c r="H199" s="183">
        <v>7.6479999999999997</v>
      </c>
      <c r="I199" s="184"/>
      <c r="J199" s="185">
        <f>ROUND(I199*H199,2)</f>
        <v>0</v>
      </c>
      <c r="K199" s="181" t="s">
        <v>154</v>
      </c>
      <c r="L199" s="39"/>
      <c r="M199" s="186" t="s">
        <v>5</v>
      </c>
      <c r="N199" s="187" t="s">
        <v>45</v>
      </c>
      <c r="O199" s="40"/>
      <c r="P199" s="188">
        <f>O199*H199</f>
        <v>0</v>
      </c>
      <c r="Q199" s="188">
        <v>6.0000000000000001E-3</v>
      </c>
      <c r="R199" s="188">
        <f>Q199*H199</f>
        <v>4.5887999999999998E-2</v>
      </c>
      <c r="S199" s="188">
        <v>0</v>
      </c>
      <c r="T199" s="189">
        <f>S199*H199</f>
        <v>0</v>
      </c>
      <c r="AR199" s="22" t="s">
        <v>235</v>
      </c>
      <c r="AT199" s="22" t="s">
        <v>150</v>
      </c>
      <c r="AU199" s="22" t="s">
        <v>84</v>
      </c>
      <c r="AY199" s="22" t="s">
        <v>148</v>
      </c>
      <c r="BE199" s="190">
        <f>IF(N199="základní",J199,0)</f>
        <v>0</v>
      </c>
      <c r="BF199" s="190">
        <f>IF(N199="snížená",J199,0)</f>
        <v>0</v>
      </c>
      <c r="BG199" s="190">
        <f>IF(N199="zákl. přenesená",J199,0)</f>
        <v>0</v>
      </c>
      <c r="BH199" s="190">
        <f>IF(N199="sníž. přenesená",J199,0)</f>
        <v>0</v>
      </c>
      <c r="BI199" s="190">
        <f>IF(N199="nulová",J199,0)</f>
        <v>0</v>
      </c>
      <c r="BJ199" s="22" t="s">
        <v>81</v>
      </c>
      <c r="BK199" s="190">
        <f>ROUND(I199*H199,2)</f>
        <v>0</v>
      </c>
      <c r="BL199" s="22" t="s">
        <v>235</v>
      </c>
      <c r="BM199" s="22" t="s">
        <v>387</v>
      </c>
    </row>
    <row r="200" spans="2:65" s="1" customFormat="1" ht="81">
      <c r="B200" s="39"/>
      <c r="D200" s="191" t="s">
        <v>157</v>
      </c>
      <c r="F200" s="192" t="s">
        <v>388</v>
      </c>
      <c r="I200" s="193"/>
      <c r="L200" s="39"/>
      <c r="M200" s="194"/>
      <c r="N200" s="40"/>
      <c r="O200" s="40"/>
      <c r="P200" s="40"/>
      <c r="Q200" s="40"/>
      <c r="R200" s="40"/>
      <c r="S200" s="40"/>
      <c r="T200" s="68"/>
      <c r="AT200" s="22" t="s">
        <v>157</v>
      </c>
      <c r="AU200" s="22" t="s">
        <v>84</v>
      </c>
    </row>
    <row r="201" spans="2:65" s="12" customFormat="1" ht="13.5">
      <c r="B201" s="195"/>
      <c r="D201" s="191" t="s">
        <v>159</v>
      </c>
      <c r="E201" s="196" t="s">
        <v>5</v>
      </c>
      <c r="F201" s="197" t="s">
        <v>389</v>
      </c>
      <c r="H201" s="198">
        <v>7.6479999999999997</v>
      </c>
      <c r="I201" s="199"/>
      <c r="L201" s="195"/>
      <c r="M201" s="200"/>
      <c r="N201" s="201"/>
      <c r="O201" s="201"/>
      <c r="P201" s="201"/>
      <c r="Q201" s="201"/>
      <c r="R201" s="201"/>
      <c r="S201" s="201"/>
      <c r="T201" s="202"/>
      <c r="AT201" s="196" t="s">
        <v>159</v>
      </c>
      <c r="AU201" s="196" t="s">
        <v>84</v>
      </c>
      <c r="AV201" s="12" t="s">
        <v>84</v>
      </c>
      <c r="AW201" s="12" t="s">
        <v>37</v>
      </c>
      <c r="AX201" s="12" t="s">
        <v>81</v>
      </c>
      <c r="AY201" s="196" t="s">
        <v>148</v>
      </c>
    </row>
    <row r="202" spans="2:65" s="1" customFormat="1" ht="25.5" customHeight="1">
      <c r="B202" s="178"/>
      <c r="C202" s="203" t="s">
        <v>390</v>
      </c>
      <c r="D202" s="203" t="s">
        <v>196</v>
      </c>
      <c r="E202" s="204" t="s">
        <v>391</v>
      </c>
      <c r="F202" s="205" t="s">
        <v>392</v>
      </c>
      <c r="G202" s="206" t="s">
        <v>168</v>
      </c>
      <c r="H202" s="207">
        <v>7.8010000000000002</v>
      </c>
      <c r="I202" s="208"/>
      <c r="J202" s="209">
        <f>ROUND(I202*H202,2)</f>
        <v>0</v>
      </c>
      <c r="K202" s="205" t="s">
        <v>154</v>
      </c>
      <c r="L202" s="210"/>
      <c r="M202" s="211" t="s">
        <v>5</v>
      </c>
      <c r="N202" s="212" t="s">
        <v>45</v>
      </c>
      <c r="O202" s="40"/>
      <c r="P202" s="188">
        <f>O202*H202</f>
        <v>0</v>
      </c>
      <c r="Q202" s="188">
        <v>1.75E-3</v>
      </c>
      <c r="R202" s="188">
        <f>Q202*H202</f>
        <v>1.3651750000000001E-2</v>
      </c>
      <c r="S202" s="188">
        <v>0</v>
      </c>
      <c r="T202" s="189">
        <f>S202*H202</f>
        <v>0</v>
      </c>
      <c r="AR202" s="22" t="s">
        <v>320</v>
      </c>
      <c r="AT202" s="22" t="s">
        <v>196</v>
      </c>
      <c r="AU202" s="22" t="s">
        <v>84</v>
      </c>
      <c r="AY202" s="22" t="s">
        <v>148</v>
      </c>
      <c r="BE202" s="190">
        <f>IF(N202="základní",J202,0)</f>
        <v>0</v>
      </c>
      <c r="BF202" s="190">
        <f>IF(N202="snížená",J202,0)</f>
        <v>0</v>
      </c>
      <c r="BG202" s="190">
        <f>IF(N202="zákl. přenesená",J202,0)</f>
        <v>0</v>
      </c>
      <c r="BH202" s="190">
        <f>IF(N202="sníž. přenesená",J202,0)</f>
        <v>0</v>
      </c>
      <c r="BI202" s="190">
        <f>IF(N202="nulová",J202,0)</f>
        <v>0</v>
      </c>
      <c r="BJ202" s="22" t="s">
        <v>81</v>
      </c>
      <c r="BK202" s="190">
        <f>ROUND(I202*H202,2)</f>
        <v>0</v>
      </c>
      <c r="BL202" s="22" t="s">
        <v>235</v>
      </c>
      <c r="BM202" s="22" t="s">
        <v>393</v>
      </c>
    </row>
    <row r="203" spans="2:65" s="12" customFormat="1" ht="13.5">
      <c r="B203" s="195"/>
      <c r="D203" s="191" t="s">
        <v>159</v>
      </c>
      <c r="E203" s="196" t="s">
        <v>5</v>
      </c>
      <c r="F203" s="197" t="s">
        <v>394</v>
      </c>
      <c r="H203" s="198">
        <v>7.8010000000000002</v>
      </c>
      <c r="I203" s="199"/>
      <c r="L203" s="195"/>
      <c r="M203" s="200"/>
      <c r="N203" s="201"/>
      <c r="O203" s="201"/>
      <c r="P203" s="201"/>
      <c r="Q203" s="201"/>
      <c r="R203" s="201"/>
      <c r="S203" s="201"/>
      <c r="T203" s="202"/>
      <c r="AT203" s="196" t="s">
        <v>159</v>
      </c>
      <c r="AU203" s="196" t="s">
        <v>84</v>
      </c>
      <c r="AV203" s="12" t="s">
        <v>84</v>
      </c>
      <c r="AW203" s="12" t="s">
        <v>37</v>
      </c>
      <c r="AX203" s="12" t="s">
        <v>81</v>
      </c>
      <c r="AY203" s="196" t="s">
        <v>148</v>
      </c>
    </row>
    <row r="204" spans="2:65" s="1" customFormat="1" ht="25.5" customHeight="1">
      <c r="B204" s="178"/>
      <c r="C204" s="179" t="s">
        <v>395</v>
      </c>
      <c r="D204" s="179" t="s">
        <v>150</v>
      </c>
      <c r="E204" s="180" t="s">
        <v>396</v>
      </c>
      <c r="F204" s="181" t="s">
        <v>397</v>
      </c>
      <c r="G204" s="182" t="s">
        <v>168</v>
      </c>
      <c r="H204" s="183">
        <v>4.5830000000000002</v>
      </c>
      <c r="I204" s="184"/>
      <c r="J204" s="185">
        <f>ROUND(I204*H204,2)</f>
        <v>0</v>
      </c>
      <c r="K204" s="181" t="s">
        <v>154</v>
      </c>
      <c r="L204" s="39"/>
      <c r="M204" s="186" t="s">
        <v>5</v>
      </c>
      <c r="N204" s="187" t="s">
        <v>45</v>
      </c>
      <c r="O204" s="40"/>
      <c r="P204" s="188">
        <f>O204*H204</f>
        <v>0</v>
      </c>
      <c r="Q204" s="188">
        <v>0</v>
      </c>
      <c r="R204" s="188">
        <f>Q204*H204</f>
        <v>0</v>
      </c>
      <c r="S204" s="188">
        <v>0</v>
      </c>
      <c r="T204" s="189">
        <f>S204*H204</f>
        <v>0</v>
      </c>
      <c r="AR204" s="22" t="s">
        <v>235</v>
      </c>
      <c r="AT204" s="22" t="s">
        <v>150</v>
      </c>
      <c r="AU204" s="22" t="s">
        <v>84</v>
      </c>
      <c r="AY204" s="22" t="s">
        <v>148</v>
      </c>
      <c r="BE204" s="190">
        <f>IF(N204="základní",J204,0)</f>
        <v>0</v>
      </c>
      <c r="BF204" s="190">
        <f>IF(N204="snížená",J204,0)</f>
        <v>0</v>
      </c>
      <c r="BG204" s="190">
        <f>IF(N204="zákl. přenesená",J204,0)</f>
        <v>0</v>
      </c>
      <c r="BH204" s="190">
        <f>IF(N204="sníž. přenesená",J204,0)</f>
        <v>0</v>
      </c>
      <c r="BI204" s="190">
        <f>IF(N204="nulová",J204,0)</f>
        <v>0</v>
      </c>
      <c r="BJ204" s="22" t="s">
        <v>81</v>
      </c>
      <c r="BK204" s="190">
        <f>ROUND(I204*H204,2)</f>
        <v>0</v>
      </c>
      <c r="BL204" s="22" t="s">
        <v>235</v>
      </c>
      <c r="BM204" s="22" t="s">
        <v>398</v>
      </c>
    </row>
    <row r="205" spans="2:65" s="1" customFormat="1" ht="67.5">
      <c r="B205" s="39"/>
      <c r="D205" s="191" t="s">
        <v>157</v>
      </c>
      <c r="F205" s="192" t="s">
        <v>399</v>
      </c>
      <c r="I205" s="193"/>
      <c r="L205" s="39"/>
      <c r="M205" s="194"/>
      <c r="N205" s="40"/>
      <c r="O205" s="40"/>
      <c r="P205" s="40"/>
      <c r="Q205" s="40"/>
      <c r="R205" s="40"/>
      <c r="S205" s="40"/>
      <c r="T205" s="68"/>
      <c r="AT205" s="22" t="s">
        <v>157</v>
      </c>
      <c r="AU205" s="22" t="s">
        <v>84</v>
      </c>
    </row>
    <row r="206" spans="2:65" s="12" customFormat="1" ht="13.5">
      <c r="B206" s="195"/>
      <c r="D206" s="191" t="s">
        <v>159</v>
      </c>
      <c r="E206" s="196" t="s">
        <v>5</v>
      </c>
      <c r="F206" s="197" t="s">
        <v>400</v>
      </c>
      <c r="H206" s="198">
        <v>4.5830000000000002</v>
      </c>
      <c r="I206" s="199"/>
      <c r="L206" s="195"/>
      <c r="M206" s="200"/>
      <c r="N206" s="201"/>
      <c r="O206" s="201"/>
      <c r="P206" s="201"/>
      <c r="Q206" s="201"/>
      <c r="R206" s="201"/>
      <c r="S206" s="201"/>
      <c r="T206" s="202"/>
      <c r="AT206" s="196" t="s">
        <v>159</v>
      </c>
      <c r="AU206" s="196" t="s">
        <v>84</v>
      </c>
      <c r="AV206" s="12" t="s">
        <v>84</v>
      </c>
      <c r="AW206" s="12" t="s">
        <v>37</v>
      </c>
      <c r="AX206" s="12" t="s">
        <v>81</v>
      </c>
      <c r="AY206" s="196" t="s">
        <v>148</v>
      </c>
    </row>
    <row r="207" spans="2:65" s="1" customFormat="1" ht="16.5" customHeight="1">
      <c r="B207" s="178"/>
      <c r="C207" s="203" t="s">
        <v>401</v>
      </c>
      <c r="D207" s="203" t="s">
        <v>196</v>
      </c>
      <c r="E207" s="204" t="s">
        <v>402</v>
      </c>
      <c r="F207" s="205" t="s">
        <v>403</v>
      </c>
      <c r="G207" s="206" t="s">
        <v>168</v>
      </c>
      <c r="H207" s="207">
        <v>5.4829999999999997</v>
      </c>
      <c r="I207" s="208"/>
      <c r="J207" s="209">
        <f>ROUND(I207*H207,2)</f>
        <v>0</v>
      </c>
      <c r="K207" s="205" t="s">
        <v>154</v>
      </c>
      <c r="L207" s="210"/>
      <c r="M207" s="211" t="s">
        <v>5</v>
      </c>
      <c r="N207" s="212" t="s">
        <v>45</v>
      </c>
      <c r="O207" s="40"/>
      <c r="P207" s="188">
        <f>O207*H207</f>
        <v>0</v>
      </c>
      <c r="Q207" s="188">
        <v>3.5000000000000001E-3</v>
      </c>
      <c r="R207" s="188">
        <f>Q207*H207</f>
        <v>1.9190499999999999E-2</v>
      </c>
      <c r="S207" s="188">
        <v>0</v>
      </c>
      <c r="T207" s="189">
        <f>S207*H207</f>
        <v>0</v>
      </c>
      <c r="AR207" s="22" t="s">
        <v>320</v>
      </c>
      <c r="AT207" s="22" t="s">
        <v>196</v>
      </c>
      <c r="AU207" s="22" t="s">
        <v>84</v>
      </c>
      <c r="AY207" s="22" t="s">
        <v>148</v>
      </c>
      <c r="BE207" s="190">
        <f>IF(N207="základní",J207,0)</f>
        <v>0</v>
      </c>
      <c r="BF207" s="190">
        <f>IF(N207="snížená",J207,0)</f>
        <v>0</v>
      </c>
      <c r="BG207" s="190">
        <f>IF(N207="zákl. přenesená",J207,0)</f>
        <v>0</v>
      </c>
      <c r="BH207" s="190">
        <f>IF(N207="sníž. přenesená",J207,0)</f>
        <v>0</v>
      </c>
      <c r="BI207" s="190">
        <f>IF(N207="nulová",J207,0)</f>
        <v>0</v>
      </c>
      <c r="BJ207" s="22" t="s">
        <v>81</v>
      </c>
      <c r="BK207" s="190">
        <f>ROUND(I207*H207,2)</f>
        <v>0</v>
      </c>
      <c r="BL207" s="22" t="s">
        <v>235</v>
      </c>
      <c r="BM207" s="22" t="s">
        <v>404</v>
      </c>
    </row>
    <row r="208" spans="2:65" s="12" customFormat="1" ht="13.5">
      <c r="B208" s="195"/>
      <c r="D208" s="191" t="s">
        <v>159</v>
      </c>
      <c r="E208" s="196" t="s">
        <v>5</v>
      </c>
      <c r="F208" s="197" t="s">
        <v>405</v>
      </c>
      <c r="H208" s="198">
        <v>5.4829999999999997</v>
      </c>
      <c r="I208" s="199"/>
      <c r="L208" s="195"/>
      <c r="M208" s="200"/>
      <c r="N208" s="201"/>
      <c r="O208" s="201"/>
      <c r="P208" s="201"/>
      <c r="Q208" s="201"/>
      <c r="R208" s="201"/>
      <c r="S208" s="201"/>
      <c r="T208" s="202"/>
      <c r="AT208" s="196" t="s">
        <v>159</v>
      </c>
      <c r="AU208" s="196" t="s">
        <v>84</v>
      </c>
      <c r="AV208" s="12" t="s">
        <v>84</v>
      </c>
      <c r="AW208" s="12" t="s">
        <v>37</v>
      </c>
      <c r="AX208" s="12" t="s">
        <v>81</v>
      </c>
      <c r="AY208" s="196" t="s">
        <v>148</v>
      </c>
    </row>
    <row r="209" spans="2:65" s="1" customFormat="1" ht="38.25" customHeight="1">
      <c r="B209" s="178"/>
      <c r="C209" s="179" t="s">
        <v>406</v>
      </c>
      <c r="D209" s="179" t="s">
        <v>150</v>
      </c>
      <c r="E209" s="180" t="s">
        <v>407</v>
      </c>
      <c r="F209" s="181" t="s">
        <v>408</v>
      </c>
      <c r="G209" s="182" t="s">
        <v>199</v>
      </c>
      <c r="H209" s="183">
        <v>7.9000000000000001E-2</v>
      </c>
      <c r="I209" s="184"/>
      <c r="J209" s="185">
        <f>ROUND(I209*H209,2)</f>
        <v>0</v>
      </c>
      <c r="K209" s="181" t="s">
        <v>154</v>
      </c>
      <c r="L209" s="39"/>
      <c r="M209" s="186" t="s">
        <v>5</v>
      </c>
      <c r="N209" s="187" t="s">
        <v>45</v>
      </c>
      <c r="O209" s="40"/>
      <c r="P209" s="188">
        <f>O209*H209</f>
        <v>0</v>
      </c>
      <c r="Q209" s="188">
        <v>0</v>
      </c>
      <c r="R209" s="188">
        <f>Q209*H209</f>
        <v>0</v>
      </c>
      <c r="S209" s="188">
        <v>0</v>
      </c>
      <c r="T209" s="189">
        <f>S209*H209</f>
        <v>0</v>
      </c>
      <c r="AR209" s="22" t="s">
        <v>235</v>
      </c>
      <c r="AT209" s="22" t="s">
        <v>150</v>
      </c>
      <c r="AU209" s="22" t="s">
        <v>84</v>
      </c>
      <c r="AY209" s="22" t="s">
        <v>148</v>
      </c>
      <c r="BE209" s="190">
        <f>IF(N209="základní",J209,0)</f>
        <v>0</v>
      </c>
      <c r="BF209" s="190">
        <f>IF(N209="snížená",J209,0)</f>
        <v>0</v>
      </c>
      <c r="BG209" s="190">
        <f>IF(N209="zákl. přenesená",J209,0)</f>
        <v>0</v>
      </c>
      <c r="BH209" s="190">
        <f>IF(N209="sníž. přenesená",J209,0)</f>
        <v>0</v>
      </c>
      <c r="BI209" s="190">
        <f>IF(N209="nulová",J209,0)</f>
        <v>0</v>
      </c>
      <c r="BJ209" s="22" t="s">
        <v>81</v>
      </c>
      <c r="BK209" s="190">
        <f>ROUND(I209*H209,2)</f>
        <v>0</v>
      </c>
      <c r="BL209" s="22" t="s">
        <v>235</v>
      </c>
      <c r="BM209" s="22" t="s">
        <v>409</v>
      </c>
    </row>
    <row r="210" spans="2:65" s="1" customFormat="1" ht="121.5">
      <c r="B210" s="39"/>
      <c r="D210" s="191" t="s">
        <v>157</v>
      </c>
      <c r="F210" s="192" t="s">
        <v>410</v>
      </c>
      <c r="I210" s="193"/>
      <c r="L210" s="39"/>
      <c r="M210" s="194"/>
      <c r="N210" s="40"/>
      <c r="O210" s="40"/>
      <c r="P210" s="40"/>
      <c r="Q210" s="40"/>
      <c r="R210" s="40"/>
      <c r="S210" s="40"/>
      <c r="T210" s="68"/>
      <c r="AT210" s="22" t="s">
        <v>157</v>
      </c>
      <c r="AU210" s="22" t="s">
        <v>84</v>
      </c>
    </row>
    <row r="211" spans="2:65" s="11" customFormat="1" ht="29.85" customHeight="1">
      <c r="B211" s="165"/>
      <c r="D211" s="166" t="s">
        <v>73</v>
      </c>
      <c r="E211" s="176" t="s">
        <v>411</v>
      </c>
      <c r="F211" s="176" t="s">
        <v>412</v>
      </c>
      <c r="I211" s="168"/>
      <c r="J211" s="177">
        <f>BK211</f>
        <v>0</v>
      </c>
      <c r="L211" s="165"/>
      <c r="M211" s="170"/>
      <c r="N211" s="171"/>
      <c r="O211" s="171"/>
      <c r="P211" s="172">
        <f>SUM(P212:P215)</f>
        <v>0</v>
      </c>
      <c r="Q211" s="171"/>
      <c r="R211" s="172">
        <f>SUM(R212:R215)</f>
        <v>2.4701399999999998</v>
      </c>
      <c r="S211" s="171"/>
      <c r="T211" s="173">
        <f>SUM(T212:T215)</f>
        <v>0</v>
      </c>
      <c r="AR211" s="166" t="s">
        <v>84</v>
      </c>
      <c r="AT211" s="174" t="s">
        <v>73</v>
      </c>
      <c r="AU211" s="174" t="s">
        <v>81</v>
      </c>
      <c r="AY211" s="166" t="s">
        <v>148</v>
      </c>
      <c r="BK211" s="175">
        <f>SUM(BK212:BK215)</f>
        <v>0</v>
      </c>
    </row>
    <row r="212" spans="2:65" s="1" customFormat="1" ht="25.5" customHeight="1">
      <c r="B212" s="178"/>
      <c r="C212" s="179" t="s">
        <v>413</v>
      </c>
      <c r="D212" s="179" t="s">
        <v>150</v>
      </c>
      <c r="E212" s="180" t="s">
        <v>414</v>
      </c>
      <c r="F212" s="181" t="s">
        <v>415</v>
      </c>
      <c r="G212" s="182" t="s">
        <v>168</v>
      </c>
      <c r="H212" s="183">
        <v>4</v>
      </c>
      <c r="I212" s="184"/>
      <c r="J212" s="185">
        <f>ROUND(I212*H212,2)</f>
        <v>0</v>
      </c>
      <c r="K212" s="181" t="s">
        <v>5</v>
      </c>
      <c r="L212" s="39"/>
      <c r="M212" s="186" t="s">
        <v>5</v>
      </c>
      <c r="N212" s="187" t="s">
        <v>45</v>
      </c>
      <c r="O212" s="40"/>
      <c r="P212" s="188">
        <f>O212*H212</f>
        <v>0</v>
      </c>
      <c r="Q212" s="188">
        <v>5.28E-3</v>
      </c>
      <c r="R212" s="188">
        <f>Q212*H212</f>
        <v>2.112E-2</v>
      </c>
      <c r="S212" s="188">
        <v>0</v>
      </c>
      <c r="T212" s="189">
        <f>S212*H212</f>
        <v>0</v>
      </c>
      <c r="AR212" s="22" t="s">
        <v>235</v>
      </c>
      <c r="AT212" s="22" t="s">
        <v>150</v>
      </c>
      <c r="AU212" s="22" t="s">
        <v>84</v>
      </c>
      <c r="AY212" s="22" t="s">
        <v>148</v>
      </c>
      <c r="BE212" s="190">
        <f>IF(N212="základní",J212,0)</f>
        <v>0</v>
      </c>
      <c r="BF212" s="190">
        <f>IF(N212="snížená",J212,0)</f>
        <v>0</v>
      </c>
      <c r="BG212" s="190">
        <f>IF(N212="zákl. přenesená",J212,0)</f>
        <v>0</v>
      </c>
      <c r="BH212" s="190">
        <f>IF(N212="sníž. přenesená",J212,0)</f>
        <v>0</v>
      </c>
      <c r="BI212" s="190">
        <f>IF(N212="nulová",J212,0)</f>
        <v>0</v>
      </c>
      <c r="BJ212" s="22" t="s">
        <v>81</v>
      </c>
      <c r="BK212" s="190">
        <f>ROUND(I212*H212,2)</f>
        <v>0</v>
      </c>
      <c r="BL212" s="22" t="s">
        <v>235</v>
      </c>
      <c r="BM212" s="22" t="s">
        <v>416</v>
      </c>
    </row>
    <row r="213" spans="2:65" s="1" customFormat="1" ht="25.5" customHeight="1">
      <c r="B213" s="178"/>
      <c r="C213" s="179" t="s">
        <v>417</v>
      </c>
      <c r="D213" s="179" t="s">
        <v>150</v>
      </c>
      <c r="E213" s="180" t="s">
        <v>418</v>
      </c>
      <c r="F213" s="181" t="s">
        <v>419</v>
      </c>
      <c r="G213" s="182" t="s">
        <v>335</v>
      </c>
      <c r="H213" s="183">
        <v>6</v>
      </c>
      <c r="I213" s="184"/>
      <c r="J213" s="185">
        <f>ROUND(I213*H213,2)</f>
        <v>0</v>
      </c>
      <c r="K213" s="181" t="s">
        <v>5</v>
      </c>
      <c r="L213" s="39"/>
      <c r="M213" s="186" t="s">
        <v>5</v>
      </c>
      <c r="N213" s="187" t="s">
        <v>45</v>
      </c>
      <c r="O213" s="40"/>
      <c r="P213" s="188">
        <f>O213*H213</f>
        <v>0</v>
      </c>
      <c r="Q213" s="188">
        <v>0.40816999999999998</v>
      </c>
      <c r="R213" s="188">
        <f>Q213*H213</f>
        <v>2.44902</v>
      </c>
      <c r="S213" s="188">
        <v>0</v>
      </c>
      <c r="T213" s="189">
        <f>S213*H213</f>
        <v>0</v>
      </c>
      <c r="AR213" s="22" t="s">
        <v>235</v>
      </c>
      <c r="AT213" s="22" t="s">
        <v>150</v>
      </c>
      <c r="AU213" s="22" t="s">
        <v>84</v>
      </c>
      <c r="AY213" s="22" t="s">
        <v>148</v>
      </c>
      <c r="BE213" s="190">
        <f>IF(N213="základní",J213,0)</f>
        <v>0</v>
      </c>
      <c r="BF213" s="190">
        <f>IF(N213="snížená",J213,0)</f>
        <v>0</v>
      </c>
      <c r="BG213" s="190">
        <f>IF(N213="zákl. přenesená",J213,0)</f>
        <v>0</v>
      </c>
      <c r="BH213" s="190">
        <f>IF(N213="sníž. přenesená",J213,0)</f>
        <v>0</v>
      </c>
      <c r="BI213" s="190">
        <f>IF(N213="nulová",J213,0)</f>
        <v>0</v>
      </c>
      <c r="BJ213" s="22" t="s">
        <v>81</v>
      </c>
      <c r="BK213" s="190">
        <f>ROUND(I213*H213,2)</f>
        <v>0</v>
      </c>
      <c r="BL213" s="22" t="s">
        <v>235</v>
      </c>
      <c r="BM213" s="22" t="s">
        <v>420</v>
      </c>
    </row>
    <row r="214" spans="2:65" s="1" customFormat="1" ht="38.25" customHeight="1">
      <c r="B214" s="178"/>
      <c r="C214" s="179" t="s">
        <v>421</v>
      </c>
      <c r="D214" s="179" t="s">
        <v>150</v>
      </c>
      <c r="E214" s="180" t="s">
        <v>422</v>
      </c>
      <c r="F214" s="181" t="s">
        <v>423</v>
      </c>
      <c r="G214" s="182" t="s">
        <v>199</v>
      </c>
      <c r="H214" s="183">
        <v>2.4700000000000002</v>
      </c>
      <c r="I214" s="184"/>
      <c r="J214" s="185">
        <f>ROUND(I214*H214,2)</f>
        <v>0</v>
      </c>
      <c r="K214" s="181" t="s">
        <v>154</v>
      </c>
      <c r="L214" s="39"/>
      <c r="M214" s="186" t="s">
        <v>5</v>
      </c>
      <c r="N214" s="187" t="s">
        <v>45</v>
      </c>
      <c r="O214" s="40"/>
      <c r="P214" s="188">
        <f>O214*H214</f>
        <v>0</v>
      </c>
      <c r="Q214" s="188">
        <v>0</v>
      </c>
      <c r="R214" s="188">
        <f>Q214*H214</f>
        <v>0</v>
      </c>
      <c r="S214" s="188">
        <v>0</v>
      </c>
      <c r="T214" s="189">
        <f>S214*H214</f>
        <v>0</v>
      </c>
      <c r="AR214" s="22" t="s">
        <v>235</v>
      </c>
      <c r="AT214" s="22" t="s">
        <v>150</v>
      </c>
      <c r="AU214" s="22" t="s">
        <v>84</v>
      </c>
      <c r="AY214" s="22" t="s">
        <v>148</v>
      </c>
      <c r="BE214" s="190">
        <f>IF(N214="základní",J214,0)</f>
        <v>0</v>
      </c>
      <c r="BF214" s="190">
        <f>IF(N214="snížená",J214,0)</f>
        <v>0</v>
      </c>
      <c r="BG214" s="190">
        <f>IF(N214="zákl. přenesená",J214,0)</f>
        <v>0</v>
      </c>
      <c r="BH214" s="190">
        <f>IF(N214="sníž. přenesená",J214,0)</f>
        <v>0</v>
      </c>
      <c r="BI214" s="190">
        <f>IF(N214="nulová",J214,0)</f>
        <v>0</v>
      </c>
      <c r="BJ214" s="22" t="s">
        <v>81</v>
      </c>
      <c r="BK214" s="190">
        <f>ROUND(I214*H214,2)</f>
        <v>0</v>
      </c>
      <c r="BL214" s="22" t="s">
        <v>235</v>
      </c>
      <c r="BM214" s="22" t="s">
        <v>424</v>
      </c>
    </row>
    <row r="215" spans="2:65" s="1" customFormat="1" ht="121.5">
      <c r="B215" s="39"/>
      <c r="D215" s="191" t="s">
        <v>157</v>
      </c>
      <c r="F215" s="192" t="s">
        <v>425</v>
      </c>
      <c r="I215" s="193"/>
      <c r="L215" s="39"/>
      <c r="M215" s="194"/>
      <c r="N215" s="40"/>
      <c r="O215" s="40"/>
      <c r="P215" s="40"/>
      <c r="Q215" s="40"/>
      <c r="R215" s="40"/>
      <c r="S215" s="40"/>
      <c r="T215" s="68"/>
      <c r="AT215" s="22" t="s">
        <v>157</v>
      </c>
      <c r="AU215" s="22" t="s">
        <v>84</v>
      </c>
    </row>
    <row r="216" spans="2:65" s="11" customFormat="1" ht="29.85" customHeight="1">
      <c r="B216" s="165"/>
      <c r="D216" s="166" t="s">
        <v>73</v>
      </c>
      <c r="E216" s="176" t="s">
        <v>426</v>
      </c>
      <c r="F216" s="176" t="s">
        <v>427</v>
      </c>
      <c r="I216" s="168"/>
      <c r="J216" s="177">
        <f>BK216</f>
        <v>0</v>
      </c>
      <c r="L216" s="165"/>
      <c r="M216" s="170"/>
      <c r="N216" s="171"/>
      <c r="O216" s="171"/>
      <c r="P216" s="172">
        <f>P217</f>
        <v>0</v>
      </c>
      <c r="Q216" s="171"/>
      <c r="R216" s="172">
        <f>R217</f>
        <v>0</v>
      </c>
      <c r="S216" s="171"/>
      <c r="T216" s="173">
        <f>T217</f>
        <v>0</v>
      </c>
      <c r="AR216" s="166" t="s">
        <v>84</v>
      </c>
      <c r="AT216" s="174" t="s">
        <v>73</v>
      </c>
      <c r="AU216" s="174" t="s">
        <v>81</v>
      </c>
      <c r="AY216" s="166" t="s">
        <v>148</v>
      </c>
      <c r="BK216" s="175">
        <f>BK217</f>
        <v>0</v>
      </c>
    </row>
    <row r="217" spans="2:65" s="1" customFormat="1" ht="51" customHeight="1">
      <c r="B217" s="178"/>
      <c r="C217" s="179" t="s">
        <v>428</v>
      </c>
      <c r="D217" s="179" t="s">
        <v>150</v>
      </c>
      <c r="E217" s="180" t="s">
        <v>429</v>
      </c>
      <c r="F217" s="181" t="s">
        <v>430</v>
      </c>
      <c r="G217" s="182" t="s">
        <v>279</v>
      </c>
      <c r="H217" s="183">
        <v>1</v>
      </c>
      <c r="I217" s="184"/>
      <c r="J217" s="185">
        <f>ROUND(I217*H217,2)</f>
        <v>0</v>
      </c>
      <c r="K217" s="181" t="s">
        <v>5</v>
      </c>
      <c r="L217" s="39"/>
      <c r="M217" s="186" t="s">
        <v>5</v>
      </c>
      <c r="N217" s="213" t="s">
        <v>45</v>
      </c>
      <c r="O217" s="214"/>
      <c r="P217" s="215">
        <f>O217*H217</f>
        <v>0</v>
      </c>
      <c r="Q217" s="215">
        <v>0</v>
      </c>
      <c r="R217" s="215">
        <f>Q217*H217</f>
        <v>0</v>
      </c>
      <c r="S217" s="215">
        <v>0</v>
      </c>
      <c r="T217" s="216">
        <f>S217*H217</f>
        <v>0</v>
      </c>
      <c r="AR217" s="22" t="s">
        <v>235</v>
      </c>
      <c r="AT217" s="22" t="s">
        <v>150</v>
      </c>
      <c r="AU217" s="22" t="s">
        <v>84</v>
      </c>
      <c r="AY217" s="22" t="s">
        <v>148</v>
      </c>
      <c r="BE217" s="190">
        <f>IF(N217="základní",J217,0)</f>
        <v>0</v>
      </c>
      <c r="BF217" s="190">
        <f>IF(N217="snížená",J217,0)</f>
        <v>0</v>
      </c>
      <c r="BG217" s="190">
        <f>IF(N217="zákl. přenesená",J217,0)</f>
        <v>0</v>
      </c>
      <c r="BH217" s="190">
        <f>IF(N217="sníž. přenesená",J217,0)</f>
        <v>0</v>
      </c>
      <c r="BI217" s="190">
        <f>IF(N217="nulová",J217,0)</f>
        <v>0</v>
      </c>
      <c r="BJ217" s="22" t="s">
        <v>81</v>
      </c>
      <c r="BK217" s="190">
        <f>ROUND(I217*H217,2)</f>
        <v>0</v>
      </c>
      <c r="BL217" s="22" t="s">
        <v>235</v>
      </c>
      <c r="BM217" s="22" t="s">
        <v>431</v>
      </c>
    </row>
    <row r="218" spans="2:65" s="1" customFormat="1" ht="6.95" customHeight="1">
      <c r="B218" s="54"/>
      <c r="C218" s="55"/>
      <c r="D218" s="55"/>
      <c r="E218" s="55"/>
      <c r="F218" s="55"/>
      <c r="G218" s="55"/>
      <c r="H218" s="55"/>
      <c r="I218" s="132"/>
      <c r="J218" s="55"/>
      <c r="K218" s="55"/>
      <c r="L218" s="39"/>
    </row>
  </sheetData>
  <autoFilter ref="C94:K217"/>
  <mergeCells count="13">
    <mergeCell ref="E87:H87"/>
    <mergeCell ref="G1:H1"/>
    <mergeCell ref="L2:V2"/>
    <mergeCell ref="E49:H49"/>
    <mergeCell ref="E51:H51"/>
    <mergeCell ref="J55:J56"/>
    <mergeCell ref="E83:H83"/>
    <mergeCell ref="E85:H85"/>
    <mergeCell ref="E7:H7"/>
    <mergeCell ref="E9:H9"/>
    <mergeCell ref="E11:H11"/>
    <mergeCell ref="E26:H26"/>
    <mergeCell ref="E47:H47"/>
  </mergeCells>
  <hyperlinks>
    <hyperlink ref="F1:G1" location="C2" display="1) Krycí list soupisu"/>
    <hyperlink ref="G1:H1" location="C58" display="2) Rekapitulace"/>
    <hyperlink ref="J1" location="C94"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92</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111</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432</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ROUND(J84,2)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ROUND(SUM(BE84:BE90), 2)</f>
        <v>0</v>
      </c>
      <c r="G32" s="40"/>
      <c r="H32" s="40"/>
      <c r="I32" s="124">
        <v>0.21</v>
      </c>
      <c r="J32" s="123">
        <f>ROUND(ROUND((SUM(BE84:BE90)), 2)*I32, 2)</f>
        <v>0</v>
      </c>
      <c r="K32" s="43"/>
    </row>
    <row r="33" spans="2:11" s="1" customFormat="1" ht="14.45" customHeight="1">
      <c r="B33" s="39"/>
      <c r="C33" s="40"/>
      <c r="D33" s="40"/>
      <c r="E33" s="47" t="s">
        <v>46</v>
      </c>
      <c r="F33" s="123">
        <f>ROUND(SUM(BF84:BF90), 2)</f>
        <v>0</v>
      </c>
      <c r="G33" s="40"/>
      <c r="H33" s="40"/>
      <c r="I33" s="124">
        <v>0.15</v>
      </c>
      <c r="J33" s="123">
        <f>ROUND(ROUND((SUM(BF84:BF90)), 2)*I33, 2)</f>
        <v>0</v>
      </c>
      <c r="K33" s="43"/>
    </row>
    <row r="34" spans="2:11" s="1" customFormat="1" ht="14.45" hidden="1" customHeight="1">
      <c r="B34" s="39"/>
      <c r="C34" s="40"/>
      <c r="D34" s="40"/>
      <c r="E34" s="47" t="s">
        <v>47</v>
      </c>
      <c r="F34" s="123">
        <f>ROUND(SUM(BG84:BG90), 2)</f>
        <v>0</v>
      </c>
      <c r="G34" s="40"/>
      <c r="H34" s="40"/>
      <c r="I34" s="124">
        <v>0.21</v>
      </c>
      <c r="J34" s="123">
        <v>0</v>
      </c>
      <c r="K34" s="43"/>
    </row>
    <row r="35" spans="2:11" s="1" customFormat="1" ht="14.45" hidden="1" customHeight="1">
      <c r="B35" s="39"/>
      <c r="C35" s="40"/>
      <c r="D35" s="40"/>
      <c r="E35" s="47" t="s">
        <v>48</v>
      </c>
      <c r="F35" s="123">
        <f>ROUND(SUM(BH84:BH90), 2)</f>
        <v>0</v>
      </c>
      <c r="G35" s="40"/>
      <c r="H35" s="40"/>
      <c r="I35" s="124">
        <v>0.15</v>
      </c>
      <c r="J35" s="123">
        <v>0</v>
      </c>
      <c r="K35" s="43"/>
    </row>
    <row r="36" spans="2:11" s="1" customFormat="1" ht="14.45" hidden="1" customHeight="1">
      <c r="B36" s="39"/>
      <c r="C36" s="40"/>
      <c r="D36" s="40"/>
      <c r="E36" s="47" t="s">
        <v>49</v>
      </c>
      <c r="F36" s="123">
        <f>ROUND(SUM(BI84:BI90),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111</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 xml:space="preserve">D.1.2 - Elektroinstalace </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J84</f>
        <v>0</v>
      </c>
      <c r="K60" s="43"/>
      <c r="AU60" s="22" t="s">
        <v>118</v>
      </c>
    </row>
    <row r="61" spans="2:47" s="8" customFormat="1" ht="24.95" customHeight="1">
      <c r="B61" s="140"/>
      <c r="C61" s="141"/>
      <c r="D61" s="142" t="s">
        <v>126</v>
      </c>
      <c r="E61" s="143"/>
      <c r="F61" s="143"/>
      <c r="G61" s="143"/>
      <c r="H61" s="143"/>
      <c r="I61" s="144"/>
      <c r="J61" s="145">
        <f>J85</f>
        <v>0</v>
      </c>
      <c r="K61" s="146"/>
    </row>
    <row r="62" spans="2:47" s="9" customFormat="1" ht="19.899999999999999" customHeight="1">
      <c r="B62" s="147"/>
      <c r="C62" s="148"/>
      <c r="D62" s="149" t="s">
        <v>433</v>
      </c>
      <c r="E62" s="150"/>
      <c r="F62" s="150"/>
      <c r="G62" s="150"/>
      <c r="H62" s="150"/>
      <c r="I62" s="151"/>
      <c r="J62" s="152">
        <f>J86</f>
        <v>0</v>
      </c>
      <c r="K62" s="153"/>
    </row>
    <row r="63" spans="2:47" s="1" customFormat="1" ht="21.75" customHeight="1">
      <c r="B63" s="39"/>
      <c r="C63" s="40"/>
      <c r="D63" s="40"/>
      <c r="E63" s="40"/>
      <c r="F63" s="40"/>
      <c r="G63" s="40"/>
      <c r="H63" s="40"/>
      <c r="I63" s="111"/>
      <c r="J63" s="40"/>
      <c r="K63" s="43"/>
    </row>
    <row r="64" spans="2:47" s="1" customFormat="1" ht="6.95" customHeight="1">
      <c r="B64" s="54"/>
      <c r="C64" s="55"/>
      <c r="D64" s="55"/>
      <c r="E64" s="55"/>
      <c r="F64" s="55"/>
      <c r="G64" s="55"/>
      <c r="H64" s="55"/>
      <c r="I64" s="132"/>
      <c r="J64" s="55"/>
      <c r="K64" s="56"/>
    </row>
    <row r="68" spans="2:12" s="1" customFormat="1" ht="6.95" customHeight="1">
      <c r="B68" s="57"/>
      <c r="C68" s="58"/>
      <c r="D68" s="58"/>
      <c r="E68" s="58"/>
      <c r="F68" s="58"/>
      <c r="G68" s="58"/>
      <c r="H68" s="58"/>
      <c r="I68" s="133"/>
      <c r="J68" s="58"/>
      <c r="K68" s="58"/>
      <c r="L68" s="39"/>
    </row>
    <row r="69" spans="2:12" s="1" customFormat="1" ht="36.950000000000003" customHeight="1">
      <c r="B69" s="39"/>
      <c r="C69" s="59" t="s">
        <v>132</v>
      </c>
      <c r="L69" s="39"/>
    </row>
    <row r="70" spans="2:12" s="1" customFormat="1" ht="6.95" customHeight="1">
      <c r="B70" s="39"/>
      <c r="L70" s="39"/>
    </row>
    <row r="71" spans="2:12" s="1" customFormat="1" ht="14.45" customHeight="1">
      <c r="B71" s="39"/>
      <c r="C71" s="61" t="s">
        <v>19</v>
      </c>
      <c r="L71" s="39"/>
    </row>
    <row r="72" spans="2:12" s="1" customFormat="1" ht="16.5" customHeight="1">
      <c r="B72" s="39"/>
      <c r="E72" s="343" t="str">
        <f>E7</f>
        <v>Přístavba výtahu Gymnázia a FZŠ Chodovická Praha Horní Počernice</v>
      </c>
      <c r="F72" s="344"/>
      <c r="G72" s="344"/>
      <c r="H72" s="344"/>
      <c r="L72" s="39"/>
    </row>
    <row r="73" spans="2:12">
      <c r="B73" s="26"/>
      <c r="C73" s="61" t="s">
        <v>110</v>
      </c>
      <c r="L73" s="26"/>
    </row>
    <row r="74" spans="2:12" s="1" customFormat="1" ht="16.5" customHeight="1">
      <c r="B74" s="39"/>
      <c r="E74" s="343" t="s">
        <v>111</v>
      </c>
      <c r="F74" s="345"/>
      <c r="G74" s="345"/>
      <c r="H74" s="345"/>
      <c r="L74" s="39"/>
    </row>
    <row r="75" spans="2:12" s="1" customFormat="1" ht="14.45" customHeight="1">
      <c r="B75" s="39"/>
      <c r="C75" s="61" t="s">
        <v>112</v>
      </c>
      <c r="L75" s="39"/>
    </row>
    <row r="76" spans="2:12" s="1" customFormat="1" ht="17.25" customHeight="1">
      <c r="B76" s="39"/>
      <c r="E76" s="315" t="str">
        <f>E11</f>
        <v xml:space="preserve">D.1.2 - Elektroinstalace </v>
      </c>
      <c r="F76" s="345"/>
      <c r="G76" s="345"/>
      <c r="H76" s="345"/>
      <c r="L76" s="39"/>
    </row>
    <row r="77" spans="2:12" s="1" customFormat="1" ht="6.95" customHeight="1">
      <c r="B77" s="39"/>
      <c r="L77" s="39"/>
    </row>
    <row r="78" spans="2:12" s="1" customFormat="1" ht="18" customHeight="1">
      <c r="B78" s="39"/>
      <c r="C78" s="61" t="s">
        <v>23</v>
      </c>
      <c r="F78" s="154" t="str">
        <f>F14</f>
        <v>Horní Počernice</v>
      </c>
      <c r="I78" s="155" t="s">
        <v>25</v>
      </c>
      <c r="J78" s="65" t="str">
        <f>IF(J14="","",J14)</f>
        <v>5. 5. 2017</v>
      </c>
      <c r="L78" s="39"/>
    </row>
    <row r="79" spans="2:12" s="1" customFormat="1" ht="6.95" customHeight="1">
      <c r="B79" s="39"/>
      <c r="L79" s="39"/>
    </row>
    <row r="80" spans="2:12" s="1" customFormat="1">
      <c r="B80" s="39"/>
      <c r="C80" s="61" t="s">
        <v>27</v>
      </c>
      <c r="F80" s="154" t="str">
        <f>E17</f>
        <v>MČ Praha20, Jivanská 647/10, Praha9</v>
      </c>
      <c r="I80" s="155" t="s">
        <v>33</v>
      </c>
      <c r="J80" s="154" t="str">
        <f>E23</f>
        <v>BKN,spol.s r.o.Vladislavova 29/I,566 01Vysoké Mýto</v>
      </c>
      <c r="L80" s="39"/>
    </row>
    <row r="81" spans="2:65" s="1" customFormat="1" ht="14.45" customHeight="1">
      <c r="B81" s="39"/>
      <c r="C81" s="61" t="s">
        <v>31</v>
      </c>
      <c r="F81" s="154" t="str">
        <f>IF(E20="","",E20)</f>
        <v/>
      </c>
      <c r="L81" s="39"/>
    </row>
    <row r="82" spans="2:65" s="1" customFormat="1" ht="10.35" customHeight="1">
      <c r="B82" s="39"/>
      <c r="L82" s="39"/>
    </row>
    <row r="83" spans="2:65" s="10" customFormat="1" ht="29.25" customHeight="1">
      <c r="B83" s="156"/>
      <c r="C83" s="157" t="s">
        <v>133</v>
      </c>
      <c r="D83" s="158" t="s">
        <v>59</v>
      </c>
      <c r="E83" s="158" t="s">
        <v>55</v>
      </c>
      <c r="F83" s="158" t="s">
        <v>134</v>
      </c>
      <c r="G83" s="158" t="s">
        <v>135</v>
      </c>
      <c r="H83" s="158" t="s">
        <v>136</v>
      </c>
      <c r="I83" s="159" t="s">
        <v>137</v>
      </c>
      <c r="J83" s="158" t="s">
        <v>116</v>
      </c>
      <c r="K83" s="160" t="s">
        <v>138</v>
      </c>
      <c r="L83" s="156"/>
      <c r="M83" s="71" t="s">
        <v>139</v>
      </c>
      <c r="N83" s="72" t="s">
        <v>44</v>
      </c>
      <c r="O83" s="72" t="s">
        <v>140</v>
      </c>
      <c r="P83" s="72" t="s">
        <v>141</v>
      </c>
      <c r="Q83" s="72" t="s">
        <v>142</v>
      </c>
      <c r="R83" s="72" t="s">
        <v>143</v>
      </c>
      <c r="S83" s="72" t="s">
        <v>144</v>
      </c>
      <c r="T83" s="73" t="s">
        <v>145</v>
      </c>
    </row>
    <row r="84" spans="2:65" s="1" customFormat="1" ht="29.25" customHeight="1">
      <c r="B84" s="39"/>
      <c r="C84" s="75" t="s">
        <v>117</v>
      </c>
      <c r="J84" s="161">
        <f>BK84</f>
        <v>0</v>
      </c>
      <c r="L84" s="39"/>
      <c r="M84" s="74"/>
      <c r="N84" s="66"/>
      <c r="O84" s="66"/>
      <c r="P84" s="162">
        <f>P85</f>
        <v>0</v>
      </c>
      <c r="Q84" s="66"/>
      <c r="R84" s="162">
        <f>R85</f>
        <v>0</v>
      </c>
      <c r="S84" s="66"/>
      <c r="T84" s="163">
        <f>T85</f>
        <v>0</v>
      </c>
      <c r="AT84" s="22" t="s">
        <v>73</v>
      </c>
      <c r="AU84" s="22" t="s">
        <v>118</v>
      </c>
      <c r="BK84" s="164">
        <f>BK85</f>
        <v>0</v>
      </c>
    </row>
    <row r="85" spans="2:65" s="11" customFormat="1" ht="37.35" customHeight="1">
      <c r="B85" s="165"/>
      <c r="D85" s="166" t="s">
        <v>73</v>
      </c>
      <c r="E85" s="167" t="s">
        <v>358</v>
      </c>
      <c r="F85" s="167" t="s">
        <v>359</v>
      </c>
      <c r="I85" s="168"/>
      <c r="J85" s="169">
        <f>BK85</f>
        <v>0</v>
      </c>
      <c r="L85" s="165"/>
      <c r="M85" s="170"/>
      <c r="N85" s="171"/>
      <c r="O85" s="171"/>
      <c r="P85" s="172">
        <f>P86</f>
        <v>0</v>
      </c>
      <c r="Q85" s="171"/>
      <c r="R85" s="172">
        <f>R86</f>
        <v>0</v>
      </c>
      <c r="S85" s="171"/>
      <c r="T85" s="173">
        <f>T86</f>
        <v>0</v>
      </c>
      <c r="AR85" s="166" t="s">
        <v>84</v>
      </c>
      <c r="AT85" s="174" t="s">
        <v>73</v>
      </c>
      <c r="AU85" s="174" t="s">
        <v>74</v>
      </c>
      <c r="AY85" s="166" t="s">
        <v>148</v>
      </c>
      <c r="BK85" s="175">
        <f>BK86</f>
        <v>0</v>
      </c>
    </row>
    <row r="86" spans="2:65" s="11" customFormat="1" ht="19.899999999999999" customHeight="1">
      <c r="B86" s="165"/>
      <c r="D86" s="166" t="s">
        <v>73</v>
      </c>
      <c r="E86" s="176" t="s">
        <v>434</v>
      </c>
      <c r="F86" s="176" t="s">
        <v>435</v>
      </c>
      <c r="I86" s="168"/>
      <c r="J86" s="177">
        <f>BK86</f>
        <v>0</v>
      </c>
      <c r="L86" s="165"/>
      <c r="M86" s="170"/>
      <c r="N86" s="171"/>
      <c r="O86" s="171"/>
      <c r="P86" s="172">
        <f>SUM(P87:P90)</f>
        <v>0</v>
      </c>
      <c r="Q86" s="171"/>
      <c r="R86" s="172">
        <f>SUM(R87:R90)</f>
        <v>0</v>
      </c>
      <c r="S86" s="171"/>
      <c r="T86" s="173">
        <f>SUM(T87:T90)</f>
        <v>0</v>
      </c>
      <c r="AR86" s="166" t="s">
        <v>84</v>
      </c>
      <c r="AT86" s="174" t="s">
        <v>73</v>
      </c>
      <c r="AU86" s="174" t="s">
        <v>81</v>
      </c>
      <c r="AY86" s="166" t="s">
        <v>148</v>
      </c>
      <c r="BK86" s="175">
        <f>SUM(BK87:BK90)</f>
        <v>0</v>
      </c>
    </row>
    <row r="87" spans="2:65" s="1" customFormat="1" ht="16.5" customHeight="1">
      <c r="B87" s="178"/>
      <c r="C87" s="179" t="s">
        <v>81</v>
      </c>
      <c r="D87" s="179" t="s">
        <v>150</v>
      </c>
      <c r="E87" s="180" t="s">
        <v>436</v>
      </c>
      <c r="F87" s="181" t="s">
        <v>437</v>
      </c>
      <c r="G87" s="182" t="s">
        <v>438</v>
      </c>
      <c r="H87" s="183">
        <v>1</v>
      </c>
      <c r="I87" s="184"/>
      <c r="J87" s="185">
        <f>ROUND(I87*H87,2)</f>
        <v>0</v>
      </c>
      <c r="K87" s="181" t="s">
        <v>5</v>
      </c>
      <c r="L87" s="39"/>
      <c r="M87" s="186" t="s">
        <v>5</v>
      </c>
      <c r="N87" s="187" t="s">
        <v>45</v>
      </c>
      <c r="O87" s="40"/>
      <c r="P87" s="188">
        <f>O87*H87</f>
        <v>0</v>
      </c>
      <c r="Q87" s="188">
        <v>0</v>
      </c>
      <c r="R87" s="188">
        <f>Q87*H87</f>
        <v>0</v>
      </c>
      <c r="S87" s="188">
        <v>0</v>
      </c>
      <c r="T87" s="189">
        <f>S87*H87</f>
        <v>0</v>
      </c>
      <c r="AR87" s="22" t="s">
        <v>235</v>
      </c>
      <c r="AT87" s="22" t="s">
        <v>150</v>
      </c>
      <c r="AU87" s="22" t="s">
        <v>84</v>
      </c>
      <c r="AY87" s="22" t="s">
        <v>148</v>
      </c>
      <c r="BE87" s="190">
        <f>IF(N87="základní",J87,0)</f>
        <v>0</v>
      </c>
      <c r="BF87" s="190">
        <f>IF(N87="snížená",J87,0)</f>
        <v>0</v>
      </c>
      <c r="BG87" s="190">
        <f>IF(N87="zákl. přenesená",J87,0)</f>
        <v>0</v>
      </c>
      <c r="BH87" s="190">
        <f>IF(N87="sníž. přenesená",J87,0)</f>
        <v>0</v>
      </c>
      <c r="BI87" s="190">
        <f>IF(N87="nulová",J87,0)</f>
        <v>0</v>
      </c>
      <c r="BJ87" s="22" t="s">
        <v>81</v>
      </c>
      <c r="BK87" s="190">
        <f>ROUND(I87*H87,2)</f>
        <v>0</v>
      </c>
      <c r="BL87" s="22" t="s">
        <v>235</v>
      </c>
      <c r="BM87" s="22" t="s">
        <v>439</v>
      </c>
    </row>
    <row r="88" spans="2:65" s="1" customFormat="1" ht="16.5" customHeight="1">
      <c r="B88" s="178"/>
      <c r="C88" s="179" t="s">
        <v>84</v>
      </c>
      <c r="D88" s="179" t="s">
        <v>150</v>
      </c>
      <c r="E88" s="180" t="s">
        <v>440</v>
      </c>
      <c r="F88" s="181" t="s">
        <v>441</v>
      </c>
      <c r="G88" s="182" t="s">
        <v>438</v>
      </c>
      <c r="H88" s="183">
        <v>1</v>
      </c>
      <c r="I88" s="184"/>
      <c r="J88" s="185">
        <f>ROUND(I88*H88,2)</f>
        <v>0</v>
      </c>
      <c r="K88" s="181" t="s">
        <v>5</v>
      </c>
      <c r="L88" s="39"/>
      <c r="M88" s="186" t="s">
        <v>5</v>
      </c>
      <c r="N88" s="187" t="s">
        <v>45</v>
      </c>
      <c r="O88" s="40"/>
      <c r="P88" s="188">
        <f>O88*H88</f>
        <v>0</v>
      </c>
      <c r="Q88" s="188">
        <v>0</v>
      </c>
      <c r="R88" s="188">
        <f>Q88*H88</f>
        <v>0</v>
      </c>
      <c r="S88" s="188">
        <v>0</v>
      </c>
      <c r="T88" s="189">
        <f>S88*H88</f>
        <v>0</v>
      </c>
      <c r="AR88" s="22" t="s">
        <v>235</v>
      </c>
      <c r="AT88" s="22" t="s">
        <v>150</v>
      </c>
      <c r="AU88" s="22" t="s">
        <v>84</v>
      </c>
      <c r="AY88" s="22" t="s">
        <v>148</v>
      </c>
      <c r="BE88" s="190">
        <f>IF(N88="základní",J88,0)</f>
        <v>0</v>
      </c>
      <c r="BF88" s="190">
        <f>IF(N88="snížená",J88,0)</f>
        <v>0</v>
      </c>
      <c r="BG88" s="190">
        <f>IF(N88="zákl. přenesená",J88,0)</f>
        <v>0</v>
      </c>
      <c r="BH88" s="190">
        <f>IF(N88="sníž. přenesená",J88,0)</f>
        <v>0</v>
      </c>
      <c r="BI88" s="190">
        <f>IF(N88="nulová",J88,0)</f>
        <v>0</v>
      </c>
      <c r="BJ88" s="22" t="s">
        <v>81</v>
      </c>
      <c r="BK88" s="190">
        <f>ROUND(I88*H88,2)</f>
        <v>0</v>
      </c>
      <c r="BL88" s="22" t="s">
        <v>235</v>
      </c>
      <c r="BM88" s="22" t="s">
        <v>442</v>
      </c>
    </row>
    <row r="89" spans="2:65" s="1" customFormat="1" ht="16.5" customHeight="1">
      <c r="B89" s="178"/>
      <c r="C89" s="203" t="s">
        <v>165</v>
      </c>
      <c r="D89" s="203" t="s">
        <v>196</v>
      </c>
      <c r="E89" s="204" t="s">
        <v>443</v>
      </c>
      <c r="F89" s="205" t="s">
        <v>444</v>
      </c>
      <c r="G89" s="206" t="s">
        <v>438</v>
      </c>
      <c r="H89" s="207">
        <v>1</v>
      </c>
      <c r="I89" s="208"/>
      <c r="J89" s="209">
        <f>ROUND(I89*H89,2)</f>
        <v>0</v>
      </c>
      <c r="K89" s="205" t="s">
        <v>5</v>
      </c>
      <c r="L89" s="210"/>
      <c r="M89" s="211" t="s">
        <v>5</v>
      </c>
      <c r="N89" s="212" t="s">
        <v>45</v>
      </c>
      <c r="O89" s="40"/>
      <c r="P89" s="188">
        <f>O89*H89</f>
        <v>0</v>
      </c>
      <c r="Q89" s="188">
        <v>0</v>
      </c>
      <c r="R89" s="188">
        <f>Q89*H89</f>
        <v>0</v>
      </c>
      <c r="S89" s="188">
        <v>0</v>
      </c>
      <c r="T89" s="189">
        <f>S89*H89</f>
        <v>0</v>
      </c>
      <c r="AR89" s="22" t="s">
        <v>320</v>
      </c>
      <c r="AT89" s="22" t="s">
        <v>196</v>
      </c>
      <c r="AU89" s="22" t="s">
        <v>84</v>
      </c>
      <c r="AY89" s="22" t="s">
        <v>148</v>
      </c>
      <c r="BE89" s="190">
        <f>IF(N89="základní",J89,0)</f>
        <v>0</v>
      </c>
      <c r="BF89" s="190">
        <f>IF(N89="snížená",J89,0)</f>
        <v>0</v>
      </c>
      <c r="BG89" s="190">
        <f>IF(N89="zákl. přenesená",J89,0)</f>
        <v>0</v>
      </c>
      <c r="BH89" s="190">
        <f>IF(N89="sníž. přenesená",J89,0)</f>
        <v>0</v>
      </c>
      <c r="BI89" s="190">
        <f>IF(N89="nulová",J89,0)</f>
        <v>0</v>
      </c>
      <c r="BJ89" s="22" t="s">
        <v>81</v>
      </c>
      <c r="BK89" s="190">
        <f>ROUND(I89*H89,2)</f>
        <v>0</v>
      </c>
      <c r="BL89" s="22" t="s">
        <v>235</v>
      </c>
      <c r="BM89" s="22" t="s">
        <v>445</v>
      </c>
    </row>
    <row r="90" spans="2:65" s="1" customFormat="1" ht="16.5" customHeight="1">
      <c r="B90" s="178"/>
      <c r="C90" s="179" t="s">
        <v>155</v>
      </c>
      <c r="D90" s="179" t="s">
        <v>150</v>
      </c>
      <c r="E90" s="180" t="s">
        <v>446</v>
      </c>
      <c r="F90" s="181" t="s">
        <v>447</v>
      </c>
      <c r="G90" s="182" t="s">
        <v>438</v>
      </c>
      <c r="H90" s="183">
        <v>1</v>
      </c>
      <c r="I90" s="184"/>
      <c r="J90" s="185">
        <f>ROUND(I90*H90,2)</f>
        <v>0</v>
      </c>
      <c r="K90" s="181" t="s">
        <v>5</v>
      </c>
      <c r="L90" s="39"/>
      <c r="M90" s="186" t="s">
        <v>5</v>
      </c>
      <c r="N90" s="213" t="s">
        <v>45</v>
      </c>
      <c r="O90" s="214"/>
      <c r="P90" s="215">
        <f>O90*H90</f>
        <v>0</v>
      </c>
      <c r="Q90" s="215">
        <v>0</v>
      </c>
      <c r="R90" s="215">
        <f>Q90*H90</f>
        <v>0</v>
      </c>
      <c r="S90" s="215">
        <v>0</v>
      </c>
      <c r="T90" s="216">
        <f>S90*H90</f>
        <v>0</v>
      </c>
      <c r="AR90" s="22" t="s">
        <v>235</v>
      </c>
      <c r="AT90" s="22" t="s">
        <v>150</v>
      </c>
      <c r="AU90" s="22" t="s">
        <v>84</v>
      </c>
      <c r="AY90" s="22" t="s">
        <v>148</v>
      </c>
      <c r="BE90" s="190">
        <f>IF(N90="základní",J90,0)</f>
        <v>0</v>
      </c>
      <c r="BF90" s="190">
        <f>IF(N90="snížená",J90,0)</f>
        <v>0</v>
      </c>
      <c r="BG90" s="190">
        <f>IF(N90="zákl. přenesená",J90,0)</f>
        <v>0</v>
      </c>
      <c r="BH90" s="190">
        <f>IF(N90="sníž. přenesená",J90,0)</f>
        <v>0</v>
      </c>
      <c r="BI90" s="190">
        <f>IF(N90="nulová",J90,0)</f>
        <v>0</v>
      </c>
      <c r="BJ90" s="22" t="s">
        <v>81</v>
      </c>
      <c r="BK90" s="190">
        <f>ROUND(I90*H90,2)</f>
        <v>0</v>
      </c>
      <c r="BL90" s="22" t="s">
        <v>235</v>
      </c>
      <c r="BM90" s="22" t="s">
        <v>448</v>
      </c>
    </row>
    <row r="91" spans="2:65" s="1" customFormat="1" ht="6.95" customHeight="1">
      <c r="B91" s="54"/>
      <c r="C91" s="55"/>
      <c r="D91" s="55"/>
      <c r="E91" s="55"/>
      <c r="F91" s="55"/>
      <c r="G91" s="55"/>
      <c r="H91" s="55"/>
      <c r="I91" s="132"/>
      <c r="J91" s="55"/>
      <c r="K91" s="55"/>
      <c r="L91" s="39"/>
    </row>
  </sheetData>
  <autoFilter ref="C83:K90"/>
  <mergeCells count="13">
    <mergeCell ref="E76:H76"/>
    <mergeCell ref="G1:H1"/>
    <mergeCell ref="L2:V2"/>
    <mergeCell ref="E49:H49"/>
    <mergeCell ref="E51:H51"/>
    <mergeCell ref="J55:J56"/>
    <mergeCell ref="E72:H72"/>
    <mergeCell ref="E74:H74"/>
    <mergeCell ref="E7:H7"/>
    <mergeCell ref="E9:H9"/>
    <mergeCell ref="E11:H11"/>
    <mergeCell ref="E26:H26"/>
    <mergeCell ref="E47:H47"/>
  </mergeCells>
  <hyperlinks>
    <hyperlink ref="F1:G1" location="C2" display="1) Krycí list soupisu"/>
    <hyperlink ref="G1:H1" location="C58" display="2) Rekapitulace"/>
    <hyperlink ref="J1" location="C8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95</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111</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449</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ROUND(J84,2)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ROUND(SUM(BE84:BE87), 2)</f>
        <v>0</v>
      </c>
      <c r="G32" s="40"/>
      <c r="H32" s="40"/>
      <c r="I32" s="124">
        <v>0.21</v>
      </c>
      <c r="J32" s="123">
        <f>ROUND(ROUND((SUM(BE84:BE87)), 2)*I32, 2)</f>
        <v>0</v>
      </c>
      <c r="K32" s="43"/>
    </row>
    <row r="33" spans="2:11" s="1" customFormat="1" ht="14.45" customHeight="1">
      <c r="B33" s="39"/>
      <c r="C33" s="40"/>
      <c r="D33" s="40"/>
      <c r="E33" s="47" t="s">
        <v>46</v>
      </c>
      <c r="F33" s="123">
        <f>ROUND(SUM(BF84:BF87), 2)</f>
        <v>0</v>
      </c>
      <c r="G33" s="40"/>
      <c r="H33" s="40"/>
      <c r="I33" s="124">
        <v>0.15</v>
      </c>
      <c r="J33" s="123">
        <f>ROUND(ROUND((SUM(BF84:BF87)), 2)*I33, 2)</f>
        <v>0</v>
      </c>
      <c r="K33" s="43"/>
    </row>
    <row r="34" spans="2:11" s="1" customFormat="1" ht="14.45" hidden="1" customHeight="1">
      <c r="B34" s="39"/>
      <c r="C34" s="40"/>
      <c r="D34" s="40"/>
      <c r="E34" s="47" t="s">
        <v>47</v>
      </c>
      <c r="F34" s="123">
        <f>ROUND(SUM(BG84:BG87), 2)</f>
        <v>0</v>
      </c>
      <c r="G34" s="40"/>
      <c r="H34" s="40"/>
      <c r="I34" s="124">
        <v>0.21</v>
      </c>
      <c r="J34" s="123">
        <v>0</v>
      </c>
      <c r="K34" s="43"/>
    </row>
    <row r="35" spans="2:11" s="1" customFormat="1" ht="14.45" hidden="1" customHeight="1">
      <c r="B35" s="39"/>
      <c r="C35" s="40"/>
      <c r="D35" s="40"/>
      <c r="E35" s="47" t="s">
        <v>48</v>
      </c>
      <c r="F35" s="123">
        <f>ROUND(SUM(BH84:BH87), 2)</f>
        <v>0</v>
      </c>
      <c r="G35" s="40"/>
      <c r="H35" s="40"/>
      <c r="I35" s="124">
        <v>0.15</v>
      </c>
      <c r="J35" s="123">
        <v>0</v>
      </c>
      <c r="K35" s="43"/>
    </row>
    <row r="36" spans="2:11" s="1" customFormat="1" ht="14.45" hidden="1" customHeight="1">
      <c r="B36" s="39"/>
      <c r="C36" s="40"/>
      <c r="D36" s="40"/>
      <c r="E36" s="47" t="s">
        <v>49</v>
      </c>
      <c r="F36" s="123">
        <f>ROUND(SUM(BI84:BI87),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111</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D.1.3 - Výtah</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J84</f>
        <v>0</v>
      </c>
      <c r="K60" s="43"/>
      <c r="AU60" s="22" t="s">
        <v>118</v>
      </c>
    </row>
    <row r="61" spans="2:47" s="8" customFormat="1" ht="24.95" customHeight="1">
      <c r="B61" s="140"/>
      <c r="C61" s="141"/>
      <c r="D61" s="142" t="s">
        <v>450</v>
      </c>
      <c r="E61" s="143"/>
      <c r="F61" s="143"/>
      <c r="G61" s="143"/>
      <c r="H61" s="143"/>
      <c r="I61" s="144"/>
      <c r="J61" s="145">
        <f>J85</f>
        <v>0</v>
      </c>
      <c r="K61" s="146"/>
    </row>
    <row r="62" spans="2:47" s="9" customFormat="1" ht="19.899999999999999" customHeight="1">
      <c r="B62" s="147"/>
      <c r="C62" s="148"/>
      <c r="D62" s="149" t="s">
        <v>451</v>
      </c>
      <c r="E62" s="150"/>
      <c r="F62" s="150"/>
      <c r="G62" s="150"/>
      <c r="H62" s="150"/>
      <c r="I62" s="151"/>
      <c r="J62" s="152">
        <f>J86</f>
        <v>0</v>
      </c>
      <c r="K62" s="153"/>
    </row>
    <row r="63" spans="2:47" s="1" customFormat="1" ht="21.75" customHeight="1">
      <c r="B63" s="39"/>
      <c r="C63" s="40"/>
      <c r="D63" s="40"/>
      <c r="E63" s="40"/>
      <c r="F63" s="40"/>
      <c r="G63" s="40"/>
      <c r="H63" s="40"/>
      <c r="I63" s="111"/>
      <c r="J63" s="40"/>
      <c r="K63" s="43"/>
    </row>
    <row r="64" spans="2:47" s="1" customFormat="1" ht="6.95" customHeight="1">
      <c r="B64" s="54"/>
      <c r="C64" s="55"/>
      <c r="D64" s="55"/>
      <c r="E64" s="55"/>
      <c r="F64" s="55"/>
      <c r="G64" s="55"/>
      <c r="H64" s="55"/>
      <c r="I64" s="132"/>
      <c r="J64" s="55"/>
      <c r="K64" s="56"/>
    </row>
    <row r="68" spans="2:12" s="1" customFormat="1" ht="6.95" customHeight="1">
      <c r="B68" s="57"/>
      <c r="C68" s="58"/>
      <c r="D68" s="58"/>
      <c r="E68" s="58"/>
      <c r="F68" s="58"/>
      <c r="G68" s="58"/>
      <c r="H68" s="58"/>
      <c r="I68" s="133"/>
      <c r="J68" s="58"/>
      <c r="K68" s="58"/>
      <c r="L68" s="39"/>
    </row>
    <row r="69" spans="2:12" s="1" customFormat="1" ht="36.950000000000003" customHeight="1">
      <c r="B69" s="39"/>
      <c r="C69" s="59" t="s">
        <v>132</v>
      </c>
      <c r="L69" s="39"/>
    </row>
    <row r="70" spans="2:12" s="1" customFormat="1" ht="6.95" customHeight="1">
      <c r="B70" s="39"/>
      <c r="L70" s="39"/>
    </row>
    <row r="71" spans="2:12" s="1" customFormat="1" ht="14.45" customHeight="1">
      <c r="B71" s="39"/>
      <c r="C71" s="61" t="s">
        <v>19</v>
      </c>
      <c r="L71" s="39"/>
    </row>
    <row r="72" spans="2:12" s="1" customFormat="1" ht="16.5" customHeight="1">
      <c r="B72" s="39"/>
      <c r="E72" s="343" t="str">
        <f>E7</f>
        <v>Přístavba výtahu Gymnázia a FZŠ Chodovická Praha Horní Počernice</v>
      </c>
      <c r="F72" s="344"/>
      <c r="G72" s="344"/>
      <c r="H72" s="344"/>
      <c r="L72" s="39"/>
    </row>
    <row r="73" spans="2:12">
      <c r="B73" s="26"/>
      <c r="C73" s="61" t="s">
        <v>110</v>
      </c>
      <c r="L73" s="26"/>
    </row>
    <row r="74" spans="2:12" s="1" customFormat="1" ht="16.5" customHeight="1">
      <c r="B74" s="39"/>
      <c r="E74" s="343" t="s">
        <v>111</v>
      </c>
      <c r="F74" s="345"/>
      <c r="G74" s="345"/>
      <c r="H74" s="345"/>
      <c r="L74" s="39"/>
    </row>
    <row r="75" spans="2:12" s="1" customFormat="1" ht="14.45" customHeight="1">
      <c r="B75" s="39"/>
      <c r="C75" s="61" t="s">
        <v>112</v>
      </c>
      <c r="L75" s="39"/>
    </row>
    <row r="76" spans="2:12" s="1" customFormat="1" ht="17.25" customHeight="1">
      <c r="B76" s="39"/>
      <c r="E76" s="315" t="str">
        <f>E11</f>
        <v>D.1.3 - Výtah</v>
      </c>
      <c r="F76" s="345"/>
      <c r="G76" s="345"/>
      <c r="H76" s="345"/>
      <c r="L76" s="39"/>
    </row>
    <row r="77" spans="2:12" s="1" customFormat="1" ht="6.95" customHeight="1">
      <c r="B77" s="39"/>
      <c r="L77" s="39"/>
    </row>
    <row r="78" spans="2:12" s="1" customFormat="1" ht="18" customHeight="1">
      <c r="B78" s="39"/>
      <c r="C78" s="61" t="s">
        <v>23</v>
      </c>
      <c r="F78" s="154" t="str">
        <f>F14</f>
        <v>Horní Počernice</v>
      </c>
      <c r="I78" s="155" t="s">
        <v>25</v>
      </c>
      <c r="J78" s="65" t="str">
        <f>IF(J14="","",J14)</f>
        <v>5. 5. 2017</v>
      </c>
      <c r="L78" s="39"/>
    </row>
    <row r="79" spans="2:12" s="1" customFormat="1" ht="6.95" customHeight="1">
      <c r="B79" s="39"/>
      <c r="L79" s="39"/>
    </row>
    <row r="80" spans="2:12" s="1" customFormat="1">
      <c r="B80" s="39"/>
      <c r="C80" s="61" t="s">
        <v>27</v>
      </c>
      <c r="F80" s="154" t="str">
        <f>E17</f>
        <v>MČ Praha20, Jivanská 647/10, Praha9</v>
      </c>
      <c r="I80" s="155" t="s">
        <v>33</v>
      </c>
      <c r="J80" s="154" t="str">
        <f>E23</f>
        <v>BKN,spol.s r.o.Vladislavova 29/I,566 01Vysoké Mýto</v>
      </c>
      <c r="L80" s="39"/>
    </row>
    <row r="81" spans="2:65" s="1" customFormat="1" ht="14.45" customHeight="1">
      <c r="B81" s="39"/>
      <c r="C81" s="61" t="s">
        <v>31</v>
      </c>
      <c r="F81" s="154" t="str">
        <f>IF(E20="","",E20)</f>
        <v/>
      </c>
      <c r="L81" s="39"/>
    </row>
    <row r="82" spans="2:65" s="1" customFormat="1" ht="10.35" customHeight="1">
      <c r="B82" s="39"/>
      <c r="L82" s="39"/>
    </row>
    <row r="83" spans="2:65" s="10" customFormat="1" ht="29.25" customHeight="1">
      <c r="B83" s="156"/>
      <c r="C83" s="157" t="s">
        <v>133</v>
      </c>
      <c r="D83" s="158" t="s">
        <v>59</v>
      </c>
      <c r="E83" s="158" t="s">
        <v>55</v>
      </c>
      <c r="F83" s="158" t="s">
        <v>134</v>
      </c>
      <c r="G83" s="158" t="s">
        <v>135</v>
      </c>
      <c r="H83" s="158" t="s">
        <v>136</v>
      </c>
      <c r="I83" s="159" t="s">
        <v>137</v>
      </c>
      <c r="J83" s="158" t="s">
        <v>116</v>
      </c>
      <c r="K83" s="160" t="s">
        <v>138</v>
      </c>
      <c r="L83" s="156"/>
      <c r="M83" s="71" t="s">
        <v>139</v>
      </c>
      <c r="N83" s="72" t="s">
        <v>44</v>
      </c>
      <c r="O83" s="72" t="s">
        <v>140</v>
      </c>
      <c r="P83" s="72" t="s">
        <v>141</v>
      </c>
      <c r="Q83" s="72" t="s">
        <v>142</v>
      </c>
      <c r="R83" s="72" t="s">
        <v>143</v>
      </c>
      <c r="S83" s="72" t="s">
        <v>144</v>
      </c>
      <c r="T83" s="73" t="s">
        <v>145</v>
      </c>
    </row>
    <row r="84" spans="2:65" s="1" customFormat="1" ht="29.25" customHeight="1">
      <c r="B84" s="39"/>
      <c r="C84" s="75" t="s">
        <v>117</v>
      </c>
      <c r="J84" s="161">
        <f>BK84</f>
        <v>0</v>
      </c>
      <c r="L84" s="39"/>
      <c r="M84" s="74"/>
      <c r="N84" s="66"/>
      <c r="O84" s="66"/>
      <c r="P84" s="162">
        <f>P85</f>
        <v>0</v>
      </c>
      <c r="Q84" s="66"/>
      <c r="R84" s="162">
        <f>R85</f>
        <v>0</v>
      </c>
      <c r="S84" s="66"/>
      <c r="T84" s="163">
        <f>T85</f>
        <v>0</v>
      </c>
      <c r="AT84" s="22" t="s">
        <v>73</v>
      </c>
      <c r="AU84" s="22" t="s">
        <v>118</v>
      </c>
      <c r="BK84" s="164">
        <f>BK85</f>
        <v>0</v>
      </c>
    </row>
    <row r="85" spans="2:65" s="11" customFormat="1" ht="37.35" customHeight="1">
      <c r="B85" s="165"/>
      <c r="D85" s="166" t="s">
        <v>73</v>
      </c>
      <c r="E85" s="167" t="s">
        <v>196</v>
      </c>
      <c r="F85" s="167" t="s">
        <v>452</v>
      </c>
      <c r="I85" s="168"/>
      <c r="J85" s="169">
        <f>BK85</f>
        <v>0</v>
      </c>
      <c r="L85" s="165"/>
      <c r="M85" s="170"/>
      <c r="N85" s="171"/>
      <c r="O85" s="171"/>
      <c r="P85" s="172">
        <f>P86</f>
        <v>0</v>
      </c>
      <c r="Q85" s="171"/>
      <c r="R85" s="172">
        <f>R86</f>
        <v>0</v>
      </c>
      <c r="S85" s="171"/>
      <c r="T85" s="173">
        <f>T86</f>
        <v>0</v>
      </c>
      <c r="AR85" s="166" t="s">
        <v>165</v>
      </c>
      <c r="AT85" s="174" t="s">
        <v>73</v>
      </c>
      <c r="AU85" s="174" t="s">
        <v>74</v>
      </c>
      <c r="AY85" s="166" t="s">
        <v>148</v>
      </c>
      <c r="BK85" s="175">
        <f>BK86</f>
        <v>0</v>
      </c>
    </row>
    <row r="86" spans="2:65" s="11" customFormat="1" ht="19.899999999999999" customHeight="1">
      <c r="B86" s="165"/>
      <c r="D86" s="166" t="s">
        <v>73</v>
      </c>
      <c r="E86" s="176" t="s">
        <v>453</v>
      </c>
      <c r="F86" s="176" t="s">
        <v>454</v>
      </c>
      <c r="I86" s="168"/>
      <c r="J86" s="177">
        <f>BK86</f>
        <v>0</v>
      </c>
      <c r="L86" s="165"/>
      <c r="M86" s="170"/>
      <c r="N86" s="171"/>
      <c r="O86" s="171"/>
      <c r="P86" s="172">
        <f>P87</f>
        <v>0</v>
      </c>
      <c r="Q86" s="171"/>
      <c r="R86" s="172">
        <f>R87</f>
        <v>0</v>
      </c>
      <c r="S86" s="171"/>
      <c r="T86" s="173">
        <f>T87</f>
        <v>0</v>
      </c>
      <c r="AR86" s="166" t="s">
        <v>165</v>
      </c>
      <c r="AT86" s="174" t="s">
        <v>73</v>
      </c>
      <c r="AU86" s="174" t="s">
        <v>81</v>
      </c>
      <c r="AY86" s="166" t="s">
        <v>148</v>
      </c>
      <c r="BK86" s="175">
        <f>BK87</f>
        <v>0</v>
      </c>
    </row>
    <row r="87" spans="2:65" s="1" customFormat="1" ht="16.5" customHeight="1">
      <c r="B87" s="178"/>
      <c r="C87" s="179" t="s">
        <v>81</v>
      </c>
      <c r="D87" s="179" t="s">
        <v>150</v>
      </c>
      <c r="E87" s="180" t="s">
        <v>455</v>
      </c>
      <c r="F87" s="181" t="s">
        <v>456</v>
      </c>
      <c r="G87" s="182" t="s">
        <v>438</v>
      </c>
      <c r="H87" s="183">
        <v>1</v>
      </c>
      <c r="I87" s="184"/>
      <c r="J87" s="185">
        <f>ROUND(I87*H87,2)</f>
        <v>0</v>
      </c>
      <c r="K87" s="181" t="s">
        <v>5</v>
      </c>
      <c r="L87" s="39"/>
      <c r="M87" s="186" t="s">
        <v>5</v>
      </c>
      <c r="N87" s="213" t="s">
        <v>45</v>
      </c>
      <c r="O87" s="214"/>
      <c r="P87" s="215">
        <f>O87*H87</f>
        <v>0</v>
      </c>
      <c r="Q87" s="215">
        <v>0</v>
      </c>
      <c r="R87" s="215">
        <f>Q87*H87</f>
        <v>0</v>
      </c>
      <c r="S87" s="215">
        <v>0</v>
      </c>
      <c r="T87" s="216">
        <f>S87*H87</f>
        <v>0</v>
      </c>
      <c r="AR87" s="22" t="s">
        <v>457</v>
      </c>
      <c r="AT87" s="22" t="s">
        <v>150</v>
      </c>
      <c r="AU87" s="22" t="s">
        <v>84</v>
      </c>
      <c r="AY87" s="22" t="s">
        <v>148</v>
      </c>
      <c r="BE87" s="190">
        <f>IF(N87="základní",J87,0)</f>
        <v>0</v>
      </c>
      <c r="BF87" s="190">
        <f>IF(N87="snížená",J87,0)</f>
        <v>0</v>
      </c>
      <c r="BG87" s="190">
        <f>IF(N87="zákl. přenesená",J87,0)</f>
        <v>0</v>
      </c>
      <c r="BH87" s="190">
        <f>IF(N87="sníž. přenesená",J87,0)</f>
        <v>0</v>
      </c>
      <c r="BI87" s="190">
        <f>IF(N87="nulová",J87,0)</f>
        <v>0</v>
      </c>
      <c r="BJ87" s="22" t="s">
        <v>81</v>
      </c>
      <c r="BK87" s="190">
        <f>ROUND(I87*H87,2)</f>
        <v>0</v>
      </c>
      <c r="BL87" s="22" t="s">
        <v>457</v>
      </c>
      <c r="BM87" s="22" t="s">
        <v>458</v>
      </c>
    </row>
    <row r="88" spans="2:65" s="1" customFormat="1" ht="6.95" customHeight="1">
      <c r="B88" s="54"/>
      <c r="C88" s="55"/>
      <c r="D88" s="55"/>
      <c r="E88" s="55"/>
      <c r="F88" s="55"/>
      <c r="G88" s="55"/>
      <c r="H88" s="55"/>
      <c r="I88" s="132"/>
      <c r="J88" s="55"/>
      <c r="K88" s="55"/>
      <c r="L88" s="39"/>
    </row>
  </sheetData>
  <autoFilter ref="C83:K87"/>
  <mergeCells count="13">
    <mergeCell ref="E76:H76"/>
    <mergeCell ref="G1:H1"/>
    <mergeCell ref="L2:V2"/>
    <mergeCell ref="E49:H49"/>
    <mergeCell ref="E51:H51"/>
    <mergeCell ref="J55:J56"/>
    <mergeCell ref="E72:H72"/>
    <mergeCell ref="E74:H74"/>
    <mergeCell ref="E7:H7"/>
    <mergeCell ref="E9:H9"/>
    <mergeCell ref="E11:H11"/>
    <mergeCell ref="E26:H26"/>
    <mergeCell ref="E47:H47"/>
  </mergeCells>
  <hyperlinks>
    <hyperlink ref="F1:G1" location="C2" display="1) Krycí list soupisu"/>
    <hyperlink ref="G1:H1" location="C58" display="2) Rekapitulace"/>
    <hyperlink ref="J1" location="C8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1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98</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459</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113</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ROUND(J95,2)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ROUND(SUM(BE95:BE217), 2)</f>
        <v>0</v>
      </c>
      <c r="G32" s="40"/>
      <c r="H32" s="40"/>
      <c r="I32" s="124">
        <v>0.21</v>
      </c>
      <c r="J32" s="123">
        <f>ROUND(ROUND((SUM(BE95:BE217)), 2)*I32, 2)</f>
        <v>0</v>
      </c>
      <c r="K32" s="43"/>
    </row>
    <row r="33" spans="2:11" s="1" customFormat="1" ht="14.45" customHeight="1">
      <c r="B33" s="39"/>
      <c r="C33" s="40"/>
      <c r="D33" s="40"/>
      <c r="E33" s="47" t="s">
        <v>46</v>
      </c>
      <c r="F33" s="123">
        <f>ROUND(SUM(BF95:BF217), 2)</f>
        <v>0</v>
      </c>
      <c r="G33" s="40"/>
      <c r="H33" s="40"/>
      <c r="I33" s="124">
        <v>0.15</v>
      </c>
      <c r="J33" s="123">
        <f>ROUND(ROUND((SUM(BF95:BF217)), 2)*I33, 2)</f>
        <v>0</v>
      </c>
      <c r="K33" s="43"/>
    </row>
    <row r="34" spans="2:11" s="1" customFormat="1" ht="14.45" hidden="1" customHeight="1">
      <c r="B34" s="39"/>
      <c r="C34" s="40"/>
      <c r="D34" s="40"/>
      <c r="E34" s="47" t="s">
        <v>47</v>
      </c>
      <c r="F34" s="123">
        <f>ROUND(SUM(BG95:BG217), 2)</f>
        <v>0</v>
      </c>
      <c r="G34" s="40"/>
      <c r="H34" s="40"/>
      <c r="I34" s="124">
        <v>0.21</v>
      </c>
      <c r="J34" s="123">
        <v>0</v>
      </c>
      <c r="K34" s="43"/>
    </row>
    <row r="35" spans="2:11" s="1" customFormat="1" ht="14.45" hidden="1" customHeight="1">
      <c r="B35" s="39"/>
      <c r="C35" s="40"/>
      <c r="D35" s="40"/>
      <c r="E35" s="47" t="s">
        <v>48</v>
      </c>
      <c r="F35" s="123">
        <f>ROUND(SUM(BH95:BH217), 2)</f>
        <v>0</v>
      </c>
      <c r="G35" s="40"/>
      <c r="H35" s="40"/>
      <c r="I35" s="124">
        <v>0.15</v>
      </c>
      <c r="J35" s="123">
        <v>0</v>
      </c>
      <c r="K35" s="43"/>
    </row>
    <row r="36" spans="2:11" s="1" customFormat="1" ht="14.45" hidden="1" customHeight="1">
      <c r="B36" s="39"/>
      <c r="C36" s="40"/>
      <c r="D36" s="40"/>
      <c r="E36" s="47" t="s">
        <v>49</v>
      </c>
      <c r="F36" s="123">
        <f>ROUND(SUM(BI95:BI217),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459</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D.1.1 - Architektonicko-stavební řešení</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J95</f>
        <v>0</v>
      </c>
      <c r="K60" s="43"/>
      <c r="AU60" s="22" t="s">
        <v>118</v>
      </c>
    </row>
    <row r="61" spans="2:47" s="8" customFormat="1" ht="24.95" customHeight="1">
      <c r="B61" s="140"/>
      <c r="C61" s="141"/>
      <c r="D61" s="142" t="s">
        <v>119</v>
      </c>
      <c r="E61" s="143"/>
      <c r="F61" s="143"/>
      <c r="G61" s="143"/>
      <c r="H61" s="143"/>
      <c r="I61" s="144"/>
      <c r="J61" s="145">
        <f>J96</f>
        <v>0</v>
      </c>
      <c r="K61" s="146"/>
    </row>
    <row r="62" spans="2:47" s="9" customFormat="1" ht="19.899999999999999" customHeight="1">
      <c r="B62" s="147"/>
      <c r="C62" s="148"/>
      <c r="D62" s="149" t="s">
        <v>120</v>
      </c>
      <c r="E62" s="150"/>
      <c r="F62" s="150"/>
      <c r="G62" s="150"/>
      <c r="H62" s="150"/>
      <c r="I62" s="151"/>
      <c r="J62" s="152">
        <f>J97</f>
        <v>0</v>
      </c>
      <c r="K62" s="153"/>
    </row>
    <row r="63" spans="2:47" s="9" customFormat="1" ht="14.85" customHeight="1">
      <c r="B63" s="147"/>
      <c r="C63" s="148"/>
      <c r="D63" s="149" t="s">
        <v>121</v>
      </c>
      <c r="E63" s="150"/>
      <c r="F63" s="150"/>
      <c r="G63" s="150"/>
      <c r="H63" s="150"/>
      <c r="I63" s="151"/>
      <c r="J63" s="152">
        <f>J117</f>
        <v>0</v>
      </c>
      <c r="K63" s="153"/>
    </row>
    <row r="64" spans="2:47" s="9" customFormat="1" ht="19.899999999999999" customHeight="1">
      <c r="B64" s="147"/>
      <c r="C64" s="148"/>
      <c r="D64" s="149" t="s">
        <v>122</v>
      </c>
      <c r="E64" s="150"/>
      <c r="F64" s="150"/>
      <c r="G64" s="150"/>
      <c r="H64" s="150"/>
      <c r="I64" s="151"/>
      <c r="J64" s="152">
        <f>J124</f>
        <v>0</v>
      </c>
      <c r="K64" s="153"/>
    </row>
    <row r="65" spans="2:12" s="9" customFormat="1" ht="19.899999999999999" customHeight="1">
      <c r="B65" s="147"/>
      <c r="C65" s="148"/>
      <c r="D65" s="149" t="s">
        <v>123</v>
      </c>
      <c r="E65" s="150"/>
      <c r="F65" s="150"/>
      <c r="G65" s="150"/>
      <c r="H65" s="150"/>
      <c r="I65" s="151"/>
      <c r="J65" s="152">
        <f>J147</f>
        <v>0</v>
      </c>
      <c r="K65" s="153"/>
    </row>
    <row r="66" spans="2:12" s="9" customFormat="1" ht="19.899999999999999" customHeight="1">
      <c r="B66" s="147"/>
      <c r="C66" s="148"/>
      <c r="D66" s="149" t="s">
        <v>124</v>
      </c>
      <c r="E66" s="150"/>
      <c r="F66" s="150"/>
      <c r="G66" s="150"/>
      <c r="H66" s="150"/>
      <c r="I66" s="151"/>
      <c r="J66" s="152">
        <f>J154</f>
        <v>0</v>
      </c>
      <c r="K66" s="153"/>
    </row>
    <row r="67" spans="2:12" s="9" customFormat="1" ht="19.899999999999999" customHeight="1">
      <c r="B67" s="147"/>
      <c r="C67" s="148"/>
      <c r="D67" s="149" t="s">
        <v>125</v>
      </c>
      <c r="E67" s="150"/>
      <c r="F67" s="150"/>
      <c r="G67" s="150"/>
      <c r="H67" s="150"/>
      <c r="I67" s="151"/>
      <c r="J67" s="152">
        <f>J165</f>
        <v>0</v>
      </c>
      <c r="K67" s="153"/>
    </row>
    <row r="68" spans="2:12" s="8" customFormat="1" ht="24.95" customHeight="1">
      <c r="B68" s="140"/>
      <c r="C68" s="141"/>
      <c r="D68" s="142" t="s">
        <v>126</v>
      </c>
      <c r="E68" s="143"/>
      <c r="F68" s="143"/>
      <c r="G68" s="143"/>
      <c r="H68" s="143"/>
      <c r="I68" s="144"/>
      <c r="J68" s="145">
        <f>J189</f>
        <v>0</v>
      </c>
      <c r="K68" s="146"/>
    </row>
    <row r="69" spans="2:12" s="9" customFormat="1" ht="19.899999999999999" customHeight="1">
      <c r="B69" s="147"/>
      <c r="C69" s="148"/>
      <c r="D69" s="149" t="s">
        <v>127</v>
      </c>
      <c r="E69" s="150"/>
      <c r="F69" s="150"/>
      <c r="G69" s="150"/>
      <c r="H69" s="150"/>
      <c r="I69" s="151"/>
      <c r="J69" s="152">
        <f>J190</f>
        <v>0</v>
      </c>
      <c r="K69" s="153"/>
    </row>
    <row r="70" spans="2:12" s="9" customFormat="1" ht="19.899999999999999" customHeight="1">
      <c r="B70" s="147"/>
      <c r="C70" s="148"/>
      <c r="D70" s="149" t="s">
        <v>128</v>
      </c>
      <c r="E70" s="150"/>
      <c r="F70" s="150"/>
      <c r="G70" s="150"/>
      <c r="H70" s="150"/>
      <c r="I70" s="151"/>
      <c r="J70" s="152">
        <f>J195</f>
        <v>0</v>
      </c>
      <c r="K70" s="153"/>
    </row>
    <row r="71" spans="2:12" s="9" customFormat="1" ht="19.899999999999999" customHeight="1">
      <c r="B71" s="147"/>
      <c r="C71" s="148"/>
      <c r="D71" s="149" t="s">
        <v>129</v>
      </c>
      <c r="E71" s="150"/>
      <c r="F71" s="150"/>
      <c r="G71" s="150"/>
      <c r="H71" s="150"/>
      <c r="I71" s="151"/>
      <c r="J71" s="152">
        <f>J198</f>
        <v>0</v>
      </c>
      <c r="K71" s="153"/>
    </row>
    <row r="72" spans="2:12" s="9" customFormat="1" ht="19.899999999999999" customHeight="1">
      <c r="B72" s="147"/>
      <c r="C72" s="148"/>
      <c r="D72" s="149" t="s">
        <v>130</v>
      </c>
      <c r="E72" s="150"/>
      <c r="F72" s="150"/>
      <c r="G72" s="150"/>
      <c r="H72" s="150"/>
      <c r="I72" s="151"/>
      <c r="J72" s="152">
        <f>J211</f>
        <v>0</v>
      </c>
      <c r="K72" s="153"/>
    </row>
    <row r="73" spans="2:12" s="9" customFormat="1" ht="19.899999999999999" customHeight="1">
      <c r="B73" s="147"/>
      <c r="C73" s="148"/>
      <c r="D73" s="149" t="s">
        <v>131</v>
      </c>
      <c r="E73" s="150"/>
      <c r="F73" s="150"/>
      <c r="G73" s="150"/>
      <c r="H73" s="150"/>
      <c r="I73" s="151"/>
      <c r="J73" s="152">
        <f>J216</f>
        <v>0</v>
      </c>
      <c r="K73" s="153"/>
    </row>
    <row r="74" spans="2:12" s="1" customFormat="1" ht="21.75" customHeight="1">
      <c r="B74" s="39"/>
      <c r="C74" s="40"/>
      <c r="D74" s="40"/>
      <c r="E74" s="40"/>
      <c r="F74" s="40"/>
      <c r="G74" s="40"/>
      <c r="H74" s="40"/>
      <c r="I74" s="111"/>
      <c r="J74" s="40"/>
      <c r="K74" s="43"/>
    </row>
    <row r="75" spans="2:12" s="1" customFormat="1" ht="6.95" customHeight="1">
      <c r="B75" s="54"/>
      <c r="C75" s="55"/>
      <c r="D75" s="55"/>
      <c r="E75" s="55"/>
      <c r="F75" s="55"/>
      <c r="G75" s="55"/>
      <c r="H75" s="55"/>
      <c r="I75" s="132"/>
      <c r="J75" s="55"/>
      <c r="K75" s="56"/>
    </row>
    <row r="79" spans="2:12" s="1" customFormat="1" ht="6.95" customHeight="1">
      <c r="B79" s="57"/>
      <c r="C79" s="58"/>
      <c r="D79" s="58"/>
      <c r="E79" s="58"/>
      <c r="F79" s="58"/>
      <c r="G79" s="58"/>
      <c r="H79" s="58"/>
      <c r="I79" s="133"/>
      <c r="J79" s="58"/>
      <c r="K79" s="58"/>
      <c r="L79" s="39"/>
    </row>
    <row r="80" spans="2:12" s="1" customFormat="1" ht="36.950000000000003" customHeight="1">
      <c r="B80" s="39"/>
      <c r="C80" s="59" t="s">
        <v>132</v>
      </c>
      <c r="L80" s="39"/>
    </row>
    <row r="81" spans="2:63" s="1" customFormat="1" ht="6.95" customHeight="1">
      <c r="B81" s="39"/>
      <c r="L81" s="39"/>
    </row>
    <row r="82" spans="2:63" s="1" customFormat="1" ht="14.45" customHeight="1">
      <c r="B82" s="39"/>
      <c r="C82" s="61" t="s">
        <v>19</v>
      </c>
      <c r="L82" s="39"/>
    </row>
    <row r="83" spans="2:63" s="1" customFormat="1" ht="16.5" customHeight="1">
      <c r="B83" s="39"/>
      <c r="E83" s="343" t="str">
        <f>E7</f>
        <v>Přístavba výtahu Gymnázia a FZŠ Chodovická Praha Horní Počernice</v>
      </c>
      <c r="F83" s="344"/>
      <c r="G83" s="344"/>
      <c r="H83" s="344"/>
      <c r="L83" s="39"/>
    </row>
    <row r="84" spans="2:63">
      <c r="B84" s="26"/>
      <c r="C84" s="61" t="s">
        <v>110</v>
      </c>
      <c r="L84" s="26"/>
    </row>
    <row r="85" spans="2:63" s="1" customFormat="1" ht="16.5" customHeight="1">
      <c r="B85" s="39"/>
      <c r="E85" s="343" t="s">
        <v>459</v>
      </c>
      <c r="F85" s="345"/>
      <c r="G85" s="345"/>
      <c r="H85" s="345"/>
      <c r="L85" s="39"/>
    </row>
    <row r="86" spans="2:63" s="1" customFormat="1" ht="14.45" customHeight="1">
      <c r="B86" s="39"/>
      <c r="C86" s="61" t="s">
        <v>112</v>
      </c>
      <c r="L86" s="39"/>
    </row>
    <row r="87" spans="2:63" s="1" customFormat="1" ht="17.25" customHeight="1">
      <c r="B87" s="39"/>
      <c r="E87" s="315" t="str">
        <f>E11</f>
        <v>D.1.1 - Architektonicko-stavební řešení</v>
      </c>
      <c r="F87" s="345"/>
      <c r="G87" s="345"/>
      <c r="H87" s="345"/>
      <c r="L87" s="39"/>
    </row>
    <row r="88" spans="2:63" s="1" customFormat="1" ht="6.95" customHeight="1">
      <c r="B88" s="39"/>
      <c r="L88" s="39"/>
    </row>
    <row r="89" spans="2:63" s="1" customFormat="1" ht="18" customHeight="1">
      <c r="B89" s="39"/>
      <c r="C89" s="61" t="s">
        <v>23</v>
      </c>
      <c r="F89" s="154" t="str">
        <f>F14</f>
        <v>Horní Počernice</v>
      </c>
      <c r="I89" s="155" t="s">
        <v>25</v>
      </c>
      <c r="J89" s="65" t="str">
        <f>IF(J14="","",J14)</f>
        <v>5. 5. 2017</v>
      </c>
      <c r="L89" s="39"/>
    </row>
    <row r="90" spans="2:63" s="1" customFormat="1" ht="6.95" customHeight="1">
      <c r="B90" s="39"/>
      <c r="L90" s="39"/>
    </row>
    <row r="91" spans="2:63" s="1" customFormat="1">
      <c r="B91" s="39"/>
      <c r="C91" s="61" t="s">
        <v>27</v>
      </c>
      <c r="F91" s="154" t="str">
        <f>E17</f>
        <v>MČ Praha20, Jivanská 647/10, Praha9</v>
      </c>
      <c r="I91" s="155" t="s">
        <v>33</v>
      </c>
      <c r="J91" s="154" t="str">
        <f>E23</f>
        <v>BKN,spol.s r.o.Vladislavova 29/I,566 01Vysoké Mýto</v>
      </c>
      <c r="L91" s="39"/>
    </row>
    <row r="92" spans="2:63" s="1" customFormat="1" ht="14.45" customHeight="1">
      <c r="B92" s="39"/>
      <c r="C92" s="61" t="s">
        <v>31</v>
      </c>
      <c r="F92" s="154" t="str">
        <f>IF(E20="","",E20)</f>
        <v/>
      </c>
      <c r="L92" s="39"/>
    </row>
    <row r="93" spans="2:63" s="1" customFormat="1" ht="10.35" customHeight="1">
      <c r="B93" s="39"/>
      <c r="L93" s="39"/>
    </row>
    <row r="94" spans="2:63" s="10" customFormat="1" ht="29.25" customHeight="1">
      <c r="B94" s="156"/>
      <c r="C94" s="157" t="s">
        <v>133</v>
      </c>
      <c r="D94" s="158" t="s">
        <v>59</v>
      </c>
      <c r="E94" s="158" t="s">
        <v>55</v>
      </c>
      <c r="F94" s="158" t="s">
        <v>134</v>
      </c>
      <c r="G94" s="158" t="s">
        <v>135</v>
      </c>
      <c r="H94" s="158" t="s">
        <v>136</v>
      </c>
      <c r="I94" s="159" t="s">
        <v>137</v>
      </c>
      <c r="J94" s="158" t="s">
        <v>116</v>
      </c>
      <c r="K94" s="160" t="s">
        <v>138</v>
      </c>
      <c r="L94" s="156"/>
      <c r="M94" s="71" t="s">
        <v>139</v>
      </c>
      <c r="N94" s="72" t="s">
        <v>44</v>
      </c>
      <c r="O94" s="72" t="s">
        <v>140</v>
      </c>
      <c r="P94" s="72" t="s">
        <v>141</v>
      </c>
      <c r="Q94" s="72" t="s">
        <v>142</v>
      </c>
      <c r="R94" s="72" t="s">
        <v>143</v>
      </c>
      <c r="S94" s="72" t="s">
        <v>144</v>
      </c>
      <c r="T94" s="73" t="s">
        <v>145</v>
      </c>
    </row>
    <row r="95" spans="2:63" s="1" customFormat="1" ht="29.25" customHeight="1">
      <c r="B95" s="39"/>
      <c r="C95" s="75" t="s">
        <v>117</v>
      </c>
      <c r="J95" s="161">
        <f>BK95</f>
        <v>0</v>
      </c>
      <c r="L95" s="39"/>
      <c r="M95" s="74"/>
      <c r="N95" s="66"/>
      <c r="O95" s="66"/>
      <c r="P95" s="162">
        <f>P96+P189</f>
        <v>0</v>
      </c>
      <c r="Q95" s="66"/>
      <c r="R95" s="162">
        <f>R96+R189</f>
        <v>21.219955179999996</v>
      </c>
      <c r="S95" s="66"/>
      <c r="T95" s="163">
        <f>T96+T189</f>
        <v>10.401495000000001</v>
      </c>
      <c r="AT95" s="22" t="s">
        <v>73</v>
      </c>
      <c r="AU95" s="22" t="s">
        <v>118</v>
      </c>
      <c r="BK95" s="164">
        <f>BK96+BK189</f>
        <v>0</v>
      </c>
    </row>
    <row r="96" spans="2:63" s="11" customFormat="1" ht="37.35" customHeight="1">
      <c r="B96" s="165"/>
      <c r="D96" s="166" t="s">
        <v>73</v>
      </c>
      <c r="E96" s="167" t="s">
        <v>146</v>
      </c>
      <c r="F96" s="167" t="s">
        <v>147</v>
      </c>
      <c r="I96" s="168"/>
      <c r="J96" s="169">
        <f>BK96</f>
        <v>0</v>
      </c>
      <c r="L96" s="165"/>
      <c r="M96" s="170"/>
      <c r="N96" s="171"/>
      <c r="O96" s="171"/>
      <c r="P96" s="172">
        <f>P97+P124+P147+P154+P165</f>
        <v>0</v>
      </c>
      <c r="Q96" s="171"/>
      <c r="R96" s="172">
        <f>R97+R124+R147+R154+R165</f>
        <v>18.568609929999997</v>
      </c>
      <c r="S96" s="171"/>
      <c r="T96" s="173">
        <f>T97+T124+T147+T154+T165</f>
        <v>10.401495000000001</v>
      </c>
      <c r="AR96" s="166" t="s">
        <v>81</v>
      </c>
      <c r="AT96" s="174" t="s">
        <v>73</v>
      </c>
      <c r="AU96" s="174" t="s">
        <v>74</v>
      </c>
      <c r="AY96" s="166" t="s">
        <v>148</v>
      </c>
      <c r="BK96" s="175">
        <f>BK97+BK124+BK147+BK154+BK165</f>
        <v>0</v>
      </c>
    </row>
    <row r="97" spans="2:65" s="11" customFormat="1" ht="19.899999999999999" customHeight="1">
      <c r="B97" s="165"/>
      <c r="D97" s="166" t="s">
        <v>73</v>
      </c>
      <c r="E97" s="176" t="s">
        <v>81</v>
      </c>
      <c r="F97" s="176" t="s">
        <v>149</v>
      </c>
      <c r="I97" s="168"/>
      <c r="J97" s="177">
        <f>BK97</f>
        <v>0</v>
      </c>
      <c r="L97" s="165"/>
      <c r="M97" s="170"/>
      <c r="N97" s="171"/>
      <c r="O97" s="171"/>
      <c r="P97" s="172">
        <f>P98+SUM(P99:P117)</f>
        <v>0</v>
      </c>
      <c r="Q97" s="171"/>
      <c r="R97" s="172">
        <f>R98+SUM(R99:R117)</f>
        <v>4.9594735999999999</v>
      </c>
      <c r="S97" s="171"/>
      <c r="T97" s="173">
        <f>T98+SUM(T99:T117)</f>
        <v>7.0289999999999999</v>
      </c>
      <c r="AR97" s="166" t="s">
        <v>81</v>
      </c>
      <c r="AT97" s="174" t="s">
        <v>73</v>
      </c>
      <c r="AU97" s="174" t="s">
        <v>81</v>
      </c>
      <c r="AY97" s="166" t="s">
        <v>148</v>
      </c>
      <c r="BK97" s="175">
        <f>BK98+SUM(BK99:BK117)</f>
        <v>0</v>
      </c>
    </row>
    <row r="98" spans="2:65" s="1" customFormat="1" ht="38.25" customHeight="1">
      <c r="B98" s="178"/>
      <c r="C98" s="179" t="s">
        <v>81</v>
      </c>
      <c r="D98" s="179" t="s">
        <v>150</v>
      </c>
      <c r="E98" s="180" t="s">
        <v>151</v>
      </c>
      <c r="F98" s="181" t="s">
        <v>152</v>
      </c>
      <c r="G98" s="182" t="s">
        <v>153</v>
      </c>
      <c r="H98" s="183">
        <v>10.143000000000001</v>
      </c>
      <c r="I98" s="184"/>
      <c r="J98" s="185">
        <f>ROUND(I98*H98,2)</f>
        <v>0</v>
      </c>
      <c r="K98" s="181" t="s">
        <v>154</v>
      </c>
      <c r="L98" s="39"/>
      <c r="M98" s="186" t="s">
        <v>5</v>
      </c>
      <c r="N98" s="187" t="s">
        <v>45</v>
      </c>
      <c r="O98" s="40"/>
      <c r="P98" s="188">
        <f>O98*H98</f>
        <v>0</v>
      </c>
      <c r="Q98" s="188">
        <v>0</v>
      </c>
      <c r="R98" s="188">
        <f>Q98*H98</f>
        <v>0</v>
      </c>
      <c r="S98" s="188">
        <v>0</v>
      </c>
      <c r="T98" s="189">
        <f>S98*H98</f>
        <v>0</v>
      </c>
      <c r="AR98" s="22" t="s">
        <v>155</v>
      </c>
      <c r="AT98" s="22" t="s">
        <v>150</v>
      </c>
      <c r="AU98" s="22" t="s">
        <v>84</v>
      </c>
      <c r="AY98" s="22" t="s">
        <v>148</v>
      </c>
      <c r="BE98" s="190">
        <f>IF(N98="základní",J98,0)</f>
        <v>0</v>
      </c>
      <c r="BF98" s="190">
        <f>IF(N98="snížená",J98,0)</f>
        <v>0</v>
      </c>
      <c r="BG98" s="190">
        <f>IF(N98="zákl. přenesená",J98,0)</f>
        <v>0</v>
      </c>
      <c r="BH98" s="190">
        <f>IF(N98="sníž. přenesená",J98,0)</f>
        <v>0</v>
      </c>
      <c r="BI98" s="190">
        <f>IF(N98="nulová",J98,0)</f>
        <v>0</v>
      </c>
      <c r="BJ98" s="22" t="s">
        <v>81</v>
      </c>
      <c r="BK98" s="190">
        <f>ROUND(I98*H98,2)</f>
        <v>0</v>
      </c>
      <c r="BL98" s="22" t="s">
        <v>155</v>
      </c>
      <c r="BM98" s="22" t="s">
        <v>156</v>
      </c>
    </row>
    <row r="99" spans="2:65" s="1" customFormat="1" ht="54">
      <c r="B99" s="39"/>
      <c r="D99" s="191" t="s">
        <v>157</v>
      </c>
      <c r="F99" s="192" t="s">
        <v>158</v>
      </c>
      <c r="I99" s="193"/>
      <c r="L99" s="39"/>
      <c r="M99" s="194"/>
      <c r="N99" s="40"/>
      <c r="O99" s="40"/>
      <c r="P99" s="40"/>
      <c r="Q99" s="40"/>
      <c r="R99" s="40"/>
      <c r="S99" s="40"/>
      <c r="T99" s="68"/>
      <c r="AT99" s="22" t="s">
        <v>157</v>
      </c>
      <c r="AU99" s="22" t="s">
        <v>84</v>
      </c>
    </row>
    <row r="100" spans="2:65" s="12" customFormat="1" ht="13.5">
      <c r="B100" s="195"/>
      <c r="D100" s="191" t="s">
        <v>159</v>
      </c>
      <c r="E100" s="196" t="s">
        <v>5</v>
      </c>
      <c r="F100" s="197" t="s">
        <v>160</v>
      </c>
      <c r="H100" s="198">
        <v>10.143000000000001</v>
      </c>
      <c r="I100" s="199"/>
      <c r="L100" s="195"/>
      <c r="M100" s="200"/>
      <c r="N100" s="201"/>
      <c r="O100" s="201"/>
      <c r="P100" s="201"/>
      <c r="Q100" s="201"/>
      <c r="R100" s="201"/>
      <c r="S100" s="201"/>
      <c r="T100" s="202"/>
      <c r="AT100" s="196" t="s">
        <v>159</v>
      </c>
      <c r="AU100" s="196" t="s">
        <v>84</v>
      </c>
      <c r="AV100" s="12" t="s">
        <v>84</v>
      </c>
      <c r="AW100" s="12" t="s">
        <v>37</v>
      </c>
      <c r="AX100" s="12" t="s">
        <v>81</v>
      </c>
      <c r="AY100" s="196" t="s">
        <v>148</v>
      </c>
    </row>
    <row r="101" spans="2:65" s="1" customFormat="1" ht="38.25" customHeight="1">
      <c r="B101" s="178"/>
      <c r="C101" s="179" t="s">
        <v>84</v>
      </c>
      <c r="D101" s="179" t="s">
        <v>150</v>
      </c>
      <c r="E101" s="180" t="s">
        <v>161</v>
      </c>
      <c r="F101" s="181" t="s">
        <v>162</v>
      </c>
      <c r="G101" s="182" t="s">
        <v>153</v>
      </c>
      <c r="H101" s="183">
        <v>6.0860000000000003</v>
      </c>
      <c r="I101" s="184"/>
      <c r="J101" s="185">
        <f>ROUND(I101*H101,2)</f>
        <v>0</v>
      </c>
      <c r="K101" s="181" t="s">
        <v>154</v>
      </c>
      <c r="L101" s="39"/>
      <c r="M101" s="186" t="s">
        <v>5</v>
      </c>
      <c r="N101" s="187" t="s">
        <v>45</v>
      </c>
      <c r="O101" s="40"/>
      <c r="P101" s="188">
        <f>O101*H101</f>
        <v>0</v>
      </c>
      <c r="Q101" s="188">
        <v>0</v>
      </c>
      <c r="R101" s="188">
        <f>Q101*H101</f>
        <v>0</v>
      </c>
      <c r="S101" s="188">
        <v>0</v>
      </c>
      <c r="T101" s="189">
        <f>S101*H101</f>
        <v>0</v>
      </c>
      <c r="AR101" s="22" t="s">
        <v>155</v>
      </c>
      <c r="AT101" s="22" t="s">
        <v>150</v>
      </c>
      <c r="AU101" s="22" t="s">
        <v>84</v>
      </c>
      <c r="AY101" s="22" t="s">
        <v>148</v>
      </c>
      <c r="BE101" s="190">
        <f>IF(N101="základní",J101,0)</f>
        <v>0</v>
      </c>
      <c r="BF101" s="190">
        <f>IF(N101="snížená",J101,0)</f>
        <v>0</v>
      </c>
      <c r="BG101" s="190">
        <f>IF(N101="zákl. přenesená",J101,0)</f>
        <v>0</v>
      </c>
      <c r="BH101" s="190">
        <f>IF(N101="sníž. přenesená",J101,0)</f>
        <v>0</v>
      </c>
      <c r="BI101" s="190">
        <f>IF(N101="nulová",J101,0)</f>
        <v>0</v>
      </c>
      <c r="BJ101" s="22" t="s">
        <v>81</v>
      </c>
      <c r="BK101" s="190">
        <f>ROUND(I101*H101,2)</f>
        <v>0</v>
      </c>
      <c r="BL101" s="22" t="s">
        <v>155</v>
      </c>
      <c r="BM101" s="22" t="s">
        <v>163</v>
      </c>
    </row>
    <row r="102" spans="2:65" s="1" customFormat="1" ht="54">
      <c r="B102" s="39"/>
      <c r="D102" s="191" t="s">
        <v>157</v>
      </c>
      <c r="F102" s="192" t="s">
        <v>158</v>
      </c>
      <c r="I102" s="193"/>
      <c r="L102" s="39"/>
      <c r="M102" s="194"/>
      <c r="N102" s="40"/>
      <c r="O102" s="40"/>
      <c r="P102" s="40"/>
      <c r="Q102" s="40"/>
      <c r="R102" s="40"/>
      <c r="S102" s="40"/>
      <c r="T102" s="68"/>
      <c r="AT102" s="22" t="s">
        <v>157</v>
      </c>
      <c r="AU102" s="22" t="s">
        <v>84</v>
      </c>
    </row>
    <row r="103" spans="2:65" s="12" customFormat="1" ht="13.5">
      <c r="B103" s="195"/>
      <c r="D103" s="191" t="s">
        <v>159</v>
      </c>
      <c r="E103" s="196" t="s">
        <v>5</v>
      </c>
      <c r="F103" s="197" t="s">
        <v>164</v>
      </c>
      <c r="H103" s="198">
        <v>6.0860000000000003</v>
      </c>
      <c r="I103" s="199"/>
      <c r="L103" s="195"/>
      <c r="M103" s="200"/>
      <c r="N103" s="201"/>
      <c r="O103" s="201"/>
      <c r="P103" s="201"/>
      <c r="Q103" s="201"/>
      <c r="R103" s="201"/>
      <c r="S103" s="201"/>
      <c r="T103" s="202"/>
      <c r="AT103" s="196" t="s">
        <v>159</v>
      </c>
      <c r="AU103" s="196" t="s">
        <v>84</v>
      </c>
      <c r="AV103" s="12" t="s">
        <v>84</v>
      </c>
      <c r="AW103" s="12" t="s">
        <v>37</v>
      </c>
      <c r="AX103" s="12" t="s">
        <v>81</v>
      </c>
      <c r="AY103" s="196" t="s">
        <v>148</v>
      </c>
    </row>
    <row r="104" spans="2:65" s="1" customFormat="1" ht="25.5" customHeight="1">
      <c r="B104" s="178"/>
      <c r="C104" s="179" t="s">
        <v>165</v>
      </c>
      <c r="D104" s="179" t="s">
        <v>150</v>
      </c>
      <c r="E104" s="180" t="s">
        <v>166</v>
      </c>
      <c r="F104" s="181" t="s">
        <v>167</v>
      </c>
      <c r="G104" s="182" t="s">
        <v>168</v>
      </c>
      <c r="H104" s="183">
        <v>11.313000000000001</v>
      </c>
      <c r="I104" s="184"/>
      <c r="J104" s="185">
        <f>ROUND(I104*H104,2)</f>
        <v>0</v>
      </c>
      <c r="K104" s="181" t="s">
        <v>154</v>
      </c>
      <c r="L104" s="39"/>
      <c r="M104" s="186" t="s">
        <v>5</v>
      </c>
      <c r="N104" s="187" t="s">
        <v>45</v>
      </c>
      <c r="O104" s="40"/>
      <c r="P104" s="188">
        <f>O104*H104</f>
        <v>0</v>
      </c>
      <c r="Q104" s="188">
        <v>6.9999999999999999E-4</v>
      </c>
      <c r="R104" s="188">
        <f>Q104*H104</f>
        <v>7.9191000000000001E-3</v>
      </c>
      <c r="S104" s="188">
        <v>0</v>
      </c>
      <c r="T104" s="189">
        <f>S104*H104</f>
        <v>0</v>
      </c>
      <c r="AR104" s="22" t="s">
        <v>155</v>
      </c>
      <c r="AT104" s="22" t="s">
        <v>150</v>
      </c>
      <c r="AU104" s="22" t="s">
        <v>84</v>
      </c>
      <c r="AY104" s="22" t="s">
        <v>148</v>
      </c>
      <c r="BE104" s="190">
        <f>IF(N104="základní",J104,0)</f>
        <v>0</v>
      </c>
      <c r="BF104" s="190">
        <f>IF(N104="snížená",J104,0)</f>
        <v>0</v>
      </c>
      <c r="BG104" s="190">
        <f>IF(N104="zákl. přenesená",J104,0)</f>
        <v>0</v>
      </c>
      <c r="BH104" s="190">
        <f>IF(N104="sníž. přenesená",J104,0)</f>
        <v>0</v>
      </c>
      <c r="BI104" s="190">
        <f>IF(N104="nulová",J104,0)</f>
        <v>0</v>
      </c>
      <c r="BJ104" s="22" t="s">
        <v>81</v>
      </c>
      <c r="BK104" s="190">
        <f>ROUND(I104*H104,2)</f>
        <v>0</v>
      </c>
      <c r="BL104" s="22" t="s">
        <v>155</v>
      </c>
      <c r="BM104" s="22" t="s">
        <v>169</v>
      </c>
    </row>
    <row r="105" spans="2:65" s="1" customFormat="1" ht="81">
      <c r="B105" s="39"/>
      <c r="D105" s="191" t="s">
        <v>157</v>
      </c>
      <c r="F105" s="192" t="s">
        <v>170</v>
      </c>
      <c r="I105" s="193"/>
      <c r="L105" s="39"/>
      <c r="M105" s="194"/>
      <c r="N105" s="40"/>
      <c r="O105" s="40"/>
      <c r="P105" s="40"/>
      <c r="Q105" s="40"/>
      <c r="R105" s="40"/>
      <c r="S105" s="40"/>
      <c r="T105" s="68"/>
      <c r="AT105" s="22" t="s">
        <v>157</v>
      </c>
      <c r="AU105" s="22" t="s">
        <v>84</v>
      </c>
    </row>
    <row r="106" spans="2:65" s="12" customFormat="1" ht="13.5">
      <c r="B106" s="195"/>
      <c r="D106" s="191" t="s">
        <v>159</v>
      </c>
      <c r="E106" s="196" t="s">
        <v>5</v>
      </c>
      <c r="F106" s="197" t="s">
        <v>171</v>
      </c>
      <c r="H106" s="198">
        <v>11.313000000000001</v>
      </c>
      <c r="I106" s="199"/>
      <c r="L106" s="195"/>
      <c r="M106" s="200"/>
      <c r="N106" s="201"/>
      <c r="O106" s="201"/>
      <c r="P106" s="201"/>
      <c r="Q106" s="201"/>
      <c r="R106" s="201"/>
      <c r="S106" s="201"/>
      <c r="T106" s="202"/>
      <c r="AT106" s="196" t="s">
        <v>159</v>
      </c>
      <c r="AU106" s="196" t="s">
        <v>84</v>
      </c>
      <c r="AV106" s="12" t="s">
        <v>84</v>
      </c>
      <c r="AW106" s="12" t="s">
        <v>37</v>
      </c>
      <c r="AX106" s="12" t="s">
        <v>81</v>
      </c>
      <c r="AY106" s="196" t="s">
        <v>148</v>
      </c>
    </row>
    <row r="107" spans="2:65" s="1" customFormat="1" ht="25.5" customHeight="1">
      <c r="B107" s="178"/>
      <c r="C107" s="179" t="s">
        <v>155</v>
      </c>
      <c r="D107" s="179" t="s">
        <v>150</v>
      </c>
      <c r="E107" s="180" t="s">
        <v>172</v>
      </c>
      <c r="F107" s="181" t="s">
        <v>173</v>
      </c>
      <c r="G107" s="182" t="s">
        <v>168</v>
      </c>
      <c r="H107" s="183">
        <v>11.313000000000001</v>
      </c>
      <c r="I107" s="184"/>
      <c r="J107" s="185">
        <f>ROUND(I107*H107,2)</f>
        <v>0</v>
      </c>
      <c r="K107" s="181" t="s">
        <v>154</v>
      </c>
      <c r="L107" s="39"/>
      <c r="M107" s="186" t="s">
        <v>5</v>
      </c>
      <c r="N107" s="187" t="s">
        <v>45</v>
      </c>
      <c r="O107" s="40"/>
      <c r="P107" s="188">
        <f>O107*H107</f>
        <v>0</v>
      </c>
      <c r="Q107" s="188">
        <v>0</v>
      </c>
      <c r="R107" s="188">
        <f>Q107*H107</f>
        <v>0</v>
      </c>
      <c r="S107" s="188">
        <v>0</v>
      </c>
      <c r="T107" s="189">
        <f>S107*H107</f>
        <v>0</v>
      </c>
      <c r="AR107" s="22" t="s">
        <v>155</v>
      </c>
      <c r="AT107" s="22" t="s">
        <v>150</v>
      </c>
      <c r="AU107" s="22" t="s">
        <v>84</v>
      </c>
      <c r="AY107" s="22" t="s">
        <v>148</v>
      </c>
      <c r="BE107" s="190">
        <f>IF(N107="základní",J107,0)</f>
        <v>0</v>
      </c>
      <c r="BF107" s="190">
        <f>IF(N107="snížená",J107,0)</f>
        <v>0</v>
      </c>
      <c r="BG107" s="190">
        <f>IF(N107="zákl. přenesená",J107,0)</f>
        <v>0</v>
      </c>
      <c r="BH107" s="190">
        <f>IF(N107="sníž. přenesená",J107,0)</f>
        <v>0</v>
      </c>
      <c r="BI107" s="190">
        <f>IF(N107="nulová",J107,0)</f>
        <v>0</v>
      </c>
      <c r="BJ107" s="22" t="s">
        <v>81</v>
      </c>
      <c r="BK107" s="190">
        <f>ROUND(I107*H107,2)</f>
        <v>0</v>
      </c>
      <c r="BL107" s="22" t="s">
        <v>155</v>
      </c>
      <c r="BM107" s="22" t="s">
        <v>174</v>
      </c>
    </row>
    <row r="108" spans="2:65" s="1" customFormat="1" ht="25.5" customHeight="1">
      <c r="B108" s="178"/>
      <c r="C108" s="179" t="s">
        <v>175</v>
      </c>
      <c r="D108" s="179" t="s">
        <v>150</v>
      </c>
      <c r="E108" s="180" t="s">
        <v>176</v>
      </c>
      <c r="F108" s="181" t="s">
        <v>177</v>
      </c>
      <c r="G108" s="182" t="s">
        <v>153</v>
      </c>
      <c r="H108" s="183">
        <v>12.074999999999999</v>
      </c>
      <c r="I108" s="184"/>
      <c r="J108" s="185">
        <f>ROUND(I108*H108,2)</f>
        <v>0</v>
      </c>
      <c r="K108" s="181" t="s">
        <v>154</v>
      </c>
      <c r="L108" s="39"/>
      <c r="M108" s="186" t="s">
        <v>5</v>
      </c>
      <c r="N108" s="187" t="s">
        <v>45</v>
      </c>
      <c r="O108" s="40"/>
      <c r="P108" s="188">
        <f>O108*H108</f>
        <v>0</v>
      </c>
      <c r="Q108" s="188">
        <v>4.6000000000000001E-4</v>
      </c>
      <c r="R108" s="188">
        <f>Q108*H108</f>
        <v>5.5544999999999995E-3</v>
      </c>
      <c r="S108" s="188">
        <v>0</v>
      </c>
      <c r="T108" s="189">
        <f>S108*H108</f>
        <v>0</v>
      </c>
      <c r="AR108" s="22" t="s">
        <v>155</v>
      </c>
      <c r="AT108" s="22" t="s">
        <v>150</v>
      </c>
      <c r="AU108" s="22" t="s">
        <v>84</v>
      </c>
      <c r="AY108" s="22" t="s">
        <v>148</v>
      </c>
      <c r="BE108" s="190">
        <f>IF(N108="základní",J108,0)</f>
        <v>0</v>
      </c>
      <c r="BF108" s="190">
        <f>IF(N108="snížená",J108,0)</f>
        <v>0</v>
      </c>
      <c r="BG108" s="190">
        <f>IF(N108="zákl. přenesená",J108,0)</f>
        <v>0</v>
      </c>
      <c r="BH108" s="190">
        <f>IF(N108="sníž. přenesená",J108,0)</f>
        <v>0</v>
      </c>
      <c r="BI108" s="190">
        <f>IF(N108="nulová",J108,0)</f>
        <v>0</v>
      </c>
      <c r="BJ108" s="22" t="s">
        <v>81</v>
      </c>
      <c r="BK108" s="190">
        <f>ROUND(I108*H108,2)</f>
        <v>0</v>
      </c>
      <c r="BL108" s="22" t="s">
        <v>155</v>
      </c>
      <c r="BM108" s="22" t="s">
        <v>178</v>
      </c>
    </row>
    <row r="109" spans="2:65" s="1" customFormat="1" ht="54">
      <c r="B109" s="39"/>
      <c r="D109" s="191" t="s">
        <v>157</v>
      </c>
      <c r="F109" s="192" t="s">
        <v>179</v>
      </c>
      <c r="I109" s="193"/>
      <c r="L109" s="39"/>
      <c r="M109" s="194"/>
      <c r="N109" s="40"/>
      <c r="O109" s="40"/>
      <c r="P109" s="40"/>
      <c r="Q109" s="40"/>
      <c r="R109" s="40"/>
      <c r="S109" s="40"/>
      <c r="T109" s="68"/>
      <c r="AT109" s="22" t="s">
        <v>157</v>
      </c>
      <c r="AU109" s="22" t="s">
        <v>84</v>
      </c>
    </row>
    <row r="110" spans="2:65" s="12" customFormat="1" ht="13.5">
      <c r="B110" s="195"/>
      <c r="D110" s="191" t="s">
        <v>159</v>
      </c>
      <c r="E110" s="196" t="s">
        <v>5</v>
      </c>
      <c r="F110" s="197" t="s">
        <v>180</v>
      </c>
      <c r="H110" s="198">
        <v>12.074999999999999</v>
      </c>
      <c r="I110" s="199"/>
      <c r="L110" s="195"/>
      <c r="M110" s="200"/>
      <c r="N110" s="201"/>
      <c r="O110" s="201"/>
      <c r="P110" s="201"/>
      <c r="Q110" s="201"/>
      <c r="R110" s="201"/>
      <c r="S110" s="201"/>
      <c r="T110" s="202"/>
      <c r="AT110" s="196" t="s">
        <v>159</v>
      </c>
      <c r="AU110" s="196" t="s">
        <v>84</v>
      </c>
      <c r="AV110" s="12" t="s">
        <v>84</v>
      </c>
      <c r="AW110" s="12" t="s">
        <v>37</v>
      </c>
      <c r="AX110" s="12" t="s">
        <v>81</v>
      </c>
      <c r="AY110" s="196" t="s">
        <v>148</v>
      </c>
    </row>
    <row r="111" spans="2:65" s="1" customFormat="1" ht="25.5" customHeight="1">
      <c r="B111" s="178"/>
      <c r="C111" s="179" t="s">
        <v>181</v>
      </c>
      <c r="D111" s="179" t="s">
        <v>150</v>
      </c>
      <c r="E111" s="180" t="s">
        <v>182</v>
      </c>
      <c r="F111" s="181" t="s">
        <v>183</v>
      </c>
      <c r="G111" s="182" t="s">
        <v>153</v>
      </c>
      <c r="H111" s="183">
        <v>12.074999999999999</v>
      </c>
      <c r="I111" s="184"/>
      <c r="J111" s="185">
        <f>ROUND(I111*H111,2)</f>
        <v>0</v>
      </c>
      <c r="K111" s="181" t="s">
        <v>154</v>
      </c>
      <c r="L111" s="39"/>
      <c r="M111" s="186" t="s">
        <v>5</v>
      </c>
      <c r="N111" s="187" t="s">
        <v>45</v>
      </c>
      <c r="O111" s="40"/>
      <c r="P111" s="188">
        <f>O111*H111</f>
        <v>0</v>
      </c>
      <c r="Q111" s="188">
        <v>0</v>
      </c>
      <c r="R111" s="188">
        <f>Q111*H111</f>
        <v>0</v>
      </c>
      <c r="S111" s="188">
        <v>0</v>
      </c>
      <c r="T111" s="189">
        <f>S111*H111</f>
        <v>0</v>
      </c>
      <c r="AR111" s="22" t="s">
        <v>155</v>
      </c>
      <c r="AT111" s="22" t="s">
        <v>150</v>
      </c>
      <c r="AU111" s="22" t="s">
        <v>84</v>
      </c>
      <c r="AY111" s="22" t="s">
        <v>148</v>
      </c>
      <c r="BE111" s="190">
        <f>IF(N111="základní",J111,0)</f>
        <v>0</v>
      </c>
      <c r="BF111" s="190">
        <f>IF(N111="snížená",J111,0)</f>
        <v>0</v>
      </c>
      <c r="BG111" s="190">
        <f>IF(N111="zákl. přenesená",J111,0)</f>
        <v>0</v>
      </c>
      <c r="BH111" s="190">
        <f>IF(N111="sníž. přenesená",J111,0)</f>
        <v>0</v>
      </c>
      <c r="BI111" s="190">
        <f>IF(N111="nulová",J111,0)</f>
        <v>0</v>
      </c>
      <c r="BJ111" s="22" t="s">
        <v>81</v>
      </c>
      <c r="BK111" s="190">
        <f>ROUND(I111*H111,2)</f>
        <v>0</v>
      </c>
      <c r="BL111" s="22" t="s">
        <v>155</v>
      </c>
      <c r="BM111" s="22" t="s">
        <v>184</v>
      </c>
    </row>
    <row r="112" spans="2:65" s="1" customFormat="1" ht="16.5" customHeight="1">
      <c r="B112" s="178"/>
      <c r="C112" s="179" t="s">
        <v>185</v>
      </c>
      <c r="D112" s="179" t="s">
        <v>150</v>
      </c>
      <c r="E112" s="180" t="s">
        <v>186</v>
      </c>
      <c r="F112" s="181" t="s">
        <v>187</v>
      </c>
      <c r="G112" s="182" t="s">
        <v>153</v>
      </c>
      <c r="H112" s="183">
        <v>10.143000000000001</v>
      </c>
      <c r="I112" s="184"/>
      <c r="J112" s="185">
        <f>ROUND(I112*H112,2)</f>
        <v>0</v>
      </c>
      <c r="K112" s="181" t="s">
        <v>5</v>
      </c>
      <c r="L112" s="39"/>
      <c r="M112" s="186" t="s">
        <v>5</v>
      </c>
      <c r="N112" s="187" t="s">
        <v>45</v>
      </c>
      <c r="O112" s="40"/>
      <c r="P112" s="188">
        <f>O112*H112</f>
        <v>0</v>
      </c>
      <c r="Q112" s="188">
        <v>0</v>
      </c>
      <c r="R112" s="188">
        <f>Q112*H112</f>
        <v>0</v>
      </c>
      <c r="S112" s="188">
        <v>0</v>
      </c>
      <c r="T112" s="189">
        <f>S112*H112</f>
        <v>0</v>
      </c>
      <c r="AR112" s="22" t="s">
        <v>155</v>
      </c>
      <c r="AT112" s="22" t="s">
        <v>150</v>
      </c>
      <c r="AU112" s="22" t="s">
        <v>84</v>
      </c>
      <c r="AY112" s="22" t="s">
        <v>148</v>
      </c>
      <c r="BE112" s="190">
        <f>IF(N112="základní",J112,0)</f>
        <v>0</v>
      </c>
      <c r="BF112" s="190">
        <f>IF(N112="snížená",J112,0)</f>
        <v>0</v>
      </c>
      <c r="BG112" s="190">
        <f>IF(N112="zákl. přenesená",J112,0)</f>
        <v>0</v>
      </c>
      <c r="BH112" s="190">
        <f>IF(N112="sníž. přenesená",J112,0)</f>
        <v>0</v>
      </c>
      <c r="BI112" s="190">
        <f>IF(N112="nulová",J112,0)</f>
        <v>0</v>
      </c>
      <c r="BJ112" s="22" t="s">
        <v>81</v>
      </c>
      <c r="BK112" s="190">
        <f>ROUND(I112*H112,2)</f>
        <v>0</v>
      </c>
      <c r="BL112" s="22" t="s">
        <v>155</v>
      </c>
      <c r="BM112" s="22" t="s">
        <v>188</v>
      </c>
    </row>
    <row r="113" spans="2:65" s="1" customFormat="1" ht="25.5" customHeight="1">
      <c r="B113" s="178"/>
      <c r="C113" s="179" t="s">
        <v>189</v>
      </c>
      <c r="D113" s="179" t="s">
        <v>150</v>
      </c>
      <c r="E113" s="180" t="s">
        <v>190</v>
      </c>
      <c r="F113" s="181" t="s">
        <v>191</v>
      </c>
      <c r="G113" s="182" t="s">
        <v>153</v>
      </c>
      <c r="H113" s="183">
        <v>4.9459999999999997</v>
      </c>
      <c r="I113" s="184"/>
      <c r="J113" s="185">
        <f>ROUND(I113*H113,2)</f>
        <v>0</v>
      </c>
      <c r="K113" s="181" t="s">
        <v>154</v>
      </c>
      <c r="L113" s="39"/>
      <c r="M113" s="186" t="s">
        <v>5</v>
      </c>
      <c r="N113" s="187" t="s">
        <v>45</v>
      </c>
      <c r="O113" s="40"/>
      <c r="P113" s="188">
        <f>O113*H113</f>
        <v>0</v>
      </c>
      <c r="Q113" s="188">
        <v>0</v>
      </c>
      <c r="R113" s="188">
        <f>Q113*H113</f>
        <v>0</v>
      </c>
      <c r="S113" s="188">
        <v>0</v>
      </c>
      <c r="T113" s="189">
        <f>S113*H113</f>
        <v>0</v>
      </c>
      <c r="AR113" s="22" t="s">
        <v>155</v>
      </c>
      <c r="AT113" s="22" t="s">
        <v>150</v>
      </c>
      <c r="AU113" s="22" t="s">
        <v>84</v>
      </c>
      <c r="AY113" s="22" t="s">
        <v>148</v>
      </c>
      <c r="BE113" s="190">
        <f>IF(N113="základní",J113,0)</f>
        <v>0</v>
      </c>
      <c r="BF113" s="190">
        <f>IF(N113="snížená",J113,0)</f>
        <v>0</v>
      </c>
      <c r="BG113" s="190">
        <f>IF(N113="zákl. přenesená",J113,0)</f>
        <v>0</v>
      </c>
      <c r="BH113" s="190">
        <f>IF(N113="sníž. přenesená",J113,0)</f>
        <v>0</v>
      </c>
      <c r="BI113" s="190">
        <f>IF(N113="nulová",J113,0)</f>
        <v>0</v>
      </c>
      <c r="BJ113" s="22" t="s">
        <v>81</v>
      </c>
      <c r="BK113" s="190">
        <f>ROUND(I113*H113,2)</f>
        <v>0</v>
      </c>
      <c r="BL113" s="22" t="s">
        <v>155</v>
      </c>
      <c r="BM113" s="22" t="s">
        <v>192</v>
      </c>
    </row>
    <row r="114" spans="2:65" s="1" customFormat="1" ht="409.5">
      <c r="B114" s="39"/>
      <c r="D114" s="191" t="s">
        <v>157</v>
      </c>
      <c r="F114" s="192" t="s">
        <v>193</v>
      </c>
      <c r="I114" s="193"/>
      <c r="L114" s="39"/>
      <c r="M114" s="194"/>
      <c r="N114" s="40"/>
      <c r="O114" s="40"/>
      <c r="P114" s="40"/>
      <c r="Q114" s="40"/>
      <c r="R114" s="40"/>
      <c r="S114" s="40"/>
      <c r="T114" s="68"/>
      <c r="AT114" s="22" t="s">
        <v>157</v>
      </c>
      <c r="AU114" s="22" t="s">
        <v>84</v>
      </c>
    </row>
    <row r="115" spans="2:65" s="12" customFormat="1" ht="13.5">
      <c r="B115" s="195"/>
      <c r="D115" s="191" t="s">
        <v>159</v>
      </c>
      <c r="E115" s="196" t="s">
        <v>5</v>
      </c>
      <c r="F115" s="197" t="s">
        <v>194</v>
      </c>
      <c r="H115" s="198">
        <v>4.9459999999999997</v>
      </c>
      <c r="I115" s="199"/>
      <c r="L115" s="195"/>
      <c r="M115" s="200"/>
      <c r="N115" s="201"/>
      <c r="O115" s="201"/>
      <c r="P115" s="201"/>
      <c r="Q115" s="201"/>
      <c r="R115" s="201"/>
      <c r="S115" s="201"/>
      <c r="T115" s="202"/>
      <c r="AT115" s="196" t="s">
        <v>159</v>
      </c>
      <c r="AU115" s="196" t="s">
        <v>84</v>
      </c>
      <c r="AV115" s="12" t="s">
        <v>84</v>
      </c>
      <c r="AW115" s="12" t="s">
        <v>37</v>
      </c>
      <c r="AX115" s="12" t="s">
        <v>81</v>
      </c>
      <c r="AY115" s="196" t="s">
        <v>148</v>
      </c>
    </row>
    <row r="116" spans="2:65" s="1" customFormat="1" ht="16.5" customHeight="1">
      <c r="B116" s="178"/>
      <c r="C116" s="203" t="s">
        <v>195</v>
      </c>
      <c r="D116" s="203" t="s">
        <v>196</v>
      </c>
      <c r="E116" s="204" t="s">
        <v>197</v>
      </c>
      <c r="F116" s="205" t="s">
        <v>198</v>
      </c>
      <c r="G116" s="206" t="s">
        <v>199</v>
      </c>
      <c r="H116" s="207">
        <v>4.9459999999999997</v>
      </c>
      <c r="I116" s="208"/>
      <c r="J116" s="209">
        <f>ROUND(I116*H116,2)</f>
        <v>0</v>
      </c>
      <c r="K116" s="205" t="s">
        <v>154</v>
      </c>
      <c r="L116" s="210"/>
      <c r="M116" s="211" t="s">
        <v>5</v>
      </c>
      <c r="N116" s="212" t="s">
        <v>45</v>
      </c>
      <c r="O116" s="40"/>
      <c r="P116" s="188">
        <f>O116*H116</f>
        <v>0</v>
      </c>
      <c r="Q116" s="188">
        <v>1</v>
      </c>
      <c r="R116" s="188">
        <f>Q116*H116</f>
        <v>4.9459999999999997</v>
      </c>
      <c r="S116" s="188">
        <v>0</v>
      </c>
      <c r="T116" s="189">
        <f>S116*H116</f>
        <v>0</v>
      </c>
      <c r="AR116" s="22" t="s">
        <v>189</v>
      </c>
      <c r="AT116" s="22" t="s">
        <v>196</v>
      </c>
      <c r="AU116" s="22" t="s">
        <v>84</v>
      </c>
      <c r="AY116" s="22" t="s">
        <v>148</v>
      </c>
      <c r="BE116" s="190">
        <f>IF(N116="základní",J116,0)</f>
        <v>0</v>
      </c>
      <c r="BF116" s="190">
        <f>IF(N116="snížená",J116,0)</f>
        <v>0</v>
      </c>
      <c r="BG116" s="190">
        <f>IF(N116="zákl. přenesená",J116,0)</f>
        <v>0</v>
      </c>
      <c r="BH116" s="190">
        <f>IF(N116="sníž. přenesená",J116,0)</f>
        <v>0</v>
      </c>
      <c r="BI116" s="190">
        <f>IF(N116="nulová",J116,0)</f>
        <v>0</v>
      </c>
      <c r="BJ116" s="22" t="s">
        <v>81</v>
      </c>
      <c r="BK116" s="190">
        <f>ROUND(I116*H116,2)</f>
        <v>0</v>
      </c>
      <c r="BL116" s="22" t="s">
        <v>155</v>
      </c>
      <c r="BM116" s="22" t="s">
        <v>200</v>
      </c>
    </row>
    <row r="117" spans="2:65" s="11" customFormat="1" ht="22.35" customHeight="1">
      <c r="B117" s="165"/>
      <c r="D117" s="166" t="s">
        <v>73</v>
      </c>
      <c r="E117" s="176" t="s">
        <v>201</v>
      </c>
      <c r="F117" s="176" t="s">
        <v>202</v>
      </c>
      <c r="I117" s="168"/>
      <c r="J117" s="177">
        <f>BK117</f>
        <v>0</v>
      </c>
      <c r="L117" s="165"/>
      <c r="M117" s="170"/>
      <c r="N117" s="171"/>
      <c r="O117" s="171"/>
      <c r="P117" s="172">
        <f>SUM(P118:P123)</f>
        <v>0</v>
      </c>
      <c r="Q117" s="171"/>
      <c r="R117" s="172">
        <f>SUM(R118:R123)</f>
        <v>0</v>
      </c>
      <c r="S117" s="171"/>
      <c r="T117" s="173">
        <f>SUM(T118:T123)</f>
        <v>7.0289999999999999</v>
      </c>
      <c r="AR117" s="166" t="s">
        <v>81</v>
      </c>
      <c r="AT117" s="174" t="s">
        <v>73</v>
      </c>
      <c r="AU117" s="174" t="s">
        <v>84</v>
      </c>
      <c r="AY117" s="166" t="s">
        <v>148</v>
      </c>
      <c r="BK117" s="175">
        <f>SUM(BK118:BK123)</f>
        <v>0</v>
      </c>
    </row>
    <row r="118" spans="2:65" s="1" customFormat="1" ht="51" customHeight="1">
      <c r="B118" s="178"/>
      <c r="C118" s="179" t="s">
        <v>203</v>
      </c>
      <c r="D118" s="179" t="s">
        <v>150</v>
      </c>
      <c r="E118" s="180" t="s">
        <v>204</v>
      </c>
      <c r="F118" s="181" t="s">
        <v>205</v>
      </c>
      <c r="G118" s="182" t="s">
        <v>168</v>
      </c>
      <c r="H118" s="183">
        <v>16.2</v>
      </c>
      <c r="I118" s="184"/>
      <c r="J118" s="185">
        <f>ROUND(I118*H118,2)</f>
        <v>0</v>
      </c>
      <c r="K118" s="181" t="s">
        <v>154</v>
      </c>
      <c r="L118" s="39"/>
      <c r="M118" s="186" t="s">
        <v>5</v>
      </c>
      <c r="N118" s="187" t="s">
        <v>45</v>
      </c>
      <c r="O118" s="40"/>
      <c r="P118" s="188">
        <f>O118*H118</f>
        <v>0</v>
      </c>
      <c r="Q118" s="188">
        <v>0</v>
      </c>
      <c r="R118" s="188">
        <f>Q118*H118</f>
        <v>0</v>
      </c>
      <c r="S118" s="188">
        <v>0.255</v>
      </c>
      <c r="T118" s="189">
        <f>S118*H118</f>
        <v>4.1310000000000002</v>
      </c>
      <c r="AR118" s="22" t="s">
        <v>155</v>
      </c>
      <c r="AT118" s="22" t="s">
        <v>150</v>
      </c>
      <c r="AU118" s="22" t="s">
        <v>165</v>
      </c>
      <c r="AY118" s="22" t="s">
        <v>148</v>
      </c>
      <c r="BE118" s="190">
        <f>IF(N118="základní",J118,0)</f>
        <v>0</v>
      </c>
      <c r="BF118" s="190">
        <f>IF(N118="snížená",J118,0)</f>
        <v>0</v>
      </c>
      <c r="BG118" s="190">
        <f>IF(N118="zákl. přenesená",J118,0)</f>
        <v>0</v>
      </c>
      <c r="BH118" s="190">
        <f>IF(N118="sníž. přenesená",J118,0)</f>
        <v>0</v>
      </c>
      <c r="BI118" s="190">
        <f>IF(N118="nulová",J118,0)</f>
        <v>0</v>
      </c>
      <c r="BJ118" s="22" t="s">
        <v>81</v>
      </c>
      <c r="BK118" s="190">
        <f>ROUND(I118*H118,2)</f>
        <v>0</v>
      </c>
      <c r="BL118" s="22" t="s">
        <v>155</v>
      </c>
      <c r="BM118" s="22" t="s">
        <v>206</v>
      </c>
    </row>
    <row r="119" spans="2:65" s="1" customFormat="1" ht="189">
      <c r="B119" s="39"/>
      <c r="D119" s="191" t="s">
        <v>157</v>
      </c>
      <c r="F119" s="192" t="s">
        <v>207</v>
      </c>
      <c r="I119" s="193"/>
      <c r="L119" s="39"/>
      <c r="M119" s="194"/>
      <c r="N119" s="40"/>
      <c r="O119" s="40"/>
      <c r="P119" s="40"/>
      <c r="Q119" s="40"/>
      <c r="R119" s="40"/>
      <c r="S119" s="40"/>
      <c r="T119" s="68"/>
      <c r="AT119" s="22" t="s">
        <v>157</v>
      </c>
      <c r="AU119" s="22" t="s">
        <v>165</v>
      </c>
    </row>
    <row r="120" spans="2:65" s="12" customFormat="1" ht="13.5">
      <c r="B120" s="195"/>
      <c r="D120" s="191" t="s">
        <v>159</v>
      </c>
      <c r="E120" s="196" t="s">
        <v>5</v>
      </c>
      <c r="F120" s="197" t="s">
        <v>208</v>
      </c>
      <c r="H120" s="198">
        <v>16.2</v>
      </c>
      <c r="I120" s="199"/>
      <c r="L120" s="195"/>
      <c r="M120" s="200"/>
      <c r="N120" s="201"/>
      <c r="O120" s="201"/>
      <c r="P120" s="201"/>
      <c r="Q120" s="201"/>
      <c r="R120" s="201"/>
      <c r="S120" s="201"/>
      <c r="T120" s="202"/>
      <c r="AT120" s="196" t="s">
        <v>159</v>
      </c>
      <c r="AU120" s="196" t="s">
        <v>165</v>
      </c>
      <c r="AV120" s="12" t="s">
        <v>84</v>
      </c>
      <c r="AW120" s="12" t="s">
        <v>37</v>
      </c>
      <c r="AX120" s="12" t="s">
        <v>81</v>
      </c>
      <c r="AY120" s="196" t="s">
        <v>148</v>
      </c>
    </row>
    <row r="121" spans="2:65" s="1" customFormat="1" ht="51" customHeight="1">
      <c r="B121" s="178"/>
      <c r="C121" s="179" t="s">
        <v>201</v>
      </c>
      <c r="D121" s="179" t="s">
        <v>150</v>
      </c>
      <c r="E121" s="180" t="s">
        <v>209</v>
      </c>
      <c r="F121" s="181" t="s">
        <v>210</v>
      </c>
      <c r="G121" s="182" t="s">
        <v>168</v>
      </c>
      <c r="H121" s="183">
        <v>9.66</v>
      </c>
      <c r="I121" s="184"/>
      <c r="J121" s="185">
        <f>ROUND(I121*H121,2)</f>
        <v>0</v>
      </c>
      <c r="K121" s="181" t="s">
        <v>154</v>
      </c>
      <c r="L121" s="39"/>
      <c r="M121" s="186" t="s">
        <v>5</v>
      </c>
      <c r="N121" s="187" t="s">
        <v>45</v>
      </c>
      <c r="O121" s="40"/>
      <c r="P121" s="188">
        <f>O121*H121</f>
        <v>0</v>
      </c>
      <c r="Q121" s="188">
        <v>0</v>
      </c>
      <c r="R121" s="188">
        <f>Q121*H121</f>
        <v>0</v>
      </c>
      <c r="S121" s="188">
        <v>0.3</v>
      </c>
      <c r="T121" s="189">
        <f>S121*H121</f>
        <v>2.8980000000000001</v>
      </c>
      <c r="AR121" s="22" t="s">
        <v>155</v>
      </c>
      <c r="AT121" s="22" t="s">
        <v>150</v>
      </c>
      <c r="AU121" s="22" t="s">
        <v>165</v>
      </c>
      <c r="AY121" s="22" t="s">
        <v>148</v>
      </c>
      <c r="BE121" s="190">
        <f>IF(N121="základní",J121,0)</f>
        <v>0</v>
      </c>
      <c r="BF121" s="190">
        <f>IF(N121="snížená",J121,0)</f>
        <v>0</v>
      </c>
      <c r="BG121" s="190">
        <f>IF(N121="zákl. přenesená",J121,0)</f>
        <v>0</v>
      </c>
      <c r="BH121" s="190">
        <f>IF(N121="sníž. přenesená",J121,0)</f>
        <v>0</v>
      </c>
      <c r="BI121" s="190">
        <f>IF(N121="nulová",J121,0)</f>
        <v>0</v>
      </c>
      <c r="BJ121" s="22" t="s">
        <v>81</v>
      </c>
      <c r="BK121" s="190">
        <f>ROUND(I121*H121,2)</f>
        <v>0</v>
      </c>
      <c r="BL121" s="22" t="s">
        <v>155</v>
      </c>
      <c r="BM121" s="22" t="s">
        <v>211</v>
      </c>
    </row>
    <row r="122" spans="2:65" s="1" customFormat="1" ht="256.5">
      <c r="B122" s="39"/>
      <c r="D122" s="191" t="s">
        <v>157</v>
      </c>
      <c r="F122" s="192" t="s">
        <v>212</v>
      </c>
      <c r="I122" s="193"/>
      <c r="L122" s="39"/>
      <c r="M122" s="194"/>
      <c r="N122" s="40"/>
      <c r="O122" s="40"/>
      <c r="P122" s="40"/>
      <c r="Q122" s="40"/>
      <c r="R122" s="40"/>
      <c r="S122" s="40"/>
      <c r="T122" s="68"/>
      <c r="AT122" s="22" t="s">
        <v>157</v>
      </c>
      <c r="AU122" s="22" t="s">
        <v>165</v>
      </c>
    </row>
    <row r="123" spans="2:65" s="12" customFormat="1" ht="13.5">
      <c r="B123" s="195"/>
      <c r="D123" s="191" t="s">
        <v>159</v>
      </c>
      <c r="E123" s="196" t="s">
        <v>5</v>
      </c>
      <c r="F123" s="197" t="s">
        <v>213</v>
      </c>
      <c r="H123" s="198">
        <v>9.66</v>
      </c>
      <c r="I123" s="199"/>
      <c r="L123" s="195"/>
      <c r="M123" s="200"/>
      <c r="N123" s="201"/>
      <c r="O123" s="201"/>
      <c r="P123" s="201"/>
      <c r="Q123" s="201"/>
      <c r="R123" s="201"/>
      <c r="S123" s="201"/>
      <c r="T123" s="202"/>
      <c r="AT123" s="196" t="s">
        <v>159</v>
      </c>
      <c r="AU123" s="196" t="s">
        <v>165</v>
      </c>
      <c r="AV123" s="12" t="s">
        <v>84</v>
      </c>
      <c r="AW123" s="12" t="s">
        <v>37</v>
      </c>
      <c r="AX123" s="12" t="s">
        <v>81</v>
      </c>
      <c r="AY123" s="196" t="s">
        <v>148</v>
      </c>
    </row>
    <row r="124" spans="2:65" s="11" customFormat="1" ht="29.85" customHeight="1">
      <c r="B124" s="165"/>
      <c r="D124" s="166" t="s">
        <v>73</v>
      </c>
      <c r="E124" s="176" t="s">
        <v>84</v>
      </c>
      <c r="F124" s="176" t="s">
        <v>214</v>
      </c>
      <c r="I124" s="168"/>
      <c r="J124" s="177">
        <f>BK124</f>
        <v>0</v>
      </c>
      <c r="L124" s="165"/>
      <c r="M124" s="170"/>
      <c r="N124" s="171"/>
      <c r="O124" s="171"/>
      <c r="P124" s="172">
        <f>SUM(P125:P146)</f>
        <v>0</v>
      </c>
      <c r="Q124" s="171"/>
      <c r="R124" s="172">
        <f>SUM(R125:R146)</f>
        <v>7.9597170400000001</v>
      </c>
      <c r="S124" s="171"/>
      <c r="T124" s="173">
        <f>SUM(T125:T146)</f>
        <v>4.2704999999999993E-2</v>
      </c>
      <c r="AR124" s="166" t="s">
        <v>81</v>
      </c>
      <c r="AT124" s="174" t="s">
        <v>73</v>
      </c>
      <c r="AU124" s="174" t="s">
        <v>81</v>
      </c>
      <c r="AY124" s="166" t="s">
        <v>148</v>
      </c>
      <c r="BK124" s="175">
        <f>SUM(BK125:BK146)</f>
        <v>0</v>
      </c>
    </row>
    <row r="125" spans="2:65" s="1" customFormat="1" ht="25.5" customHeight="1">
      <c r="B125" s="178"/>
      <c r="C125" s="179" t="s">
        <v>215</v>
      </c>
      <c r="D125" s="179" t="s">
        <v>150</v>
      </c>
      <c r="E125" s="180" t="s">
        <v>216</v>
      </c>
      <c r="F125" s="181" t="s">
        <v>217</v>
      </c>
      <c r="G125" s="182" t="s">
        <v>153</v>
      </c>
      <c r="H125" s="183">
        <v>1.1830000000000001</v>
      </c>
      <c r="I125" s="184"/>
      <c r="J125" s="185">
        <f>ROUND(I125*H125,2)</f>
        <v>0</v>
      </c>
      <c r="K125" s="181" t="s">
        <v>154</v>
      </c>
      <c r="L125" s="39"/>
      <c r="M125" s="186" t="s">
        <v>5</v>
      </c>
      <c r="N125" s="187" t="s">
        <v>45</v>
      </c>
      <c r="O125" s="40"/>
      <c r="P125" s="188">
        <f>O125*H125</f>
        <v>0</v>
      </c>
      <c r="Q125" s="188">
        <v>2.45329</v>
      </c>
      <c r="R125" s="188">
        <f>Q125*H125</f>
        <v>2.9022420700000002</v>
      </c>
      <c r="S125" s="188">
        <v>0</v>
      </c>
      <c r="T125" s="189">
        <f>S125*H125</f>
        <v>0</v>
      </c>
      <c r="AR125" s="22" t="s">
        <v>155</v>
      </c>
      <c r="AT125" s="22" t="s">
        <v>150</v>
      </c>
      <c r="AU125" s="22" t="s">
        <v>84</v>
      </c>
      <c r="AY125" s="22" t="s">
        <v>148</v>
      </c>
      <c r="BE125" s="190">
        <f>IF(N125="základní",J125,0)</f>
        <v>0</v>
      </c>
      <c r="BF125" s="190">
        <f>IF(N125="snížená",J125,0)</f>
        <v>0</v>
      </c>
      <c r="BG125" s="190">
        <f>IF(N125="zákl. přenesená",J125,0)</f>
        <v>0</v>
      </c>
      <c r="BH125" s="190">
        <f>IF(N125="sníž. přenesená",J125,0)</f>
        <v>0</v>
      </c>
      <c r="BI125" s="190">
        <f>IF(N125="nulová",J125,0)</f>
        <v>0</v>
      </c>
      <c r="BJ125" s="22" t="s">
        <v>81</v>
      </c>
      <c r="BK125" s="190">
        <f>ROUND(I125*H125,2)</f>
        <v>0</v>
      </c>
      <c r="BL125" s="22" t="s">
        <v>155</v>
      </c>
      <c r="BM125" s="22" t="s">
        <v>218</v>
      </c>
    </row>
    <row r="126" spans="2:65" s="1" customFormat="1" ht="94.5">
      <c r="B126" s="39"/>
      <c r="D126" s="191" t="s">
        <v>157</v>
      </c>
      <c r="F126" s="192" t="s">
        <v>219</v>
      </c>
      <c r="I126" s="193"/>
      <c r="L126" s="39"/>
      <c r="M126" s="194"/>
      <c r="N126" s="40"/>
      <c r="O126" s="40"/>
      <c r="P126" s="40"/>
      <c r="Q126" s="40"/>
      <c r="R126" s="40"/>
      <c r="S126" s="40"/>
      <c r="T126" s="68"/>
      <c r="AT126" s="22" t="s">
        <v>157</v>
      </c>
      <c r="AU126" s="22" t="s">
        <v>84</v>
      </c>
    </row>
    <row r="127" spans="2:65" s="12" customFormat="1" ht="13.5">
      <c r="B127" s="195"/>
      <c r="D127" s="191" t="s">
        <v>159</v>
      </c>
      <c r="E127" s="196" t="s">
        <v>5</v>
      </c>
      <c r="F127" s="197" t="s">
        <v>220</v>
      </c>
      <c r="H127" s="198">
        <v>1.1830000000000001</v>
      </c>
      <c r="I127" s="199"/>
      <c r="L127" s="195"/>
      <c r="M127" s="200"/>
      <c r="N127" s="201"/>
      <c r="O127" s="201"/>
      <c r="P127" s="201"/>
      <c r="Q127" s="201"/>
      <c r="R127" s="201"/>
      <c r="S127" s="201"/>
      <c r="T127" s="202"/>
      <c r="AT127" s="196" t="s">
        <v>159</v>
      </c>
      <c r="AU127" s="196" t="s">
        <v>84</v>
      </c>
      <c r="AV127" s="12" t="s">
        <v>84</v>
      </c>
      <c r="AW127" s="12" t="s">
        <v>37</v>
      </c>
      <c r="AX127" s="12" t="s">
        <v>81</v>
      </c>
      <c r="AY127" s="196" t="s">
        <v>148</v>
      </c>
    </row>
    <row r="128" spans="2:65" s="1" customFormat="1" ht="38.25" customHeight="1">
      <c r="B128" s="178"/>
      <c r="C128" s="179" t="s">
        <v>221</v>
      </c>
      <c r="D128" s="179" t="s">
        <v>150</v>
      </c>
      <c r="E128" s="180" t="s">
        <v>222</v>
      </c>
      <c r="F128" s="181" t="s">
        <v>223</v>
      </c>
      <c r="G128" s="182" t="s">
        <v>168</v>
      </c>
      <c r="H128" s="183">
        <v>1.6379999999999999</v>
      </c>
      <c r="I128" s="184"/>
      <c r="J128" s="185">
        <f>ROUND(I128*H128,2)</f>
        <v>0</v>
      </c>
      <c r="K128" s="181" t="s">
        <v>154</v>
      </c>
      <c r="L128" s="39"/>
      <c r="M128" s="186" t="s">
        <v>5</v>
      </c>
      <c r="N128" s="187" t="s">
        <v>45</v>
      </c>
      <c r="O128" s="40"/>
      <c r="P128" s="188">
        <f>O128*H128</f>
        <v>0</v>
      </c>
      <c r="Q128" s="188">
        <v>1.0300000000000001E-3</v>
      </c>
      <c r="R128" s="188">
        <f>Q128*H128</f>
        <v>1.6871400000000002E-3</v>
      </c>
      <c r="S128" s="188">
        <v>0</v>
      </c>
      <c r="T128" s="189">
        <f>S128*H128</f>
        <v>0</v>
      </c>
      <c r="AR128" s="22" t="s">
        <v>155</v>
      </c>
      <c r="AT128" s="22" t="s">
        <v>150</v>
      </c>
      <c r="AU128" s="22" t="s">
        <v>84</v>
      </c>
      <c r="AY128" s="22" t="s">
        <v>148</v>
      </c>
      <c r="BE128" s="190">
        <f>IF(N128="základní",J128,0)</f>
        <v>0</v>
      </c>
      <c r="BF128" s="190">
        <f>IF(N128="snížená",J128,0)</f>
        <v>0</v>
      </c>
      <c r="BG128" s="190">
        <f>IF(N128="zákl. přenesená",J128,0)</f>
        <v>0</v>
      </c>
      <c r="BH128" s="190">
        <f>IF(N128="sníž. přenesená",J128,0)</f>
        <v>0</v>
      </c>
      <c r="BI128" s="190">
        <f>IF(N128="nulová",J128,0)</f>
        <v>0</v>
      </c>
      <c r="BJ128" s="22" t="s">
        <v>81</v>
      </c>
      <c r="BK128" s="190">
        <f>ROUND(I128*H128,2)</f>
        <v>0</v>
      </c>
      <c r="BL128" s="22" t="s">
        <v>155</v>
      </c>
      <c r="BM128" s="22" t="s">
        <v>224</v>
      </c>
    </row>
    <row r="129" spans="2:65" s="12" customFormat="1" ht="13.5">
      <c r="B129" s="195"/>
      <c r="D129" s="191" t="s">
        <v>159</v>
      </c>
      <c r="E129" s="196" t="s">
        <v>5</v>
      </c>
      <c r="F129" s="197" t="s">
        <v>225</v>
      </c>
      <c r="H129" s="198">
        <v>1.6379999999999999</v>
      </c>
      <c r="I129" s="199"/>
      <c r="L129" s="195"/>
      <c r="M129" s="200"/>
      <c r="N129" s="201"/>
      <c r="O129" s="201"/>
      <c r="P129" s="201"/>
      <c r="Q129" s="201"/>
      <c r="R129" s="201"/>
      <c r="S129" s="201"/>
      <c r="T129" s="202"/>
      <c r="AT129" s="196" t="s">
        <v>159</v>
      </c>
      <c r="AU129" s="196" t="s">
        <v>84</v>
      </c>
      <c r="AV129" s="12" t="s">
        <v>84</v>
      </c>
      <c r="AW129" s="12" t="s">
        <v>37</v>
      </c>
      <c r="AX129" s="12" t="s">
        <v>81</v>
      </c>
      <c r="AY129" s="196" t="s">
        <v>148</v>
      </c>
    </row>
    <row r="130" spans="2:65" s="1" customFormat="1" ht="38.25" customHeight="1">
      <c r="B130" s="178"/>
      <c r="C130" s="179" t="s">
        <v>226</v>
      </c>
      <c r="D130" s="179" t="s">
        <v>150</v>
      </c>
      <c r="E130" s="180" t="s">
        <v>227</v>
      </c>
      <c r="F130" s="181" t="s">
        <v>228</v>
      </c>
      <c r="G130" s="182" t="s">
        <v>168</v>
      </c>
      <c r="H130" s="183">
        <v>1.6379999999999999</v>
      </c>
      <c r="I130" s="184"/>
      <c r="J130" s="185">
        <f>ROUND(I130*H130,2)</f>
        <v>0</v>
      </c>
      <c r="K130" s="181" t="s">
        <v>154</v>
      </c>
      <c r="L130" s="39"/>
      <c r="M130" s="186" t="s">
        <v>5</v>
      </c>
      <c r="N130" s="187" t="s">
        <v>45</v>
      </c>
      <c r="O130" s="40"/>
      <c r="P130" s="188">
        <f>O130*H130</f>
        <v>0</v>
      </c>
      <c r="Q130" s="188">
        <v>0</v>
      </c>
      <c r="R130" s="188">
        <f>Q130*H130</f>
        <v>0</v>
      </c>
      <c r="S130" s="188">
        <v>0</v>
      </c>
      <c r="T130" s="189">
        <f>S130*H130</f>
        <v>0</v>
      </c>
      <c r="AR130" s="22" t="s">
        <v>155</v>
      </c>
      <c r="AT130" s="22" t="s">
        <v>150</v>
      </c>
      <c r="AU130" s="22" t="s">
        <v>84</v>
      </c>
      <c r="AY130" s="22" t="s">
        <v>148</v>
      </c>
      <c r="BE130" s="190">
        <f>IF(N130="základní",J130,0)</f>
        <v>0</v>
      </c>
      <c r="BF130" s="190">
        <f>IF(N130="snížená",J130,0)</f>
        <v>0</v>
      </c>
      <c r="BG130" s="190">
        <f>IF(N130="zákl. přenesená",J130,0)</f>
        <v>0</v>
      </c>
      <c r="BH130" s="190">
        <f>IF(N130="sníž. přenesená",J130,0)</f>
        <v>0</v>
      </c>
      <c r="BI130" s="190">
        <f>IF(N130="nulová",J130,0)</f>
        <v>0</v>
      </c>
      <c r="BJ130" s="22" t="s">
        <v>81</v>
      </c>
      <c r="BK130" s="190">
        <f>ROUND(I130*H130,2)</f>
        <v>0</v>
      </c>
      <c r="BL130" s="22" t="s">
        <v>155</v>
      </c>
      <c r="BM130" s="22" t="s">
        <v>229</v>
      </c>
    </row>
    <row r="131" spans="2:65" s="1" customFormat="1" ht="16.5" customHeight="1">
      <c r="B131" s="178"/>
      <c r="C131" s="179" t="s">
        <v>11</v>
      </c>
      <c r="D131" s="179" t="s">
        <v>150</v>
      </c>
      <c r="E131" s="180" t="s">
        <v>230</v>
      </c>
      <c r="F131" s="181" t="s">
        <v>231</v>
      </c>
      <c r="G131" s="182" t="s">
        <v>199</v>
      </c>
      <c r="H131" s="183">
        <v>0.29599999999999999</v>
      </c>
      <c r="I131" s="184"/>
      <c r="J131" s="185">
        <f>ROUND(I131*H131,2)</f>
        <v>0</v>
      </c>
      <c r="K131" s="181" t="s">
        <v>154</v>
      </c>
      <c r="L131" s="39"/>
      <c r="M131" s="186" t="s">
        <v>5</v>
      </c>
      <c r="N131" s="187" t="s">
        <v>45</v>
      </c>
      <c r="O131" s="40"/>
      <c r="P131" s="188">
        <f>O131*H131</f>
        <v>0</v>
      </c>
      <c r="Q131" s="188">
        <v>1.0601700000000001</v>
      </c>
      <c r="R131" s="188">
        <f>Q131*H131</f>
        <v>0.31381031999999998</v>
      </c>
      <c r="S131" s="188">
        <v>0</v>
      </c>
      <c r="T131" s="189">
        <f>S131*H131</f>
        <v>0</v>
      </c>
      <c r="AR131" s="22" t="s">
        <v>155</v>
      </c>
      <c r="AT131" s="22" t="s">
        <v>150</v>
      </c>
      <c r="AU131" s="22" t="s">
        <v>84</v>
      </c>
      <c r="AY131" s="22" t="s">
        <v>148</v>
      </c>
      <c r="BE131" s="190">
        <f>IF(N131="základní",J131,0)</f>
        <v>0</v>
      </c>
      <c r="BF131" s="190">
        <f>IF(N131="snížená",J131,0)</f>
        <v>0</v>
      </c>
      <c r="BG131" s="190">
        <f>IF(N131="zákl. přenesená",J131,0)</f>
        <v>0</v>
      </c>
      <c r="BH131" s="190">
        <f>IF(N131="sníž. přenesená",J131,0)</f>
        <v>0</v>
      </c>
      <c r="BI131" s="190">
        <f>IF(N131="nulová",J131,0)</f>
        <v>0</v>
      </c>
      <c r="BJ131" s="22" t="s">
        <v>81</v>
      </c>
      <c r="BK131" s="190">
        <f>ROUND(I131*H131,2)</f>
        <v>0</v>
      </c>
      <c r="BL131" s="22" t="s">
        <v>155</v>
      </c>
      <c r="BM131" s="22" t="s">
        <v>232</v>
      </c>
    </row>
    <row r="132" spans="2:65" s="1" customFormat="1" ht="27">
      <c r="B132" s="39"/>
      <c r="D132" s="191" t="s">
        <v>157</v>
      </c>
      <c r="F132" s="192" t="s">
        <v>233</v>
      </c>
      <c r="I132" s="193"/>
      <c r="L132" s="39"/>
      <c r="M132" s="194"/>
      <c r="N132" s="40"/>
      <c r="O132" s="40"/>
      <c r="P132" s="40"/>
      <c r="Q132" s="40"/>
      <c r="R132" s="40"/>
      <c r="S132" s="40"/>
      <c r="T132" s="68"/>
      <c r="AT132" s="22" t="s">
        <v>157</v>
      </c>
      <c r="AU132" s="22" t="s">
        <v>84</v>
      </c>
    </row>
    <row r="133" spans="2:65" s="12" customFormat="1" ht="13.5">
      <c r="B133" s="195"/>
      <c r="D133" s="191" t="s">
        <v>159</v>
      </c>
      <c r="E133" s="196" t="s">
        <v>5</v>
      </c>
      <c r="F133" s="197" t="s">
        <v>234</v>
      </c>
      <c r="H133" s="198">
        <v>0.29599999999999999</v>
      </c>
      <c r="I133" s="199"/>
      <c r="L133" s="195"/>
      <c r="M133" s="200"/>
      <c r="N133" s="201"/>
      <c r="O133" s="201"/>
      <c r="P133" s="201"/>
      <c r="Q133" s="201"/>
      <c r="R133" s="201"/>
      <c r="S133" s="201"/>
      <c r="T133" s="202"/>
      <c r="AT133" s="196" t="s">
        <v>159</v>
      </c>
      <c r="AU133" s="196" t="s">
        <v>84</v>
      </c>
      <c r="AV133" s="12" t="s">
        <v>84</v>
      </c>
      <c r="AW133" s="12" t="s">
        <v>37</v>
      </c>
      <c r="AX133" s="12" t="s">
        <v>81</v>
      </c>
      <c r="AY133" s="196" t="s">
        <v>148</v>
      </c>
    </row>
    <row r="134" spans="2:65" s="1" customFormat="1" ht="25.5" customHeight="1">
      <c r="B134" s="178"/>
      <c r="C134" s="179" t="s">
        <v>235</v>
      </c>
      <c r="D134" s="179" t="s">
        <v>150</v>
      </c>
      <c r="E134" s="180" t="s">
        <v>236</v>
      </c>
      <c r="F134" s="181" t="s">
        <v>237</v>
      </c>
      <c r="G134" s="182" t="s">
        <v>153</v>
      </c>
      <c r="H134" s="183">
        <v>1.7390000000000001</v>
      </c>
      <c r="I134" s="184"/>
      <c r="J134" s="185">
        <f>ROUND(I134*H134,2)</f>
        <v>0</v>
      </c>
      <c r="K134" s="181" t="s">
        <v>154</v>
      </c>
      <c r="L134" s="39"/>
      <c r="M134" s="186" t="s">
        <v>5</v>
      </c>
      <c r="N134" s="187" t="s">
        <v>45</v>
      </c>
      <c r="O134" s="40"/>
      <c r="P134" s="188">
        <f>O134*H134</f>
        <v>0</v>
      </c>
      <c r="Q134" s="188">
        <v>2.45329</v>
      </c>
      <c r="R134" s="188">
        <f>Q134*H134</f>
        <v>4.2662713100000005</v>
      </c>
      <c r="S134" s="188">
        <v>0</v>
      </c>
      <c r="T134" s="189">
        <f>S134*H134</f>
        <v>0</v>
      </c>
      <c r="AR134" s="22" t="s">
        <v>155</v>
      </c>
      <c r="AT134" s="22" t="s">
        <v>150</v>
      </c>
      <c r="AU134" s="22" t="s">
        <v>84</v>
      </c>
      <c r="AY134" s="22" t="s">
        <v>148</v>
      </c>
      <c r="BE134" s="190">
        <f>IF(N134="základní",J134,0)</f>
        <v>0</v>
      </c>
      <c r="BF134" s="190">
        <f>IF(N134="snížená",J134,0)</f>
        <v>0</v>
      </c>
      <c r="BG134" s="190">
        <f>IF(N134="zákl. přenesená",J134,0)</f>
        <v>0</v>
      </c>
      <c r="BH134" s="190">
        <f>IF(N134="sníž. přenesená",J134,0)</f>
        <v>0</v>
      </c>
      <c r="BI134" s="190">
        <f>IF(N134="nulová",J134,0)</f>
        <v>0</v>
      </c>
      <c r="BJ134" s="22" t="s">
        <v>81</v>
      </c>
      <c r="BK134" s="190">
        <f>ROUND(I134*H134,2)</f>
        <v>0</v>
      </c>
      <c r="BL134" s="22" t="s">
        <v>155</v>
      </c>
      <c r="BM134" s="22" t="s">
        <v>238</v>
      </c>
    </row>
    <row r="135" spans="2:65" s="1" customFormat="1" ht="121.5">
      <c r="B135" s="39"/>
      <c r="D135" s="191" t="s">
        <v>157</v>
      </c>
      <c r="F135" s="192" t="s">
        <v>239</v>
      </c>
      <c r="I135" s="193"/>
      <c r="L135" s="39"/>
      <c r="M135" s="194"/>
      <c r="N135" s="40"/>
      <c r="O135" s="40"/>
      <c r="P135" s="40"/>
      <c r="Q135" s="40"/>
      <c r="R135" s="40"/>
      <c r="S135" s="40"/>
      <c r="T135" s="68"/>
      <c r="AT135" s="22" t="s">
        <v>157</v>
      </c>
      <c r="AU135" s="22" t="s">
        <v>84</v>
      </c>
    </row>
    <row r="136" spans="2:65" s="12" customFormat="1" ht="13.5">
      <c r="B136" s="195"/>
      <c r="D136" s="191" t="s">
        <v>159</v>
      </c>
      <c r="E136" s="196" t="s">
        <v>5</v>
      </c>
      <c r="F136" s="197" t="s">
        <v>240</v>
      </c>
      <c r="H136" s="198">
        <v>1.7390000000000001</v>
      </c>
      <c r="I136" s="199"/>
      <c r="L136" s="195"/>
      <c r="M136" s="200"/>
      <c r="N136" s="201"/>
      <c r="O136" s="201"/>
      <c r="P136" s="201"/>
      <c r="Q136" s="201"/>
      <c r="R136" s="201"/>
      <c r="S136" s="201"/>
      <c r="T136" s="202"/>
      <c r="AT136" s="196" t="s">
        <v>159</v>
      </c>
      <c r="AU136" s="196" t="s">
        <v>84</v>
      </c>
      <c r="AV136" s="12" t="s">
        <v>84</v>
      </c>
      <c r="AW136" s="12" t="s">
        <v>37</v>
      </c>
      <c r="AX136" s="12" t="s">
        <v>81</v>
      </c>
      <c r="AY136" s="196" t="s">
        <v>148</v>
      </c>
    </row>
    <row r="137" spans="2:65" s="1" customFormat="1" ht="38.25" customHeight="1">
      <c r="B137" s="178"/>
      <c r="C137" s="179" t="s">
        <v>241</v>
      </c>
      <c r="D137" s="179" t="s">
        <v>150</v>
      </c>
      <c r="E137" s="180" t="s">
        <v>242</v>
      </c>
      <c r="F137" s="181" t="s">
        <v>243</v>
      </c>
      <c r="G137" s="182" t="s">
        <v>168</v>
      </c>
      <c r="H137" s="183">
        <v>13.914999999999999</v>
      </c>
      <c r="I137" s="184"/>
      <c r="J137" s="185">
        <f>ROUND(I137*H137,2)</f>
        <v>0</v>
      </c>
      <c r="K137" s="181" t="s">
        <v>154</v>
      </c>
      <c r="L137" s="39"/>
      <c r="M137" s="186" t="s">
        <v>5</v>
      </c>
      <c r="N137" s="187" t="s">
        <v>45</v>
      </c>
      <c r="O137" s="40"/>
      <c r="P137" s="188">
        <f>O137*H137</f>
        <v>0</v>
      </c>
      <c r="Q137" s="188">
        <v>1.09E-3</v>
      </c>
      <c r="R137" s="188">
        <f>Q137*H137</f>
        <v>1.516735E-2</v>
      </c>
      <c r="S137" s="188">
        <v>0</v>
      </c>
      <c r="T137" s="189">
        <f>S137*H137</f>
        <v>0</v>
      </c>
      <c r="AR137" s="22" t="s">
        <v>155</v>
      </c>
      <c r="AT137" s="22" t="s">
        <v>150</v>
      </c>
      <c r="AU137" s="22" t="s">
        <v>84</v>
      </c>
      <c r="AY137" s="22" t="s">
        <v>148</v>
      </c>
      <c r="BE137" s="190">
        <f>IF(N137="základní",J137,0)</f>
        <v>0</v>
      </c>
      <c r="BF137" s="190">
        <f>IF(N137="snížená",J137,0)</f>
        <v>0</v>
      </c>
      <c r="BG137" s="190">
        <f>IF(N137="zákl. přenesená",J137,0)</f>
        <v>0</v>
      </c>
      <c r="BH137" s="190">
        <f>IF(N137="sníž. přenesená",J137,0)</f>
        <v>0</v>
      </c>
      <c r="BI137" s="190">
        <f>IF(N137="nulová",J137,0)</f>
        <v>0</v>
      </c>
      <c r="BJ137" s="22" t="s">
        <v>81</v>
      </c>
      <c r="BK137" s="190">
        <f>ROUND(I137*H137,2)</f>
        <v>0</v>
      </c>
      <c r="BL137" s="22" t="s">
        <v>155</v>
      </c>
      <c r="BM137" s="22" t="s">
        <v>244</v>
      </c>
    </row>
    <row r="138" spans="2:65" s="1" customFormat="1" ht="40.5">
      <c r="B138" s="39"/>
      <c r="D138" s="191" t="s">
        <v>157</v>
      </c>
      <c r="F138" s="192" t="s">
        <v>245</v>
      </c>
      <c r="I138" s="193"/>
      <c r="L138" s="39"/>
      <c r="M138" s="194"/>
      <c r="N138" s="40"/>
      <c r="O138" s="40"/>
      <c r="P138" s="40"/>
      <c r="Q138" s="40"/>
      <c r="R138" s="40"/>
      <c r="S138" s="40"/>
      <c r="T138" s="68"/>
      <c r="AT138" s="22" t="s">
        <v>157</v>
      </c>
      <c r="AU138" s="22" t="s">
        <v>84</v>
      </c>
    </row>
    <row r="139" spans="2:65" s="12" customFormat="1" ht="13.5">
      <c r="B139" s="195"/>
      <c r="D139" s="191" t="s">
        <v>159</v>
      </c>
      <c r="E139" s="196" t="s">
        <v>5</v>
      </c>
      <c r="F139" s="197" t="s">
        <v>246</v>
      </c>
      <c r="H139" s="198">
        <v>13.914999999999999</v>
      </c>
      <c r="I139" s="199"/>
      <c r="L139" s="195"/>
      <c r="M139" s="200"/>
      <c r="N139" s="201"/>
      <c r="O139" s="201"/>
      <c r="P139" s="201"/>
      <c r="Q139" s="201"/>
      <c r="R139" s="201"/>
      <c r="S139" s="201"/>
      <c r="T139" s="202"/>
      <c r="AT139" s="196" t="s">
        <v>159</v>
      </c>
      <c r="AU139" s="196" t="s">
        <v>84</v>
      </c>
      <c r="AV139" s="12" t="s">
        <v>84</v>
      </c>
      <c r="AW139" s="12" t="s">
        <v>37</v>
      </c>
      <c r="AX139" s="12" t="s">
        <v>81</v>
      </c>
      <c r="AY139" s="196" t="s">
        <v>148</v>
      </c>
    </row>
    <row r="140" spans="2:65" s="1" customFormat="1" ht="38.25" customHeight="1">
      <c r="B140" s="178"/>
      <c r="C140" s="179" t="s">
        <v>247</v>
      </c>
      <c r="D140" s="179" t="s">
        <v>150</v>
      </c>
      <c r="E140" s="180" t="s">
        <v>248</v>
      </c>
      <c r="F140" s="181" t="s">
        <v>249</v>
      </c>
      <c r="G140" s="182" t="s">
        <v>168</v>
      </c>
      <c r="H140" s="183">
        <v>13.914999999999999</v>
      </c>
      <c r="I140" s="184"/>
      <c r="J140" s="185">
        <f>ROUND(I140*H140,2)</f>
        <v>0</v>
      </c>
      <c r="K140" s="181" t="s">
        <v>154</v>
      </c>
      <c r="L140" s="39"/>
      <c r="M140" s="186" t="s">
        <v>5</v>
      </c>
      <c r="N140" s="187" t="s">
        <v>45</v>
      </c>
      <c r="O140" s="40"/>
      <c r="P140" s="188">
        <f>O140*H140</f>
        <v>0</v>
      </c>
      <c r="Q140" s="188">
        <v>0</v>
      </c>
      <c r="R140" s="188">
        <f>Q140*H140</f>
        <v>0</v>
      </c>
      <c r="S140" s="188">
        <v>0</v>
      </c>
      <c r="T140" s="189">
        <f>S140*H140</f>
        <v>0</v>
      </c>
      <c r="AR140" s="22" t="s">
        <v>155</v>
      </c>
      <c r="AT140" s="22" t="s">
        <v>150</v>
      </c>
      <c r="AU140" s="22" t="s">
        <v>84</v>
      </c>
      <c r="AY140" s="22" t="s">
        <v>148</v>
      </c>
      <c r="BE140" s="190">
        <f>IF(N140="základní",J140,0)</f>
        <v>0</v>
      </c>
      <c r="BF140" s="190">
        <f>IF(N140="snížená",J140,0)</f>
        <v>0</v>
      </c>
      <c r="BG140" s="190">
        <f>IF(N140="zákl. přenesená",J140,0)</f>
        <v>0</v>
      </c>
      <c r="BH140" s="190">
        <f>IF(N140="sníž. přenesená",J140,0)</f>
        <v>0</v>
      </c>
      <c r="BI140" s="190">
        <f>IF(N140="nulová",J140,0)</f>
        <v>0</v>
      </c>
      <c r="BJ140" s="22" t="s">
        <v>81</v>
      </c>
      <c r="BK140" s="190">
        <f>ROUND(I140*H140,2)</f>
        <v>0</v>
      </c>
      <c r="BL140" s="22" t="s">
        <v>155</v>
      </c>
      <c r="BM140" s="22" t="s">
        <v>250</v>
      </c>
    </row>
    <row r="141" spans="2:65" s="1" customFormat="1" ht="40.5">
      <c r="B141" s="39"/>
      <c r="D141" s="191" t="s">
        <v>157</v>
      </c>
      <c r="F141" s="192" t="s">
        <v>245</v>
      </c>
      <c r="I141" s="193"/>
      <c r="L141" s="39"/>
      <c r="M141" s="194"/>
      <c r="N141" s="40"/>
      <c r="O141" s="40"/>
      <c r="P141" s="40"/>
      <c r="Q141" s="40"/>
      <c r="R141" s="40"/>
      <c r="S141" s="40"/>
      <c r="T141" s="68"/>
      <c r="AT141" s="22" t="s">
        <v>157</v>
      </c>
      <c r="AU141" s="22" t="s">
        <v>84</v>
      </c>
    </row>
    <row r="142" spans="2:65" s="1" customFormat="1" ht="38.25" customHeight="1">
      <c r="B142" s="178"/>
      <c r="C142" s="179" t="s">
        <v>251</v>
      </c>
      <c r="D142" s="179" t="s">
        <v>150</v>
      </c>
      <c r="E142" s="180" t="s">
        <v>252</v>
      </c>
      <c r="F142" s="181" t="s">
        <v>253</v>
      </c>
      <c r="G142" s="182" t="s">
        <v>199</v>
      </c>
      <c r="H142" s="183">
        <v>0.435</v>
      </c>
      <c r="I142" s="184"/>
      <c r="J142" s="185">
        <f>ROUND(I142*H142,2)</f>
        <v>0</v>
      </c>
      <c r="K142" s="181" t="s">
        <v>154</v>
      </c>
      <c r="L142" s="39"/>
      <c r="M142" s="186" t="s">
        <v>5</v>
      </c>
      <c r="N142" s="187" t="s">
        <v>45</v>
      </c>
      <c r="O142" s="40"/>
      <c r="P142" s="188">
        <f>O142*H142</f>
        <v>0</v>
      </c>
      <c r="Q142" s="188">
        <v>1.05871</v>
      </c>
      <c r="R142" s="188">
        <f>Q142*H142</f>
        <v>0.46053885</v>
      </c>
      <c r="S142" s="188">
        <v>0</v>
      </c>
      <c r="T142" s="189">
        <f>S142*H142</f>
        <v>0</v>
      </c>
      <c r="AR142" s="22" t="s">
        <v>155</v>
      </c>
      <c r="AT142" s="22" t="s">
        <v>150</v>
      </c>
      <c r="AU142" s="22" t="s">
        <v>84</v>
      </c>
      <c r="AY142" s="22" t="s">
        <v>148</v>
      </c>
      <c r="BE142" s="190">
        <f>IF(N142="základní",J142,0)</f>
        <v>0</v>
      </c>
      <c r="BF142" s="190">
        <f>IF(N142="snížená",J142,0)</f>
        <v>0</v>
      </c>
      <c r="BG142" s="190">
        <f>IF(N142="zákl. přenesená",J142,0)</f>
        <v>0</v>
      </c>
      <c r="BH142" s="190">
        <f>IF(N142="sníž. přenesená",J142,0)</f>
        <v>0</v>
      </c>
      <c r="BI142" s="190">
        <f>IF(N142="nulová",J142,0)</f>
        <v>0</v>
      </c>
      <c r="BJ142" s="22" t="s">
        <v>81</v>
      </c>
      <c r="BK142" s="190">
        <f>ROUND(I142*H142,2)</f>
        <v>0</v>
      </c>
      <c r="BL142" s="22" t="s">
        <v>155</v>
      </c>
      <c r="BM142" s="22" t="s">
        <v>254</v>
      </c>
    </row>
    <row r="143" spans="2:65" s="12" customFormat="1" ht="13.5">
      <c r="B143" s="195"/>
      <c r="D143" s="191" t="s">
        <v>159</v>
      </c>
      <c r="E143" s="196" t="s">
        <v>5</v>
      </c>
      <c r="F143" s="197" t="s">
        <v>255</v>
      </c>
      <c r="H143" s="198">
        <v>0.435</v>
      </c>
      <c r="I143" s="199"/>
      <c r="L143" s="195"/>
      <c r="M143" s="200"/>
      <c r="N143" s="201"/>
      <c r="O143" s="201"/>
      <c r="P143" s="201"/>
      <c r="Q143" s="201"/>
      <c r="R143" s="201"/>
      <c r="S143" s="201"/>
      <c r="T143" s="202"/>
      <c r="AT143" s="196" t="s">
        <v>159</v>
      </c>
      <c r="AU143" s="196" t="s">
        <v>84</v>
      </c>
      <c r="AV143" s="12" t="s">
        <v>84</v>
      </c>
      <c r="AW143" s="12" t="s">
        <v>37</v>
      </c>
      <c r="AX143" s="12" t="s">
        <v>81</v>
      </c>
      <c r="AY143" s="196" t="s">
        <v>148</v>
      </c>
    </row>
    <row r="144" spans="2:65" s="1" customFormat="1" ht="25.5" customHeight="1">
      <c r="B144" s="178"/>
      <c r="C144" s="179" t="s">
        <v>256</v>
      </c>
      <c r="D144" s="179" t="s">
        <v>150</v>
      </c>
      <c r="E144" s="180" t="s">
        <v>257</v>
      </c>
      <c r="F144" s="181" t="s">
        <v>258</v>
      </c>
      <c r="G144" s="182" t="s">
        <v>168</v>
      </c>
      <c r="H144" s="183">
        <v>1.8979999999999999</v>
      </c>
      <c r="I144" s="184"/>
      <c r="J144" s="185">
        <f>ROUND(I144*H144,2)</f>
        <v>0</v>
      </c>
      <c r="K144" s="181" t="s">
        <v>154</v>
      </c>
      <c r="L144" s="39"/>
      <c r="M144" s="186" t="s">
        <v>5</v>
      </c>
      <c r="N144" s="187" t="s">
        <v>45</v>
      </c>
      <c r="O144" s="40"/>
      <c r="P144" s="188">
        <f>O144*H144</f>
        <v>0</v>
      </c>
      <c r="Q144" s="188">
        <v>0</v>
      </c>
      <c r="R144" s="188">
        <f>Q144*H144</f>
        <v>0</v>
      </c>
      <c r="S144" s="188">
        <v>2.2499999999999999E-2</v>
      </c>
      <c r="T144" s="189">
        <f>S144*H144</f>
        <v>4.2704999999999993E-2</v>
      </c>
      <c r="AR144" s="22" t="s">
        <v>155</v>
      </c>
      <c r="AT144" s="22" t="s">
        <v>150</v>
      </c>
      <c r="AU144" s="22" t="s">
        <v>84</v>
      </c>
      <c r="AY144" s="22" t="s">
        <v>148</v>
      </c>
      <c r="BE144" s="190">
        <f>IF(N144="základní",J144,0)</f>
        <v>0</v>
      </c>
      <c r="BF144" s="190">
        <f>IF(N144="snížená",J144,0)</f>
        <v>0</v>
      </c>
      <c r="BG144" s="190">
        <f>IF(N144="zákl. přenesená",J144,0)</f>
        <v>0</v>
      </c>
      <c r="BH144" s="190">
        <f>IF(N144="sníž. přenesená",J144,0)</f>
        <v>0</v>
      </c>
      <c r="BI144" s="190">
        <f>IF(N144="nulová",J144,0)</f>
        <v>0</v>
      </c>
      <c r="BJ144" s="22" t="s">
        <v>81</v>
      </c>
      <c r="BK144" s="190">
        <f>ROUND(I144*H144,2)</f>
        <v>0</v>
      </c>
      <c r="BL144" s="22" t="s">
        <v>155</v>
      </c>
      <c r="BM144" s="22" t="s">
        <v>259</v>
      </c>
    </row>
    <row r="145" spans="2:65" s="1" customFormat="1" ht="148.5">
      <c r="B145" s="39"/>
      <c r="D145" s="191" t="s">
        <v>157</v>
      </c>
      <c r="F145" s="192" t="s">
        <v>260</v>
      </c>
      <c r="I145" s="193"/>
      <c r="L145" s="39"/>
      <c r="M145" s="194"/>
      <c r="N145" s="40"/>
      <c r="O145" s="40"/>
      <c r="P145" s="40"/>
      <c r="Q145" s="40"/>
      <c r="R145" s="40"/>
      <c r="S145" s="40"/>
      <c r="T145" s="68"/>
      <c r="AT145" s="22" t="s">
        <v>157</v>
      </c>
      <c r="AU145" s="22" t="s">
        <v>84</v>
      </c>
    </row>
    <row r="146" spans="2:65" s="12" customFormat="1" ht="13.5">
      <c r="B146" s="195"/>
      <c r="D146" s="191" t="s">
        <v>159</v>
      </c>
      <c r="E146" s="196" t="s">
        <v>5</v>
      </c>
      <c r="F146" s="197" t="s">
        <v>261</v>
      </c>
      <c r="H146" s="198">
        <v>1.8979999999999999</v>
      </c>
      <c r="I146" s="199"/>
      <c r="L146" s="195"/>
      <c r="M146" s="200"/>
      <c r="N146" s="201"/>
      <c r="O146" s="201"/>
      <c r="P146" s="201"/>
      <c r="Q146" s="201"/>
      <c r="R146" s="201"/>
      <c r="S146" s="201"/>
      <c r="T146" s="202"/>
      <c r="AT146" s="196" t="s">
        <v>159</v>
      </c>
      <c r="AU146" s="196" t="s">
        <v>84</v>
      </c>
      <c r="AV146" s="12" t="s">
        <v>84</v>
      </c>
      <c r="AW146" s="12" t="s">
        <v>37</v>
      </c>
      <c r="AX146" s="12" t="s">
        <v>81</v>
      </c>
      <c r="AY146" s="196" t="s">
        <v>148</v>
      </c>
    </row>
    <row r="147" spans="2:65" s="11" customFormat="1" ht="29.85" customHeight="1">
      <c r="B147" s="165"/>
      <c r="D147" s="166" t="s">
        <v>73</v>
      </c>
      <c r="E147" s="176" t="s">
        <v>165</v>
      </c>
      <c r="F147" s="176" t="s">
        <v>262</v>
      </c>
      <c r="I147" s="168"/>
      <c r="J147" s="177">
        <f>BK147</f>
        <v>0</v>
      </c>
      <c r="L147" s="165"/>
      <c r="M147" s="170"/>
      <c r="N147" s="171"/>
      <c r="O147" s="171"/>
      <c r="P147" s="172">
        <f>SUM(P148:P153)</f>
        <v>0</v>
      </c>
      <c r="Q147" s="171"/>
      <c r="R147" s="172">
        <f>SUM(R148:R153)</f>
        <v>4.4813238499999999</v>
      </c>
      <c r="S147" s="171"/>
      <c r="T147" s="173">
        <f>SUM(T148:T153)</f>
        <v>0</v>
      </c>
      <c r="AR147" s="166" t="s">
        <v>81</v>
      </c>
      <c r="AT147" s="174" t="s">
        <v>73</v>
      </c>
      <c r="AU147" s="174" t="s">
        <v>81</v>
      </c>
      <c r="AY147" s="166" t="s">
        <v>148</v>
      </c>
      <c r="BK147" s="175">
        <f>SUM(BK148:BK153)</f>
        <v>0</v>
      </c>
    </row>
    <row r="148" spans="2:65" s="1" customFormat="1" ht="25.5" customHeight="1">
      <c r="B148" s="178"/>
      <c r="C148" s="179" t="s">
        <v>10</v>
      </c>
      <c r="D148" s="179" t="s">
        <v>150</v>
      </c>
      <c r="E148" s="180" t="s">
        <v>263</v>
      </c>
      <c r="F148" s="181" t="s">
        <v>264</v>
      </c>
      <c r="G148" s="182" t="s">
        <v>153</v>
      </c>
      <c r="H148" s="183">
        <v>0.72899999999999998</v>
      </c>
      <c r="I148" s="184"/>
      <c r="J148" s="185">
        <f>ROUND(I148*H148,2)</f>
        <v>0</v>
      </c>
      <c r="K148" s="181" t="s">
        <v>154</v>
      </c>
      <c r="L148" s="39"/>
      <c r="M148" s="186" t="s">
        <v>5</v>
      </c>
      <c r="N148" s="187" t="s">
        <v>45</v>
      </c>
      <c r="O148" s="40"/>
      <c r="P148" s="188">
        <f>O148*H148</f>
        <v>0</v>
      </c>
      <c r="Q148" s="188">
        <v>1.07965</v>
      </c>
      <c r="R148" s="188">
        <f>Q148*H148</f>
        <v>0.78706484999999993</v>
      </c>
      <c r="S148" s="188">
        <v>0</v>
      </c>
      <c r="T148" s="189">
        <f>S148*H148</f>
        <v>0</v>
      </c>
      <c r="AR148" s="22" t="s">
        <v>155</v>
      </c>
      <c r="AT148" s="22" t="s">
        <v>150</v>
      </c>
      <c r="AU148" s="22" t="s">
        <v>84</v>
      </c>
      <c r="AY148" s="22" t="s">
        <v>148</v>
      </c>
      <c r="BE148" s="190">
        <f>IF(N148="základní",J148,0)</f>
        <v>0</v>
      </c>
      <c r="BF148" s="190">
        <f>IF(N148="snížená",J148,0)</f>
        <v>0</v>
      </c>
      <c r="BG148" s="190">
        <f>IF(N148="zákl. přenesená",J148,0)</f>
        <v>0</v>
      </c>
      <c r="BH148" s="190">
        <f>IF(N148="sníž. přenesená",J148,0)</f>
        <v>0</v>
      </c>
      <c r="BI148" s="190">
        <f>IF(N148="nulová",J148,0)</f>
        <v>0</v>
      </c>
      <c r="BJ148" s="22" t="s">
        <v>81</v>
      </c>
      <c r="BK148" s="190">
        <f>ROUND(I148*H148,2)</f>
        <v>0</v>
      </c>
      <c r="BL148" s="22" t="s">
        <v>155</v>
      </c>
      <c r="BM148" s="22" t="s">
        <v>265</v>
      </c>
    </row>
    <row r="149" spans="2:65" s="12" customFormat="1" ht="13.5">
      <c r="B149" s="195"/>
      <c r="D149" s="191" t="s">
        <v>159</v>
      </c>
      <c r="E149" s="196" t="s">
        <v>5</v>
      </c>
      <c r="F149" s="197" t="s">
        <v>266</v>
      </c>
      <c r="H149" s="198">
        <v>0.72899999999999998</v>
      </c>
      <c r="I149" s="199"/>
      <c r="L149" s="195"/>
      <c r="M149" s="200"/>
      <c r="N149" s="201"/>
      <c r="O149" s="201"/>
      <c r="P149" s="201"/>
      <c r="Q149" s="201"/>
      <c r="R149" s="201"/>
      <c r="S149" s="201"/>
      <c r="T149" s="202"/>
      <c r="AT149" s="196" t="s">
        <v>159</v>
      </c>
      <c r="AU149" s="196" t="s">
        <v>84</v>
      </c>
      <c r="AV149" s="12" t="s">
        <v>84</v>
      </c>
      <c r="AW149" s="12" t="s">
        <v>37</v>
      </c>
      <c r="AX149" s="12" t="s">
        <v>81</v>
      </c>
      <c r="AY149" s="196" t="s">
        <v>148</v>
      </c>
    </row>
    <row r="150" spans="2:65" s="1" customFormat="1" ht="25.5" customHeight="1">
      <c r="B150" s="178"/>
      <c r="C150" s="179" t="s">
        <v>267</v>
      </c>
      <c r="D150" s="179" t="s">
        <v>150</v>
      </c>
      <c r="E150" s="180" t="s">
        <v>268</v>
      </c>
      <c r="F150" s="181" t="s">
        <v>269</v>
      </c>
      <c r="G150" s="182" t="s">
        <v>168</v>
      </c>
      <c r="H150" s="183">
        <v>1.62</v>
      </c>
      <c r="I150" s="184"/>
      <c r="J150" s="185">
        <f>ROUND(I150*H150,2)</f>
        <v>0</v>
      </c>
      <c r="K150" s="181" t="s">
        <v>154</v>
      </c>
      <c r="L150" s="39"/>
      <c r="M150" s="186" t="s">
        <v>5</v>
      </c>
      <c r="N150" s="187" t="s">
        <v>45</v>
      </c>
      <c r="O150" s="40"/>
      <c r="P150" s="188">
        <f>O150*H150</f>
        <v>0</v>
      </c>
      <c r="Q150" s="188">
        <v>4.795E-2</v>
      </c>
      <c r="R150" s="188">
        <f>Q150*H150</f>
        <v>7.7678999999999998E-2</v>
      </c>
      <c r="S150" s="188">
        <v>0</v>
      </c>
      <c r="T150" s="189">
        <f>S150*H150</f>
        <v>0</v>
      </c>
      <c r="AR150" s="22" t="s">
        <v>155</v>
      </c>
      <c r="AT150" s="22" t="s">
        <v>150</v>
      </c>
      <c r="AU150" s="22" t="s">
        <v>84</v>
      </c>
      <c r="AY150" s="22" t="s">
        <v>148</v>
      </c>
      <c r="BE150" s="190">
        <f>IF(N150="základní",J150,0)</f>
        <v>0</v>
      </c>
      <c r="BF150" s="190">
        <f>IF(N150="snížená",J150,0)</f>
        <v>0</v>
      </c>
      <c r="BG150" s="190">
        <f>IF(N150="zákl. přenesená",J150,0)</f>
        <v>0</v>
      </c>
      <c r="BH150" s="190">
        <f>IF(N150="sníž. přenesená",J150,0)</f>
        <v>0</v>
      </c>
      <c r="BI150" s="190">
        <f>IF(N150="nulová",J150,0)</f>
        <v>0</v>
      </c>
      <c r="BJ150" s="22" t="s">
        <v>81</v>
      </c>
      <c r="BK150" s="190">
        <f>ROUND(I150*H150,2)</f>
        <v>0</v>
      </c>
      <c r="BL150" s="22" t="s">
        <v>155</v>
      </c>
      <c r="BM150" s="22" t="s">
        <v>270</v>
      </c>
    </row>
    <row r="151" spans="2:65" s="12" customFormat="1" ht="13.5">
      <c r="B151" s="195"/>
      <c r="D151" s="191" t="s">
        <v>159</v>
      </c>
      <c r="E151" s="196" t="s">
        <v>5</v>
      </c>
      <c r="F151" s="197" t="s">
        <v>271</v>
      </c>
      <c r="H151" s="198">
        <v>1.62</v>
      </c>
      <c r="I151" s="199"/>
      <c r="L151" s="195"/>
      <c r="M151" s="200"/>
      <c r="N151" s="201"/>
      <c r="O151" s="201"/>
      <c r="P151" s="201"/>
      <c r="Q151" s="201"/>
      <c r="R151" s="201"/>
      <c r="S151" s="201"/>
      <c r="T151" s="202"/>
      <c r="AT151" s="196" t="s">
        <v>159</v>
      </c>
      <c r="AU151" s="196" t="s">
        <v>84</v>
      </c>
      <c r="AV151" s="12" t="s">
        <v>84</v>
      </c>
      <c r="AW151" s="12" t="s">
        <v>37</v>
      </c>
      <c r="AX151" s="12" t="s">
        <v>81</v>
      </c>
      <c r="AY151" s="196" t="s">
        <v>148</v>
      </c>
    </row>
    <row r="152" spans="2:65" s="1" customFormat="1" ht="16.5" customHeight="1">
      <c r="B152" s="178"/>
      <c r="C152" s="179" t="s">
        <v>272</v>
      </c>
      <c r="D152" s="179" t="s">
        <v>150</v>
      </c>
      <c r="E152" s="180" t="s">
        <v>273</v>
      </c>
      <c r="F152" s="181" t="s">
        <v>274</v>
      </c>
      <c r="G152" s="182" t="s">
        <v>199</v>
      </c>
      <c r="H152" s="183">
        <v>4.2290000000000001</v>
      </c>
      <c r="I152" s="184"/>
      <c r="J152" s="185">
        <f>ROUND(I152*H152,2)</f>
        <v>0</v>
      </c>
      <c r="K152" s="181" t="s">
        <v>5</v>
      </c>
      <c r="L152" s="39"/>
      <c r="M152" s="186" t="s">
        <v>5</v>
      </c>
      <c r="N152" s="187" t="s">
        <v>45</v>
      </c>
      <c r="O152" s="40"/>
      <c r="P152" s="188">
        <f>O152*H152</f>
        <v>0</v>
      </c>
      <c r="Q152" s="188">
        <v>0</v>
      </c>
      <c r="R152" s="188">
        <f>Q152*H152</f>
        <v>0</v>
      </c>
      <c r="S152" s="188">
        <v>0</v>
      </c>
      <c r="T152" s="189">
        <f>S152*H152</f>
        <v>0</v>
      </c>
      <c r="AR152" s="22" t="s">
        <v>155</v>
      </c>
      <c r="AT152" s="22" t="s">
        <v>150</v>
      </c>
      <c r="AU152" s="22" t="s">
        <v>84</v>
      </c>
      <c r="AY152" s="22" t="s">
        <v>148</v>
      </c>
      <c r="BE152" s="190">
        <f>IF(N152="základní",J152,0)</f>
        <v>0</v>
      </c>
      <c r="BF152" s="190">
        <f>IF(N152="snížená",J152,0)</f>
        <v>0</v>
      </c>
      <c r="BG152" s="190">
        <f>IF(N152="zákl. přenesená",J152,0)</f>
        <v>0</v>
      </c>
      <c r="BH152" s="190">
        <f>IF(N152="sníž. přenesená",J152,0)</f>
        <v>0</v>
      </c>
      <c r="BI152" s="190">
        <f>IF(N152="nulová",J152,0)</f>
        <v>0</v>
      </c>
      <c r="BJ152" s="22" t="s">
        <v>81</v>
      </c>
      <c r="BK152" s="190">
        <f>ROUND(I152*H152,2)</f>
        <v>0</v>
      </c>
      <c r="BL152" s="22" t="s">
        <v>155</v>
      </c>
      <c r="BM152" s="22" t="s">
        <v>275</v>
      </c>
    </row>
    <row r="153" spans="2:65" s="1" customFormat="1" ht="16.5" customHeight="1">
      <c r="B153" s="178"/>
      <c r="C153" s="203" t="s">
        <v>276</v>
      </c>
      <c r="D153" s="203" t="s">
        <v>196</v>
      </c>
      <c r="E153" s="204" t="s">
        <v>277</v>
      </c>
      <c r="F153" s="205" t="s">
        <v>278</v>
      </c>
      <c r="G153" s="206" t="s">
        <v>279</v>
      </c>
      <c r="H153" s="207">
        <v>1</v>
      </c>
      <c r="I153" s="208"/>
      <c r="J153" s="209">
        <f>ROUND(I153*H153,2)</f>
        <v>0</v>
      </c>
      <c r="K153" s="205" t="s">
        <v>5</v>
      </c>
      <c r="L153" s="210"/>
      <c r="M153" s="211" t="s">
        <v>5</v>
      </c>
      <c r="N153" s="212" t="s">
        <v>45</v>
      </c>
      <c r="O153" s="40"/>
      <c r="P153" s="188">
        <f>O153*H153</f>
        <v>0</v>
      </c>
      <c r="Q153" s="188">
        <v>3.6165799999999999</v>
      </c>
      <c r="R153" s="188">
        <f>Q153*H153</f>
        <v>3.6165799999999999</v>
      </c>
      <c r="S153" s="188">
        <v>0</v>
      </c>
      <c r="T153" s="189">
        <f>S153*H153</f>
        <v>0</v>
      </c>
      <c r="AR153" s="22" t="s">
        <v>189</v>
      </c>
      <c r="AT153" s="22" t="s">
        <v>196</v>
      </c>
      <c r="AU153" s="22" t="s">
        <v>84</v>
      </c>
      <c r="AY153" s="22" t="s">
        <v>148</v>
      </c>
      <c r="BE153" s="190">
        <f>IF(N153="základní",J153,0)</f>
        <v>0</v>
      </c>
      <c r="BF153" s="190">
        <f>IF(N153="snížená",J153,0)</f>
        <v>0</v>
      </c>
      <c r="BG153" s="190">
        <f>IF(N153="zákl. přenesená",J153,0)</f>
        <v>0</v>
      </c>
      <c r="BH153" s="190">
        <f>IF(N153="sníž. přenesená",J153,0)</f>
        <v>0</v>
      </c>
      <c r="BI153" s="190">
        <f>IF(N153="nulová",J153,0)</f>
        <v>0</v>
      </c>
      <c r="BJ153" s="22" t="s">
        <v>81</v>
      </c>
      <c r="BK153" s="190">
        <f>ROUND(I153*H153,2)</f>
        <v>0</v>
      </c>
      <c r="BL153" s="22" t="s">
        <v>155</v>
      </c>
      <c r="BM153" s="22" t="s">
        <v>280</v>
      </c>
    </row>
    <row r="154" spans="2:65" s="11" customFormat="1" ht="29.85" customHeight="1">
      <c r="B154" s="165"/>
      <c r="D154" s="166" t="s">
        <v>73</v>
      </c>
      <c r="E154" s="176" t="s">
        <v>181</v>
      </c>
      <c r="F154" s="176" t="s">
        <v>281</v>
      </c>
      <c r="I154" s="168"/>
      <c r="J154" s="177">
        <f>BK154</f>
        <v>0</v>
      </c>
      <c r="L154" s="165"/>
      <c r="M154" s="170"/>
      <c r="N154" s="171"/>
      <c r="O154" s="171"/>
      <c r="P154" s="172">
        <f>SUM(P155:P164)</f>
        <v>0</v>
      </c>
      <c r="Q154" s="171"/>
      <c r="R154" s="172">
        <f>SUM(R155:R164)</f>
        <v>1.1627692399999998</v>
      </c>
      <c r="S154" s="171"/>
      <c r="T154" s="173">
        <f>SUM(T155:T164)</f>
        <v>0</v>
      </c>
      <c r="AR154" s="166" t="s">
        <v>81</v>
      </c>
      <c r="AT154" s="174" t="s">
        <v>73</v>
      </c>
      <c r="AU154" s="174" t="s">
        <v>81</v>
      </c>
      <c r="AY154" s="166" t="s">
        <v>148</v>
      </c>
      <c r="BK154" s="175">
        <f>SUM(BK155:BK164)</f>
        <v>0</v>
      </c>
    </row>
    <row r="155" spans="2:65" s="1" customFormat="1" ht="25.5" customHeight="1">
      <c r="B155" s="178"/>
      <c r="C155" s="179" t="s">
        <v>282</v>
      </c>
      <c r="D155" s="179" t="s">
        <v>150</v>
      </c>
      <c r="E155" s="180" t="s">
        <v>283</v>
      </c>
      <c r="F155" s="181" t="s">
        <v>284</v>
      </c>
      <c r="G155" s="182" t="s">
        <v>153</v>
      </c>
      <c r="H155" s="183">
        <v>0.50600000000000001</v>
      </c>
      <c r="I155" s="184"/>
      <c r="J155" s="185">
        <f>ROUND(I155*H155,2)</f>
        <v>0</v>
      </c>
      <c r="K155" s="181" t="s">
        <v>154</v>
      </c>
      <c r="L155" s="39"/>
      <c r="M155" s="186" t="s">
        <v>5</v>
      </c>
      <c r="N155" s="187" t="s">
        <v>45</v>
      </c>
      <c r="O155" s="40"/>
      <c r="P155" s="188">
        <f>O155*H155</f>
        <v>0</v>
      </c>
      <c r="Q155" s="188">
        <v>2.2563399999999998</v>
      </c>
      <c r="R155" s="188">
        <f>Q155*H155</f>
        <v>1.1417080399999999</v>
      </c>
      <c r="S155" s="188">
        <v>0</v>
      </c>
      <c r="T155" s="189">
        <f>S155*H155</f>
        <v>0</v>
      </c>
      <c r="AR155" s="22" t="s">
        <v>155</v>
      </c>
      <c r="AT155" s="22" t="s">
        <v>150</v>
      </c>
      <c r="AU155" s="22" t="s">
        <v>84</v>
      </c>
      <c r="AY155" s="22" t="s">
        <v>148</v>
      </c>
      <c r="BE155" s="190">
        <f>IF(N155="základní",J155,0)</f>
        <v>0</v>
      </c>
      <c r="BF155" s="190">
        <f>IF(N155="snížená",J155,0)</f>
        <v>0</v>
      </c>
      <c r="BG155" s="190">
        <f>IF(N155="zákl. přenesená",J155,0)</f>
        <v>0</v>
      </c>
      <c r="BH155" s="190">
        <f>IF(N155="sníž. přenesená",J155,0)</f>
        <v>0</v>
      </c>
      <c r="BI155" s="190">
        <f>IF(N155="nulová",J155,0)</f>
        <v>0</v>
      </c>
      <c r="BJ155" s="22" t="s">
        <v>81</v>
      </c>
      <c r="BK155" s="190">
        <f>ROUND(I155*H155,2)</f>
        <v>0</v>
      </c>
      <c r="BL155" s="22" t="s">
        <v>155</v>
      </c>
      <c r="BM155" s="22" t="s">
        <v>285</v>
      </c>
    </row>
    <row r="156" spans="2:65" s="1" customFormat="1" ht="175.5">
      <c r="B156" s="39"/>
      <c r="D156" s="191" t="s">
        <v>157</v>
      </c>
      <c r="F156" s="192" t="s">
        <v>286</v>
      </c>
      <c r="I156" s="193"/>
      <c r="L156" s="39"/>
      <c r="M156" s="194"/>
      <c r="N156" s="40"/>
      <c r="O156" s="40"/>
      <c r="P156" s="40"/>
      <c r="Q156" s="40"/>
      <c r="R156" s="40"/>
      <c r="S156" s="40"/>
      <c r="T156" s="68"/>
      <c r="AT156" s="22" t="s">
        <v>157</v>
      </c>
      <c r="AU156" s="22" t="s">
        <v>84</v>
      </c>
    </row>
    <row r="157" spans="2:65" s="12" customFormat="1" ht="13.5">
      <c r="B157" s="195"/>
      <c r="D157" s="191" t="s">
        <v>159</v>
      </c>
      <c r="E157" s="196" t="s">
        <v>5</v>
      </c>
      <c r="F157" s="197" t="s">
        <v>287</v>
      </c>
      <c r="H157" s="198">
        <v>0.50600000000000001</v>
      </c>
      <c r="I157" s="199"/>
      <c r="L157" s="195"/>
      <c r="M157" s="200"/>
      <c r="N157" s="201"/>
      <c r="O157" s="201"/>
      <c r="P157" s="201"/>
      <c r="Q157" s="201"/>
      <c r="R157" s="201"/>
      <c r="S157" s="201"/>
      <c r="T157" s="202"/>
      <c r="AT157" s="196" t="s">
        <v>159</v>
      </c>
      <c r="AU157" s="196" t="s">
        <v>84</v>
      </c>
      <c r="AV157" s="12" t="s">
        <v>84</v>
      </c>
      <c r="AW157" s="12" t="s">
        <v>37</v>
      </c>
      <c r="AX157" s="12" t="s">
        <v>81</v>
      </c>
      <c r="AY157" s="196" t="s">
        <v>148</v>
      </c>
    </row>
    <row r="158" spans="2:65" s="1" customFormat="1" ht="25.5" customHeight="1">
      <c r="B158" s="178"/>
      <c r="C158" s="179" t="s">
        <v>288</v>
      </c>
      <c r="D158" s="179" t="s">
        <v>150</v>
      </c>
      <c r="E158" s="180" t="s">
        <v>289</v>
      </c>
      <c r="F158" s="181" t="s">
        <v>290</v>
      </c>
      <c r="G158" s="182" t="s">
        <v>153</v>
      </c>
      <c r="H158" s="183">
        <v>3.1349999999999998</v>
      </c>
      <c r="I158" s="184"/>
      <c r="J158" s="185">
        <f>ROUND(I158*H158,2)</f>
        <v>0</v>
      </c>
      <c r="K158" s="181" t="s">
        <v>154</v>
      </c>
      <c r="L158" s="39"/>
      <c r="M158" s="186" t="s">
        <v>5</v>
      </c>
      <c r="N158" s="187" t="s">
        <v>45</v>
      </c>
      <c r="O158" s="40"/>
      <c r="P158" s="188">
        <f>O158*H158</f>
        <v>0</v>
      </c>
      <c r="Q158" s="188">
        <v>0</v>
      </c>
      <c r="R158" s="188">
        <f>Q158*H158</f>
        <v>0</v>
      </c>
      <c r="S158" s="188">
        <v>0</v>
      </c>
      <c r="T158" s="189">
        <f>S158*H158</f>
        <v>0</v>
      </c>
      <c r="AR158" s="22" t="s">
        <v>155</v>
      </c>
      <c r="AT158" s="22" t="s">
        <v>150</v>
      </c>
      <c r="AU158" s="22" t="s">
        <v>84</v>
      </c>
      <c r="AY158" s="22" t="s">
        <v>148</v>
      </c>
      <c r="BE158" s="190">
        <f>IF(N158="základní",J158,0)</f>
        <v>0</v>
      </c>
      <c r="BF158" s="190">
        <f>IF(N158="snížená",J158,0)</f>
        <v>0</v>
      </c>
      <c r="BG158" s="190">
        <f>IF(N158="zákl. přenesená",J158,0)</f>
        <v>0</v>
      </c>
      <c r="BH158" s="190">
        <f>IF(N158="sníž. přenesená",J158,0)</f>
        <v>0</v>
      </c>
      <c r="BI158" s="190">
        <f>IF(N158="nulová",J158,0)</f>
        <v>0</v>
      </c>
      <c r="BJ158" s="22" t="s">
        <v>81</v>
      </c>
      <c r="BK158" s="190">
        <f>ROUND(I158*H158,2)</f>
        <v>0</v>
      </c>
      <c r="BL158" s="22" t="s">
        <v>155</v>
      </c>
      <c r="BM158" s="22" t="s">
        <v>291</v>
      </c>
    </row>
    <row r="159" spans="2:65" s="1" customFormat="1" ht="81">
      <c r="B159" s="39"/>
      <c r="D159" s="191" t="s">
        <v>157</v>
      </c>
      <c r="F159" s="192" t="s">
        <v>292</v>
      </c>
      <c r="I159" s="193"/>
      <c r="L159" s="39"/>
      <c r="M159" s="194"/>
      <c r="N159" s="40"/>
      <c r="O159" s="40"/>
      <c r="P159" s="40"/>
      <c r="Q159" s="40"/>
      <c r="R159" s="40"/>
      <c r="S159" s="40"/>
      <c r="T159" s="68"/>
      <c r="AT159" s="22" t="s">
        <v>157</v>
      </c>
      <c r="AU159" s="22" t="s">
        <v>84</v>
      </c>
    </row>
    <row r="160" spans="2:65" s="12" customFormat="1" ht="13.5">
      <c r="B160" s="195"/>
      <c r="D160" s="191" t="s">
        <v>159</v>
      </c>
      <c r="E160" s="196" t="s">
        <v>5</v>
      </c>
      <c r="F160" s="197" t="s">
        <v>293</v>
      </c>
      <c r="H160" s="198">
        <v>3.1349999999999998</v>
      </c>
      <c r="I160" s="199"/>
      <c r="L160" s="195"/>
      <c r="M160" s="200"/>
      <c r="N160" s="201"/>
      <c r="O160" s="201"/>
      <c r="P160" s="201"/>
      <c r="Q160" s="201"/>
      <c r="R160" s="201"/>
      <c r="S160" s="201"/>
      <c r="T160" s="202"/>
      <c r="AT160" s="196" t="s">
        <v>159</v>
      </c>
      <c r="AU160" s="196" t="s">
        <v>84</v>
      </c>
      <c r="AV160" s="12" t="s">
        <v>84</v>
      </c>
      <c r="AW160" s="12" t="s">
        <v>37</v>
      </c>
      <c r="AX160" s="12" t="s">
        <v>81</v>
      </c>
      <c r="AY160" s="196" t="s">
        <v>148</v>
      </c>
    </row>
    <row r="161" spans="2:65" s="1" customFormat="1" ht="38.25" customHeight="1">
      <c r="B161" s="178"/>
      <c r="C161" s="179" t="s">
        <v>294</v>
      </c>
      <c r="D161" s="179" t="s">
        <v>150</v>
      </c>
      <c r="E161" s="180" t="s">
        <v>295</v>
      </c>
      <c r="F161" s="181" t="s">
        <v>296</v>
      </c>
      <c r="G161" s="182" t="s">
        <v>153</v>
      </c>
      <c r="H161" s="183">
        <v>0.50600000000000001</v>
      </c>
      <c r="I161" s="184"/>
      <c r="J161" s="185">
        <f>ROUND(I161*H161,2)</f>
        <v>0</v>
      </c>
      <c r="K161" s="181" t="s">
        <v>154</v>
      </c>
      <c r="L161" s="39"/>
      <c r="M161" s="186" t="s">
        <v>5</v>
      </c>
      <c r="N161" s="187" t="s">
        <v>45</v>
      </c>
      <c r="O161" s="40"/>
      <c r="P161" s="188">
        <f>O161*H161</f>
        <v>0</v>
      </c>
      <c r="Q161" s="188">
        <v>0</v>
      </c>
      <c r="R161" s="188">
        <f>Q161*H161</f>
        <v>0</v>
      </c>
      <c r="S161" s="188">
        <v>0</v>
      </c>
      <c r="T161" s="189">
        <f>S161*H161</f>
        <v>0</v>
      </c>
      <c r="AR161" s="22" t="s">
        <v>155</v>
      </c>
      <c r="AT161" s="22" t="s">
        <v>150</v>
      </c>
      <c r="AU161" s="22" t="s">
        <v>84</v>
      </c>
      <c r="AY161" s="22" t="s">
        <v>148</v>
      </c>
      <c r="BE161" s="190">
        <f>IF(N161="základní",J161,0)</f>
        <v>0</v>
      </c>
      <c r="BF161" s="190">
        <f>IF(N161="snížená",J161,0)</f>
        <v>0</v>
      </c>
      <c r="BG161" s="190">
        <f>IF(N161="zákl. přenesená",J161,0)</f>
        <v>0</v>
      </c>
      <c r="BH161" s="190">
        <f>IF(N161="sníž. přenesená",J161,0)</f>
        <v>0</v>
      </c>
      <c r="BI161" s="190">
        <f>IF(N161="nulová",J161,0)</f>
        <v>0</v>
      </c>
      <c r="BJ161" s="22" t="s">
        <v>81</v>
      </c>
      <c r="BK161" s="190">
        <f>ROUND(I161*H161,2)</f>
        <v>0</v>
      </c>
      <c r="BL161" s="22" t="s">
        <v>155</v>
      </c>
      <c r="BM161" s="22" t="s">
        <v>297</v>
      </c>
    </row>
    <row r="162" spans="2:65" s="1" customFormat="1" ht="81">
      <c r="B162" s="39"/>
      <c r="D162" s="191" t="s">
        <v>157</v>
      </c>
      <c r="F162" s="192" t="s">
        <v>292</v>
      </c>
      <c r="I162" s="193"/>
      <c r="L162" s="39"/>
      <c r="M162" s="194"/>
      <c r="N162" s="40"/>
      <c r="O162" s="40"/>
      <c r="P162" s="40"/>
      <c r="Q162" s="40"/>
      <c r="R162" s="40"/>
      <c r="S162" s="40"/>
      <c r="T162" s="68"/>
      <c r="AT162" s="22" t="s">
        <v>157</v>
      </c>
      <c r="AU162" s="22" t="s">
        <v>84</v>
      </c>
    </row>
    <row r="163" spans="2:65" s="1" customFormat="1" ht="16.5" customHeight="1">
      <c r="B163" s="178"/>
      <c r="C163" s="179" t="s">
        <v>298</v>
      </c>
      <c r="D163" s="179" t="s">
        <v>150</v>
      </c>
      <c r="E163" s="180" t="s">
        <v>299</v>
      </c>
      <c r="F163" s="181" t="s">
        <v>300</v>
      </c>
      <c r="G163" s="182" t="s">
        <v>199</v>
      </c>
      <c r="H163" s="183">
        <v>0.02</v>
      </c>
      <c r="I163" s="184"/>
      <c r="J163" s="185">
        <f>ROUND(I163*H163,2)</f>
        <v>0</v>
      </c>
      <c r="K163" s="181" t="s">
        <v>154</v>
      </c>
      <c r="L163" s="39"/>
      <c r="M163" s="186" t="s">
        <v>5</v>
      </c>
      <c r="N163" s="187" t="s">
        <v>45</v>
      </c>
      <c r="O163" s="40"/>
      <c r="P163" s="188">
        <f>O163*H163</f>
        <v>0</v>
      </c>
      <c r="Q163" s="188">
        <v>1.0530600000000001</v>
      </c>
      <c r="R163" s="188">
        <f>Q163*H163</f>
        <v>2.1061200000000002E-2</v>
      </c>
      <c r="S163" s="188">
        <v>0</v>
      </c>
      <c r="T163" s="189">
        <f>S163*H163</f>
        <v>0</v>
      </c>
      <c r="AR163" s="22" t="s">
        <v>155</v>
      </c>
      <c r="AT163" s="22" t="s">
        <v>150</v>
      </c>
      <c r="AU163" s="22" t="s">
        <v>84</v>
      </c>
      <c r="AY163" s="22" t="s">
        <v>148</v>
      </c>
      <c r="BE163" s="190">
        <f>IF(N163="základní",J163,0)</f>
        <v>0</v>
      </c>
      <c r="BF163" s="190">
        <f>IF(N163="snížená",J163,0)</f>
        <v>0</v>
      </c>
      <c r="BG163" s="190">
        <f>IF(N163="zákl. přenesená",J163,0)</f>
        <v>0</v>
      </c>
      <c r="BH163" s="190">
        <f>IF(N163="sníž. přenesená",J163,0)</f>
        <v>0</v>
      </c>
      <c r="BI163" s="190">
        <f>IF(N163="nulová",J163,0)</f>
        <v>0</v>
      </c>
      <c r="BJ163" s="22" t="s">
        <v>81</v>
      </c>
      <c r="BK163" s="190">
        <f>ROUND(I163*H163,2)</f>
        <v>0</v>
      </c>
      <c r="BL163" s="22" t="s">
        <v>155</v>
      </c>
      <c r="BM163" s="22" t="s">
        <v>301</v>
      </c>
    </row>
    <row r="164" spans="2:65" s="12" customFormat="1" ht="13.5">
      <c r="B164" s="195"/>
      <c r="D164" s="191" t="s">
        <v>159</v>
      </c>
      <c r="E164" s="196" t="s">
        <v>5</v>
      </c>
      <c r="F164" s="197" t="s">
        <v>302</v>
      </c>
      <c r="H164" s="198">
        <v>0.02</v>
      </c>
      <c r="I164" s="199"/>
      <c r="L164" s="195"/>
      <c r="M164" s="200"/>
      <c r="N164" s="201"/>
      <c r="O164" s="201"/>
      <c r="P164" s="201"/>
      <c r="Q164" s="201"/>
      <c r="R164" s="201"/>
      <c r="S164" s="201"/>
      <c r="T164" s="202"/>
      <c r="AT164" s="196" t="s">
        <v>159</v>
      </c>
      <c r="AU164" s="196" t="s">
        <v>84</v>
      </c>
      <c r="AV164" s="12" t="s">
        <v>84</v>
      </c>
      <c r="AW164" s="12" t="s">
        <v>37</v>
      </c>
      <c r="AX164" s="12" t="s">
        <v>81</v>
      </c>
      <c r="AY164" s="196" t="s">
        <v>148</v>
      </c>
    </row>
    <row r="165" spans="2:65" s="11" customFormat="1" ht="29.85" customHeight="1">
      <c r="B165" s="165"/>
      <c r="D165" s="166" t="s">
        <v>73</v>
      </c>
      <c r="E165" s="176" t="s">
        <v>195</v>
      </c>
      <c r="F165" s="176" t="s">
        <v>303</v>
      </c>
      <c r="I165" s="168"/>
      <c r="J165" s="177">
        <f>BK165</f>
        <v>0</v>
      </c>
      <c r="L165" s="165"/>
      <c r="M165" s="170"/>
      <c r="N165" s="171"/>
      <c r="O165" s="171"/>
      <c r="P165" s="172">
        <f>SUM(P166:P188)</f>
        <v>0</v>
      </c>
      <c r="Q165" s="171"/>
      <c r="R165" s="172">
        <f>SUM(R166:R188)</f>
        <v>5.3261999999999997E-3</v>
      </c>
      <c r="S165" s="171"/>
      <c r="T165" s="173">
        <f>SUM(T166:T188)</f>
        <v>3.32979</v>
      </c>
      <c r="AR165" s="166" t="s">
        <v>81</v>
      </c>
      <c r="AT165" s="174" t="s">
        <v>73</v>
      </c>
      <c r="AU165" s="174" t="s">
        <v>81</v>
      </c>
      <c r="AY165" s="166" t="s">
        <v>148</v>
      </c>
      <c r="BK165" s="175">
        <f>SUM(BK166:BK188)</f>
        <v>0</v>
      </c>
    </row>
    <row r="166" spans="2:65" s="1" customFormat="1" ht="38.25" customHeight="1">
      <c r="B166" s="178"/>
      <c r="C166" s="179" t="s">
        <v>304</v>
      </c>
      <c r="D166" s="179" t="s">
        <v>150</v>
      </c>
      <c r="E166" s="180" t="s">
        <v>305</v>
      </c>
      <c r="F166" s="181" t="s">
        <v>306</v>
      </c>
      <c r="G166" s="182" t="s">
        <v>168</v>
      </c>
      <c r="H166" s="183">
        <v>115.59</v>
      </c>
      <c r="I166" s="184"/>
      <c r="J166" s="185">
        <f>ROUND(I166*H166,2)</f>
        <v>0</v>
      </c>
      <c r="K166" s="181" t="s">
        <v>154</v>
      </c>
      <c r="L166" s="39"/>
      <c r="M166" s="186" t="s">
        <v>5</v>
      </c>
      <c r="N166" s="187" t="s">
        <v>45</v>
      </c>
      <c r="O166" s="40"/>
      <c r="P166" s="188">
        <f>O166*H166</f>
        <v>0</v>
      </c>
      <c r="Q166" s="188">
        <v>0</v>
      </c>
      <c r="R166" s="188">
        <f>Q166*H166</f>
        <v>0</v>
      </c>
      <c r="S166" s="188">
        <v>0</v>
      </c>
      <c r="T166" s="189">
        <f>S166*H166</f>
        <v>0</v>
      </c>
      <c r="AR166" s="22" t="s">
        <v>155</v>
      </c>
      <c r="AT166" s="22" t="s">
        <v>150</v>
      </c>
      <c r="AU166" s="22" t="s">
        <v>84</v>
      </c>
      <c r="AY166" s="22" t="s">
        <v>148</v>
      </c>
      <c r="BE166" s="190">
        <f>IF(N166="základní",J166,0)</f>
        <v>0</v>
      </c>
      <c r="BF166" s="190">
        <f>IF(N166="snížená",J166,0)</f>
        <v>0</v>
      </c>
      <c r="BG166" s="190">
        <f>IF(N166="zákl. přenesená",J166,0)</f>
        <v>0</v>
      </c>
      <c r="BH166" s="190">
        <f>IF(N166="sníž. přenesená",J166,0)</f>
        <v>0</v>
      </c>
      <c r="BI166" s="190">
        <f>IF(N166="nulová",J166,0)</f>
        <v>0</v>
      </c>
      <c r="BJ166" s="22" t="s">
        <v>81</v>
      </c>
      <c r="BK166" s="190">
        <f>ROUND(I166*H166,2)</f>
        <v>0</v>
      </c>
      <c r="BL166" s="22" t="s">
        <v>155</v>
      </c>
      <c r="BM166" s="22" t="s">
        <v>307</v>
      </c>
    </row>
    <row r="167" spans="2:65" s="1" customFormat="1" ht="67.5">
      <c r="B167" s="39"/>
      <c r="D167" s="191" t="s">
        <v>157</v>
      </c>
      <c r="F167" s="192" t="s">
        <v>308</v>
      </c>
      <c r="I167" s="193"/>
      <c r="L167" s="39"/>
      <c r="M167" s="194"/>
      <c r="N167" s="40"/>
      <c r="O167" s="40"/>
      <c r="P167" s="40"/>
      <c r="Q167" s="40"/>
      <c r="R167" s="40"/>
      <c r="S167" s="40"/>
      <c r="T167" s="68"/>
      <c r="AT167" s="22" t="s">
        <v>157</v>
      </c>
      <c r="AU167" s="22" t="s">
        <v>84</v>
      </c>
    </row>
    <row r="168" spans="2:65" s="12" customFormat="1" ht="13.5">
      <c r="B168" s="195"/>
      <c r="D168" s="191" t="s">
        <v>159</v>
      </c>
      <c r="E168" s="196" t="s">
        <v>5</v>
      </c>
      <c r="F168" s="197" t="s">
        <v>309</v>
      </c>
      <c r="H168" s="198">
        <v>115.59</v>
      </c>
      <c r="I168" s="199"/>
      <c r="L168" s="195"/>
      <c r="M168" s="200"/>
      <c r="N168" s="201"/>
      <c r="O168" s="201"/>
      <c r="P168" s="201"/>
      <c r="Q168" s="201"/>
      <c r="R168" s="201"/>
      <c r="S168" s="201"/>
      <c r="T168" s="202"/>
      <c r="AT168" s="196" t="s">
        <v>159</v>
      </c>
      <c r="AU168" s="196" t="s">
        <v>84</v>
      </c>
      <c r="AV168" s="12" t="s">
        <v>84</v>
      </c>
      <c r="AW168" s="12" t="s">
        <v>37</v>
      </c>
      <c r="AX168" s="12" t="s">
        <v>81</v>
      </c>
      <c r="AY168" s="196" t="s">
        <v>148</v>
      </c>
    </row>
    <row r="169" spans="2:65" s="1" customFormat="1" ht="38.25" customHeight="1">
      <c r="B169" s="178"/>
      <c r="C169" s="179" t="s">
        <v>310</v>
      </c>
      <c r="D169" s="179" t="s">
        <v>150</v>
      </c>
      <c r="E169" s="180" t="s">
        <v>311</v>
      </c>
      <c r="F169" s="181" t="s">
        <v>312</v>
      </c>
      <c r="G169" s="182" t="s">
        <v>168</v>
      </c>
      <c r="H169" s="183">
        <v>6935.4</v>
      </c>
      <c r="I169" s="184"/>
      <c r="J169" s="185">
        <f>ROUND(I169*H169,2)</f>
        <v>0</v>
      </c>
      <c r="K169" s="181" t="s">
        <v>154</v>
      </c>
      <c r="L169" s="39"/>
      <c r="M169" s="186" t="s">
        <v>5</v>
      </c>
      <c r="N169" s="187" t="s">
        <v>45</v>
      </c>
      <c r="O169" s="40"/>
      <c r="P169" s="188">
        <f>O169*H169</f>
        <v>0</v>
      </c>
      <c r="Q169" s="188">
        <v>0</v>
      </c>
      <c r="R169" s="188">
        <f>Q169*H169</f>
        <v>0</v>
      </c>
      <c r="S169" s="188">
        <v>0</v>
      </c>
      <c r="T169" s="189">
        <f>S169*H169</f>
        <v>0</v>
      </c>
      <c r="AR169" s="22" t="s">
        <v>155</v>
      </c>
      <c r="AT169" s="22" t="s">
        <v>150</v>
      </c>
      <c r="AU169" s="22" t="s">
        <v>84</v>
      </c>
      <c r="AY169" s="22" t="s">
        <v>148</v>
      </c>
      <c r="BE169" s="190">
        <f>IF(N169="základní",J169,0)</f>
        <v>0</v>
      </c>
      <c r="BF169" s="190">
        <f>IF(N169="snížená",J169,0)</f>
        <v>0</v>
      </c>
      <c r="BG169" s="190">
        <f>IF(N169="zákl. přenesená",J169,0)</f>
        <v>0</v>
      </c>
      <c r="BH169" s="190">
        <f>IF(N169="sníž. přenesená",J169,0)</f>
        <v>0</v>
      </c>
      <c r="BI169" s="190">
        <f>IF(N169="nulová",J169,0)</f>
        <v>0</v>
      </c>
      <c r="BJ169" s="22" t="s">
        <v>81</v>
      </c>
      <c r="BK169" s="190">
        <f>ROUND(I169*H169,2)</f>
        <v>0</v>
      </c>
      <c r="BL169" s="22" t="s">
        <v>155</v>
      </c>
      <c r="BM169" s="22" t="s">
        <v>313</v>
      </c>
    </row>
    <row r="170" spans="2:65" s="1" customFormat="1" ht="67.5">
      <c r="B170" s="39"/>
      <c r="D170" s="191" t="s">
        <v>157</v>
      </c>
      <c r="F170" s="192" t="s">
        <v>308</v>
      </c>
      <c r="I170" s="193"/>
      <c r="L170" s="39"/>
      <c r="M170" s="194"/>
      <c r="N170" s="40"/>
      <c r="O170" s="40"/>
      <c r="P170" s="40"/>
      <c r="Q170" s="40"/>
      <c r="R170" s="40"/>
      <c r="S170" s="40"/>
      <c r="T170" s="68"/>
      <c r="AT170" s="22" t="s">
        <v>157</v>
      </c>
      <c r="AU170" s="22" t="s">
        <v>84</v>
      </c>
    </row>
    <row r="171" spans="2:65" s="12" customFormat="1" ht="13.5">
      <c r="B171" s="195"/>
      <c r="D171" s="191" t="s">
        <v>159</v>
      </c>
      <c r="E171" s="196" t="s">
        <v>5</v>
      </c>
      <c r="F171" s="197" t="s">
        <v>314</v>
      </c>
      <c r="H171" s="198">
        <v>6935.4</v>
      </c>
      <c r="I171" s="199"/>
      <c r="L171" s="195"/>
      <c r="M171" s="200"/>
      <c r="N171" s="201"/>
      <c r="O171" s="201"/>
      <c r="P171" s="201"/>
      <c r="Q171" s="201"/>
      <c r="R171" s="201"/>
      <c r="S171" s="201"/>
      <c r="T171" s="202"/>
      <c r="AT171" s="196" t="s">
        <v>159</v>
      </c>
      <c r="AU171" s="196" t="s">
        <v>84</v>
      </c>
      <c r="AV171" s="12" t="s">
        <v>84</v>
      </c>
      <c r="AW171" s="12" t="s">
        <v>37</v>
      </c>
      <c r="AX171" s="12" t="s">
        <v>81</v>
      </c>
      <c r="AY171" s="196" t="s">
        <v>148</v>
      </c>
    </row>
    <row r="172" spans="2:65" s="1" customFormat="1" ht="38.25" customHeight="1">
      <c r="B172" s="178"/>
      <c r="C172" s="179" t="s">
        <v>315</v>
      </c>
      <c r="D172" s="179" t="s">
        <v>150</v>
      </c>
      <c r="E172" s="180" t="s">
        <v>316</v>
      </c>
      <c r="F172" s="181" t="s">
        <v>317</v>
      </c>
      <c r="G172" s="182" t="s">
        <v>168</v>
      </c>
      <c r="H172" s="183">
        <v>115.59</v>
      </c>
      <c r="I172" s="184"/>
      <c r="J172" s="185">
        <f>ROUND(I172*H172,2)</f>
        <v>0</v>
      </c>
      <c r="K172" s="181" t="s">
        <v>154</v>
      </c>
      <c r="L172" s="39"/>
      <c r="M172" s="186" t="s">
        <v>5</v>
      </c>
      <c r="N172" s="187" t="s">
        <v>45</v>
      </c>
      <c r="O172" s="40"/>
      <c r="P172" s="188">
        <f>O172*H172</f>
        <v>0</v>
      </c>
      <c r="Q172" s="188">
        <v>0</v>
      </c>
      <c r="R172" s="188">
        <f>Q172*H172</f>
        <v>0</v>
      </c>
      <c r="S172" s="188">
        <v>0</v>
      </c>
      <c r="T172" s="189">
        <f>S172*H172</f>
        <v>0</v>
      </c>
      <c r="AR172" s="22" t="s">
        <v>155</v>
      </c>
      <c r="AT172" s="22" t="s">
        <v>150</v>
      </c>
      <c r="AU172" s="22" t="s">
        <v>84</v>
      </c>
      <c r="AY172" s="22" t="s">
        <v>148</v>
      </c>
      <c r="BE172" s="190">
        <f>IF(N172="základní",J172,0)</f>
        <v>0</v>
      </c>
      <c r="BF172" s="190">
        <f>IF(N172="snížená",J172,0)</f>
        <v>0</v>
      </c>
      <c r="BG172" s="190">
        <f>IF(N172="zákl. přenesená",J172,0)</f>
        <v>0</v>
      </c>
      <c r="BH172" s="190">
        <f>IF(N172="sníž. přenesená",J172,0)</f>
        <v>0</v>
      </c>
      <c r="BI172" s="190">
        <f>IF(N172="nulová",J172,0)</f>
        <v>0</v>
      </c>
      <c r="BJ172" s="22" t="s">
        <v>81</v>
      </c>
      <c r="BK172" s="190">
        <f>ROUND(I172*H172,2)</f>
        <v>0</v>
      </c>
      <c r="BL172" s="22" t="s">
        <v>155</v>
      </c>
      <c r="BM172" s="22" t="s">
        <v>318</v>
      </c>
    </row>
    <row r="173" spans="2:65" s="1" customFormat="1" ht="27">
      <c r="B173" s="39"/>
      <c r="D173" s="191" t="s">
        <v>157</v>
      </c>
      <c r="F173" s="192" t="s">
        <v>319</v>
      </c>
      <c r="I173" s="193"/>
      <c r="L173" s="39"/>
      <c r="M173" s="194"/>
      <c r="N173" s="40"/>
      <c r="O173" s="40"/>
      <c r="P173" s="40"/>
      <c r="Q173" s="40"/>
      <c r="R173" s="40"/>
      <c r="S173" s="40"/>
      <c r="T173" s="68"/>
      <c r="AT173" s="22" t="s">
        <v>157</v>
      </c>
      <c r="AU173" s="22" t="s">
        <v>84</v>
      </c>
    </row>
    <row r="174" spans="2:65" s="1" customFormat="1" ht="25.5" customHeight="1">
      <c r="B174" s="178"/>
      <c r="C174" s="179" t="s">
        <v>320</v>
      </c>
      <c r="D174" s="179" t="s">
        <v>150</v>
      </c>
      <c r="E174" s="180" t="s">
        <v>321</v>
      </c>
      <c r="F174" s="181" t="s">
        <v>322</v>
      </c>
      <c r="G174" s="182" t="s">
        <v>168</v>
      </c>
      <c r="H174" s="183">
        <v>27</v>
      </c>
      <c r="I174" s="184"/>
      <c r="J174" s="185">
        <f>ROUND(I174*H174,2)</f>
        <v>0</v>
      </c>
      <c r="K174" s="181" t="s">
        <v>154</v>
      </c>
      <c r="L174" s="39"/>
      <c r="M174" s="186" t="s">
        <v>5</v>
      </c>
      <c r="N174" s="187" t="s">
        <v>45</v>
      </c>
      <c r="O174" s="40"/>
      <c r="P174" s="188">
        <f>O174*H174</f>
        <v>0</v>
      </c>
      <c r="Q174" s="188">
        <v>1.2999999999999999E-4</v>
      </c>
      <c r="R174" s="188">
        <f>Q174*H174</f>
        <v>3.5099999999999997E-3</v>
      </c>
      <c r="S174" s="188">
        <v>0</v>
      </c>
      <c r="T174" s="189">
        <f>S174*H174</f>
        <v>0</v>
      </c>
      <c r="AR174" s="22" t="s">
        <v>155</v>
      </c>
      <c r="AT174" s="22" t="s">
        <v>150</v>
      </c>
      <c r="AU174" s="22" t="s">
        <v>84</v>
      </c>
      <c r="AY174" s="22" t="s">
        <v>148</v>
      </c>
      <c r="BE174" s="190">
        <f>IF(N174="základní",J174,0)</f>
        <v>0</v>
      </c>
      <c r="BF174" s="190">
        <f>IF(N174="snížená",J174,0)</f>
        <v>0</v>
      </c>
      <c r="BG174" s="190">
        <f>IF(N174="zákl. přenesená",J174,0)</f>
        <v>0</v>
      </c>
      <c r="BH174" s="190">
        <f>IF(N174="sníž. přenesená",J174,0)</f>
        <v>0</v>
      </c>
      <c r="BI174" s="190">
        <f>IF(N174="nulová",J174,0)</f>
        <v>0</v>
      </c>
      <c r="BJ174" s="22" t="s">
        <v>81</v>
      </c>
      <c r="BK174" s="190">
        <f>ROUND(I174*H174,2)</f>
        <v>0</v>
      </c>
      <c r="BL174" s="22" t="s">
        <v>155</v>
      </c>
      <c r="BM174" s="22" t="s">
        <v>323</v>
      </c>
    </row>
    <row r="175" spans="2:65" s="1" customFormat="1" ht="54">
      <c r="B175" s="39"/>
      <c r="D175" s="191" t="s">
        <v>157</v>
      </c>
      <c r="F175" s="192" t="s">
        <v>324</v>
      </c>
      <c r="I175" s="193"/>
      <c r="L175" s="39"/>
      <c r="M175" s="194"/>
      <c r="N175" s="40"/>
      <c r="O175" s="40"/>
      <c r="P175" s="40"/>
      <c r="Q175" s="40"/>
      <c r="R175" s="40"/>
      <c r="S175" s="40"/>
      <c r="T175" s="68"/>
      <c r="AT175" s="22" t="s">
        <v>157</v>
      </c>
      <c r="AU175" s="22" t="s">
        <v>84</v>
      </c>
    </row>
    <row r="176" spans="2:65" s="12" customFormat="1" ht="13.5">
      <c r="B176" s="195"/>
      <c r="D176" s="191" t="s">
        <v>159</v>
      </c>
      <c r="E176" s="196" t="s">
        <v>5</v>
      </c>
      <c r="F176" s="197" t="s">
        <v>325</v>
      </c>
      <c r="H176" s="198">
        <v>27</v>
      </c>
      <c r="I176" s="199"/>
      <c r="L176" s="195"/>
      <c r="M176" s="200"/>
      <c r="N176" s="201"/>
      <c r="O176" s="201"/>
      <c r="P176" s="201"/>
      <c r="Q176" s="201"/>
      <c r="R176" s="201"/>
      <c r="S176" s="201"/>
      <c r="T176" s="202"/>
      <c r="AT176" s="196" t="s">
        <v>159</v>
      </c>
      <c r="AU176" s="196" t="s">
        <v>84</v>
      </c>
      <c r="AV176" s="12" t="s">
        <v>84</v>
      </c>
      <c r="AW176" s="12" t="s">
        <v>37</v>
      </c>
      <c r="AX176" s="12" t="s">
        <v>81</v>
      </c>
      <c r="AY176" s="196" t="s">
        <v>148</v>
      </c>
    </row>
    <row r="177" spans="2:65" s="1" customFormat="1" ht="63.75" customHeight="1">
      <c r="B177" s="178"/>
      <c r="C177" s="179" t="s">
        <v>326</v>
      </c>
      <c r="D177" s="179" t="s">
        <v>150</v>
      </c>
      <c r="E177" s="180" t="s">
        <v>327</v>
      </c>
      <c r="F177" s="181" t="s">
        <v>328</v>
      </c>
      <c r="G177" s="182" t="s">
        <v>168</v>
      </c>
      <c r="H177" s="183">
        <v>45.405000000000001</v>
      </c>
      <c r="I177" s="184"/>
      <c r="J177" s="185">
        <f>ROUND(I177*H177,2)</f>
        <v>0</v>
      </c>
      <c r="K177" s="181" t="s">
        <v>154</v>
      </c>
      <c r="L177" s="39"/>
      <c r="M177" s="186" t="s">
        <v>5</v>
      </c>
      <c r="N177" s="187" t="s">
        <v>45</v>
      </c>
      <c r="O177" s="40"/>
      <c r="P177" s="188">
        <f>O177*H177</f>
        <v>0</v>
      </c>
      <c r="Q177" s="188">
        <v>4.0000000000000003E-5</v>
      </c>
      <c r="R177" s="188">
        <f>Q177*H177</f>
        <v>1.8162000000000002E-3</v>
      </c>
      <c r="S177" s="188">
        <v>0</v>
      </c>
      <c r="T177" s="189">
        <f>S177*H177</f>
        <v>0</v>
      </c>
      <c r="AR177" s="22" t="s">
        <v>155</v>
      </c>
      <c r="AT177" s="22" t="s">
        <v>150</v>
      </c>
      <c r="AU177" s="22" t="s">
        <v>84</v>
      </c>
      <c r="AY177" s="22" t="s">
        <v>148</v>
      </c>
      <c r="BE177" s="190">
        <f>IF(N177="základní",J177,0)</f>
        <v>0</v>
      </c>
      <c r="BF177" s="190">
        <f>IF(N177="snížená",J177,0)</f>
        <v>0</v>
      </c>
      <c r="BG177" s="190">
        <f>IF(N177="zákl. přenesená",J177,0)</f>
        <v>0</v>
      </c>
      <c r="BH177" s="190">
        <f>IF(N177="sníž. přenesená",J177,0)</f>
        <v>0</v>
      </c>
      <c r="BI177" s="190">
        <f>IF(N177="nulová",J177,0)</f>
        <v>0</v>
      </c>
      <c r="BJ177" s="22" t="s">
        <v>81</v>
      </c>
      <c r="BK177" s="190">
        <f>ROUND(I177*H177,2)</f>
        <v>0</v>
      </c>
      <c r="BL177" s="22" t="s">
        <v>155</v>
      </c>
      <c r="BM177" s="22" t="s">
        <v>329</v>
      </c>
    </row>
    <row r="178" spans="2:65" s="1" customFormat="1" ht="94.5">
      <c r="B178" s="39"/>
      <c r="D178" s="191" t="s">
        <v>157</v>
      </c>
      <c r="F178" s="192" t="s">
        <v>330</v>
      </c>
      <c r="I178" s="193"/>
      <c r="L178" s="39"/>
      <c r="M178" s="194"/>
      <c r="N178" s="40"/>
      <c r="O178" s="40"/>
      <c r="P178" s="40"/>
      <c r="Q178" s="40"/>
      <c r="R178" s="40"/>
      <c r="S178" s="40"/>
      <c r="T178" s="68"/>
      <c r="AT178" s="22" t="s">
        <v>157</v>
      </c>
      <c r="AU178" s="22" t="s">
        <v>84</v>
      </c>
    </row>
    <row r="179" spans="2:65" s="12" customFormat="1" ht="13.5">
      <c r="B179" s="195"/>
      <c r="D179" s="191" t="s">
        <v>159</v>
      </c>
      <c r="E179" s="196" t="s">
        <v>5</v>
      </c>
      <c r="F179" s="197" t="s">
        <v>331</v>
      </c>
      <c r="H179" s="198">
        <v>45.405000000000001</v>
      </c>
      <c r="I179" s="199"/>
      <c r="L179" s="195"/>
      <c r="M179" s="200"/>
      <c r="N179" s="201"/>
      <c r="O179" s="201"/>
      <c r="P179" s="201"/>
      <c r="Q179" s="201"/>
      <c r="R179" s="201"/>
      <c r="S179" s="201"/>
      <c r="T179" s="202"/>
      <c r="AT179" s="196" t="s">
        <v>159</v>
      </c>
      <c r="AU179" s="196" t="s">
        <v>84</v>
      </c>
      <c r="AV179" s="12" t="s">
        <v>84</v>
      </c>
      <c r="AW179" s="12" t="s">
        <v>37</v>
      </c>
      <c r="AX179" s="12" t="s">
        <v>81</v>
      </c>
      <c r="AY179" s="196" t="s">
        <v>148</v>
      </c>
    </row>
    <row r="180" spans="2:65" s="1" customFormat="1" ht="16.5" customHeight="1">
      <c r="B180" s="178"/>
      <c r="C180" s="179" t="s">
        <v>332</v>
      </c>
      <c r="D180" s="179" t="s">
        <v>150</v>
      </c>
      <c r="E180" s="180" t="s">
        <v>333</v>
      </c>
      <c r="F180" s="181" t="s">
        <v>334</v>
      </c>
      <c r="G180" s="182" t="s">
        <v>335</v>
      </c>
      <c r="H180" s="183">
        <v>13</v>
      </c>
      <c r="I180" s="184"/>
      <c r="J180" s="185">
        <f>ROUND(I180*H180,2)</f>
        <v>0</v>
      </c>
      <c r="K180" s="181" t="s">
        <v>5</v>
      </c>
      <c r="L180" s="39"/>
      <c r="M180" s="186" t="s">
        <v>5</v>
      </c>
      <c r="N180" s="187" t="s">
        <v>45</v>
      </c>
      <c r="O180" s="40"/>
      <c r="P180" s="188">
        <f>O180*H180</f>
        <v>0</v>
      </c>
      <c r="Q180" s="188">
        <v>0</v>
      </c>
      <c r="R180" s="188">
        <f>Q180*H180</f>
        <v>0</v>
      </c>
      <c r="S180" s="188">
        <v>0</v>
      </c>
      <c r="T180" s="189">
        <f>S180*H180</f>
        <v>0</v>
      </c>
      <c r="AR180" s="22" t="s">
        <v>155</v>
      </c>
      <c r="AT180" s="22" t="s">
        <v>150</v>
      </c>
      <c r="AU180" s="22" t="s">
        <v>84</v>
      </c>
      <c r="AY180" s="22" t="s">
        <v>148</v>
      </c>
      <c r="BE180" s="190">
        <f>IF(N180="základní",J180,0)</f>
        <v>0</v>
      </c>
      <c r="BF180" s="190">
        <f>IF(N180="snížená",J180,0)</f>
        <v>0</v>
      </c>
      <c r="BG180" s="190">
        <f>IF(N180="zákl. přenesená",J180,0)</f>
        <v>0</v>
      </c>
      <c r="BH180" s="190">
        <f>IF(N180="sníž. přenesená",J180,0)</f>
        <v>0</v>
      </c>
      <c r="BI180" s="190">
        <f>IF(N180="nulová",J180,0)</f>
        <v>0</v>
      </c>
      <c r="BJ180" s="22" t="s">
        <v>81</v>
      </c>
      <c r="BK180" s="190">
        <f>ROUND(I180*H180,2)</f>
        <v>0</v>
      </c>
      <c r="BL180" s="22" t="s">
        <v>155</v>
      </c>
      <c r="BM180" s="22" t="s">
        <v>336</v>
      </c>
    </row>
    <row r="181" spans="2:65" s="12" customFormat="1" ht="13.5">
      <c r="B181" s="195"/>
      <c r="D181" s="191" t="s">
        <v>159</v>
      </c>
      <c r="E181" s="196" t="s">
        <v>5</v>
      </c>
      <c r="F181" s="197" t="s">
        <v>337</v>
      </c>
      <c r="H181" s="198">
        <v>13</v>
      </c>
      <c r="I181" s="199"/>
      <c r="L181" s="195"/>
      <c r="M181" s="200"/>
      <c r="N181" s="201"/>
      <c r="O181" s="201"/>
      <c r="P181" s="201"/>
      <c r="Q181" s="201"/>
      <c r="R181" s="201"/>
      <c r="S181" s="201"/>
      <c r="T181" s="202"/>
      <c r="AT181" s="196" t="s">
        <v>159</v>
      </c>
      <c r="AU181" s="196" t="s">
        <v>84</v>
      </c>
      <c r="AV181" s="12" t="s">
        <v>84</v>
      </c>
      <c r="AW181" s="12" t="s">
        <v>37</v>
      </c>
      <c r="AX181" s="12" t="s">
        <v>81</v>
      </c>
      <c r="AY181" s="196" t="s">
        <v>148</v>
      </c>
    </row>
    <row r="182" spans="2:65" s="1" customFormat="1" ht="16.5" customHeight="1">
      <c r="B182" s="178"/>
      <c r="C182" s="179" t="s">
        <v>338</v>
      </c>
      <c r="D182" s="179" t="s">
        <v>150</v>
      </c>
      <c r="E182" s="180" t="s">
        <v>339</v>
      </c>
      <c r="F182" s="181" t="s">
        <v>340</v>
      </c>
      <c r="G182" s="182" t="s">
        <v>279</v>
      </c>
      <c r="H182" s="183">
        <v>1</v>
      </c>
      <c r="I182" s="184"/>
      <c r="J182" s="185">
        <f>ROUND(I182*H182,2)</f>
        <v>0</v>
      </c>
      <c r="K182" s="181" t="s">
        <v>5</v>
      </c>
      <c r="L182" s="39"/>
      <c r="M182" s="186" t="s">
        <v>5</v>
      </c>
      <c r="N182" s="187" t="s">
        <v>45</v>
      </c>
      <c r="O182" s="40"/>
      <c r="P182" s="188">
        <f>O182*H182</f>
        <v>0</v>
      </c>
      <c r="Q182" s="188">
        <v>0</v>
      </c>
      <c r="R182" s="188">
        <f>Q182*H182</f>
        <v>0</v>
      </c>
      <c r="S182" s="188">
        <v>0</v>
      </c>
      <c r="T182" s="189">
        <f>S182*H182</f>
        <v>0</v>
      </c>
      <c r="AR182" s="22" t="s">
        <v>155</v>
      </c>
      <c r="AT182" s="22" t="s">
        <v>150</v>
      </c>
      <c r="AU182" s="22" t="s">
        <v>84</v>
      </c>
      <c r="AY182" s="22" t="s">
        <v>148</v>
      </c>
      <c r="BE182" s="190">
        <f>IF(N182="základní",J182,0)</f>
        <v>0</v>
      </c>
      <c r="BF182" s="190">
        <f>IF(N182="snížená",J182,0)</f>
        <v>0</v>
      </c>
      <c r="BG182" s="190">
        <f>IF(N182="zákl. přenesená",J182,0)</f>
        <v>0</v>
      </c>
      <c r="BH182" s="190">
        <f>IF(N182="sníž. přenesená",J182,0)</f>
        <v>0</v>
      </c>
      <c r="BI182" s="190">
        <f>IF(N182="nulová",J182,0)</f>
        <v>0</v>
      </c>
      <c r="BJ182" s="22" t="s">
        <v>81</v>
      </c>
      <c r="BK182" s="190">
        <f>ROUND(I182*H182,2)</f>
        <v>0</v>
      </c>
      <c r="BL182" s="22" t="s">
        <v>155</v>
      </c>
      <c r="BM182" s="22" t="s">
        <v>341</v>
      </c>
    </row>
    <row r="183" spans="2:65" s="1" customFormat="1" ht="25.5" customHeight="1">
      <c r="B183" s="178"/>
      <c r="C183" s="179" t="s">
        <v>342</v>
      </c>
      <c r="D183" s="179" t="s">
        <v>150</v>
      </c>
      <c r="E183" s="180" t="s">
        <v>343</v>
      </c>
      <c r="F183" s="181" t="s">
        <v>344</v>
      </c>
      <c r="G183" s="182" t="s">
        <v>168</v>
      </c>
      <c r="H183" s="183">
        <v>11.34</v>
      </c>
      <c r="I183" s="184"/>
      <c r="J183" s="185">
        <f>ROUND(I183*H183,2)</f>
        <v>0</v>
      </c>
      <c r="K183" s="181" t="s">
        <v>154</v>
      </c>
      <c r="L183" s="39"/>
      <c r="M183" s="186" t="s">
        <v>5</v>
      </c>
      <c r="N183" s="187" t="s">
        <v>45</v>
      </c>
      <c r="O183" s="40"/>
      <c r="P183" s="188">
        <f>O183*H183</f>
        <v>0</v>
      </c>
      <c r="Q183" s="188">
        <v>0</v>
      </c>
      <c r="R183" s="188">
        <f>Q183*H183</f>
        <v>0</v>
      </c>
      <c r="S183" s="188">
        <v>5.0999999999999997E-2</v>
      </c>
      <c r="T183" s="189">
        <f>S183*H183</f>
        <v>0.57833999999999997</v>
      </c>
      <c r="AR183" s="22" t="s">
        <v>155</v>
      </c>
      <c r="AT183" s="22" t="s">
        <v>150</v>
      </c>
      <c r="AU183" s="22" t="s">
        <v>84</v>
      </c>
      <c r="AY183" s="22" t="s">
        <v>148</v>
      </c>
      <c r="BE183" s="190">
        <f>IF(N183="základní",J183,0)</f>
        <v>0</v>
      </c>
      <c r="BF183" s="190">
        <f>IF(N183="snížená",J183,0)</f>
        <v>0</v>
      </c>
      <c r="BG183" s="190">
        <f>IF(N183="zákl. přenesená",J183,0)</f>
        <v>0</v>
      </c>
      <c r="BH183" s="190">
        <f>IF(N183="sníž. přenesená",J183,0)</f>
        <v>0</v>
      </c>
      <c r="BI183" s="190">
        <f>IF(N183="nulová",J183,0)</f>
        <v>0</v>
      </c>
      <c r="BJ183" s="22" t="s">
        <v>81</v>
      </c>
      <c r="BK183" s="190">
        <f>ROUND(I183*H183,2)</f>
        <v>0</v>
      </c>
      <c r="BL183" s="22" t="s">
        <v>155</v>
      </c>
      <c r="BM183" s="22" t="s">
        <v>345</v>
      </c>
    </row>
    <row r="184" spans="2:65" s="1" customFormat="1" ht="54">
      <c r="B184" s="39"/>
      <c r="D184" s="191" t="s">
        <v>157</v>
      </c>
      <c r="F184" s="192" t="s">
        <v>346</v>
      </c>
      <c r="I184" s="193"/>
      <c r="L184" s="39"/>
      <c r="M184" s="194"/>
      <c r="N184" s="40"/>
      <c r="O184" s="40"/>
      <c r="P184" s="40"/>
      <c r="Q184" s="40"/>
      <c r="R184" s="40"/>
      <c r="S184" s="40"/>
      <c r="T184" s="68"/>
      <c r="AT184" s="22" t="s">
        <v>157</v>
      </c>
      <c r="AU184" s="22" t="s">
        <v>84</v>
      </c>
    </row>
    <row r="185" spans="2:65" s="12" customFormat="1" ht="13.5">
      <c r="B185" s="195"/>
      <c r="D185" s="191" t="s">
        <v>159</v>
      </c>
      <c r="E185" s="196" t="s">
        <v>5</v>
      </c>
      <c r="F185" s="197" t="s">
        <v>347</v>
      </c>
      <c r="H185" s="198">
        <v>11.34</v>
      </c>
      <c r="I185" s="199"/>
      <c r="L185" s="195"/>
      <c r="M185" s="200"/>
      <c r="N185" s="201"/>
      <c r="O185" s="201"/>
      <c r="P185" s="201"/>
      <c r="Q185" s="201"/>
      <c r="R185" s="201"/>
      <c r="S185" s="201"/>
      <c r="T185" s="202"/>
      <c r="AT185" s="196" t="s">
        <v>159</v>
      </c>
      <c r="AU185" s="196" t="s">
        <v>84</v>
      </c>
      <c r="AV185" s="12" t="s">
        <v>84</v>
      </c>
      <c r="AW185" s="12" t="s">
        <v>37</v>
      </c>
      <c r="AX185" s="12" t="s">
        <v>81</v>
      </c>
      <c r="AY185" s="196" t="s">
        <v>148</v>
      </c>
    </row>
    <row r="186" spans="2:65" s="1" customFormat="1" ht="38.25" customHeight="1">
      <c r="B186" s="178"/>
      <c r="C186" s="179" t="s">
        <v>348</v>
      </c>
      <c r="D186" s="179" t="s">
        <v>150</v>
      </c>
      <c r="E186" s="180" t="s">
        <v>349</v>
      </c>
      <c r="F186" s="181" t="s">
        <v>350</v>
      </c>
      <c r="G186" s="182" t="s">
        <v>153</v>
      </c>
      <c r="H186" s="183">
        <v>1.411</v>
      </c>
      <c r="I186" s="184"/>
      <c r="J186" s="185">
        <f>ROUND(I186*H186,2)</f>
        <v>0</v>
      </c>
      <c r="K186" s="181" t="s">
        <v>154</v>
      </c>
      <c r="L186" s="39"/>
      <c r="M186" s="186" t="s">
        <v>5</v>
      </c>
      <c r="N186" s="187" t="s">
        <v>45</v>
      </c>
      <c r="O186" s="40"/>
      <c r="P186" s="188">
        <f>O186*H186</f>
        <v>0</v>
      </c>
      <c r="Q186" s="188">
        <v>0</v>
      </c>
      <c r="R186" s="188">
        <f>Q186*H186</f>
        <v>0</v>
      </c>
      <c r="S186" s="188">
        <v>1.95</v>
      </c>
      <c r="T186" s="189">
        <f>S186*H186</f>
        <v>2.7514500000000002</v>
      </c>
      <c r="AR186" s="22" t="s">
        <v>155</v>
      </c>
      <c r="AT186" s="22" t="s">
        <v>150</v>
      </c>
      <c r="AU186" s="22" t="s">
        <v>84</v>
      </c>
      <c r="AY186" s="22" t="s">
        <v>148</v>
      </c>
      <c r="BE186" s="190">
        <f>IF(N186="základní",J186,0)</f>
        <v>0</v>
      </c>
      <c r="BF186" s="190">
        <f>IF(N186="snížená",J186,0)</f>
        <v>0</v>
      </c>
      <c r="BG186" s="190">
        <f>IF(N186="zákl. přenesená",J186,0)</f>
        <v>0</v>
      </c>
      <c r="BH186" s="190">
        <f>IF(N186="sníž. přenesená",J186,0)</f>
        <v>0</v>
      </c>
      <c r="BI186" s="190">
        <f>IF(N186="nulová",J186,0)</f>
        <v>0</v>
      </c>
      <c r="BJ186" s="22" t="s">
        <v>81</v>
      </c>
      <c r="BK186" s="190">
        <f>ROUND(I186*H186,2)</f>
        <v>0</v>
      </c>
      <c r="BL186" s="22" t="s">
        <v>155</v>
      </c>
      <c r="BM186" s="22" t="s">
        <v>351</v>
      </c>
    </row>
    <row r="187" spans="2:65" s="12" customFormat="1" ht="13.5">
      <c r="B187" s="195"/>
      <c r="D187" s="191" t="s">
        <v>159</v>
      </c>
      <c r="E187" s="196" t="s">
        <v>5</v>
      </c>
      <c r="F187" s="197" t="s">
        <v>352</v>
      </c>
      <c r="H187" s="198">
        <v>1.411</v>
      </c>
      <c r="I187" s="199"/>
      <c r="L187" s="195"/>
      <c r="M187" s="200"/>
      <c r="N187" s="201"/>
      <c r="O187" s="201"/>
      <c r="P187" s="201"/>
      <c r="Q187" s="201"/>
      <c r="R187" s="201"/>
      <c r="S187" s="201"/>
      <c r="T187" s="202"/>
      <c r="AT187" s="196" t="s">
        <v>159</v>
      </c>
      <c r="AU187" s="196" t="s">
        <v>84</v>
      </c>
      <c r="AV187" s="12" t="s">
        <v>84</v>
      </c>
      <c r="AW187" s="12" t="s">
        <v>37</v>
      </c>
      <c r="AX187" s="12" t="s">
        <v>81</v>
      </c>
      <c r="AY187" s="196" t="s">
        <v>148</v>
      </c>
    </row>
    <row r="188" spans="2:65" s="1" customFormat="1" ht="38.25" customHeight="1">
      <c r="B188" s="178"/>
      <c r="C188" s="179" t="s">
        <v>353</v>
      </c>
      <c r="D188" s="179" t="s">
        <v>150</v>
      </c>
      <c r="E188" s="180" t="s">
        <v>354</v>
      </c>
      <c r="F188" s="181" t="s">
        <v>355</v>
      </c>
      <c r="G188" s="182" t="s">
        <v>356</v>
      </c>
      <c r="H188" s="183">
        <v>300</v>
      </c>
      <c r="I188" s="184"/>
      <c r="J188" s="185">
        <f>ROUND(I188*H188,2)</f>
        <v>0</v>
      </c>
      <c r="K188" s="181" t="s">
        <v>5</v>
      </c>
      <c r="L188" s="39"/>
      <c r="M188" s="186" t="s">
        <v>5</v>
      </c>
      <c r="N188" s="187" t="s">
        <v>45</v>
      </c>
      <c r="O188" s="40"/>
      <c r="P188" s="188">
        <f>O188*H188</f>
        <v>0</v>
      </c>
      <c r="Q188" s="188">
        <v>0</v>
      </c>
      <c r="R188" s="188">
        <f>Q188*H188</f>
        <v>0</v>
      </c>
      <c r="S188" s="188">
        <v>0</v>
      </c>
      <c r="T188" s="189">
        <f>S188*H188</f>
        <v>0</v>
      </c>
      <c r="AR188" s="22" t="s">
        <v>155</v>
      </c>
      <c r="AT188" s="22" t="s">
        <v>150</v>
      </c>
      <c r="AU188" s="22" t="s">
        <v>84</v>
      </c>
      <c r="AY188" s="22" t="s">
        <v>148</v>
      </c>
      <c r="BE188" s="190">
        <f>IF(N188="základní",J188,0)</f>
        <v>0</v>
      </c>
      <c r="BF188" s="190">
        <f>IF(N188="snížená",J188,0)</f>
        <v>0</v>
      </c>
      <c r="BG188" s="190">
        <f>IF(N188="zákl. přenesená",J188,0)</f>
        <v>0</v>
      </c>
      <c r="BH188" s="190">
        <f>IF(N188="sníž. přenesená",J188,0)</f>
        <v>0</v>
      </c>
      <c r="BI188" s="190">
        <f>IF(N188="nulová",J188,0)</f>
        <v>0</v>
      </c>
      <c r="BJ188" s="22" t="s">
        <v>81</v>
      </c>
      <c r="BK188" s="190">
        <f>ROUND(I188*H188,2)</f>
        <v>0</v>
      </c>
      <c r="BL188" s="22" t="s">
        <v>155</v>
      </c>
      <c r="BM188" s="22" t="s">
        <v>357</v>
      </c>
    </row>
    <row r="189" spans="2:65" s="11" customFormat="1" ht="37.35" customHeight="1">
      <c r="B189" s="165"/>
      <c r="D189" s="166" t="s">
        <v>73</v>
      </c>
      <c r="E189" s="167" t="s">
        <v>358</v>
      </c>
      <c r="F189" s="167" t="s">
        <v>359</v>
      </c>
      <c r="I189" s="168"/>
      <c r="J189" s="169">
        <f>BK189</f>
        <v>0</v>
      </c>
      <c r="L189" s="165"/>
      <c r="M189" s="170"/>
      <c r="N189" s="171"/>
      <c r="O189" s="171"/>
      <c r="P189" s="172">
        <f>P190+P195+P198+P211+P216</f>
        <v>0</v>
      </c>
      <c r="Q189" s="171"/>
      <c r="R189" s="172">
        <f>R190+R195+R198+R211+R216</f>
        <v>2.6513452499999999</v>
      </c>
      <c r="S189" s="171"/>
      <c r="T189" s="173">
        <f>T190+T195+T198+T211+T216</f>
        <v>0</v>
      </c>
      <c r="AR189" s="166" t="s">
        <v>84</v>
      </c>
      <c r="AT189" s="174" t="s">
        <v>73</v>
      </c>
      <c r="AU189" s="174" t="s">
        <v>74</v>
      </c>
      <c r="AY189" s="166" t="s">
        <v>148</v>
      </c>
      <c r="BK189" s="175">
        <f>BK190+BK195+BK198+BK211+BK216</f>
        <v>0</v>
      </c>
    </row>
    <row r="190" spans="2:65" s="11" customFormat="1" ht="19.899999999999999" customHeight="1">
      <c r="B190" s="165"/>
      <c r="D190" s="166" t="s">
        <v>73</v>
      </c>
      <c r="E190" s="176" t="s">
        <v>360</v>
      </c>
      <c r="F190" s="176" t="s">
        <v>361</v>
      </c>
      <c r="I190" s="168"/>
      <c r="J190" s="177">
        <f>BK190</f>
        <v>0</v>
      </c>
      <c r="L190" s="165"/>
      <c r="M190" s="170"/>
      <c r="N190" s="171"/>
      <c r="O190" s="171"/>
      <c r="P190" s="172">
        <f>SUM(P191:P194)</f>
        <v>0</v>
      </c>
      <c r="Q190" s="171"/>
      <c r="R190" s="172">
        <f>SUM(R191:R194)</f>
        <v>8.2475000000000007E-2</v>
      </c>
      <c r="S190" s="171"/>
      <c r="T190" s="173">
        <f>SUM(T191:T194)</f>
        <v>0</v>
      </c>
      <c r="AR190" s="166" t="s">
        <v>84</v>
      </c>
      <c r="AT190" s="174" t="s">
        <v>73</v>
      </c>
      <c r="AU190" s="174" t="s">
        <v>81</v>
      </c>
      <c r="AY190" s="166" t="s">
        <v>148</v>
      </c>
      <c r="BK190" s="175">
        <f>SUM(BK191:BK194)</f>
        <v>0</v>
      </c>
    </row>
    <row r="191" spans="2:65" s="1" customFormat="1" ht="38.25" customHeight="1">
      <c r="B191" s="178"/>
      <c r="C191" s="179" t="s">
        <v>362</v>
      </c>
      <c r="D191" s="179" t="s">
        <v>150</v>
      </c>
      <c r="E191" s="180" t="s">
        <v>363</v>
      </c>
      <c r="F191" s="181" t="s">
        <v>364</v>
      </c>
      <c r="G191" s="182" t="s">
        <v>168</v>
      </c>
      <c r="H191" s="183">
        <v>16.495000000000001</v>
      </c>
      <c r="I191" s="184"/>
      <c r="J191" s="185">
        <f>ROUND(I191*H191,2)</f>
        <v>0</v>
      </c>
      <c r="K191" s="181" t="s">
        <v>5</v>
      </c>
      <c r="L191" s="39"/>
      <c r="M191" s="186" t="s">
        <v>5</v>
      </c>
      <c r="N191" s="187" t="s">
        <v>45</v>
      </c>
      <c r="O191" s="40"/>
      <c r="P191" s="188">
        <f>O191*H191</f>
        <v>0</v>
      </c>
      <c r="Q191" s="188">
        <v>5.0000000000000001E-3</v>
      </c>
      <c r="R191" s="188">
        <f>Q191*H191</f>
        <v>8.2475000000000007E-2</v>
      </c>
      <c r="S191" s="188">
        <v>0</v>
      </c>
      <c r="T191" s="189">
        <f>S191*H191</f>
        <v>0</v>
      </c>
      <c r="AR191" s="22" t="s">
        <v>235</v>
      </c>
      <c r="AT191" s="22" t="s">
        <v>150</v>
      </c>
      <c r="AU191" s="22" t="s">
        <v>84</v>
      </c>
      <c r="AY191" s="22" t="s">
        <v>148</v>
      </c>
      <c r="BE191" s="190">
        <f>IF(N191="základní",J191,0)</f>
        <v>0</v>
      </c>
      <c r="BF191" s="190">
        <f>IF(N191="snížená",J191,0)</f>
        <v>0</v>
      </c>
      <c r="BG191" s="190">
        <f>IF(N191="zákl. přenesená",J191,0)</f>
        <v>0</v>
      </c>
      <c r="BH191" s="190">
        <f>IF(N191="sníž. přenesená",J191,0)</f>
        <v>0</v>
      </c>
      <c r="BI191" s="190">
        <f>IF(N191="nulová",J191,0)</f>
        <v>0</v>
      </c>
      <c r="BJ191" s="22" t="s">
        <v>81</v>
      </c>
      <c r="BK191" s="190">
        <f>ROUND(I191*H191,2)</f>
        <v>0</v>
      </c>
      <c r="BL191" s="22" t="s">
        <v>235</v>
      </c>
      <c r="BM191" s="22" t="s">
        <v>365</v>
      </c>
    </row>
    <row r="192" spans="2:65" s="12" customFormat="1" ht="13.5">
      <c r="B192" s="195"/>
      <c r="D192" s="191" t="s">
        <v>159</v>
      </c>
      <c r="E192" s="196" t="s">
        <v>5</v>
      </c>
      <c r="F192" s="197" t="s">
        <v>366</v>
      </c>
      <c r="H192" s="198">
        <v>16.495000000000001</v>
      </c>
      <c r="I192" s="199"/>
      <c r="L192" s="195"/>
      <c r="M192" s="200"/>
      <c r="N192" s="201"/>
      <c r="O192" s="201"/>
      <c r="P192" s="201"/>
      <c r="Q192" s="201"/>
      <c r="R192" s="201"/>
      <c r="S192" s="201"/>
      <c r="T192" s="202"/>
      <c r="AT192" s="196" t="s">
        <v>159</v>
      </c>
      <c r="AU192" s="196" t="s">
        <v>84</v>
      </c>
      <c r="AV192" s="12" t="s">
        <v>84</v>
      </c>
      <c r="AW192" s="12" t="s">
        <v>37</v>
      </c>
      <c r="AX192" s="12" t="s">
        <v>81</v>
      </c>
      <c r="AY192" s="196" t="s">
        <v>148</v>
      </c>
    </row>
    <row r="193" spans="2:65" s="1" customFormat="1" ht="38.25" customHeight="1">
      <c r="B193" s="178"/>
      <c r="C193" s="179" t="s">
        <v>367</v>
      </c>
      <c r="D193" s="179" t="s">
        <v>150</v>
      </c>
      <c r="E193" s="180" t="s">
        <v>368</v>
      </c>
      <c r="F193" s="181" t="s">
        <v>369</v>
      </c>
      <c r="G193" s="182" t="s">
        <v>199</v>
      </c>
      <c r="H193" s="183">
        <v>8.2000000000000003E-2</v>
      </c>
      <c r="I193" s="184"/>
      <c r="J193" s="185">
        <f>ROUND(I193*H193,2)</f>
        <v>0</v>
      </c>
      <c r="K193" s="181" t="s">
        <v>154</v>
      </c>
      <c r="L193" s="39"/>
      <c r="M193" s="186" t="s">
        <v>5</v>
      </c>
      <c r="N193" s="187" t="s">
        <v>45</v>
      </c>
      <c r="O193" s="40"/>
      <c r="P193" s="188">
        <f>O193*H193</f>
        <v>0</v>
      </c>
      <c r="Q193" s="188">
        <v>0</v>
      </c>
      <c r="R193" s="188">
        <f>Q193*H193</f>
        <v>0</v>
      </c>
      <c r="S193" s="188">
        <v>0</v>
      </c>
      <c r="T193" s="189">
        <f>S193*H193</f>
        <v>0</v>
      </c>
      <c r="AR193" s="22" t="s">
        <v>235</v>
      </c>
      <c r="AT193" s="22" t="s">
        <v>150</v>
      </c>
      <c r="AU193" s="22" t="s">
        <v>84</v>
      </c>
      <c r="AY193" s="22" t="s">
        <v>148</v>
      </c>
      <c r="BE193" s="190">
        <f>IF(N193="základní",J193,0)</f>
        <v>0</v>
      </c>
      <c r="BF193" s="190">
        <f>IF(N193="snížená",J193,0)</f>
        <v>0</v>
      </c>
      <c r="BG193" s="190">
        <f>IF(N193="zákl. přenesená",J193,0)</f>
        <v>0</v>
      </c>
      <c r="BH193" s="190">
        <f>IF(N193="sníž. přenesená",J193,0)</f>
        <v>0</v>
      </c>
      <c r="BI193" s="190">
        <f>IF(N193="nulová",J193,0)</f>
        <v>0</v>
      </c>
      <c r="BJ193" s="22" t="s">
        <v>81</v>
      </c>
      <c r="BK193" s="190">
        <f>ROUND(I193*H193,2)</f>
        <v>0</v>
      </c>
      <c r="BL193" s="22" t="s">
        <v>235</v>
      </c>
      <c r="BM193" s="22" t="s">
        <v>370</v>
      </c>
    </row>
    <row r="194" spans="2:65" s="1" customFormat="1" ht="121.5">
      <c r="B194" s="39"/>
      <c r="D194" s="191" t="s">
        <v>157</v>
      </c>
      <c r="F194" s="192" t="s">
        <v>371</v>
      </c>
      <c r="I194" s="193"/>
      <c r="L194" s="39"/>
      <c r="M194" s="194"/>
      <c r="N194" s="40"/>
      <c r="O194" s="40"/>
      <c r="P194" s="40"/>
      <c r="Q194" s="40"/>
      <c r="R194" s="40"/>
      <c r="S194" s="40"/>
      <c r="T194" s="68"/>
      <c r="AT194" s="22" t="s">
        <v>157</v>
      </c>
      <c r="AU194" s="22" t="s">
        <v>84</v>
      </c>
    </row>
    <row r="195" spans="2:65" s="11" customFormat="1" ht="29.85" customHeight="1">
      <c r="B195" s="165"/>
      <c r="D195" s="166" t="s">
        <v>73</v>
      </c>
      <c r="E195" s="176" t="s">
        <v>372</v>
      </c>
      <c r="F195" s="176" t="s">
        <v>373</v>
      </c>
      <c r="I195" s="168"/>
      <c r="J195" s="177">
        <f>BK195</f>
        <v>0</v>
      </c>
      <c r="L195" s="165"/>
      <c r="M195" s="170"/>
      <c r="N195" s="171"/>
      <c r="O195" s="171"/>
      <c r="P195" s="172">
        <f>SUM(P196:P197)</f>
        <v>0</v>
      </c>
      <c r="Q195" s="171"/>
      <c r="R195" s="172">
        <f>SUM(R196:R197)</f>
        <v>0.02</v>
      </c>
      <c r="S195" s="171"/>
      <c r="T195" s="173">
        <f>SUM(T196:T197)</f>
        <v>0</v>
      </c>
      <c r="AR195" s="166" t="s">
        <v>84</v>
      </c>
      <c r="AT195" s="174" t="s">
        <v>73</v>
      </c>
      <c r="AU195" s="174" t="s">
        <v>81</v>
      </c>
      <c r="AY195" s="166" t="s">
        <v>148</v>
      </c>
      <c r="BK195" s="175">
        <f>SUM(BK196:BK197)</f>
        <v>0</v>
      </c>
    </row>
    <row r="196" spans="2:65" s="1" customFormat="1" ht="38.25" customHeight="1">
      <c r="B196" s="178"/>
      <c r="C196" s="179" t="s">
        <v>374</v>
      </c>
      <c r="D196" s="179" t="s">
        <v>150</v>
      </c>
      <c r="E196" s="180" t="s">
        <v>375</v>
      </c>
      <c r="F196" s="181" t="s">
        <v>376</v>
      </c>
      <c r="G196" s="182" t="s">
        <v>279</v>
      </c>
      <c r="H196" s="183">
        <v>1</v>
      </c>
      <c r="I196" s="184"/>
      <c r="J196" s="185">
        <f>ROUND(I196*H196,2)</f>
        <v>0</v>
      </c>
      <c r="K196" s="181" t="s">
        <v>5</v>
      </c>
      <c r="L196" s="39"/>
      <c r="M196" s="186" t="s">
        <v>5</v>
      </c>
      <c r="N196" s="187" t="s">
        <v>45</v>
      </c>
      <c r="O196" s="40"/>
      <c r="P196" s="188">
        <f>O196*H196</f>
        <v>0</v>
      </c>
      <c r="Q196" s="188">
        <v>0.01</v>
      </c>
      <c r="R196" s="188">
        <f>Q196*H196</f>
        <v>0.01</v>
      </c>
      <c r="S196" s="188">
        <v>0</v>
      </c>
      <c r="T196" s="189">
        <f>S196*H196</f>
        <v>0</v>
      </c>
      <c r="AR196" s="22" t="s">
        <v>235</v>
      </c>
      <c r="AT196" s="22" t="s">
        <v>150</v>
      </c>
      <c r="AU196" s="22" t="s">
        <v>84</v>
      </c>
      <c r="AY196" s="22" t="s">
        <v>148</v>
      </c>
      <c r="BE196" s="190">
        <f>IF(N196="základní",J196,0)</f>
        <v>0</v>
      </c>
      <c r="BF196" s="190">
        <f>IF(N196="snížená",J196,0)</f>
        <v>0</v>
      </c>
      <c r="BG196" s="190">
        <f>IF(N196="zákl. přenesená",J196,0)</f>
        <v>0</v>
      </c>
      <c r="BH196" s="190">
        <f>IF(N196="sníž. přenesená",J196,0)</f>
        <v>0</v>
      </c>
      <c r="BI196" s="190">
        <f>IF(N196="nulová",J196,0)</f>
        <v>0</v>
      </c>
      <c r="BJ196" s="22" t="s">
        <v>81</v>
      </c>
      <c r="BK196" s="190">
        <f>ROUND(I196*H196,2)</f>
        <v>0</v>
      </c>
      <c r="BL196" s="22" t="s">
        <v>235</v>
      </c>
      <c r="BM196" s="22" t="s">
        <v>377</v>
      </c>
    </row>
    <row r="197" spans="2:65" s="1" customFormat="1" ht="38.25" customHeight="1">
      <c r="B197" s="178"/>
      <c r="C197" s="179" t="s">
        <v>378</v>
      </c>
      <c r="D197" s="179" t="s">
        <v>150</v>
      </c>
      <c r="E197" s="180" t="s">
        <v>379</v>
      </c>
      <c r="F197" s="181" t="s">
        <v>380</v>
      </c>
      <c r="G197" s="182" t="s">
        <v>279</v>
      </c>
      <c r="H197" s="183">
        <v>1</v>
      </c>
      <c r="I197" s="184"/>
      <c r="J197" s="185">
        <f>ROUND(I197*H197,2)</f>
        <v>0</v>
      </c>
      <c r="K197" s="181" t="s">
        <v>5</v>
      </c>
      <c r="L197" s="39"/>
      <c r="M197" s="186" t="s">
        <v>5</v>
      </c>
      <c r="N197" s="187" t="s">
        <v>45</v>
      </c>
      <c r="O197" s="40"/>
      <c r="P197" s="188">
        <f>O197*H197</f>
        <v>0</v>
      </c>
      <c r="Q197" s="188">
        <v>0.01</v>
      </c>
      <c r="R197" s="188">
        <f>Q197*H197</f>
        <v>0.01</v>
      </c>
      <c r="S197" s="188">
        <v>0</v>
      </c>
      <c r="T197" s="189">
        <f>S197*H197</f>
        <v>0</v>
      </c>
      <c r="AR197" s="22" t="s">
        <v>235</v>
      </c>
      <c r="AT197" s="22" t="s">
        <v>150</v>
      </c>
      <c r="AU197" s="22" t="s">
        <v>84</v>
      </c>
      <c r="AY197" s="22" t="s">
        <v>148</v>
      </c>
      <c r="BE197" s="190">
        <f>IF(N197="základní",J197,0)</f>
        <v>0</v>
      </c>
      <c r="BF197" s="190">
        <f>IF(N197="snížená",J197,0)</f>
        <v>0</v>
      </c>
      <c r="BG197" s="190">
        <f>IF(N197="zákl. přenesená",J197,0)</f>
        <v>0</v>
      </c>
      <c r="BH197" s="190">
        <f>IF(N197="sníž. přenesená",J197,0)</f>
        <v>0</v>
      </c>
      <c r="BI197" s="190">
        <f>IF(N197="nulová",J197,0)</f>
        <v>0</v>
      </c>
      <c r="BJ197" s="22" t="s">
        <v>81</v>
      </c>
      <c r="BK197" s="190">
        <f>ROUND(I197*H197,2)</f>
        <v>0</v>
      </c>
      <c r="BL197" s="22" t="s">
        <v>235</v>
      </c>
      <c r="BM197" s="22" t="s">
        <v>381</v>
      </c>
    </row>
    <row r="198" spans="2:65" s="11" customFormat="1" ht="29.85" customHeight="1">
      <c r="B198" s="165"/>
      <c r="D198" s="166" t="s">
        <v>73</v>
      </c>
      <c r="E198" s="176" t="s">
        <v>382</v>
      </c>
      <c r="F198" s="176" t="s">
        <v>383</v>
      </c>
      <c r="I198" s="168"/>
      <c r="J198" s="177">
        <f>BK198</f>
        <v>0</v>
      </c>
      <c r="L198" s="165"/>
      <c r="M198" s="170"/>
      <c r="N198" s="171"/>
      <c r="O198" s="171"/>
      <c r="P198" s="172">
        <f>SUM(P199:P210)</f>
        <v>0</v>
      </c>
      <c r="Q198" s="171"/>
      <c r="R198" s="172">
        <f>SUM(R199:R210)</f>
        <v>7.8730250000000002E-2</v>
      </c>
      <c r="S198" s="171"/>
      <c r="T198" s="173">
        <f>SUM(T199:T210)</f>
        <v>0</v>
      </c>
      <c r="AR198" s="166" t="s">
        <v>84</v>
      </c>
      <c r="AT198" s="174" t="s">
        <v>73</v>
      </c>
      <c r="AU198" s="174" t="s">
        <v>81</v>
      </c>
      <c r="AY198" s="166" t="s">
        <v>148</v>
      </c>
      <c r="BK198" s="175">
        <f>SUM(BK199:BK210)</f>
        <v>0</v>
      </c>
    </row>
    <row r="199" spans="2:65" s="1" customFormat="1" ht="25.5" customHeight="1">
      <c r="B199" s="178"/>
      <c r="C199" s="179" t="s">
        <v>384</v>
      </c>
      <c r="D199" s="179" t="s">
        <v>150</v>
      </c>
      <c r="E199" s="180" t="s">
        <v>385</v>
      </c>
      <c r="F199" s="181" t="s">
        <v>386</v>
      </c>
      <c r="G199" s="182" t="s">
        <v>168</v>
      </c>
      <c r="H199" s="183">
        <v>7.6479999999999997</v>
      </c>
      <c r="I199" s="184"/>
      <c r="J199" s="185">
        <f>ROUND(I199*H199,2)</f>
        <v>0</v>
      </c>
      <c r="K199" s="181" t="s">
        <v>154</v>
      </c>
      <c r="L199" s="39"/>
      <c r="M199" s="186" t="s">
        <v>5</v>
      </c>
      <c r="N199" s="187" t="s">
        <v>45</v>
      </c>
      <c r="O199" s="40"/>
      <c r="P199" s="188">
        <f>O199*H199</f>
        <v>0</v>
      </c>
      <c r="Q199" s="188">
        <v>6.0000000000000001E-3</v>
      </c>
      <c r="R199" s="188">
        <f>Q199*H199</f>
        <v>4.5887999999999998E-2</v>
      </c>
      <c r="S199" s="188">
        <v>0</v>
      </c>
      <c r="T199" s="189">
        <f>S199*H199</f>
        <v>0</v>
      </c>
      <c r="AR199" s="22" t="s">
        <v>235</v>
      </c>
      <c r="AT199" s="22" t="s">
        <v>150</v>
      </c>
      <c r="AU199" s="22" t="s">
        <v>84</v>
      </c>
      <c r="AY199" s="22" t="s">
        <v>148</v>
      </c>
      <c r="BE199" s="190">
        <f>IF(N199="základní",J199,0)</f>
        <v>0</v>
      </c>
      <c r="BF199" s="190">
        <f>IF(N199="snížená",J199,0)</f>
        <v>0</v>
      </c>
      <c r="BG199" s="190">
        <f>IF(N199="zákl. přenesená",J199,0)</f>
        <v>0</v>
      </c>
      <c r="BH199" s="190">
        <f>IF(N199="sníž. přenesená",J199,0)</f>
        <v>0</v>
      </c>
      <c r="BI199" s="190">
        <f>IF(N199="nulová",J199,0)</f>
        <v>0</v>
      </c>
      <c r="BJ199" s="22" t="s">
        <v>81</v>
      </c>
      <c r="BK199" s="190">
        <f>ROUND(I199*H199,2)</f>
        <v>0</v>
      </c>
      <c r="BL199" s="22" t="s">
        <v>235</v>
      </c>
      <c r="BM199" s="22" t="s">
        <v>387</v>
      </c>
    </row>
    <row r="200" spans="2:65" s="1" customFormat="1" ht="81">
      <c r="B200" s="39"/>
      <c r="D200" s="191" t="s">
        <v>157</v>
      </c>
      <c r="F200" s="192" t="s">
        <v>388</v>
      </c>
      <c r="I200" s="193"/>
      <c r="L200" s="39"/>
      <c r="M200" s="194"/>
      <c r="N200" s="40"/>
      <c r="O200" s="40"/>
      <c r="P200" s="40"/>
      <c r="Q200" s="40"/>
      <c r="R200" s="40"/>
      <c r="S200" s="40"/>
      <c r="T200" s="68"/>
      <c r="AT200" s="22" t="s">
        <v>157</v>
      </c>
      <c r="AU200" s="22" t="s">
        <v>84</v>
      </c>
    </row>
    <row r="201" spans="2:65" s="12" customFormat="1" ht="13.5">
      <c r="B201" s="195"/>
      <c r="D201" s="191" t="s">
        <v>159</v>
      </c>
      <c r="E201" s="196" t="s">
        <v>5</v>
      </c>
      <c r="F201" s="197" t="s">
        <v>389</v>
      </c>
      <c r="H201" s="198">
        <v>7.6479999999999997</v>
      </c>
      <c r="I201" s="199"/>
      <c r="L201" s="195"/>
      <c r="M201" s="200"/>
      <c r="N201" s="201"/>
      <c r="O201" s="201"/>
      <c r="P201" s="201"/>
      <c r="Q201" s="201"/>
      <c r="R201" s="201"/>
      <c r="S201" s="201"/>
      <c r="T201" s="202"/>
      <c r="AT201" s="196" t="s">
        <v>159</v>
      </c>
      <c r="AU201" s="196" t="s">
        <v>84</v>
      </c>
      <c r="AV201" s="12" t="s">
        <v>84</v>
      </c>
      <c r="AW201" s="12" t="s">
        <v>37</v>
      </c>
      <c r="AX201" s="12" t="s">
        <v>81</v>
      </c>
      <c r="AY201" s="196" t="s">
        <v>148</v>
      </c>
    </row>
    <row r="202" spans="2:65" s="1" customFormat="1" ht="25.5" customHeight="1">
      <c r="B202" s="178"/>
      <c r="C202" s="203" t="s">
        <v>390</v>
      </c>
      <c r="D202" s="203" t="s">
        <v>196</v>
      </c>
      <c r="E202" s="204" t="s">
        <v>391</v>
      </c>
      <c r="F202" s="205" t="s">
        <v>392</v>
      </c>
      <c r="G202" s="206" t="s">
        <v>168</v>
      </c>
      <c r="H202" s="207">
        <v>7.8010000000000002</v>
      </c>
      <c r="I202" s="208"/>
      <c r="J202" s="209">
        <f>ROUND(I202*H202,2)</f>
        <v>0</v>
      </c>
      <c r="K202" s="205" t="s">
        <v>154</v>
      </c>
      <c r="L202" s="210"/>
      <c r="M202" s="211" t="s">
        <v>5</v>
      </c>
      <c r="N202" s="212" t="s">
        <v>45</v>
      </c>
      <c r="O202" s="40"/>
      <c r="P202" s="188">
        <f>O202*H202</f>
        <v>0</v>
      </c>
      <c r="Q202" s="188">
        <v>1.75E-3</v>
      </c>
      <c r="R202" s="188">
        <f>Q202*H202</f>
        <v>1.3651750000000001E-2</v>
      </c>
      <c r="S202" s="188">
        <v>0</v>
      </c>
      <c r="T202" s="189">
        <f>S202*H202</f>
        <v>0</v>
      </c>
      <c r="AR202" s="22" t="s">
        <v>320</v>
      </c>
      <c r="AT202" s="22" t="s">
        <v>196</v>
      </c>
      <c r="AU202" s="22" t="s">
        <v>84</v>
      </c>
      <c r="AY202" s="22" t="s">
        <v>148</v>
      </c>
      <c r="BE202" s="190">
        <f>IF(N202="základní",J202,0)</f>
        <v>0</v>
      </c>
      <c r="BF202" s="190">
        <f>IF(N202="snížená",J202,0)</f>
        <v>0</v>
      </c>
      <c r="BG202" s="190">
        <f>IF(N202="zákl. přenesená",J202,0)</f>
        <v>0</v>
      </c>
      <c r="BH202" s="190">
        <f>IF(N202="sníž. přenesená",J202,0)</f>
        <v>0</v>
      </c>
      <c r="BI202" s="190">
        <f>IF(N202="nulová",J202,0)</f>
        <v>0</v>
      </c>
      <c r="BJ202" s="22" t="s">
        <v>81</v>
      </c>
      <c r="BK202" s="190">
        <f>ROUND(I202*H202,2)</f>
        <v>0</v>
      </c>
      <c r="BL202" s="22" t="s">
        <v>235</v>
      </c>
      <c r="BM202" s="22" t="s">
        <v>393</v>
      </c>
    </row>
    <row r="203" spans="2:65" s="12" customFormat="1" ht="13.5">
      <c r="B203" s="195"/>
      <c r="D203" s="191" t="s">
        <v>159</v>
      </c>
      <c r="E203" s="196" t="s">
        <v>5</v>
      </c>
      <c r="F203" s="197" t="s">
        <v>394</v>
      </c>
      <c r="H203" s="198">
        <v>7.8010000000000002</v>
      </c>
      <c r="I203" s="199"/>
      <c r="L203" s="195"/>
      <c r="M203" s="200"/>
      <c r="N203" s="201"/>
      <c r="O203" s="201"/>
      <c r="P203" s="201"/>
      <c r="Q203" s="201"/>
      <c r="R203" s="201"/>
      <c r="S203" s="201"/>
      <c r="T203" s="202"/>
      <c r="AT203" s="196" t="s">
        <v>159</v>
      </c>
      <c r="AU203" s="196" t="s">
        <v>84</v>
      </c>
      <c r="AV203" s="12" t="s">
        <v>84</v>
      </c>
      <c r="AW203" s="12" t="s">
        <v>37</v>
      </c>
      <c r="AX203" s="12" t="s">
        <v>81</v>
      </c>
      <c r="AY203" s="196" t="s">
        <v>148</v>
      </c>
    </row>
    <row r="204" spans="2:65" s="1" customFormat="1" ht="25.5" customHeight="1">
      <c r="B204" s="178"/>
      <c r="C204" s="179" t="s">
        <v>395</v>
      </c>
      <c r="D204" s="179" t="s">
        <v>150</v>
      </c>
      <c r="E204" s="180" t="s">
        <v>396</v>
      </c>
      <c r="F204" s="181" t="s">
        <v>397</v>
      </c>
      <c r="G204" s="182" t="s">
        <v>168</v>
      </c>
      <c r="H204" s="183">
        <v>4.5830000000000002</v>
      </c>
      <c r="I204" s="184"/>
      <c r="J204" s="185">
        <f>ROUND(I204*H204,2)</f>
        <v>0</v>
      </c>
      <c r="K204" s="181" t="s">
        <v>154</v>
      </c>
      <c r="L204" s="39"/>
      <c r="M204" s="186" t="s">
        <v>5</v>
      </c>
      <c r="N204" s="187" t="s">
        <v>45</v>
      </c>
      <c r="O204" s="40"/>
      <c r="P204" s="188">
        <f>O204*H204</f>
        <v>0</v>
      </c>
      <c r="Q204" s="188">
        <v>0</v>
      </c>
      <c r="R204" s="188">
        <f>Q204*H204</f>
        <v>0</v>
      </c>
      <c r="S204" s="188">
        <v>0</v>
      </c>
      <c r="T204" s="189">
        <f>S204*H204</f>
        <v>0</v>
      </c>
      <c r="AR204" s="22" t="s">
        <v>235</v>
      </c>
      <c r="AT204" s="22" t="s">
        <v>150</v>
      </c>
      <c r="AU204" s="22" t="s">
        <v>84</v>
      </c>
      <c r="AY204" s="22" t="s">
        <v>148</v>
      </c>
      <c r="BE204" s="190">
        <f>IF(N204="základní",J204,0)</f>
        <v>0</v>
      </c>
      <c r="BF204" s="190">
        <f>IF(N204="snížená",J204,0)</f>
        <v>0</v>
      </c>
      <c r="BG204" s="190">
        <f>IF(N204="zákl. přenesená",J204,0)</f>
        <v>0</v>
      </c>
      <c r="BH204" s="190">
        <f>IF(N204="sníž. přenesená",J204,0)</f>
        <v>0</v>
      </c>
      <c r="BI204" s="190">
        <f>IF(N204="nulová",J204,0)</f>
        <v>0</v>
      </c>
      <c r="BJ204" s="22" t="s">
        <v>81</v>
      </c>
      <c r="BK204" s="190">
        <f>ROUND(I204*H204,2)</f>
        <v>0</v>
      </c>
      <c r="BL204" s="22" t="s">
        <v>235</v>
      </c>
      <c r="BM204" s="22" t="s">
        <v>398</v>
      </c>
    </row>
    <row r="205" spans="2:65" s="1" customFormat="1" ht="67.5">
      <c r="B205" s="39"/>
      <c r="D205" s="191" t="s">
        <v>157</v>
      </c>
      <c r="F205" s="192" t="s">
        <v>399</v>
      </c>
      <c r="I205" s="193"/>
      <c r="L205" s="39"/>
      <c r="M205" s="194"/>
      <c r="N205" s="40"/>
      <c r="O205" s="40"/>
      <c r="P205" s="40"/>
      <c r="Q205" s="40"/>
      <c r="R205" s="40"/>
      <c r="S205" s="40"/>
      <c r="T205" s="68"/>
      <c r="AT205" s="22" t="s">
        <v>157</v>
      </c>
      <c r="AU205" s="22" t="s">
        <v>84</v>
      </c>
    </row>
    <row r="206" spans="2:65" s="12" customFormat="1" ht="13.5">
      <c r="B206" s="195"/>
      <c r="D206" s="191" t="s">
        <v>159</v>
      </c>
      <c r="E206" s="196" t="s">
        <v>5</v>
      </c>
      <c r="F206" s="197" t="s">
        <v>400</v>
      </c>
      <c r="H206" s="198">
        <v>4.5830000000000002</v>
      </c>
      <c r="I206" s="199"/>
      <c r="L206" s="195"/>
      <c r="M206" s="200"/>
      <c r="N206" s="201"/>
      <c r="O206" s="201"/>
      <c r="P206" s="201"/>
      <c r="Q206" s="201"/>
      <c r="R206" s="201"/>
      <c r="S206" s="201"/>
      <c r="T206" s="202"/>
      <c r="AT206" s="196" t="s">
        <v>159</v>
      </c>
      <c r="AU206" s="196" t="s">
        <v>84</v>
      </c>
      <c r="AV206" s="12" t="s">
        <v>84</v>
      </c>
      <c r="AW206" s="12" t="s">
        <v>37</v>
      </c>
      <c r="AX206" s="12" t="s">
        <v>81</v>
      </c>
      <c r="AY206" s="196" t="s">
        <v>148</v>
      </c>
    </row>
    <row r="207" spans="2:65" s="1" customFormat="1" ht="16.5" customHeight="1">
      <c r="B207" s="178"/>
      <c r="C207" s="203" t="s">
        <v>401</v>
      </c>
      <c r="D207" s="203" t="s">
        <v>196</v>
      </c>
      <c r="E207" s="204" t="s">
        <v>402</v>
      </c>
      <c r="F207" s="205" t="s">
        <v>403</v>
      </c>
      <c r="G207" s="206" t="s">
        <v>168</v>
      </c>
      <c r="H207" s="207">
        <v>5.4829999999999997</v>
      </c>
      <c r="I207" s="208"/>
      <c r="J207" s="209">
        <f>ROUND(I207*H207,2)</f>
        <v>0</v>
      </c>
      <c r="K207" s="205" t="s">
        <v>154</v>
      </c>
      <c r="L207" s="210"/>
      <c r="M207" s="211" t="s">
        <v>5</v>
      </c>
      <c r="N207" s="212" t="s">
        <v>45</v>
      </c>
      <c r="O207" s="40"/>
      <c r="P207" s="188">
        <f>O207*H207</f>
        <v>0</v>
      </c>
      <c r="Q207" s="188">
        <v>3.5000000000000001E-3</v>
      </c>
      <c r="R207" s="188">
        <f>Q207*H207</f>
        <v>1.9190499999999999E-2</v>
      </c>
      <c r="S207" s="188">
        <v>0</v>
      </c>
      <c r="T207" s="189">
        <f>S207*H207</f>
        <v>0</v>
      </c>
      <c r="AR207" s="22" t="s">
        <v>320</v>
      </c>
      <c r="AT207" s="22" t="s">
        <v>196</v>
      </c>
      <c r="AU207" s="22" t="s">
        <v>84</v>
      </c>
      <c r="AY207" s="22" t="s">
        <v>148</v>
      </c>
      <c r="BE207" s="190">
        <f>IF(N207="základní",J207,0)</f>
        <v>0</v>
      </c>
      <c r="BF207" s="190">
        <f>IF(N207="snížená",J207,0)</f>
        <v>0</v>
      </c>
      <c r="BG207" s="190">
        <f>IF(N207="zákl. přenesená",J207,0)</f>
        <v>0</v>
      </c>
      <c r="BH207" s="190">
        <f>IF(N207="sníž. přenesená",J207,0)</f>
        <v>0</v>
      </c>
      <c r="BI207" s="190">
        <f>IF(N207="nulová",J207,0)</f>
        <v>0</v>
      </c>
      <c r="BJ207" s="22" t="s">
        <v>81</v>
      </c>
      <c r="BK207" s="190">
        <f>ROUND(I207*H207,2)</f>
        <v>0</v>
      </c>
      <c r="BL207" s="22" t="s">
        <v>235</v>
      </c>
      <c r="BM207" s="22" t="s">
        <v>404</v>
      </c>
    </row>
    <row r="208" spans="2:65" s="12" customFormat="1" ht="13.5">
      <c r="B208" s="195"/>
      <c r="D208" s="191" t="s">
        <v>159</v>
      </c>
      <c r="E208" s="196" t="s">
        <v>5</v>
      </c>
      <c r="F208" s="197" t="s">
        <v>405</v>
      </c>
      <c r="H208" s="198">
        <v>5.4829999999999997</v>
      </c>
      <c r="I208" s="199"/>
      <c r="L208" s="195"/>
      <c r="M208" s="200"/>
      <c r="N208" s="201"/>
      <c r="O208" s="201"/>
      <c r="P208" s="201"/>
      <c r="Q208" s="201"/>
      <c r="R208" s="201"/>
      <c r="S208" s="201"/>
      <c r="T208" s="202"/>
      <c r="AT208" s="196" t="s">
        <v>159</v>
      </c>
      <c r="AU208" s="196" t="s">
        <v>84</v>
      </c>
      <c r="AV208" s="12" t="s">
        <v>84</v>
      </c>
      <c r="AW208" s="12" t="s">
        <v>37</v>
      </c>
      <c r="AX208" s="12" t="s">
        <v>81</v>
      </c>
      <c r="AY208" s="196" t="s">
        <v>148</v>
      </c>
    </row>
    <row r="209" spans="2:65" s="1" customFormat="1" ht="38.25" customHeight="1">
      <c r="B209" s="178"/>
      <c r="C209" s="179" t="s">
        <v>406</v>
      </c>
      <c r="D209" s="179" t="s">
        <v>150</v>
      </c>
      <c r="E209" s="180" t="s">
        <v>407</v>
      </c>
      <c r="F209" s="181" t="s">
        <v>408</v>
      </c>
      <c r="G209" s="182" t="s">
        <v>199</v>
      </c>
      <c r="H209" s="183">
        <v>7.9000000000000001E-2</v>
      </c>
      <c r="I209" s="184"/>
      <c r="J209" s="185">
        <f>ROUND(I209*H209,2)</f>
        <v>0</v>
      </c>
      <c r="K209" s="181" t="s">
        <v>154</v>
      </c>
      <c r="L209" s="39"/>
      <c r="M209" s="186" t="s">
        <v>5</v>
      </c>
      <c r="N209" s="187" t="s">
        <v>45</v>
      </c>
      <c r="O209" s="40"/>
      <c r="P209" s="188">
        <f>O209*H209</f>
        <v>0</v>
      </c>
      <c r="Q209" s="188">
        <v>0</v>
      </c>
      <c r="R209" s="188">
        <f>Q209*H209</f>
        <v>0</v>
      </c>
      <c r="S209" s="188">
        <v>0</v>
      </c>
      <c r="T209" s="189">
        <f>S209*H209</f>
        <v>0</v>
      </c>
      <c r="AR209" s="22" t="s">
        <v>235</v>
      </c>
      <c r="AT209" s="22" t="s">
        <v>150</v>
      </c>
      <c r="AU209" s="22" t="s">
        <v>84</v>
      </c>
      <c r="AY209" s="22" t="s">
        <v>148</v>
      </c>
      <c r="BE209" s="190">
        <f>IF(N209="základní",J209,0)</f>
        <v>0</v>
      </c>
      <c r="BF209" s="190">
        <f>IF(N209="snížená",J209,0)</f>
        <v>0</v>
      </c>
      <c r="BG209" s="190">
        <f>IF(N209="zákl. přenesená",J209,0)</f>
        <v>0</v>
      </c>
      <c r="BH209" s="190">
        <f>IF(N209="sníž. přenesená",J209,0)</f>
        <v>0</v>
      </c>
      <c r="BI209" s="190">
        <f>IF(N209="nulová",J209,0)</f>
        <v>0</v>
      </c>
      <c r="BJ209" s="22" t="s">
        <v>81</v>
      </c>
      <c r="BK209" s="190">
        <f>ROUND(I209*H209,2)</f>
        <v>0</v>
      </c>
      <c r="BL209" s="22" t="s">
        <v>235</v>
      </c>
      <c r="BM209" s="22" t="s">
        <v>409</v>
      </c>
    </row>
    <row r="210" spans="2:65" s="1" customFormat="1" ht="121.5">
      <c r="B210" s="39"/>
      <c r="D210" s="191" t="s">
        <v>157</v>
      </c>
      <c r="F210" s="192" t="s">
        <v>410</v>
      </c>
      <c r="I210" s="193"/>
      <c r="L210" s="39"/>
      <c r="M210" s="194"/>
      <c r="N210" s="40"/>
      <c r="O210" s="40"/>
      <c r="P210" s="40"/>
      <c r="Q210" s="40"/>
      <c r="R210" s="40"/>
      <c r="S210" s="40"/>
      <c r="T210" s="68"/>
      <c r="AT210" s="22" t="s">
        <v>157</v>
      </c>
      <c r="AU210" s="22" t="s">
        <v>84</v>
      </c>
    </row>
    <row r="211" spans="2:65" s="11" customFormat="1" ht="29.85" customHeight="1">
      <c r="B211" s="165"/>
      <c r="D211" s="166" t="s">
        <v>73</v>
      </c>
      <c r="E211" s="176" t="s">
        <v>411</v>
      </c>
      <c r="F211" s="176" t="s">
        <v>412</v>
      </c>
      <c r="I211" s="168"/>
      <c r="J211" s="177">
        <f>BK211</f>
        <v>0</v>
      </c>
      <c r="L211" s="165"/>
      <c r="M211" s="170"/>
      <c r="N211" s="171"/>
      <c r="O211" s="171"/>
      <c r="P211" s="172">
        <f>SUM(P212:P215)</f>
        <v>0</v>
      </c>
      <c r="Q211" s="171"/>
      <c r="R211" s="172">
        <f>SUM(R212:R215)</f>
        <v>2.4701399999999998</v>
      </c>
      <c r="S211" s="171"/>
      <c r="T211" s="173">
        <f>SUM(T212:T215)</f>
        <v>0</v>
      </c>
      <c r="AR211" s="166" t="s">
        <v>84</v>
      </c>
      <c r="AT211" s="174" t="s">
        <v>73</v>
      </c>
      <c r="AU211" s="174" t="s">
        <v>81</v>
      </c>
      <c r="AY211" s="166" t="s">
        <v>148</v>
      </c>
      <c r="BK211" s="175">
        <f>SUM(BK212:BK215)</f>
        <v>0</v>
      </c>
    </row>
    <row r="212" spans="2:65" s="1" customFormat="1" ht="25.5" customHeight="1">
      <c r="B212" s="178"/>
      <c r="C212" s="179" t="s">
        <v>413</v>
      </c>
      <c r="D212" s="179" t="s">
        <v>150</v>
      </c>
      <c r="E212" s="180" t="s">
        <v>414</v>
      </c>
      <c r="F212" s="181" t="s">
        <v>415</v>
      </c>
      <c r="G212" s="182" t="s">
        <v>168</v>
      </c>
      <c r="H212" s="183">
        <v>4</v>
      </c>
      <c r="I212" s="184"/>
      <c r="J212" s="185">
        <f>ROUND(I212*H212,2)</f>
        <v>0</v>
      </c>
      <c r="K212" s="181" t="s">
        <v>5</v>
      </c>
      <c r="L212" s="39"/>
      <c r="M212" s="186" t="s">
        <v>5</v>
      </c>
      <c r="N212" s="187" t="s">
        <v>45</v>
      </c>
      <c r="O212" s="40"/>
      <c r="P212" s="188">
        <f>O212*H212</f>
        <v>0</v>
      </c>
      <c r="Q212" s="188">
        <v>5.28E-3</v>
      </c>
      <c r="R212" s="188">
        <f>Q212*H212</f>
        <v>2.112E-2</v>
      </c>
      <c r="S212" s="188">
        <v>0</v>
      </c>
      <c r="T212" s="189">
        <f>S212*H212</f>
        <v>0</v>
      </c>
      <c r="AR212" s="22" t="s">
        <v>235</v>
      </c>
      <c r="AT212" s="22" t="s">
        <v>150</v>
      </c>
      <c r="AU212" s="22" t="s">
        <v>84</v>
      </c>
      <c r="AY212" s="22" t="s">
        <v>148</v>
      </c>
      <c r="BE212" s="190">
        <f>IF(N212="základní",J212,0)</f>
        <v>0</v>
      </c>
      <c r="BF212" s="190">
        <f>IF(N212="snížená",J212,0)</f>
        <v>0</v>
      </c>
      <c r="BG212" s="190">
        <f>IF(N212="zákl. přenesená",J212,0)</f>
        <v>0</v>
      </c>
      <c r="BH212" s="190">
        <f>IF(N212="sníž. přenesená",J212,0)</f>
        <v>0</v>
      </c>
      <c r="BI212" s="190">
        <f>IF(N212="nulová",J212,0)</f>
        <v>0</v>
      </c>
      <c r="BJ212" s="22" t="s">
        <v>81</v>
      </c>
      <c r="BK212" s="190">
        <f>ROUND(I212*H212,2)</f>
        <v>0</v>
      </c>
      <c r="BL212" s="22" t="s">
        <v>235</v>
      </c>
      <c r="BM212" s="22" t="s">
        <v>416</v>
      </c>
    </row>
    <row r="213" spans="2:65" s="1" customFormat="1" ht="25.5" customHeight="1">
      <c r="B213" s="178"/>
      <c r="C213" s="179" t="s">
        <v>417</v>
      </c>
      <c r="D213" s="179" t="s">
        <v>150</v>
      </c>
      <c r="E213" s="180" t="s">
        <v>418</v>
      </c>
      <c r="F213" s="181" t="s">
        <v>419</v>
      </c>
      <c r="G213" s="182" t="s">
        <v>335</v>
      </c>
      <c r="H213" s="183">
        <v>6</v>
      </c>
      <c r="I213" s="184"/>
      <c r="J213" s="185">
        <f>ROUND(I213*H213,2)</f>
        <v>0</v>
      </c>
      <c r="K213" s="181" t="s">
        <v>5</v>
      </c>
      <c r="L213" s="39"/>
      <c r="M213" s="186" t="s">
        <v>5</v>
      </c>
      <c r="N213" s="187" t="s">
        <v>45</v>
      </c>
      <c r="O213" s="40"/>
      <c r="P213" s="188">
        <f>O213*H213</f>
        <v>0</v>
      </c>
      <c r="Q213" s="188">
        <v>0.40816999999999998</v>
      </c>
      <c r="R213" s="188">
        <f>Q213*H213</f>
        <v>2.44902</v>
      </c>
      <c r="S213" s="188">
        <v>0</v>
      </c>
      <c r="T213" s="189">
        <f>S213*H213</f>
        <v>0</v>
      </c>
      <c r="AR213" s="22" t="s">
        <v>235</v>
      </c>
      <c r="AT213" s="22" t="s">
        <v>150</v>
      </c>
      <c r="AU213" s="22" t="s">
        <v>84</v>
      </c>
      <c r="AY213" s="22" t="s">
        <v>148</v>
      </c>
      <c r="BE213" s="190">
        <f>IF(N213="základní",J213,0)</f>
        <v>0</v>
      </c>
      <c r="BF213" s="190">
        <f>IF(N213="snížená",J213,0)</f>
        <v>0</v>
      </c>
      <c r="BG213" s="190">
        <f>IF(N213="zákl. přenesená",J213,0)</f>
        <v>0</v>
      </c>
      <c r="BH213" s="190">
        <f>IF(N213="sníž. přenesená",J213,0)</f>
        <v>0</v>
      </c>
      <c r="BI213" s="190">
        <f>IF(N213="nulová",J213,0)</f>
        <v>0</v>
      </c>
      <c r="BJ213" s="22" t="s">
        <v>81</v>
      </c>
      <c r="BK213" s="190">
        <f>ROUND(I213*H213,2)</f>
        <v>0</v>
      </c>
      <c r="BL213" s="22" t="s">
        <v>235</v>
      </c>
      <c r="BM213" s="22" t="s">
        <v>420</v>
      </c>
    </row>
    <row r="214" spans="2:65" s="1" customFormat="1" ht="38.25" customHeight="1">
      <c r="B214" s="178"/>
      <c r="C214" s="179" t="s">
        <v>421</v>
      </c>
      <c r="D214" s="179" t="s">
        <v>150</v>
      </c>
      <c r="E214" s="180" t="s">
        <v>422</v>
      </c>
      <c r="F214" s="181" t="s">
        <v>423</v>
      </c>
      <c r="G214" s="182" t="s">
        <v>199</v>
      </c>
      <c r="H214" s="183">
        <v>2.4700000000000002</v>
      </c>
      <c r="I214" s="184"/>
      <c r="J214" s="185">
        <f>ROUND(I214*H214,2)</f>
        <v>0</v>
      </c>
      <c r="K214" s="181" t="s">
        <v>154</v>
      </c>
      <c r="L214" s="39"/>
      <c r="M214" s="186" t="s">
        <v>5</v>
      </c>
      <c r="N214" s="187" t="s">
        <v>45</v>
      </c>
      <c r="O214" s="40"/>
      <c r="P214" s="188">
        <f>O214*H214</f>
        <v>0</v>
      </c>
      <c r="Q214" s="188">
        <v>0</v>
      </c>
      <c r="R214" s="188">
        <f>Q214*H214</f>
        <v>0</v>
      </c>
      <c r="S214" s="188">
        <v>0</v>
      </c>
      <c r="T214" s="189">
        <f>S214*H214</f>
        <v>0</v>
      </c>
      <c r="AR214" s="22" t="s">
        <v>235</v>
      </c>
      <c r="AT214" s="22" t="s">
        <v>150</v>
      </c>
      <c r="AU214" s="22" t="s">
        <v>84</v>
      </c>
      <c r="AY214" s="22" t="s">
        <v>148</v>
      </c>
      <c r="BE214" s="190">
        <f>IF(N214="základní",J214,0)</f>
        <v>0</v>
      </c>
      <c r="BF214" s="190">
        <f>IF(N214="snížená",J214,0)</f>
        <v>0</v>
      </c>
      <c r="BG214" s="190">
        <f>IF(N214="zákl. přenesená",J214,0)</f>
        <v>0</v>
      </c>
      <c r="BH214" s="190">
        <f>IF(N214="sníž. přenesená",J214,0)</f>
        <v>0</v>
      </c>
      <c r="BI214" s="190">
        <f>IF(N214="nulová",J214,0)</f>
        <v>0</v>
      </c>
      <c r="BJ214" s="22" t="s">
        <v>81</v>
      </c>
      <c r="BK214" s="190">
        <f>ROUND(I214*H214,2)</f>
        <v>0</v>
      </c>
      <c r="BL214" s="22" t="s">
        <v>235</v>
      </c>
      <c r="BM214" s="22" t="s">
        <v>424</v>
      </c>
    </row>
    <row r="215" spans="2:65" s="1" customFormat="1" ht="121.5">
      <c r="B215" s="39"/>
      <c r="D215" s="191" t="s">
        <v>157</v>
      </c>
      <c r="F215" s="192" t="s">
        <v>425</v>
      </c>
      <c r="I215" s="193"/>
      <c r="L215" s="39"/>
      <c r="M215" s="194"/>
      <c r="N215" s="40"/>
      <c r="O215" s="40"/>
      <c r="P215" s="40"/>
      <c r="Q215" s="40"/>
      <c r="R215" s="40"/>
      <c r="S215" s="40"/>
      <c r="T215" s="68"/>
      <c r="AT215" s="22" t="s">
        <v>157</v>
      </c>
      <c r="AU215" s="22" t="s">
        <v>84</v>
      </c>
    </row>
    <row r="216" spans="2:65" s="11" customFormat="1" ht="29.85" customHeight="1">
      <c r="B216" s="165"/>
      <c r="D216" s="166" t="s">
        <v>73</v>
      </c>
      <c r="E216" s="176" t="s">
        <v>426</v>
      </c>
      <c r="F216" s="176" t="s">
        <v>427</v>
      </c>
      <c r="I216" s="168"/>
      <c r="J216" s="177">
        <f>BK216</f>
        <v>0</v>
      </c>
      <c r="L216" s="165"/>
      <c r="M216" s="170"/>
      <c r="N216" s="171"/>
      <c r="O216" s="171"/>
      <c r="P216" s="172">
        <f>P217</f>
        <v>0</v>
      </c>
      <c r="Q216" s="171"/>
      <c r="R216" s="172">
        <f>R217</f>
        <v>0</v>
      </c>
      <c r="S216" s="171"/>
      <c r="T216" s="173">
        <f>T217</f>
        <v>0</v>
      </c>
      <c r="AR216" s="166" t="s">
        <v>84</v>
      </c>
      <c r="AT216" s="174" t="s">
        <v>73</v>
      </c>
      <c r="AU216" s="174" t="s">
        <v>81</v>
      </c>
      <c r="AY216" s="166" t="s">
        <v>148</v>
      </c>
      <c r="BK216" s="175">
        <f>BK217</f>
        <v>0</v>
      </c>
    </row>
    <row r="217" spans="2:65" s="1" customFormat="1" ht="51" customHeight="1">
      <c r="B217" s="178"/>
      <c r="C217" s="179" t="s">
        <v>428</v>
      </c>
      <c r="D217" s="179" t="s">
        <v>150</v>
      </c>
      <c r="E217" s="180" t="s">
        <v>429</v>
      </c>
      <c r="F217" s="181" t="s">
        <v>430</v>
      </c>
      <c r="G217" s="182" t="s">
        <v>279</v>
      </c>
      <c r="H217" s="183">
        <v>1</v>
      </c>
      <c r="I217" s="184"/>
      <c r="J217" s="185">
        <f>ROUND(I217*H217,2)</f>
        <v>0</v>
      </c>
      <c r="K217" s="181" t="s">
        <v>5</v>
      </c>
      <c r="L217" s="39"/>
      <c r="M217" s="186" t="s">
        <v>5</v>
      </c>
      <c r="N217" s="213" t="s">
        <v>45</v>
      </c>
      <c r="O217" s="214"/>
      <c r="P217" s="215">
        <f>O217*H217</f>
        <v>0</v>
      </c>
      <c r="Q217" s="215">
        <v>0</v>
      </c>
      <c r="R217" s="215">
        <f>Q217*H217</f>
        <v>0</v>
      </c>
      <c r="S217" s="215">
        <v>0</v>
      </c>
      <c r="T217" s="216">
        <f>S217*H217</f>
        <v>0</v>
      </c>
      <c r="AR217" s="22" t="s">
        <v>235</v>
      </c>
      <c r="AT217" s="22" t="s">
        <v>150</v>
      </c>
      <c r="AU217" s="22" t="s">
        <v>84</v>
      </c>
      <c r="AY217" s="22" t="s">
        <v>148</v>
      </c>
      <c r="BE217" s="190">
        <f>IF(N217="základní",J217,0)</f>
        <v>0</v>
      </c>
      <c r="BF217" s="190">
        <f>IF(N217="snížená",J217,0)</f>
        <v>0</v>
      </c>
      <c r="BG217" s="190">
        <f>IF(N217="zákl. přenesená",J217,0)</f>
        <v>0</v>
      </c>
      <c r="BH217" s="190">
        <f>IF(N217="sníž. přenesená",J217,0)</f>
        <v>0</v>
      </c>
      <c r="BI217" s="190">
        <f>IF(N217="nulová",J217,0)</f>
        <v>0</v>
      </c>
      <c r="BJ217" s="22" t="s">
        <v>81</v>
      </c>
      <c r="BK217" s="190">
        <f>ROUND(I217*H217,2)</f>
        <v>0</v>
      </c>
      <c r="BL217" s="22" t="s">
        <v>235</v>
      </c>
      <c r="BM217" s="22" t="s">
        <v>431</v>
      </c>
    </row>
    <row r="218" spans="2:65" s="1" customFormat="1" ht="6.95" customHeight="1">
      <c r="B218" s="54"/>
      <c r="C218" s="55"/>
      <c r="D218" s="55"/>
      <c r="E218" s="55"/>
      <c r="F218" s="55"/>
      <c r="G218" s="55"/>
      <c r="H218" s="55"/>
      <c r="I218" s="132"/>
      <c r="J218" s="55"/>
      <c r="K218" s="55"/>
      <c r="L218" s="39"/>
    </row>
  </sheetData>
  <autoFilter ref="C94:K217"/>
  <mergeCells count="13">
    <mergeCell ref="E87:H87"/>
    <mergeCell ref="G1:H1"/>
    <mergeCell ref="L2:V2"/>
    <mergeCell ref="E49:H49"/>
    <mergeCell ref="E51:H51"/>
    <mergeCell ref="J55:J56"/>
    <mergeCell ref="E83:H83"/>
    <mergeCell ref="E85:H85"/>
    <mergeCell ref="E7:H7"/>
    <mergeCell ref="E9:H9"/>
    <mergeCell ref="E11:H11"/>
    <mergeCell ref="E26:H26"/>
    <mergeCell ref="E47:H47"/>
  </mergeCells>
  <hyperlinks>
    <hyperlink ref="F1:G1" location="C2" display="1) Krycí list soupisu"/>
    <hyperlink ref="G1:H1" location="C58" display="2) Rekapitulace"/>
    <hyperlink ref="J1" location="C94"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1"/>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99</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459</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432</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ROUND(J84,2)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ROUND(SUM(BE84:BE90), 2)</f>
        <v>0</v>
      </c>
      <c r="G32" s="40"/>
      <c r="H32" s="40"/>
      <c r="I32" s="124">
        <v>0.21</v>
      </c>
      <c r="J32" s="123">
        <f>ROUND(ROUND((SUM(BE84:BE90)), 2)*I32, 2)</f>
        <v>0</v>
      </c>
      <c r="K32" s="43"/>
    </row>
    <row r="33" spans="2:11" s="1" customFormat="1" ht="14.45" customHeight="1">
      <c r="B33" s="39"/>
      <c r="C33" s="40"/>
      <c r="D33" s="40"/>
      <c r="E33" s="47" t="s">
        <v>46</v>
      </c>
      <c r="F33" s="123">
        <f>ROUND(SUM(BF84:BF90), 2)</f>
        <v>0</v>
      </c>
      <c r="G33" s="40"/>
      <c r="H33" s="40"/>
      <c r="I33" s="124">
        <v>0.15</v>
      </c>
      <c r="J33" s="123">
        <f>ROUND(ROUND((SUM(BF84:BF90)), 2)*I33, 2)</f>
        <v>0</v>
      </c>
      <c r="K33" s="43"/>
    </row>
    <row r="34" spans="2:11" s="1" customFormat="1" ht="14.45" hidden="1" customHeight="1">
      <c r="B34" s="39"/>
      <c r="C34" s="40"/>
      <c r="D34" s="40"/>
      <c r="E34" s="47" t="s">
        <v>47</v>
      </c>
      <c r="F34" s="123">
        <f>ROUND(SUM(BG84:BG90), 2)</f>
        <v>0</v>
      </c>
      <c r="G34" s="40"/>
      <c r="H34" s="40"/>
      <c r="I34" s="124">
        <v>0.21</v>
      </c>
      <c r="J34" s="123">
        <v>0</v>
      </c>
      <c r="K34" s="43"/>
    </row>
    <row r="35" spans="2:11" s="1" customFormat="1" ht="14.45" hidden="1" customHeight="1">
      <c r="B35" s="39"/>
      <c r="C35" s="40"/>
      <c r="D35" s="40"/>
      <c r="E35" s="47" t="s">
        <v>48</v>
      </c>
      <c r="F35" s="123">
        <f>ROUND(SUM(BH84:BH90), 2)</f>
        <v>0</v>
      </c>
      <c r="G35" s="40"/>
      <c r="H35" s="40"/>
      <c r="I35" s="124">
        <v>0.15</v>
      </c>
      <c r="J35" s="123">
        <v>0</v>
      </c>
      <c r="K35" s="43"/>
    </row>
    <row r="36" spans="2:11" s="1" customFormat="1" ht="14.45" hidden="1" customHeight="1">
      <c r="B36" s="39"/>
      <c r="C36" s="40"/>
      <c r="D36" s="40"/>
      <c r="E36" s="47" t="s">
        <v>49</v>
      </c>
      <c r="F36" s="123">
        <f>ROUND(SUM(BI84:BI90),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459</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 xml:space="preserve">D.1.2 - Elektroinstalace </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J84</f>
        <v>0</v>
      </c>
      <c r="K60" s="43"/>
      <c r="AU60" s="22" t="s">
        <v>118</v>
      </c>
    </row>
    <row r="61" spans="2:47" s="8" customFormat="1" ht="24.95" customHeight="1">
      <c r="B61" s="140"/>
      <c r="C61" s="141"/>
      <c r="D61" s="142" t="s">
        <v>126</v>
      </c>
      <c r="E61" s="143"/>
      <c r="F61" s="143"/>
      <c r="G61" s="143"/>
      <c r="H61" s="143"/>
      <c r="I61" s="144"/>
      <c r="J61" s="145">
        <f>J85</f>
        <v>0</v>
      </c>
      <c r="K61" s="146"/>
    </row>
    <row r="62" spans="2:47" s="9" customFormat="1" ht="19.899999999999999" customHeight="1">
      <c r="B62" s="147"/>
      <c r="C62" s="148"/>
      <c r="D62" s="149" t="s">
        <v>433</v>
      </c>
      <c r="E62" s="150"/>
      <c r="F62" s="150"/>
      <c r="G62" s="150"/>
      <c r="H62" s="150"/>
      <c r="I62" s="151"/>
      <c r="J62" s="152">
        <f>J86</f>
        <v>0</v>
      </c>
      <c r="K62" s="153"/>
    </row>
    <row r="63" spans="2:47" s="1" customFormat="1" ht="21.75" customHeight="1">
      <c r="B63" s="39"/>
      <c r="C63" s="40"/>
      <c r="D63" s="40"/>
      <c r="E63" s="40"/>
      <c r="F63" s="40"/>
      <c r="G63" s="40"/>
      <c r="H63" s="40"/>
      <c r="I63" s="111"/>
      <c r="J63" s="40"/>
      <c r="K63" s="43"/>
    </row>
    <row r="64" spans="2:47" s="1" customFormat="1" ht="6.95" customHeight="1">
      <c r="B64" s="54"/>
      <c r="C64" s="55"/>
      <c r="D64" s="55"/>
      <c r="E64" s="55"/>
      <c r="F64" s="55"/>
      <c r="G64" s="55"/>
      <c r="H64" s="55"/>
      <c r="I64" s="132"/>
      <c r="J64" s="55"/>
      <c r="K64" s="56"/>
    </row>
    <row r="68" spans="2:12" s="1" customFormat="1" ht="6.95" customHeight="1">
      <c r="B68" s="57"/>
      <c r="C68" s="58"/>
      <c r="D68" s="58"/>
      <c r="E68" s="58"/>
      <c r="F68" s="58"/>
      <c r="G68" s="58"/>
      <c r="H68" s="58"/>
      <c r="I68" s="133"/>
      <c r="J68" s="58"/>
      <c r="K68" s="58"/>
      <c r="L68" s="39"/>
    </row>
    <row r="69" spans="2:12" s="1" customFormat="1" ht="36.950000000000003" customHeight="1">
      <c r="B69" s="39"/>
      <c r="C69" s="59" t="s">
        <v>132</v>
      </c>
      <c r="L69" s="39"/>
    </row>
    <row r="70" spans="2:12" s="1" customFormat="1" ht="6.95" customHeight="1">
      <c r="B70" s="39"/>
      <c r="L70" s="39"/>
    </row>
    <row r="71" spans="2:12" s="1" customFormat="1" ht="14.45" customHeight="1">
      <c r="B71" s="39"/>
      <c r="C71" s="61" t="s">
        <v>19</v>
      </c>
      <c r="L71" s="39"/>
    </row>
    <row r="72" spans="2:12" s="1" customFormat="1" ht="16.5" customHeight="1">
      <c r="B72" s="39"/>
      <c r="E72" s="343" t="str">
        <f>E7</f>
        <v>Přístavba výtahu Gymnázia a FZŠ Chodovická Praha Horní Počernice</v>
      </c>
      <c r="F72" s="344"/>
      <c r="G72" s="344"/>
      <c r="H72" s="344"/>
      <c r="L72" s="39"/>
    </row>
    <row r="73" spans="2:12">
      <c r="B73" s="26"/>
      <c r="C73" s="61" t="s">
        <v>110</v>
      </c>
      <c r="L73" s="26"/>
    </row>
    <row r="74" spans="2:12" s="1" customFormat="1" ht="16.5" customHeight="1">
      <c r="B74" s="39"/>
      <c r="E74" s="343" t="s">
        <v>459</v>
      </c>
      <c r="F74" s="345"/>
      <c r="G74" s="345"/>
      <c r="H74" s="345"/>
      <c r="L74" s="39"/>
    </row>
    <row r="75" spans="2:12" s="1" customFormat="1" ht="14.45" customHeight="1">
      <c r="B75" s="39"/>
      <c r="C75" s="61" t="s">
        <v>112</v>
      </c>
      <c r="L75" s="39"/>
    </row>
    <row r="76" spans="2:12" s="1" customFormat="1" ht="17.25" customHeight="1">
      <c r="B76" s="39"/>
      <c r="E76" s="315" t="str">
        <f>E11</f>
        <v xml:space="preserve">D.1.2 - Elektroinstalace </v>
      </c>
      <c r="F76" s="345"/>
      <c r="G76" s="345"/>
      <c r="H76" s="345"/>
      <c r="L76" s="39"/>
    </row>
    <row r="77" spans="2:12" s="1" customFormat="1" ht="6.95" customHeight="1">
      <c r="B77" s="39"/>
      <c r="L77" s="39"/>
    </row>
    <row r="78" spans="2:12" s="1" customFormat="1" ht="18" customHeight="1">
      <c r="B78" s="39"/>
      <c r="C78" s="61" t="s">
        <v>23</v>
      </c>
      <c r="F78" s="154" t="str">
        <f>F14</f>
        <v>Horní Počernice</v>
      </c>
      <c r="I78" s="155" t="s">
        <v>25</v>
      </c>
      <c r="J78" s="65" t="str">
        <f>IF(J14="","",J14)</f>
        <v>5. 5. 2017</v>
      </c>
      <c r="L78" s="39"/>
    </row>
    <row r="79" spans="2:12" s="1" customFormat="1" ht="6.95" customHeight="1">
      <c r="B79" s="39"/>
      <c r="L79" s="39"/>
    </row>
    <row r="80" spans="2:12" s="1" customFormat="1">
      <c r="B80" s="39"/>
      <c r="C80" s="61" t="s">
        <v>27</v>
      </c>
      <c r="F80" s="154" t="str">
        <f>E17</f>
        <v>MČ Praha20, Jivanská 647/10, Praha9</v>
      </c>
      <c r="I80" s="155" t="s">
        <v>33</v>
      </c>
      <c r="J80" s="154" t="str">
        <f>E23</f>
        <v>BKN,spol.s r.o.Vladislavova 29/I,566 01Vysoké Mýto</v>
      </c>
      <c r="L80" s="39"/>
    </row>
    <row r="81" spans="2:65" s="1" customFormat="1" ht="14.45" customHeight="1">
      <c r="B81" s="39"/>
      <c r="C81" s="61" t="s">
        <v>31</v>
      </c>
      <c r="F81" s="154" t="str">
        <f>IF(E20="","",E20)</f>
        <v/>
      </c>
      <c r="L81" s="39"/>
    </row>
    <row r="82" spans="2:65" s="1" customFormat="1" ht="10.35" customHeight="1">
      <c r="B82" s="39"/>
      <c r="L82" s="39"/>
    </row>
    <row r="83" spans="2:65" s="10" customFormat="1" ht="29.25" customHeight="1">
      <c r="B83" s="156"/>
      <c r="C83" s="157" t="s">
        <v>133</v>
      </c>
      <c r="D83" s="158" t="s">
        <v>59</v>
      </c>
      <c r="E83" s="158" t="s">
        <v>55</v>
      </c>
      <c r="F83" s="158" t="s">
        <v>134</v>
      </c>
      <c r="G83" s="158" t="s">
        <v>135</v>
      </c>
      <c r="H83" s="158" t="s">
        <v>136</v>
      </c>
      <c r="I83" s="159" t="s">
        <v>137</v>
      </c>
      <c r="J83" s="158" t="s">
        <v>116</v>
      </c>
      <c r="K83" s="160" t="s">
        <v>138</v>
      </c>
      <c r="L83" s="156"/>
      <c r="M83" s="71" t="s">
        <v>139</v>
      </c>
      <c r="N83" s="72" t="s">
        <v>44</v>
      </c>
      <c r="O83" s="72" t="s">
        <v>140</v>
      </c>
      <c r="P83" s="72" t="s">
        <v>141</v>
      </c>
      <c r="Q83" s="72" t="s">
        <v>142</v>
      </c>
      <c r="R83" s="72" t="s">
        <v>143</v>
      </c>
      <c r="S83" s="72" t="s">
        <v>144</v>
      </c>
      <c r="T83" s="73" t="s">
        <v>145</v>
      </c>
    </row>
    <row r="84" spans="2:65" s="1" customFormat="1" ht="29.25" customHeight="1">
      <c r="B84" s="39"/>
      <c r="C84" s="75" t="s">
        <v>117</v>
      </c>
      <c r="J84" s="161">
        <f>BK84</f>
        <v>0</v>
      </c>
      <c r="L84" s="39"/>
      <c r="M84" s="74"/>
      <c r="N84" s="66"/>
      <c r="O84" s="66"/>
      <c r="P84" s="162">
        <f>P85</f>
        <v>0</v>
      </c>
      <c r="Q84" s="66"/>
      <c r="R84" s="162">
        <f>R85</f>
        <v>0</v>
      </c>
      <c r="S84" s="66"/>
      <c r="T84" s="163">
        <f>T85</f>
        <v>0</v>
      </c>
      <c r="AT84" s="22" t="s">
        <v>73</v>
      </c>
      <c r="AU84" s="22" t="s">
        <v>118</v>
      </c>
      <c r="BK84" s="164">
        <f>BK85</f>
        <v>0</v>
      </c>
    </row>
    <row r="85" spans="2:65" s="11" customFormat="1" ht="37.35" customHeight="1">
      <c r="B85" s="165"/>
      <c r="D85" s="166" t="s">
        <v>73</v>
      </c>
      <c r="E85" s="167" t="s">
        <v>358</v>
      </c>
      <c r="F85" s="167" t="s">
        <v>359</v>
      </c>
      <c r="I85" s="168"/>
      <c r="J85" s="169">
        <f>BK85</f>
        <v>0</v>
      </c>
      <c r="L85" s="165"/>
      <c r="M85" s="170"/>
      <c r="N85" s="171"/>
      <c r="O85" s="171"/>
      <c r="P85" s="172">
        <f>P86</f>
        <v>0</v>
      </c>
      <c r="Q85" s="171"/>
      <c r="R85" s="172">
        <f>R86</f>
        <v>0</v>
      </c>
      <c r="S85" s="171"/>
      <c r="T85" s="173">
        <f>T86</f>
        <v>0</v>
      </c>
      <c r="AR85" s="166" t="s">
        <v>84</v>
      </c>
      <c r="AT85" s="174" t="s">
        <v>73</v>
      </c>
      <c r="AU85" s="174" t="s">
        <v>74</v>
      </c>
      <c r="AY85" s="166" t="s">
        <v>148</v>
      </c>
      <c r="BK85" s="175">
        <f>BK86</f>
        <v>0</v>
      </c>
    </row>
    <row r="86" spans="2:65" s="11" customFormat="1" ht="19.899999999999999" customHeight="1">
      <c r="B86" s="165"/>
      <c r="D86" s="166" t="s">
        <v>73</v>
      </c>
      <c r="E86" s="176" t="s">
        <v>434</v>
      </c>
      <c r="F86" s="176" t="s">
        <v>435</v>
      </c>
      <c r="I86" s="168"/>
      <c r="J86" s="177">
        <f>BK86</f>
        <v>0</v>
      </c>
      <c r="L86" s="165"/>
      <c r="M86" s="170"/>
      <c r="N86" s="171"/>
      <c r="O86" s="171"/>
      <c r="P86" s="172">
        <f>SUM(P87:P90)</f>
        <v>0</v>
      </c>
      <c r="Q86" s="171"/>
      <c r="R86" s="172">
        <f>SUM(R87:R90)</f>
        <v>0</v>
      </c>
      <c r="S86" s="171"/>
      <c r="T86" s="173">
        <f>SUM(T87:T90)</f>
        <v>0</v>
      </c>
      <c r="AR86" s="166" t="s">
        <v>84</v>
      </c>
      <c r="AT86" s="174" t="s">
        <v>73</v>
      </c>
      <c r="AU86" s="174" t="s">
        <v>81</v>
      </c>
      <c r="AY86" s="166" t="s">
        <v>148</v>
      </c>
      <c r="BK86" s="175">
        <f>SUM(BK87:BK90)</f>
        <v>0</v>
      </c>
    </row>
    <row r="87" spans="2:65" s="1" customFormat="1" ht="16.5" customHeight="1">
      <c r="B87" s="178"/>
      <c r="C87" s="179" t="s">
        <v>81</v>
      </c>
      <c r="D87" s="179" t="s">
        <v>150</v>
      </c>
      <c r="E87" s="180" t="s">
        <v>436</v>
      </c>
      <c r="F87" s="181" t="s">
        <v>437</v>
      </c>
      <c r="G87" s="182" t="s">
        <v>438</v>
      </c>
      <c r="H87" s="183">
        <v>1</v>
      </c>
      <c r="I87" s="184"/>
      <c r="J87" s="185">
        <f>ROUND(I87*H87,2)</f>
        <v>0</v>
      </c>
      <c r="K87" s="181" t="s">
        <v>5</v>
      </c>
      <c r="L87" s="39"/>
      <c r="M87" s="186" t="s">
        <v>5</v>
      </c>
      <c r="N87" s="187" t="s">
        <v>45</v>
      </c>
      <c r="O87" s="40"/>
      <c r="P87" s="188">
        <f>O87*H87</f>
        <v>0</v>
      </c>
      <c r="Q87" s="188">
        <v>0</v>
      </c>
      <c r="R87" s="188">
        <f>Q87*H87</f>
        <v>0</v>
      </c>
      <c r="S87" s="188">
        <v>0</v>
      </c>
      <c r="T87" s="189">
        <f>S87*H87</f>
        <v>0</v>
      </c>
      <c r="AR87" s="22" t="s">
        <v>235</v>
      </c>
      <c r="AT87" s="22" t="s">
        <v>150</v>
      </c>
      <c r="AU87" s="22" t="s">
        <v>84</v>
      </c>
      <c r="AY87" s="22" t="s">
        <v>148</v>
      </c>
      <c r="BE87" s="190">
        <f>IF(N87="základní",J87,0)</f>
        <v>0</v>
      </c>
      <c r="BF87" s="190">
        <f>IF(N87="snížená",J87,0)</f>
        <v>0</v>
      </c>
      <c r="BG87" s="190">
        <f>IF(N87="zákl. přenesená",J87,0)</f>
        <v>0</v>
      </c>
      <c r="BH87" s="190">
        <f>IF(N87="sníž. přenesená",J87,0)</f>
        <v>0</v>
      </c>
      <c r="BI87" s="190">
        <f>IF(N87="nulová",J87,0)</f>
        <v>0</v>
      </c>
      <c r="BJ87" s="22" t="s">
        <v>81</v>
      </c>
      <c r="BK87" s="190">
        <f>ROUND(I87*H87,2)</f>
        <v>0</v>
      </c>
      <c r="BL87" s="22" t="s">
        <v>235</v>
      </c>
      <c r="BM87" s="22" t="s">
        <v>439</v>
      </c>
    </row>
    <row r="88" spans="2:65" s="1" customFormat="1" ht="16.5" customHeight="1">
      <c r="B88" s="178"/>
      <c r="C88" s="179" t="s">
        <v>155</v>
      </c>
      <c r="D88" s="179" t="s">
        <v>150</v>
      </c>
      <c r="E88" s="180" t="s">
        <v>440</v>
      </c>
      <c r="F88" s="181" t="s">
        <v>441</v>
      </c>
      <c r="G88" s="182" t="s">
        <v>438</v>
      </c>
      <c r="H88" s="183">
        <v>1</v>
      </c>
      <c r="I88" s="184"/>
      <c r="J88" s="185">
        <f>ROUND(I88*H88,2)</f>
        <v>0</v>
      </c>
      <c r="K88" s="181" t="s">
        <v>5</v>
      </c>
      <c r="L88" s="39"/>
      <c r="M88" s="186" t="s">
        <v>5</v>
      </c>
      <c r="N88" s="187" t="s">
        <v>45</v>
      </c>
      <c r="O88" s="40"/>
      <c r="P88" s="188">
        <f>O88*H88</f>
        <v>0</v>
      </c>
      <c r="Q88" s="188">
        <v>0</v>
      </c>
      <c r="R88" s="188">
        <f>Q88*H88</f>
        <v>0</v>
      </c>
      <c r="S88" s="188">
        <v>0</v>
      </c>
      <c r="T88" s="189">
        <f>S88*H88</f>
        <v>0</v>
      </c>
      <c r="AR88" s="22" t="s">
        <v>235</v>
      </c>
      <c r="AT88" s="22" t="s">
        <v>150</v>
      </c>
      <c r="AU88" s="22" t="s">
        <v>84</v>
      </c>
      <c r="AY88" s="22" t="s">
        <v>148</v>
      </c>
      <c r="BE88" s="190">
        <f>IF(N88="základní",J88,0)</f>
        <v>0</v>
      </c>
      <c r="BF88" s="190">
        <f>IF(N88="snížená",J88,0)</f>
        <v>0</v>
      </c>
      <c r="BG88" s="190">
        <f>IF(N88="zákl. přenesená",J88,0)</f>
        <v>0</v>
      </c>
      <c r="BH88" s="190">
        <f>IF(N88="sníž. přenesená",J88,0)</f>
        <v>0</v>
      </c>
      <c r="BI88" s="190">
        <f>IF(N88="nulová",J88,0)</f>
        <v>0</v>
      </c>
      <c r="BJ88" s="22" t="s">
        <v>81</v>
      </c>
      <c r="BK88" s="190">
        <f>ROUND(I88*H88,2)</f>
        <v>0</v>
      </c>
      <c r="BL88" s="22" t="s">
        <v>235</v>
      </c>
      <c r="BM88" s="22" t="s">
        <v>442</v>
      </c>
    </row>
    <row r="89" spans="2:65" s="1" customFormat="1" ht="16.5" customHeight="1">
      <c r="B89" s="178"/>
      <c r="C89" s="203" t="s">
        <v>84</v>
      </c>
      <c r="D89" s="203" t="s">
        <v>196</v>
      </c>
      <c r="E89" s="204" t="s">
        <v>443</v>
      </c>
      <c r="F89" s="205" t="s">
        <v>444</v>
      </c>
      <c r="G89" s="206" t="s">
        <v>438</v>
      </c>
      <c r="H89" s="207">
        <v>1</v>
      </c>
      <c r="I89" s="208"/>
      <c r="J89" s="209">
        <f>ROUND(I89*H89,2)</f>
        <v>0</v>
      </c>
      <c r="K89" s="205" t="s">
        <v>5</v>
      </c>
      <c r="L89" s="210"/>
      <c r="M89" s="211" t="s">
        <v>5</v>
      </c>
      <c r="N89" s="212" t="s">
        <v>45</v>
      </c>
      <c r="O89" s="40"/>
      <c r="P89" s="188">
        <f>O89*H89</f>
        <v>0</v>
      </c>
      <c r="Q89" s="188">
        <v>0</v>
      </c>
      <c r="R89" s="188">
        <f>Q89*H89</f>
        <v>0</v>
      </c>
      <c r="S89" s="188">
        <v>0</v>
      </c>
      <c r="T89" s="189">
        <f>S89*H89</f>
        <v>0</v>
      </c>
      <c r="AR89" s="22" t="s">
        <v>320</v>
      </c>
      <c r="AT89" s="22" t="s">
        <v>196</v>
      </c>
      <c r="AU89" s="22" t="s">
        <v>84</v>
      </c>
      <c r="AY89" s="22" t="s">
        <v>148</v>
      </c>
      <c r="BE89" s="190">
        <f>IF(N89="základní",J89,0)</f>
        <v>0</v>
      </c>
      <c r="BF89" s="190">
        <f>IF(N89="snížená",J89,0)</f>
        <v>0</v>
      </c>
      <c r="BG89" s="190">
        <f>IF(N89="zákl. přenesená",J89,0)</f>
        <v>0</v>
      </c>
      <c r="BH89" s="190">
        <f>IF(N89="sníž. přenesená",J89,0)</f>
        <v>0</v>
      </c>
      <c r="BI89" s="190">
        <f>IF(N89="nulová",J89,0)</f>
        <v>0</v>
      </c>
      <c r="BJ89" s="22" t="s">
        <v>81</v>
      </c>
      <c r="BK89" s="190">
        <f>ROUND(I89*H89,2)</f>
        <v>0</v>
      </c>
      <c r="BL89" s="22" t="s">
        <v>235</v>
      </c>
      <c r="BM89" s="22" t="s">
        <v>445</v>
      </c>
    </row>
    <row r="90" spans="2:65" s="1" customFormat="1" ht="16.5" customHeight="1">
      <c r="B90" s="178"/>
      <c r="C90" s="179" t="s">
        <v>165</v>
      </c>
      <c r="D90" s="179" t="s">
        <v>150</v>
      </c>
      <c r="E90" s="180" t="s">
        <v>446</v>
      </c>
      <c r="F90" s="181" t="s">
        <v>447</v>
      </c>
      <c r="G90" s="182" t="s">
        <v>438</v>
      </c>
      <c r="H90" s="183">
        <v>1</v>
      </c>
      <c r="I90" s="184"/>
      <c r="J90" s="185">
        <f>ROUND(I90*H90,2)</f>
        <v>0</v>
      </c>
      <c r="K90" s="181" t="s">
        <v>5</v>
      </c>
      <c r="L90" s="39"/>
      <c r="M90" s="186" t="s">
        <v>5</v>
      </c>
      <c r="N90" s="213" t="s">
        <v>45</v>
      </c>
      <c r="O90" s="214"/>
      <c r="P90" s="215">
        <f>O90*H90</f>
        <v>0</v>
      </c>
      <c r="Q90" s="215">
        <v>0</v>
      </c>
      <c r="R90" s="215">
        <f>Q90*H90</f>
        <v>0</v>
      </c>
      <c r="S90" s="215">
        <v>0</v>
      </c>
      <c r="T90" s="216">
        <f>S90*H90</f>
        <v>0</v>
      </c>
      <c r="AR90" s="22" t="s">
        <v>235</v>
      </c>
      <c r="AT90" s="22" t="s">
        <v>150</v>
      </c>
      <c r="AU90" s="22" t="s">
        <v>84</v>
      </c>
      <c r="AY90" s="22" t="s">
        <v>148</v>
      </c>
      <c r="BE90" s="190">
        <f>IF(N90="základní",J90,0)</f>
        <v>0</v>
      </c>
      <c r="BF90" s="190">
        <f>IF(N90="snížená",J90,0)</f>
        <v>0</v>
      </c>
      <c r="BG90" s="190">
        <f>IF(N90="zákl. přenesená",J90,0)</f>
        <v>0</v>
      </c>
      <c r="BH90" s="190">
        <f>IF(N90="sníž. přenesená",J90,0)</f>
        <v>0</v>
      </c>
      <c r="BI90" s="190">
        <f>IF(N90="nulová",J90,0)</f>
        <v>0</v>
      </c>
      <c r="BJ90" s="22" t="s">
        <v>81</v>
      </c>
      <c r="BK90" s="190">
        <f>ROUND(I90*H90,2)</f>
        <v>0</v>
      </c>
      <c r="BL90" s="22" t="s">
        <v>235</v>
      </c>
      <c r="BM90" s="22" t="s">
        <v>448</v>
      </c>
    </row>
    <row r="91" spans="2:65" s="1" customFormat="1" ht="6.95" customHeight="1">
      <c r="B91" s="54"/>
      <c r="C91" s="55"/>
      <c r="D91" s="55"/>
      <c r="E91" s="55"/>
      <c r="F91" s="55"/>
      <c r="G91" s="55"/>
      <c r="H91" s="55"/>
      <c r="I91" s="132"/>
      <c r="J91" s="55"/>
      <c r="K91" s="55"/>
      <c r="L91" s="39"/>
    </row>
  </sheetData>
  <autoFilter ref="C83:K90"/>
  <mergeCells count="13">
    <mergeCell ref="E76:H76"/>
    <mergeCell ref="G1:H1"/>
    <mergeCell ref="L2:V2"/>
    <mergeCell ref="E49:H49"/>
    <mergeCell ref="E51:H51"/>
    <mergeCell ref="J55:J56"/>
    <mergeCell ref="E72:H72"/>
    <mergeCell ref="E74:H74"/>
    <mergeCell ref="E7:H7"/>
    <mergeCell ref="E9:H9"/>
    <mergeCell ref="E11:H11"/>
    <mergeCell ref="E26:H26"/>
    <mergeCell ref="E47:H47"/>
  </mergeCells>
  <hyperlinks>
    <hyperlink ref="F1:G1" location="C2" display="1) Krycí list soupisu"/>
    <hyperlink ref="G1:H1" location="C58" display="2) Rekapitulace"/>
    <hyperlink ref="J1" location="C8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8"/>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100</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c r="B8" s="26"/>
      <c r="C8" s="27"/>
      <c r="D8" s="35" t="s">
        <v>110</v>
      </c>
      <c r="E8" s="27"/>
      <c r="F8" s="27"/>
      <c r="G8" s="27"/>
      <c r="H8" s="27"/>
      <c r="I8" s="110"/>
      <c r="J8" s="27"/>
      <c r="K8" s="29"/>
    </row>
    <row r="9" spans="1:70" s="1" customFormat="1" ht="16.5" customHeight="1">
      <c r="B9" s="39"/>
      <c r="C9" s="40"/>
      <c r="D9" s="40"/>
      <c r="E9" s="338" t="s">
        <v>459</v>
      </c>
      <c r="F9" s="340"/>
      <c r="G9" s="340"/>
      <c r="H9" s="340"/>
      <c r="I9" s="111"/>
      <c r="J9" s="40"/>
      <c r="K9" s="43"/>
    </row>
    <row r="10" spans="1:70" s="1" customFormat="1">
      <c r="B10" s="39"/>
      <c r="C10" s="40"/>
      <c r="D10" s="35" t="s">
        <v>112</v>
      </c>
      <c r="E10" s="40"/>
      <c r="F10" s="40"/>
      <c r="G10" s="40"/>
      <c r="H10" s="40"/>
      <c r="I10" s="111"/>
      <c r="J10" s="40"/>
      <c r="K10" s="43"/>
    </row>
    <row r="11" spans="1:70" s="1" customFormat="1" ht="36.950000000000003" customHeight="1">
      <c r="B11" s="39"/>
      <c r="C11" s="40"/>
      <c r="D11" s="40"/>
      <c r="E11" s="341" t="s">
        <v>449</v>
      </c>
      <c r="F11" s="340"/>
      <c r="G11" s="340"/>
      <c r="H11" s="340"/>
      <c r="I11" s="111"/>
      <c r="J11" s="40"/>
      <c r="K11" s="43"/>
    </row>
    <row r="12" spans="1:70" s="1" customFormat="1" ht="13.5">
      <c r="B12" s="39"/>
      <c r="C12" s="40"/>
      <c r="D12" s="40"/>
      <c r="E12" s="40"/>
      <c r="F12" s="40"/>
      <c r="G12" s="40"/>
      <c r="H12" s="40"/>
      <c r="I12" s="111"/>
      <c r="J12" s="40"/>
      <c r="K12" s="43"/>
    </row>
    <row r="13" spans="1:70" s="1" customFormat="1" ht="14.45" customHeight="1">
      <c r="B13" s="39"/>
      <c r="C13" s="40"/>
      <c r="D13" s="35" t="s">
        <v>21</v>
      </c>
      <c r="E13" s="40"/>
      <c r="F13" s="33" t="s">
        <v>83</v>
      </c>
      <c r="G13" s="40"/>
      <c r="H13" s="40"/>
      <c r="I13" s="112" t="s">
        <v>22</v>
      </c>
      <c r="J13" s="33" t="s">
        <v>5</v>
      </c>
      <c r="K13" s="43"/>
    </row>
    <row r="14" spans="1:70" s="1" customFormat="1" ht="14.45" customHeight="1">
      <c r="B14" s="39"/>
      <c r="C14" s="40"/>
      <c r="D14" s="35" t="s">
        <v>23</v>
      </c>
      <c r="E14" s="40"/>
      <c r="F14" s="33" t="s">
        <v>24</v>
      </c>
      <c r="G14" s="40"/>
      <c r="H14" s="40"/>
      <c r="I14" s="112" t="s">
        <v>25</v>
      </c>
      <c r="J14" s="113" t="str">
        <f>'Rekapitulace stavby'!AN8</f>
        <v>5. 5. 2017</v>
      </c>
      <c r="K14" s="43"/>
    </row>
    <row r="15" spans="1:70" s="1" customFormat="1" ht="10.9" customHeight="1">
      <c r="B15" s="39"/>
      <c r="C15" s="40"/>
      <c r="D15" s="40"/>
      <c r="E15" s="40"/>
      <c r="F15" s="40"/>
      <c r="G15" s="40"/>
      <c r="H15" s="40"/>
      <c r="I15" s="111"/>
      <c r="J15" s="40"/>
      <c r="K15" s="43"/>
    </row>
    <row r="16" spans="1:70" s="1" customFormat="1" ht="14.45" customHeight="1">
      <c r="B16" s="39"/>
      <c r="C16" s="40"/>
      <c r="D16" s="35" t="s">
        <v>27</v>
      </c>
      <c r="E16" s="40"/>
      <c r="F16" s="40"/>
      <c r="G16" s="40"/>
      <c r="H16" s="40"/>
      <c r="I16" s="112" t="s">
        <v>28</v>
      </c>
      <c r="J16" s="33" t="s">
        <v>5</v>
      </c>
      <c r="K16" s="43"/>
    </row>
    <row r="17" spans="2:11" s="1" customFormat="1" ht="18" customHeight="1">
      <c r="B17" s="39"/>
      <c r="C17" s="40"/>
      <c r="D17" s="40"/>
      <c r="E17" s="33" t="s">
        <v>29</v>
      </c>
      <c r="F17" s="40"/>
      <c r="G17" s="40"/>
      <c r="H17" s="40"/>
      <c r="I17" s="112" t="s">
        <v>30</v>
      </c>
      <c r="J17" s="33" t="s">
        <v>5</v>
      </c>
      <c r="K17" s="43"/>
    </row>
    <row r="18" spans="2:11" s="1" customFormat="1" ht="6.95" customHeight="1">
      <c r="B18" s="39"/>
      <c r="C18" s="40"/>
      <c r="D18" s="40"/>
      <c r="E18" s="40"/>
      <c r="F18" s="40"/>
      <c r="G18" s="40"/>
      <c r="H18" s="40"/>
      <c r="I18" s="111"/>
      <c r="J18" s="40"/>
      <c r="K18" s="43"/>
    </row>
    <row r="19" spans="2:11" s="1" customFormat="1" ht="14.45" customHeight="1">
      <c r="B19" s="39"/>
      <c r="C19" s="40"/>
      <c r="D19" s="35" t="s">
        <v>31</v>
      </c>
      <c r="E19" s="40"/>
      <c r="F19" s="40"/>
      <c r="G19" s="40"/>
      <c r="H19" s="40"/>
      <c r="I19" s="112" t="s">
        <v>28</v>
      </c>
      <c r="J19" s="33" t="str">
        <f>IF('Rekapitulace stavby'!AN13="Vyplň údaj","",IF('Rekapitulace stavby'!AN13="","",'Rekapitulace stavby'!AN13))</f>
        <v/>
      </c>
      <c r="K19" s="43"/>
    </row>
    <row r="20" spans="2:11" s="1" customFormat="1" ht="18" customHeight="1">
      <c r="B20" s="39"/>
      <c r="C20" s="40"/>
      <c r="D20" s="40"/>
      <c r="E20" s="33" t="str">
        <f>IF('Rekapitulace stavby'!E14="Vyplň údaj","",IF('Rekapitulace stavby'!E14="","",'Rekapitulace stavby'!E14))</f>
        <v/>
      </c>
      <c r="F20" s="40"/>
      <c r="G20" s="40"/>
      <c r="H20" s="40"/>
      <c r="I20" s="112" t="s">
        <v>30</v>
      </c>
      <c r="J20" s="33" t="str">
        <f>IF('Rekapitulace stavby'!AN14="Vyplň údaj","",IF('Rekapitulace stavby'!AN14="","",'Rekapitulace stavby'!AN14))</f>
        <v/>
      </c>
      <c r="K20" s="43"/>
    </row>
    <row r="21" spans="2:11" s="1" customFormat="1" ht="6.95" customHeight="1">
      <c r="B21" s="39"/>
      <c r="C21" s="40"/>
      <c r="D21" s="40"/>
      <c r="E21" s="40"/>
      <c r="F21" s="40"/>
      <c r="G21" s="40"/>
      <c r="H21" s="40"/>
      <c r="I21" s="111"/>
      <c r="J21" s="40"/>
      <c r="K21" s="43"/>
    </row>
    <row r="22" spans="2:11" s="1" customFormat="1" ht="14.45" customHeight="1">
      <c r="B22" s="39"/>
      <c r="C22" s="40"/>
      <c r="D22" s="35" t="s">
        <v>33</v>
      </c>
      <c r="E22" s="40"/>
      <c r="F22" s="40"/>
      <c r="G22" s="40"/>
      <c r="H22" s="40"/>
      <c r="I22" s="112" t="s">
        <v>28</v>
      </c>
      <c r="J22" s="33" t="s">
        <v>34</v>
      </c>
      <c r="K22" s="43"/>
    </row>
    <row r="23" spans="2:11" s="1" customFormat="1" ht="18" customHeight="1">
      <c r="B23" s="39"/>
      <c r="C23" s="40"/>
      <c r="D23" s="40"/>
      <c r="E23" s="33" t="s">
        <v>35</v>
      </c>
      <c r="F23" s="40"/>
      <c r="G23" s="40"/>
      <c r="H23" s="40"/>
      <c r="I23" s="112" t="s">
        <v>30</v>
      </c>
      <c r="J23" s="33" t="s">
        <v>36</v>
      </c>
      <c r="K23" s="43"/>
    </row>
    <row r="24" spans="2:11" s="1" customFormat="1" ht="6.95" customHeight="1">
      <c r="B24" s="39"/>
      <c r="C24" s="40"/>
      <c r="D24" s="40"/>
      <c r="E24" s="40"/>
      <c r="F24" s="40"/>
      <c r="G24" s="40"/>
      <c r="H24" s="40"/>
      <c r="I24" s="111"/>
      <c r="J24" s="40"/>
      <c r="K24" s="43"/>
    </row>
    <row r="25" spans="2:11" s="1" customFormat="1" ht="14.45" customHeight="1">
      <c r="B25" s="39"/>
      <c r="C25" s="40"/>
      <c r="D25" s="35" t="s">
        <v>38</v>
      </c>
      <c r="E25" s="40"/>
      <c r="F25" s="40"/>
      <c r="G25" s="40"/>
      <c r="H25" s="40"/>
      <c r="I25" s="111"/>
      <c r="J25" s="40"/>
      <c r="K25" s="43"/>
    </row>
    <row r="26" spans="2:11" s="7" customFormat="1" ht="16.5" customHeight="1">
      <c r="B26" s="114"/>
      <c r="C26" s="115"/>
      <c r="D26" s="115"/>
      <c r="E26" s="304" t="s">
        <v>5</v>
      </c>
      <c r="F26" s="304"/>
      <c r="G26" s="304"/>
      <c r="H26" s="304"/>
      <c r="I26" s="116"/>
      <c r="J26" s="115"/>
      <c r="K26" s="117"/>
    </row>
    <row r="27" spans="2:11" s="1" customFormat="1" ht="6.95" customHeight="1">
      <c r="B27" s="39"/>
      <c r="C27" s="40"/>
      <c r="D27" s="40"/>
      <c r="E27" s="40"/>
      <c r="F27" s="40"/>
      <c r="G27" s="40"/>
      <c r="H27" s="40"/>
      <c r="I27" s="111"/>
      <c r="J27" s="40"/>
      <c r="K27" s="43"/>
    </row>
    <row r="28" spans="2:11" s="1" customFormat="1" ht="6.95" customHeight="1">
      <c r="B28" s="39"/>
      <c r="C28" s="40"/>
      <c r="D28" s="66"/>
      <c r="E28" s="66"/>
      <c r="F28" s="66"/>
      <c r="G28" s="66"/>
      <c r="H28" s="66"/>
      <c r="I28" s="118"/>
      <c r="J28" s="66"/>
      <c r="K28" s="119"/>
    </row>
    <row r="29" spans="2:11" s="1" customFormat="1" ht="25.35" customHeight="1">
      <c r="B29" s="39"/>
      <c r="C29" s="40"/>
      <c r="D29" s="120" t="s">
        <v>40</v>
      </c>
      <c r="E29" s="40"/>
      <c r="F29" s="40"/>
      <c r="G29" s="40"/>
      <c r="H29" s="40"/>
      <c r="I29" s="111"/>
      <c r="J29" s="121">
        <f>ROUND(J84,2)</f>
        <v>0</v>
      </c>
      <c r="K29" s="43"/>
    </row>
    <row r="30" spans="2:11" s="1" customFormat="1" ht="6.95" customHeight="1">
      <c r="B30" s="39"/>
      <c r="C30" s="40"/>
      <c r="D30" s="66"/>
      <c r="E30" s="66"/>
      <c r="F30" s="66"/>
      <c r="G30" s="66"/>
      <c r="H30" s="66"/>
      <c r="I30" s="118"/>
      <c r="J30" s="66"/>
      <c r="K30" s="119"/>
    </row>
    <row r="31" spans="2:11" s="1" customFormat="1" ht="14.45" customHeight="1">
      <c r="B31" s="39"/>
      <c r="C31" s="40"/>
      <c r="D31" s="40"/>
      <c r="E31" s="40"/>
      <c r="F31" s="44" t="s">
        <v>42</v>
      </c>
      <c r="G31" s="40"/>
      <c r="H31" s="40"/>
      <c r="I31" s="122" t="s">
        <v>41</v>
      </c>
      <c r="J31" s="44" t="s">
        <v>43</v>
      </c>
      <c r="K31" s="43"/>
    </row>
    <row r="32" spans="2:11" s="1" customFormat="1" ht="14.45" customHeight="1">
      <c r="B32" s="39"/>
      <c r="C32" s="40"/>
      <c r="D32" s="47" t="s">
        <v>44</v>
      </c>
      <c r="E32" s="47" t="s">
        <v>45</v>
      </c>
      <c r="F32" s="123">
        <f>ROUND(SUM(BE84:BE87), 2)</f>
        <v>0</v>
      </c>
      <c r="G32" s="40"/>
      <c r="H32" s="40"/>
      <c r="I32" s="124">
        <v>0.21</v>
      </c>
      <c r="J32" s="123">
        <f>ROUND(ROUND((SUM(BE84:BE87)), 2)*I32, 2)</f>
        <v>0</v>
      </c>
      <c r="K32" s="43"/>
    </row>
    <row r="33" spans="2:11" s="1" customFormat="1" ht="14.45" customHeight="1">
      <c r="B33" s="39"/>
      <c r="C33" s="40"/>
      <c r="D33" s="40"/>
      <c r="E33" s="47" t="s">
        <v>46</v>
      </c>
      <c r="F33" s="123">
        <f>ROUND(SUM(BF84:BF87), 2)</f>
        <v>0</v>
      </c>
      <c r="G33" s="40"/>
      <c r="H33" s="40"/>
      <c r="I33" s="124">
        <v>0.15</v>
      </c>
      <c r="J33" s="123">
        <f>ROUND(ROUND((SUM(BF84:BF87)), 2)*I33, 2)</f>
        <v>0</v>
      </c>
      <c r="K33" s="43"/>
    </row>
    <row r="34" spans="2:11" s="1" customFormat="1" ht="14.45" hidden="1" customHeight="1">
      <c r="B34" s="39"/>
      <c r="C34" s="40"/>
      <c r="D34" s="40"/>
      <c r="E34" s="47" t="s">
        <v>47</v>
      </c>
      <c r="F34" s="123">
        <f>ROUND(SUM(BG84:BG87), 2)</f>
        <v>0</v>
      </c>
      <c r="G34" s="40"/>
      <c r="H34" s="40"/>
      <c r="I34" s="124">
        <v>0.21</v>
      </c>
      <c r="J34" s="123">
        <v>0</v>
      </c>
      <c r="K34" s="43"/>
    </row>
    <row r="35" spans="2:11" s="1" customFormat="1" ht="14.45" hidden="1" customHeight="1">
      <c r="B35" s="39"/>
      <c r="C35" s="40"/>
      <c r="D35" s="40"/>
      <c r="E35" s="47" t="s">
        <v>48</v>
      </c>
      <c r="F35" s="123">
        <f>ROUND(SUM(BH84:BH87), 2)</f>
        <v>0</v>
      </c>
      <c r="G35" s="40"/>
      <c r="H35" s="40"/>
      <c r="I35" s="124">
        <v>0.15</v>
      </c>
      <c r="J35" s="123">
        <v>0</v>
      </c>
      <c r="K35" s="43"/>
    </row>
    <row r="36" spans="2:11" s="1" customFormat="1" ht="14.45" hidden="1" customHeight="1">
      <c r="B36" s="39"/>
      <c r="C36" s="40"/>
      <c r="D36" s="40"/>
      <c r="E36" s="47" t="s">
        <v>49</v>
      </c>
      <c r="F36" s="123">
        <f>ROUND(SUM(BI84:BI87), 2)</f>
        <v>0</v>
      </c>
      <c r="G36" s="40"/>
      <c r="H36" s="40"/>
      <c r="I36" s="124">
        <v>0</v>
      </c>
      <c r="J36" s="123">
        <v>0</v>
      </c>
      <c r="K36" s="43"/>
    </row>
    <row r="37" spans="2:11" s="1" customFormat="1" ht="6.95" customHeight="1">
      <c r="B37" s="39"/>
      <c r="C37" s="40"/>
      <c r="D37" s="40"/>
      <c r="E37" s="40"/>
      <c r="F37" s="40"/>
      <c r="G37" s="40"/>
      <c r="H37" s="40"/>
      <c r="I37" s="111"/>
      <c r="J37" s="40"/>
      <c r="K37" s="43"/>
    </row>
    <row r="38" spans="2:11" s="1" customFormat="1" ht="25.35" customHeight="1">
      <c r="B38" s="39"/>
      <c r="C38" s="125"/>
      <c r="D38" s="126" t="s">
        <v>50</v>
      </c>
      <c r="E38" s="69"/>
      <c r="F38" s="69"/>
      <c r="G38" s="127" t="s">
        <v>51</v>
      </c>
      <c r="H38" s="128" t="s">
        <v>52</v>
      </c>
      <c r="I38" s="129"/>
      <c r="J38" s="130">
        <f>SUM(J29:J36)</f>
        <v>0</v>
      </c>
      <c r="K38" s="131"/>
    </row>
    <row r="39" spans="2:11" s="1" customFormat="1" ht="14.45" customHeight="1">
      <c r="B39" s="54"/>
      <c r="C39" s="55"/>
      <c r="D39" s="55"/>
      <c r="E39" s="55"/>
      <c r="F39" s="55"/>
      <c r="G39" s="55"/>
      <c r="H39" s="55"/>
      <c r="I39" s="132"/>
      <c r="J39" s="55"/>
      <c r="K39" s="56"/>
    </row>
    <row r="43" spans="2:11" s="1" customFormat="1" ht="6.95" customHeight="1">
      <c r="B43" s="57"/>
      <c r="C43" s="58"/>
      <c r="D43" s="58"/>
      <c r="E43" s="58"/>
      <c r="F43" s="58"/>
      <c r="G43" s="58"/>
      <c r="H43" s="58"/>
      <c r="I43" s="133"/>
      <c r="J43" s="58"/>
      <c r="K43" s="134"/>
    </row>
    <row r="44" spans="2:11" s="1" customFormat="1" ht="36.950000000000003" customHeight="1">
      <c r="B44" s="39"/>
      <c r="C44" s="28" t="s">
        <v>114</v>
      </c>
      <c r="D44" s="40"/>
      <c r="E44" s="40"/>
      <c r="F44" s="40"/>
      <c r="G44" s="40"/>
      <c r="H44" s="40"/>
      <c r="I44" s="111"/>
      <c r="J44" s="40"/>
      <c r="K44" s="43"/>
    </row>
    <row r="45" spans="2:11" s="1" customFormat="1" ht="6.95" customHeight="1">
      <c r="B45" s="39"/>
      <c r="C45" s="40"/>
      <c r="D45" s="40"/>
      <c r="E45" s="40"/>
      <c r="F45" s="40"/>
      <c r="G45" s="40"/>
      <c r="H45" s="40"/>
      <c r="I45" s="111"/>
      <c r="J45" s="40"/>
      <c r="K45" s="43"/>
    </row>
    <row r="46" spans="2:11" s="1" customFormat="1" ht="14.45" customHeight="1">
      <c r="B46" s="39"/>
      <c r="C46" s="35" t="s">
        <v>19</v>
      </c>
      <c r="D46" s="40"/>
      <c r="E46" s="40"/>
      <c r="F46" s="40"/>
      <c r="G46" s="40"/>
      <c r="H46" s="40"/>
      <c r="I46" s="111"/>
      <c r="J46" s="40"/>
      <c r="K46" s="43"/>
    </row>
    <row r="47" spans="2:11" s="1" customFormat="1" ht="16.5" customHeight="1">
      <c r="B47" s="39"/>
      <c r="C47" s="40"/>
      <c r="D47" s="40"/>
      <c r="E47" s="338" t="str">
        <f>E7</f>
        <v>Přístavba výtahu Gymnázia a FZŠ Chodovická Praha Horní Počernice</v>
      </c>
      <c r="F47" s="339"/>
      <c r="G47" s="339"/>
      <c r="H47" s="339"/>
      <c r="I47" s="111"/>
      <c r="J47" s="40"/>
      <c r="K47" s="43"/>
    </row>
    <row r="48" spans="2:11">
      <c r="B48" s="26"/>
      <c r="C48" s="35" t="s">
        <v>110</v>
      </c>
      <c r="D48" s="27"/>
      <c r="E48" s="27"/>
      <c r="F48" s="27"/>
      <c r="G48" s="27"/>
      <c r="H48" s="27"/>
      <c r="I48" s="110"/>
      <c r="J48" s="27"/>
      <c r="K48" s="29"/>
    </row>
    <row r="49" spans="2:47" s="1" customFormat="1" ht="16.5" customHeight="1">
      <c r="B49" s="39"/>
      <c r="C49" s="40"/>
      <c r="D49" s="40"/>
      <c r="E49" s="338" t="s">
        <v>459</v>
      </c>
      <c r="F49" s="340"/>
      <c r="G49" s="340"/>
      <c r="H49" s="340"/>
      <c r="I49" s="111"/>
      <c r="J49" s="40"/>
      <c r="K49" s="43"/>
    </row>
    <row r="50" spans="2:47" s="1" customFormat="1" ht="14.45" customHeight="1">
      <c r="B50" s="39"/>
      <c r="C50" s="35" t="s">
        <v>112</v>
      </c>
      <c r="D50" s="40"/>
      <c r="E50" s="40"/>
      <c r="F50" s="40"/>
      <c r="G50" s="40"/>
      <c r="H50" s="40"/>
      <c r="I50" s="111"/>
      <c r="J50" s="40"/>
      <c r="K50" s="43"/>
    </row>
    <row r="51" spans="2:47" s="1" customFormat="1" ht="17.25" customHeight="1">
      <c r="B51" s="39"/>
      <c r="C51" s="40"/>
      <c r="D51" s="40"/>
      <c r="E51" s="341" t="str">
        <f>E11</f>
        <v>D.1.3 - Výtah</v>
      </c>
      <c r="F51" s="340"/>
      <c r="G51" s="340"/>
      <c r="H51" s="340"/>
      <c r="I51" s="111"/>
      <c r="J51" s="40"/>
      <c r="K51" s="43"/>
    </row>
    <row r="52" spans="2:47" s="1" customFormat="1" ht="6.95" customHeight="1">
      <c r="B52" s="39"/>
      <c r="C52" s="40"/>
      <c r="D52" s="40"/>
      <c r="E52" s="40"/>
      <c r="F52" s="40"/>
      <c r="G52" s="40"/>
      <c r="H52" s="40"/>
      <c r="I52" s="111"/>
      <c r="J52" s="40"/>
      <c r="K52" s="43"/>
    </row>
    <row r="53" spans="2:47" s="1" customFormat="1" ht="18" customHeight="1">
      <c r="B53" s="39"/>
      <c r="C53" s="35" t="s">
        <v>23</v>
      </c>
      <c r="D53" s="40"/>
      <c r="E53" s="40"/>
      <c r="F53" s="33" t="str">
        <f>F14</f>
        <v>Horní Počernice</v>
      </c>
      <c r="G53" s="40"/>
      <c r="H53" s="40"/>
      <c r="I53" s="112" t="s">
        <v>25</v>
      </c>
      <c r="J53" s="113" t="str">
        <f>IF(J14="","",J14)</f>
        <v>5. 5. 2017</v>
      </c>
      <c r="K53" s="43"/>
    </row>
    <row r="54" spans="2:47" s="1" customFormat="1" ht="6.95" customHeight="1">
      <c r="B54" s="39"/>
      <c r="C54" s="40"/>
      <c r="D54" s="40"/>
      <c r="E54" s="40"/>
      <c r="F54" s="40"/>
      <c r="G54" s="40"/>
      <c r="H54" s="40"/>
      <c r="I54" s="111"/>
      <c r="J54" s="40"/>
      <c r="K54" s="43"/>
    </row>
    <row r="55" spans="2:47" s="1" customFormat="1">
      <c r="B55" s="39"/>
      <c r="C55" s="35" t="s">
        <v>27</v>
      </c>
      <c r="D55" s="40"/>
      <c r="E55" s="40"/>
      <c r="F55" s="33" t="str">
        <f>E17</f>
        <v>MČ Praha20, Jivanská 647/10, Praha9</v>
      </c>
      <c r="G55" s="40"/>
      <c r="H55" s="40"/>
      <c r="I55" s="112" t="s">
        <v>33</v>
      </c>
      <c r="J55" s="304" t="str">
        <f>E23</f>
        <v>BKN,spol.s r.o.Vladislavova 29/I,566 01Vysoké Mýto</v>
      </c>
      <c r="K55" s="43"/>
    </row>
    <row r="56" spans="2:47" s="1" customFormat="1" ht="14.45" customHeight="1">
      <c r="B56" s="39"/>
      <c r="C56" s="35" t="s">
        <v>31</v>
      </c>
      <c r="D56" s="40"/>
      <c r="E56" s="40"/>
      <c r="F56" s="33" t="str">
        <f>IF(E20="","",E20)</f>
        <v/>
      </c>
      <c r="G56" s="40"/>
      <c r="H56" s="40"/>
      <c r="I56" s="111"/>
      <c r="J56" s="342"/>
      <c r="K56" s="43"/>
    </row>
    <row r="57" spans="2:47" s="1" customFormat="1" ht="10.35" customHeight="1">
      <c r="B57" s="39"/>
      <c r="C57" s="40"/>
      <c r="D57" s="40"/>
      <c r="E57" s="40"/>
      <c r="F57" s="40"/>
      <c r="G57" s="40"/>
      <c r="H57" s="40"/>
      <c r="I57" s="111"/>
      <c r="J57" s="40"/>
      <c r="K57" s="43"/>
    </row>
    <row r="58" spans="2:47" s="1" customFormat="1" ht="29.25" customHeight="1">
      <c r="B58" s="39"/>
      <c r="C58" s="135" t="s">
        <v>115</v>
      </c>
      <c r="D58" s="125"/>
      <c r="E58" s="125"/>
      <c r="F58" s="125"/>
      <c r="G58" s="125"/>
      <c r="H58" s="125"/>
      <c r="I58" s="136"/>
      <c r="J58" s="137" t="s">
        <v>116</v>
      </c>
      <c r="K58" s="138"/>
    </row>
    <row r="59" spans="2:47" s="1" customFormat="1" ht="10.35" customHeight="1">
      <c r="B59" s="39"/>
      <c r="C59" s="40"/>
      <c r="D59" s="40"/>
      <c r="E59" s="40"/>
      <c r="F59" s="40"/>
      <c r="G59" s="40"/>
      <c r="H59" s="40"/>
      <c r="I59" s="111"/>
      <c r="J59" s="40"/>
      <c r="K59" s="43"/>
    </row>
    <row r="60" spans="2:47" s="1" customFormat="1" ht="29.25" customHeight="1">
      <c r="B60" s="39"/>
      <c r="C60" s="139" t="s">
        <v>117</v>
      </c>
      <c r="D60" s="40"/>
      <c r="E60" s="40"/>
      <c r="F60" s="40"/>
      <c r="G60" s="40"/>
      <c r="H60" s="40"/>
      <c r="I60" s="111"/>
      <c r="J60" s="121">
        <f>J84</f>
        <v>0</v>
      </c>
      <c r="K60" s="43"/>
      <c r="AU60" s="22" t="s">
        <v>118</v>
      </c>
    </row>
    <row r="61" spans="2:47" s="8" customFormat="1" ht="24.95" customHeight="1">
      <c r="B61" s="140"/>
      <c r="C61" s="141"/>
      <c r="D61" s="142" t="s">
        <v>450</v>
      </c>
      <c r="E61" s="143"/>
      <c r="F61" s="143"/>
      <c r="G61" s="143"/>
      <c r="H61" s="143"/>
      <c r="I61" s="144"/>
      <c r="J61" s="145">
        <f>J85</f>
        <v>0</v>
      </c>
      <c r="K61" s="146"/>
    </row>
    <row r="62" spans="2:47" s="9" customFormat="1" ht="19.899999999999999" customHeight="1">
      <c r="B62" s="147"/>
      <c r="C62" s="148"/>
      <c r="D62" s="149" t="s">
        <v>451</v>
      </c>
      <c r="E62" s="150"/>
      <c r="F62" s="150"/>
      <c r="G62" s="150"/>
      <c r="H62" s="150"/>
      <c r="I62" s="151"/>
      <c r="J62" s="152">
        <f>J86</f>
        <v>0</v>
      </c>
      <c r="K62" s="153"/>
    </row>
    <row r="63" spans="2:47" s="1" customFormat="1" ht="21.75" customHeight="1">
      <c r="B63" s="39"/>
      <c r="C63" s="40"/>
      <c r="D63" s="40"/>
      <c r="E63" s="40"/>
      <c r="F63" s="40"/>
      <c r="G63" s="40"/>
      <c r="H63" s="40"/>
      <c r="I63" s="111"/>
      <c r="J63" s="40"/>
      <c r="K63" s="43"/>
    </row>
    <row r="64" spans="2:47" s="1" customFormat="1" ht="6.95" customHeight="1">
      <c r="B64" s="54"/>
      <c r="C64" s="55"/>
      <c r="D64" s="55"/>
      <c r="E64" s="55"/>
      <c r="F64" s="55"/>
      <c r="G64" s="55"/>
      <c r="H64" s="55"/>
      <c r="I64" s="132"/>
      <c r="J64" s="55"/>
      <c r="K64" s="56"/>
    </row>
    <row r="68" spans="2:12" s="1" customFormat="1" ht="6.95" customHeight="1">
      <c r="B68" s="57"/>
      <c r="C68" s="58"/>
      <c r="D68" s="58"/>
      <c r="E68" s="58"/>
      <c r="F68" s="58"/>
      <c r="G68" s="58"/>
      <c r="H68" s="58"/>
      <c r="I68" s="133"/>
      <c r="J68" s="58"/>
      <c r="K68" s="58"/>
      <c r="L68" s="39"/>
    </row>
    <row r="69" spans="2:12" s="1" customFormat="1" ht="36.950000000000003" customHeight="1">
      <c r="B69" s="39"/>
      <c r="C69" s="59" t="s">
        <v>132</v>
      </c>
      <c r="L69" s="39"/>
    </row>
    <row r="70" spans="2:12" s="1" customFormat="1" ht="6.95" customHeight="1">
      <c r="B70" s="39"/>
      <c r="L70" s="39"/>
    </row>
    <row r="71" spans="2:12" s="1" customFormat="1" ht="14.45" customHeight="1">
      <c r="B71" s="39"/>
      <c r="C71" s="61" t="s">
        <v>19</v>
      </c>
      <c r="L71" s="39"/>
    </row>
    <row r="72" spans="2:12" s="1" customFormat="1" ht="16.5" customHeight="1">
      <c r="B72" s="39"/>
      <c r="E72" s="343" t="str">
        <f>E7</f>
        <v>Přístavba výtahu Gymnázia a FZŠ Chodovická Praha Horní Počernice</v>
      </c>
      <c r="F72" s="344"/>
      <c r="G72" s="344"/>
      <c r="H72" s="344"/>
      <c r="L72" s="39"/>
    </row>
    <row r="73" spans="2:12">
      <c r="B73" s="26"/>
      <c r="C73" s="61" t="s">
        <v>110</v>
      </c>
      <c r="L73" s="26"/>
    </row>
    <row r="74" spans="2:12" s="1" customFormat="1" ht="16.5" customHeight="1">
      <c r="B74" s="39"/>
      <c r="E74" s="343" t="s">
        <v>459</v>
      </c>
      <c r="F74" s="345"/>
      <c r="G74" s="345"/>
      <c r="H74" s="345"/>
      <c r="L74" s="39"/>
    </row>
    <row r="75" spans="2:12" s="1" customFormat="1" ht="14.45" customHeight="1">
      <c r="B75" s="39"/>
      <c r="C75" s="61" t="s">
        <v>112</v>
      </c>
      <c r="L75" s="39"/>
    </row>
    <row r="76" spans="2:12" s="1" customFormat="1" ht="17.25" customHeight="1">
      <c r="B76" s="39"/>
      <c r="E76" s="315" t="str">
        <f>E11</f>
        <v>D.1.3 - Výtah</v>
      </c>
      <c r="F76" s="345"/>
      <c r="G76" s="345"/>
      <c r="H76" s="345"/>
      <c r="L76" s="39"/>
    </row>
    <row r="77" spans="2:12" s="1" customFormat="1" ht="6.95" customHeight="1">
      <c r="B77" s="39"/>
      <c r="L77" s="39"/>
    </row>
    <row r="78" spans="2:12" s="1" customFormat="1" ht="18" customHeight="1">
      <c r="B78" s="39"/>
      <c r="C78" s="61" t="s">
        <v>23</v>
      </c>
      <c r="F78" s="154" t="str">
        <f>F14</f>
        <v>Horní Počernice</v>
      </c>
      <c r="I78" s="155" t="s">
        <v>25</v>
      </c>
      <c r="J78" s="65" t="str">
        <f>IF(J14="","",J14)</f>
        <v>5. 5. 2017</v>
      </c>
      <c r="L78" s="39"/>
    </row>
    <row r="79" spans="2:12" s="1" customFormat="1" ht="6.95" customHeight="1">
      <c r="B79" s="39"/>
      <c r="L79" s="39"/>
    </row>
    <row r="80" spans="2:12" s="1" customFormat="1">
      <c r="B80" s="39"/>
      <c r="C80" s="61" t="s">
        <v>27</v>
      </c>
      <c r="F80" s="154" t="str">
        <f>E17</f>
        <v>MČ Praha20, Jivanská 647/10, Praha9</v>
      </c>
      <c r="I80" s="155" t="s">
        <v>33</v>
      </c>
      <c r="J80" s="154" t="str">
        <f>E23</f>
        <v>BKN,spol.s r.o.Vladislavova 29/I,566 01Vysoké Mýto</v>
      </c>
      <c r="L80" s="39"/>
    </row>
    <row r="81" spans="2:65" s="1" customFormat="1" ht="14.45" customHeight="1">
      <c r="B81" s="39"/>
      <c r="C81" s="61" t="s">
        <v>31</v>
      </c>
      <c r="F81" s="154" t="str">
        <f>IF(E20="","",E20)</f>
        <v/>
      </c>
      <c r="L81" s="39"/>
    </row>
    <row r="82" spans="2:65" s="1" customFormat="1" ht="10.35" customHeight="1">
      <c r="B82" s="39"/>
      <c r="L82" s="39"/>
    </row>
    <row r="83" spans="2:65" s="10" customFormat="1" ht="29.25" customHeight="1">
      <c r="B83" s="156"/>
      <c r="C83" s="157" t="s">
        <v>133</v>
      </c>
      <c r="D83" s="158" t="s">
        <v>59</v>
      </c>
      <c r="E83" s="158" t="s">
        <v>55</v>
      </c>
      <c r="F83" s="158" t="s">
        <v>134</v>
      </c>
      <c r="G83" s="158" t="s">
        <v>135</v>
      </c>
      <c r="H83" s="158" t="s">
        <v>136</v>
      </c>
      <c r="I83" s="159" t="s">
        <v>137</v>
      </c>
      <c r="J83" s="158" t="s">
        <v>116</v>
      </c>
      <c r="K83" s="160" t="s">
        <v>138</v>
      </c>
      <c r="L83" s="156"/>
      <c r="M83" s="71" t="s">
        <v>139</v>
      </c>
      <c r="N83" s="72" t="s">
        <v>44</v>
      </c>
      <c r="O83" s="72" t="s">
        <v>140</v>
      </c>
      <c r="P83" s="72" t="s">
        <v>141</v>
      </c>
      <c r="Q83" s="72" t="s">
        <v>142</v>
      </c>
      <c r="R83" s="72" t="s">
        <v>143</v>
      </c>
      <c r="S83" s="72" t="s">
        <v>144</v>
      </c>
      <c r="T83" s="73" t="s">
        <v>145</v>
      </c>
    </row>
    <row r="84" spans="2:65" s="1" customFormat="1" ht="29.25" customHeight="1">
      <c r="B84" s="39"/>
      <c r="C84" s="75" t="s">
        <v>117</v>
      </c>
      <c r="J84" s="161">
        <f>BK84</f>
        <v>0</v>
      </c>
      <c r="L84" s="39"/>
      <c r="M84" s="74"/>
      <c r="N84" s="66"/>
      <c r="O84" s="66"/>
      <c r="P84" s="162">
        <f>P85</f>
        <v>0</v>
      </c>
      <c r="Q84" s="66"/>
      <c r="R84" s="162">
        <f>R85</f>
        <v>0</v>
      </c>
      <c r="S84" s="66"/>
      <c r="T84" s="163">
        <f>T85</f>
        <v>0</v>
      </c>
      <c r="AT84" s="22" t="s">
        <v>73</v>
      </c>
      <c r="AU84" s="22" t="s">
        <v>118</v>
      </c>
      <c r="BK84" s="164">
        <f>BK85</f>
        <v>0</v>
      </c>
    </row>
    <row r="85" spans="2:65" s="11" customFormat="1" ht="37.35" customHeight="1">
      <c r="B85" s="165"/>
      <c r="D85" s="166" t="s">
        <v>73</v>
      </c>
      <c r="E85" s="167" t="s">
        <v>196</v>
      </c>
      <c r="F85" s="167" t="s">
        <v>452</v>
      </c>
      <c r="I85" s="168"/>
      <c r="J85" s="169">
        <f>BK85</f>
        <v>0</v>
      </c>
      <c r="L85" s="165"/>
      <c r="M85" s="170"/>
      <c r="N85" s="171"/>
      <c r="O85" s="171"/>
      <c r="P85" s="172">
        <f>P86</f>
        <v>0</v>
      </c>
      <c r="Q85" s="171"/>
      <c r="R85" s="172">
        <f>R86</f>
        <v>0</v>
      </c>
      <c r="S85" s="171"/>
      <c r="T85" s="173">
        <f>T86</f>
        <v>0</v>
      </c>
      <c r="AR85" s="166" t="s">
        <v>165</v>
      </c>
      <c r="AT85" s="174" t="s">
        <v>73</v>
      </c>
      <c r="AU85" s="174" t="s">
        <v>74</v>
      </c>
      <c r="AY85" s="166" t="s">
        <v>148</v>
      </c>
      <c r="BK85" s="175">
        <f>BK86</f>
        <v>0</v>
      </c>
    </row>
    <row r="86" spans="2:65" s="11" customFormat="1" ht="19.899999999999999" customHeight="1">
      <c r="B86" s="165"/>
      <c r="D86" s="166" t="s">
        <v>73</v>
      </c>
      <c r="E86" s="176" t="s">
        <v>453</v>
      </c>
      <c r="F86" s="176" t="s">
        <v>454</v>
      </c>
      <c r="I86" s="168"/>
      <c r="J86" s="177">
        <f>BK86</f>
        <v>0</v>
      </c>
      <c r="L86" s="165"/>
      <c r="M86" s="170"/>
      <c r="N86" s="171"/>
      <c r="O86" s="171"/>
      <c r="P86" s="172">
        <f>P87</f>
        <v>0</v>
      </c>
      <c r="Q86" s="171"/>
      <c r="R86" s="172">
        <f>R87</f>
        <v>0</v>
      </c>
      <c r="S86" s="171"/>
      <c r="T86" s="173">
        <f>T87</f>
        <v>0</v>
      </c>
      <c r="AR86" s="166" t="s">
        <v>165</v>
      </c>
      <c r="AT86" s="174" t="s">
        <v>73</v>
      </c>
      <c r="AU86" s="174" t="s">
        <v>81</v>
      </c>
      <c r="AY86" s="166" t="s">
        <v>148</v>
      </c>
      <c r="BK86" s="175">
        <f>BK87</f>
        <v>0</v>
      </c>
    </row>
    <row r="87" spans="2:65" s="1" customFormat="1" ht="16.5" customHeight="1">
      <c r="B87" s="178"/>
      <c r="C87" s="179" t="s">
        <v>81</v>
      </c>
      <c r="D87" s="179" t="s">
        <v>150</v>
      </c>
      <c r="E87" s="180" t="s">
        <v>455</v>
      </c>
      <c r="F87" s="181" t="s">
        <v>460</v>
      </c>
      <c r="G87" s="182" t="s">
        <v>438</v>
      </c>
      <c r="H87" s="183">
        <v>1</v>
      </c>
      <c r="I87" s="184"/>
      <c r="J87" s="185">
        <f>ROUND(I87*H87,2)</f>
        <v>0</v>
      </c>
      <c r="K87" s="181" t="s">
        <v>5</v>
      </c>
      <c r="L87" s="39"/>
      <c r="M87" s="186" t="s">
        <v>5</v>
      </c>
      <c r="N87" s="213" t="s">
        <v>45</v>
      </c>
      <c r="O87" s="214"/>
      <c r="P87" s="215">
        <f>O87*H87</f>
        <v>0</v>
      </c>
      <c r="Q87" s="215">
        <v>0</v>
      </c>
      <c r="R87" s="215">
        <f>Q87*H87</f>
        <v>0</v>
      </c>
      <c r="S87" s="215">
        <v>0</v>
      </c>
      <c r="T87" s="216">
        <f>S87*H87</f>
        <v>0</v>
      </c>
      <c r="AR87" s="22" t="s">
        <v>457</v>
      </c>
      <c r="AT87" s="22" t="s">
        <v>150</v>
      </c>
      <c r="AU87" s="22" t="s">
        <v>84</v>
      </c>
      <c r="AY87" s="22" t="s">
        <v>148</v>
      </c>
      <c r="BE87" s="190">
        <f>IF(N87="základní",J87,0)</f>
        <v>0</v>
      </c>
      <c r="BF87" s="190">
        <f>IF(N87="snížená",J87,0)</f>
        <v>0</v>
      </c>
      <c r="BG87" s="190">
        <f>IF(N87="zákl. přenesená",J87,0)</f>
        <v>0</v>
      </c>
      <c r="BH87" s="190">
        <f>IF(N87="sníž. přenesená",J87,0)</f>
        <v>0</v>
      </c>
      <c r="BI87" s="190">
        <f>IF(N87="nulová",J87,0)</f>
        <v>0</v>
      </c>
      <c r="BJ87" s="22" t="s">
        <v>81</v>
      </c>
      <c r="BK87" s="190">
        <f>ROUND(I87*H87,2)</f>
        <v>0</v>
      </c>
      <c r="BL87" s="22" t="s">
        <v>457</v>
      </c>
      <c r="BM87" s="22" t="s">
        <v>458</v>
      </c>
    </row>
    <row r="88" spans="2:65" s="1" customFormat="1" ht="6.95" customHeight="1">
      <c r="B88" s="54"/>
      <c r="C88" s="55"/>
      <c r="D88" s="55"/>
      <c r="E88" s="55"/>
      <c r="F88" s="55"/>
      <c r="G88" s="55"/>
      <c r="H88" s="55"/>
      <c r="I88" s="132"/>
      <c r="J88" s="55"/>
      <c r="K88" s="55"/>
      <c r="L88" s="39"/>
    </row>
  </sheetData>
  <autoFilter ref="C83:K87"/>
  <mergeCells count="13">
    <mergeCell ref="E76:H76"/>
    <mergeCell ref="G1:H1"/>
    <mergeCell ref="L2:V2"/>
    <mergeCell ref="E49:H49"/>
    <mergeCell ref="E51:H51"/>
    <mergeCell ref="J55:J56"/>
    <mergeCell ref="E72:H72"/>
    <mergeCell ref="E74:H74"/>
    <mergeCell ref="E7:H7"/>
    <mergeCell ref="E9:H9"/>
    <mergeCell ref="E11:H11"/>
    <mergeCell ref="E26:H26"/>
    <mergeCell ref="E47:H47"/>
  </mergeCells>
  <hyperlinks>
    <hyperlink ref="F1:G1" location="C2" display="1) Krycí list soupisu"/>
    <hyperlink ref="G1:H1" location="C58" display="2) Rekapitulace"/>
    <hyperlink ref="J1" location="C83"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9"/>
  <sheetViews>
    <sheetView showGridLines="0" workbookViewId="0">
      <pane ySplit="1" topLeftCell="A2" activePane="bottomLeft" state="frozen"/>
      <selection pane="bottomLeft"/>
    </sheetView>
  </sheetViews>
  <sheetFormatPr defaultRowHeight="15"/>
  <cols>
    <col min="1" max="1" width="8.33203125" customWidth="1"/>
    <col min="2" max="2" width="1.6640625" customWidth="1"/>
    <col min="3" max="3" width="4.1640625" customWidth="1"/>
    <col min="4" max="4" width="4.33203125" customWidth="1"/>
    <col min="5" max="5" width="17.1640625" customWidth="1"/>
    <col min="6" max="6" width="75" customWidth="1"/>
    <col min="7" max="7" width="8.6640625" customWidth="1"/>
    <col min="8" max="8" width="11.1640625" customWidth="1"/>
    <col min="9" max="9" width="12.6640625" style="104" customWidth="1"/>
    <col min="10" max="10" width="23.5" customWidth="1"/>
    <col min="11" max="11" width="15.5" customWidth="1"/>
    <col min="13" max="18" width="9.33203125" hidden="1"/>
    <col min="19" max="19" width="8.1640625" hidden="1" customWidth="1"/>
    <col min="20" max="20" width="29.6640625" hidden="1" customWidth="1"/>
    <col min="21" max="21" width="16.33203125" hidden="1" customWidth="1"/>
    <col min="22" max="22" width="12.33203125" customWidth="1"/>
    <col min="23" max="23" width="16.33203125" customWidth="1"/>
    <col min="24" max="24" width="12.33203125" customWidth="1"/>
    <col min="25" max="25" width="15" customWidth="1"/>
    <col min="26" max="26" width="11" customWidth="1"/>
    <col min="27" max="27" width="15" customWidth="1"/>
    <col min="28" max="28" width="16.33203125" customWidth="1"/>
    <col min="29" max="29" width="11" customWidth="1"/>
    <col min="30" max="30" width="15" customWidth="1"/>
    <col min="31" max="31" width="16.33203125" customWidth="1"/>
    <col min="44" max="65" width="9.33203125" hidden="1"/>
  </cols>
  <sheetData>
    <row r="1" spans="1:70" ht="21.75" customHeight="1">
      <c r="A1" s="19"/>
      <c r="B1" s="105"/>
      <c r="C1" s="105"/>
      <c r="D1" s="106" t="s">
        <v>1</v>
      </c>
      <c r="E1" s="105"/>
      <c r="F1" s="107" t="s">
        <v>104</v>
      </c>
      <c r="G1" s="346" t="s">
        <v>105</v>
      </c>
      <c r="H1" s="346"/>
      <c r="I1" s="108"/>
      <c r="J1" s="107" t="s">
        <v>106</v>
      </c>
      <c r="K1" s="106" t="s">
        <v>107</v>
      </c>
      <c r="L1" s="107" t="s">
        <v>108</v>
      </c>
      <c r="M1" s="107"/>
      <c r="N1" s="107"/>
      <c r="O1" s="107"/>
      <c r="P1" s="107"/>
      <c r="Q1" s="107"/>
      <c r="R1" s="107"/>
      <c r="S1" s="107"/>
      <c r="T1" s="107"/>
      <c r="U1" s="18"/>
      <c r="V1" s="18"/>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row>
    <row r="2" spans="1:70" ht="36.950000000000003" customHeight="1">
      <c r="L2" s="336" t="s">
        <v>8</v>
      </c>
      <c r="M2" s="337"/>
      <c r="N2" s="337"/>
      <c r="O2" s="337"/>
      <c r="P2" s="337"/>
      <c r="Q2" s="337"/>
      <c r="R2" s="337"/>
      <c r="S2" s="337"/>
      <c r="T2" s="337"/>
      <c r="U2" s="337"/>
      <c r="V2" s="337"/>
      <c r="AT2" s="22" t="s">
        <v>103</v>
      </c>
    </row>
    <row r="3" spans="1:70" ht="6.95" customHeight="1">
      <c r="B3" s="23"/>
      <c r="C3" s="24"/>
      <c r="D3" s="24"/>
      <c r="E3" s="24"/>
      <c r="F3" s="24"/>
      <c r="G3" s="24"/>
      <c r="H3" s="24"/>
      <c r="I3" s="109"/>
      <c r="J3" s="24"/>
      <c r="K3" s="25"/>
      <c r="AT3" s="22" t="s">
        <v>84</v>
      </c>
    </row>
    <row r="4" spans="1:70" ht="36.950000000000003" customHeight="1">
      <c r="B4" s="26"/>
      <c r="C4" s="27"/>
      <c r="D4" s="28" t="s">
        <v>109</v>
      </c>
      <c r="E4" s="27"/>
      <c r="F4" s="27"/>
      <c r="G4" s="27"/>
      <c r="H4" s="27"/>
      <c r="I4" s="110"/>
      <c r="J4" s="27"/>
      <c r="K4" s="29"/>
      <c r="M4" s="30" t="s">
        <v>13</v>
      </c>
      <c r="AT4" s="22" t="s">
        <v>6</v>
      </c>
    </row>
    <row r="5" spans="1:70" ht="6.95" customHeight="1">
      <c r="B5" s="26"/>
      <c r="C5" s="27"/>
      <c r="D5" s="27"/>
      <c r="E5" s="27"/>
      <c r="F5" s="27"/>
      <c r="G5" s="27"/>
      <c r="H5" s="27"/>
      <c r="I5" s="110"/>
      <c r="J5" s="27"/>
      <c r="K5" s="29"/>
    </row>
    <row r="6" spans="1:70">
      <c r="B6" s="26"/>
      <c r="C6" s="27"/>
      <c r="D6" s="35" t="s">
        <v>19</v>
      </c>
      <c r="E6" s="27"/>
      <c r="F6" s="27"/>
      <c r="G6" s="27"/>
      <c r="H6" s="27"/>
      <c r="I6" s="110"/>
      <c r="J6" s="27"/>
      <c r="K6" s="29"/>
    </row>
    <row r="7" spans="1:70" ht="16.5" customHeight="1">
      <c r="B7" s="26"/>
      <c r="C7" s="27"/>
      <c r="D7" s="27"/>
      <c r="E7" s="338" t="str">
        <f>'Rekapitulace stavby'!K6</f>
        <v>Přístavba výtahu Gymnázia a FZŠ Chodovická Praha Horní Počernice</v>
      </c>
      <c r="F7" s="339"/>
      <c r="G7" s="339"/>
      <c r="H7" s="339"/>
      <c r="I7" s="110"/>
      <c r="J7" s="27"/>
      <c r="K7" s="29"/>
    </row>
    <row r="8" spans="1:70" s="1" customFormat="1">
      <c r="B8" s="39"/>
      <c r="C8" s="40"/>
      <c r="D8" s="35" t="s">
        <v>110</v>
      </c>
      <c r="E8" s="40"/>
      <c r="F8" s="40"/>
      <c r="G8" s="40"/>
      <c r="H8" s="40"/>
      <c r="I8" s="111"/>
      <c r="J8" s="40"/>
      <c r="K8" s="43"/>
    </row>
    <row r="9" spans="1:70" s="1" customFormat="1" ht="36.950000000000003" customHeight="1">
      <c r="B9" s="39"/>
      <c r="C9" s="40"/>
      <c r="D9" s="40"/>
      <c r="E9" s="341" t="s">
        <v>461</v>
      </c>
      <c r="F9" s="340"/>
      <c r="G9" s="340"/>
      <c r="H9" s="340"/>
      <c r="I9" s="111"/>
      <c r="J9" s="40"/>
      <c r="K9" s="43"/>
    </row>
    <row r="10" spans="1:70" s="1" customFormat="1" ht="13.5">
      <c r="B10" s="39"/>
      <c r="C10" s="40"/>
      <c r="D10" s="40"/>
      <c r="E10" s="40"/>
      <c r="F10" s="40"/>
      <c r="G10" s="40"/>
      <c r="H10" s="40"/>
      <c r="I10" s="111"/>
      <c r="J10" s="40"/>
      <c r="K10" s="43"/>
    </row>
    <row r="11" spans="1:70" s="1" customFormat="1" ht="14.45" customHeight="1">
      <c r="B11" s="39"/>
      <c r="C11" s="40"/>
      <c r="D11" s="35" t="s">
        <v>21</v>
      </c>
      <c r="E11" s="40"/>
      <c r="F11" s="33" t="s">
        <v>83</v>
      </c>
      <c r="G11" s="40"/>
      <c r="H11" s="40"/>
      <c r="I11" s="112" t="s">
        <v>22</v>
      </c>
      <c r="J11" s="33" t="s">
        <v>5</v>
      </c>
      <c r="K11" s="43"/>
    </row>
    <row r="12" spans="1:70" s="1" customFormat="1" ht="14.45" customHeight="1">
      <c r="B12" s="39"/>
      <c r="C12" s="40"/>
      <c r="D12" s="35" t="s">
        <v>23</v>
      </c>
      <c r="E12" s="40"/>
      <c r="F12" s="33" t="s">
        <v>24</v>
      </c>
      <c r="G12" s="40"/>
      <c r="H12" s="40"/>
      <c r="I12" s="112" t="s">
        <v>25</v>
      </c>
      <c r="J12" s="113" t="str">
        <f>'Rekapitulace stavby'!AN8</f>
        <v>5. 5. 2017</v>
      </c>
      <c r="K12" s="43"/>
    </row>
    <row r="13" spans="1:70" s="1" customFormat="1" ht="10.9" customHeight="1">
      <c r="B13" s="39"/>
      <c r="C13" s="40"/>
      <c r="D13" s="40"/>
      <c r="E13" s="40"/>
      <c r="F13" s="40"/>
      <c r="G13" s="40"/>
      <c r="H13" s="40"/>
      <c r="I13" s="111"/>
      <c r="J13" s="40"/>
      <c r="K13" s="43"/>
    </row>
    <row r="14" spans="1:70" s="1" customFormat="1" ht="14.45" customHeight="1">
      <c r="B14" s="39"/>
      <c r="C14" s="40"/>
      <c r="D14" s="35" t="s">
        <v>27</v>
      </c>
      <c r="E14" s="40"/>
      <c r="F14" s="40"/>
      <c r="G14" s="40"/>
      <c r="H14" s="40"/>
      <c r="I14" s="112" t="s">
        <v>28</v>
      </c>
      <c r="J14" s="33" t="s">
        <v>5</v>
      </c>
      <c r="K14" s="43"/>
    </row>
    <row r="15" spans="1:70" s="1" customFormat="1" ht="18" customHeight="1">
      <c r="B15" s="39"/>
      <c r="C15" s="40"/>
      <c r="D15" s="40"/>
      <c r="E15" s="33" t="s">
        <v>29</v>
      </c>
      <c r="F15" s="40"/>
      <c r="G15" s="40"/>
      <c r="H15" s="40"/>
      <c r="I15" s="112" t="s">
        <v>30</v>
      </c>
      <c r="J15" s="33" t="s">
        <v>5</v>
      </c>
      <c r="K15" s="43"/>
    </row>
    <row r="16" spans="1:70" s="1" customFormat="1" ht="6.95" customHeight="1">
      <c r="B16" s="39"/>
      <c r="C16" s="40"/>
      <c r="D16" s="40"/>
      <c r="E16" s="40"/>
      <c r="F16" s="40"/>
      <c r="G16" s="40"/>
      <c r="H16" s="40"/>
      <c r="I16" s="111"/>
      <c r="J16" s="40"/>
      <c r="K16" s="43"/>
    </row>
    <row r="17" spans="2:11" s="1" customFormat="1" ht="14.45" customHeight="1">
      <c r="B17" s="39"/>
      <c r="C17" s="40"/>
      <c r="D17" s="35" t="s">
        <v>31</v>
      </c>
      <c r="E17" s="40"/>
      <c r="F17" s="40"/>
      <c r="G17" s="40"/>
      <c r="H17" s="40"/>
      <c r="I17" s="112" t="s">
        <v>28</v>
      </c>
      <c r="J17" s="33" t="str">
        <f>IF('Rekapitulace stavby'!AN13="Vyplň údaj","",IF('Rekapitulace stavby'!AN13="","",'Rekapitulace stavby'!AN13))</f>
        <v/>
      </c>
      <c r="K17" s="43"/>
    </row>
    <row r="18" spans="2:11" s="1" customFormat="1" ht="18" customHeight="1">
      <c r="B18" s="39"/>
      <c r="C18" s="40"/>
      <c r="D18" s="40"/>
      <c r="E18" s="33" t="str">
        <f>IF('Rekapitulace stavby'!E14="Vyplň údaj","",IF('Rekapitulace stavby'!E14="","",'Rekapitulace stavby'!E14))</f>
        <v/>
      </c>
      <c r="F18" s="40"/>
      <c r="G18" s="40"/>
      <c r="H18" s="40"/>
      <c r="I18" s="112" t="s">
        <v>30</v>
      </c>
      <c r="J18" s="33" t="str">
        <f>IF('Rekapitulace stavby'!AN14="Vyplň údaj","",IF('Rekapitulace stavby'!AN14="","",'Rekapitulace stavby'!AN14))</f>
        <v/>
      </c>
      <c r="K18" s="43"/>
    </row>
    <row r="19" spans="2:11" s="1" customFormat="1" ht="6.95" customHeight="1">
      <c r="B19" s="39"/>
      <c r="C19" s="40"/>
      <c r="D19" s="40"/>
      <c r="E19" s="40"/>
      <c r="F19" s="40"/>
      <c r="G19" s="40"/>
      <c r="H19" s="40"/>
      <c r="I19" s="111"/>
      <c r="J19" s="40"/>
      <c r="K19" s="43"/>
    </row>
    <row r="20" spans="2:11" s="1" customFormat="1" ht="14.45" customHeight="1">
      <c r="B20" s="39"/>
      <c r="C20" s="40"/>
      <c r="D20" s="35" t="s">
        <v>33</v>
      </c>
      <c r="E20" s="40"/>
      <c r="F20" s="40"/>
      <c r="G20" s="40"/>
      <c r="H20" s="40"/>
      <c r="I20" s="112" t="s">
        <v>28</v>
      </c>
      <c r="J20" s="33" t="s">
        <v>34</v>
      </c>
      <c r="K20" s="43"/>
    </row>
    <row r="21" spans="2:11" s="1" customFormat="1" ht="18" customHeight="1">
      <c r="B21" s="39"/>
      <c r="C21" s="40"/>
      <c r="D21" s="40"/>
      <c r="E21" s="33" t="s">
        <v>35</v>
      </c>
      <c r="F21" s="40"/>
      <c r="G21" s="40"/>
      <c r="H21" s="40"/>
      <c r="I21" s="112" t="s">
        <v>30</v>
      </c>
      <c r="J21" s="33" t="s">
        <v>36</v>
      </c>
      <c r="K21" s="43"/>
    </row>
    <row r="22" spans="2:11" s="1" customFormat="1" ht="6.95" customHeight="1">
      <c r="B22" s="39"/>
      <c r="C22" s="40"/>
      <c r="D22" s="40"/>
      <c r="E22" s="40"/>
      <c r="F22" s="40"/>
      <c r="G22" s="40"/>
      <c r="H22" s="40"/>
      <c r="I22" s="111"/>
      <c r="J22" s="40"/>
      <c r="K22" s="43"/>
    </row>
    <row r="23" spans="2:11" s="1" customFormat="1" ht="14.45" customHeight="1">
      <c r="B23" s="39"/>
      <c r="C23" s="40"/>
      <c r="D23" s="35" t="s">
        <v>38</v>
      </c>
      <c r="E23" s="40"/>
      <c r="F23" s="40"/>
      <c r="G23" s="40"/>
      <c r="H23" s="40"/>
      <c r="I23" s="111"/>
      <c r="J23" s="40"/>
      <c r="K23" s="43"/>
    </row>
    <row r="24" spans="2:11" s="7" customFormat="1" ht="16.5" customHeight="1">
      <c r="B24" s="114"/>
      <c r="C24" s="115"/>
      <c r="D24" s="115"/>
      <c r="E24" s="304" t="s">
        <v>5</v>
      </c>
      <c r="F24" s="304"/>
      <c r="G24" s="304"/>
      <c r="H24" s="304"/>
      <c r="I24" s="116"/>
      <c r="J24" s="115"/>
      <c r="K24" s="117"/>
    </row>
    <row r="25" spans="2:11" s="1" customFormat="1" ht="6.95" customHeight="1">
      <c r="B25" s="39"/>
      <c r="C25" s="40"/>
      <c r="D25" s="40"/>
      <c r="E25" s="40"/>
      <c r="F25" s="40"/>
      <c r="G25" s="40"/>
      <c r="H25" s="40"/>
      <c r="I25" s="111"/>
      <c r="J25" s="40"/>
      <c r="K25" s="43"/>
    </row>
    <row r="26" spans="2:11" s="1" customFormat="1" ht="6.95" customHeight="1">
      <c r="B26" s="39"/>
      <c r="C26" s="40"/>
      <c r="D26" s="66"/>
      <c r="E26" s="66"/>
      <c r="F26" s="66"/>
      <c r="G26" s="66"/>
      <c r="H26" s="66"/>
      <c r="I26" s="118"/>
      <c r="J26" s="66"/>
      <c r="K26" s="119"/>
    </row>
    <row r="27" spans="2:11" s="1" customFormat="1" ht="25.35" customHeight="1">
      <c r="B27" s="39"/>
      <c r="C27" s="40"/>
      <c r="D27" s="120" t="s">
        <v>40</v>
      </c>
      <c r="E27" s="40"/>
      <c r="F27" s="40"/>
      <c r="G27" s="40"/>
      <c r="H27" s="40"/>
      <c r="I27" s="111"/>
      <c r="J27" s="121">
        <f>ROUND(J79,2)</f>
        <v>0</v>
      </c>
      <c r="K27" s="43"/>
    </row>
    <row r="28" spans="2:11" s="1" customFormat="1" ht="6.95" customHeight="1">
      <c r="B28" s="39"/>
      <c r="C28" s="40"/>
      <c r="D28" s="66"/>
      <c r="E28" s="66"/>
      <c r="F28" s="66"/>
      <c r="G28" s="66"/>
      <c r="H28" s="66"/>
      <c r="I28" s="118"/>
      <c r="J28" s="66"/>
      <c r="K28" s="119"/>
    </row>
    <row r="29" spans="2:11" s="1" customFormat="1" ht="14.45" customHeight="1">
      <c r="B29" s="39"/>
      <c r="C29" s="40"/>
      <c r="D29" s="40"/>
      <c r="E29" s="40"/>
      <c r="F29" s="44" t="s">
        <v>42</v>
      </c>
      <c r="G29" s="40"/>
      <c r="H29" s="40"/>
      <c r="I29" s="122" t="s">
        <v>41</v>
      </c>
      <c r="J29" s="44" t="s">
        <v>43</v>
      </c>
      <c r="K29" s="43"/>
    </row>
    <row r="30" spans="2:11" s="1" customFormat="1" ht="14.45" customHeight="1">
      <c r="B30" s="39"/>
      <c r="C30" s="40"/>
      <c r="D30" s="47" t="s">
        <v>44</v>
      </c>
      <c r="E30" s="47" t="s">
        <v>45</v>
      </c>
      <c r="F30" s="123">
        <f>ROUND(SUM(BE79:BE98), 2)</f>
        <v>0</v>
      </c>
      <c r="G30" s="40"/>
      <c r="H30" s="40"/>
      <c r="I30" s="124">
        <v>0.21</v>
      </c>
      <c r="J30" s="123">
        <f>ROUND(ROUND((SUM(BE79:BE98)), 2)*I30, 2)</f>
        <v>0</v>
      </c>
      <c r="K30" s="43"/>
    </row>
    <row r="31" spans="2:11" s="1" customFormat="1" ht="14.45" customHeight="1">
      <c r="B31" s="39"/>
      <c r="C31" s="40"/>
      <c r="D31" s="40"/>
      <c r="E31" s="47" t="s">
        <v>46</v>
      </c>
      <c r="F31" s="123">
        <f>ROUND(SUM(BF79:BF98), 2)</f>
        <v>0</v>
      </c>
      <c r="G31" s="40"/>
      <c r="H31" s="40"/>
      <c r="I31" s="124">
        <v>0.15</v>
      </c>
      <c r="J31" s="123">
        <f>ROUND(ROUND((SUM(BF79:BF98)), 2)*I31, 2)</f>
        <v>0</v>
      </c>
      <c r="K31" s="43"/>
    </row>
    <row r="32" spans="2:11" s="1" customFormat="1" ht="14.45" hidden="1" customHeight="1">
      <c r="B32" s="39"/>
      <c r="C32" s="40"/>
      <c r="D32" s="40"/>
      <c r="E32" s="47" t="s">
        <v>47</v>
      </c>
      <c r="F32" s="123">
        <f>ROUND(SUM(BG79:BG98), 2)</f>
        <v>0</v>
      </c>
      <c r="G32" s="40"/>
      <c r="H32" s="40"/>
      <c r="I32" s="124">
        <v>0.21</v>
      </c>
      <c r="J32" s="123">
        <v>0</v>
      </c>
      <c r="K32" s="43"/>
    </row>
    <row r="33" spans="2:11" s="1" customFormat="1" ht="14.45" hidden="1" customHeight="1">
      <c r="B33" s="39"/>
      <c r="C33" s="40"/>
      <c r="D33" s="40"/>
      <c r="E33" s="47" t="s">
        <v>48</v>
      </c>
      <c r="F33" s="123">
        <f>ROUND(SUM(BH79:BH98), 2)</f>
        <v>0</v>
      </c>
      <c r="G33" s="40"/>
      <c r="H33" s="40"/>
      <c r="I33" s="124">
        <v>0.15</v>
      </c>
      <c r="J33" s="123">
        <v>0</v>
      </c>
      <c r="K33" s="43"/>
    </row>
    <row r="34" spans="2:11" s="1" customFormat="1" ht="14.45" hidden="1" customHeight="1">
      <c r="B34" s="39"/>
      <c r="C34" s="40"/>
      <c r="D34" s="40"/>
      <c r="E34" s="47" t="s">
        <v>49</v>
      </c>
      <c r="F34" s="123">
        <f>ROUND(SUM(BI79:BI98), 2)</f>
        <v>0</v>
      </c>
      <c r="G34" s="40"/>
      <c r="H34" s="40"/>
      <c r="I34" s="124">
        <v>0</v>
      </c>
      <c r="J34" s="123">
        <v>0</v>
      </c>
      <c r="K34" s="43"/>
    </row>
    <row r="35" spans="2:11" s="1" customFormat="1" ht="6.95" customHeight="1">
      <c r="B35" s="39"/>
      <c r="C35" s="40"/>
      <c r="D35" s="40"/>
      <c r="E35" s="40"/>
      <c r="F35" s="40"/>
      <c r="G35" s="40"/>
      <c r="H35" s="40"/>
      <c r="I35" s="111"/>
      <c r="J35" s="40"/>
      <c r="K35" s="43"/>
    </row>
    <row r="36" spans="2:11" s="1" customFormat="1" ht="25.35" customHeight="1">
      <c r="B36" s="39"/>
      <c r="C36" s="125"/>
      <c r="D36" s="126" t="s">
        <v>50</v>
      </c>
      <c r="E36" s="69"/>
      <c r="F36" s="69"/>
      <c r="G36" s="127" t="s">
        <v>51</v>
      </c>
      <c r="H36" s="128" t="s">
        <v>52</v>
      </c>
      <c r="I36" s="129"/>
      <c r="J36" s="130">
        <f>SUM(J27:J34)</f>
        <v>0</v>
      </c>
      <c r="K36" s="131"/>
    </row>
    <row r="37" spans="2:11" s="1" customFormat="1" ht="14.45" customHeight="1">
      <c r="B37" s="54"/>
      <c r="C37" s="55"/>
      <c r="D37" s="55"/>
      <c r="E37" s="55"/>
      <c r="F37" s="55"/>
      <c r="G37" s="55"/>
      <c r="H37" s="55"/>
      <c r="I37" s="132"/>
      <c r="J37" s="55"/>
      <c r="K37" s="56"/>
    </row>
    <row r="41" spans="2:11" s="1" customFormat="1" ht="6.95" customHeight="1">
      <c r="B41" s="57"/>
      <c r="C41" s="58"/>
      <c r="D41" s="58"/>
      <c r="E41" s="58"/>
      <c r="F41" s="58"/>
      <c r="G41" s="58"/>
      <c r="H41" s="58"/>
      <c r="I41" s="133"/>
      <c r="J41" s="58"/>
      <c r="K41" s="134"/>
    </row>
    <row r="42" spans="2:11" s="1" customFormat="1" ht="36.950000000000003" customHeight="1">
      <c r="B42" s="39"/>
      <c r="C42" s="28" t="s">
        <v>114</v>
      </c>
      <c r="D42" s="40"/>
      <c r="E42" s="40"/>
      <c r="F42" s="40"/>
      <c r="G42" s="40"/>
      <c r="H42" s="40"/>
      <c r="I42" s="111"/>
      <c r="J42" s="40"/>
      <c r="K42" s="43"/>
    </row>
    <row r="43" spans="2:11" s="1" customFormat="1" ht="6.95" customHeight="1">
      <c r="B43" s="39"/>
      <c r="C43" s="40"/>
      <c r="D43" s="40"/>
      <c r="E43" s="40"/>
      <c r="F43" s="40"/>
      <c r="G43" s="40"/>
      <c r="H43" s="40"/>
      <c r="I43" s="111"/>
      <c r="J43" s="40"/>
      <c r="K43" s="43"/>
    </row>
    <row r="44" spans="2:11" s="1" customFormat="1" ht="14.45" customHeight="1">
      <c r="B44" s="39"/>
      <c r="C44" s="35" t="s">
        <v>19</v>
      </c>
      <c r="D44" s="40"/>
      <c r="E44" s="40"/>
      <c r="F44" s="40"/>
      <c r="G44" s="40"/>
      <c r="H44" s="40"/>
      <c r="I44" s="111"/>
      <c r="J44" s="40"/>
      <c r="K44" s="43"/>
    </row>
    <row r="45" spans="2:11" s="1" customFormat="1" ht="16.5" customHeight="1">
      <c r="B45" s="39"/>
      <c r="C45" s="40"/>
      <c r="D45" s="40"/>
      <c r="E45" s="338" t="str">
        <f>E7</f>
        <v>Přístavba výtahu Gymnázia a FZŠ Chodovická Praha Horní Počernice</v>
      </c>
      <c r="F45" s="339"/>
      <c r="G45" s="339"/>
      <c r="H45" s="339"/>
      <c r="I45" s="111"/>
      <c r="J45" s="40"/>
      <c r="K45" s="43"/>
    </row>
    <row r="46" spans="2:11" s="1" customFormat="1" ht="14.45" customHeight="1">
      <c r="B46" s="39"/>
      <c r="C46" s="35" t="s">
        <v>110</v>
      </c>
      <c r="D46" s="40"/>
      <c r="E46" s="40"/>
      <c r="F46" s="40"/>
      <c r="G46" s="40"/>
      <c r="H46" s="40"/>
      <c r="I46" s="111"/>
      <c r="J46" s="40"/>
      <c r="K46" s="43"/>
    </row>
    <row r="47" spans="2:11" s="1" customFormat="1" ht="17.25" customHeight="1">
      <c r="B47" s="39"/>
      <c r="C47" s="40"/>
      <c r="D47" s="40"/>
      <c r="E47" s="341" t="str">
        <f>E9</f>
        <v>VON - Vedlejší a ostatní náklady</v>
      </c>
      <c r="F47" s="340"/>
      <c r="G47" s="340"/>
      <c r="H47" s="340"/>
      <c r="I47" s="111"/>
      <c r="J47" s="40"/>
      <c r="K47" s="43"/>
    </row>
    <row r="48" spans="2:11" s="1" customFormat="1" ht="6.95" customHeight="1">
      <c r="B48" s="39"/>
      <c r="C48" s="40"/>
      <c r="D48" s="40"/>
      <c r="E48" s="40"/>
      <c r="F48" s="40"/>
      <c r="G48" s="40"/>
      <c r="H48" s="40"/>
      <c r="I48" s="111"/>
      <c r="J48" s="40"/>
      <c r="K48" s="43"/>
    </row>
    <row r="49" spans="2:47" s="1" customFormat="1" ht="18" customHeight="1">
      <c r="B49" s="39"/>
      <c r="C49" s="35" t="s">
        <v>23</v>
      </c>
      <c r="D49" s="40"/>
      <c r="E49" s="40"/>
      <c r="F49" s="33" t="str">
        <f>F12</f>
        <v>Horní Počernice</v>
      </c>
      <c r="G49" s="40"/>
      <c r="H49" s="40"/>
      <c r="I49" s="112" t="s">
        <v>25</v>
      </c>
      <c r="J49" s="113" t="str">
        <f>IF(J12="","",J12)</f>
        <v>5. 5. 2017</v>
      </c>
      <c r="K49" s="43"/>
    </row>
    <row r="50" spans="2:47" s="1" customFormat="1" ht="6.95" customHeight="1">
      <c r="B50" s="39"/>
      <c r="C50" s="40"/>
      <c r="D50" s="40"/>
      <c r="E50" s="40"/>
      <c r="F50" s="40"/>
      <c r="G50" s="40"/>
      <c r="H50" s="40"/>
      <c r="I50" s="111"/>
      <c r="J50" s="40"/>
      <c r="K50" s="43"/>
    </row>
    <row r="51" spans="2:47" s="1" customFormat="1">
      <c r="B51" s="39"/>
      <c r="C51" s="35" t="s">
        <v>27</v>
      </c>
      <c r="D51" s="40"/>
      <c r="E51" s="40"/>
      <c r="F51" s="33" t="str">
        <f>E15</f>
        <v>MČ Praha20, Jivanská 647/10, Praha9</v>
      </c>
      <c r="G51" s="40"/>
      <c r="H51" s="40"/>
      <c r="I51" s="112" t="s">
        <v>33</v>
      </c>
      <c r="J51" s="304" t="str">
        <f>E21</f>
        <v>BKN,spol.s r.o.Vladislavova 29/I,566 01Vysoké Mýto</v>
      </c>
      <c r="K51" s="43"/>
    </row>
    <row r="52" spans="2:47" s="1" customFormat="1" ht="14.45" customHeight="1">
      <c r="B52" s="39"/>
      <c r="C52" s="35" t="s">
        <v>31</v>
      </c>
      <c r="D52" s="40"/>
      <c r="E52" s="40"/>
      <c r="F52" s="33" t="str">
        <f>IF(E18="","",E18)</f>
        <v/>
      </c>
      <c r="G52" s="40"/>
      <c r="H52" s="40"/>
      <c r="I52" s="111"/>
      <c r="J52" s="342"/>
      <c r="K52" s="43"/>
    </row>
    <row r="53" spans="2:47" s="1" customFormat="1" ht="10.35" customHeight="1">
      <c r="B53" s="39"/>
      <c r="C53" s="40"/>
      <c r="D53" s="40"/>
      <c r="E53" s="40"/>
      <c r="F53" s="40"/>
      <c r="G53" s="40"/>
      <c r="H53" s="40"/>
      <c r="I53" s="111"/>
      <c r="J53" s="40"/>
      <c r="K53" s="43"/>
    </row>
    <row r="54" spans="2:47" s="1" customFormat="1" ht="29.25" customHeight="1">
      <c r="B54" s="39"/>
      <c r="C54" s="135" t="s">
        <v>115</v>
      </c>
      <c r="D54" s="125"/>
      <c r="E54" s="125"/>
      <c r="F54" s="125"/>
      <c r="G54" s="125"/>
      <c r="H54" s="125"/>
      <c r="I54" s="136"/>
      <c r="J54" s="137" t="s">
        <v>116</v>
      </c>
      <c r="K54" s="138"/>
    </row>
    <row r="55" spans="2:47" s="1" customFormat="1" ht="10.35" customHeight="1">
      <c r="B55" s="39"/>
      <c r="C55" s="40"/>
      <c r="D55" s="40"/>
      <c r="E55" s="40"/>
      <c r="F55" s="40"/>
      <c r="G55" s="40"/>
      <c r="H55" s="40"/>
      <c r="I55" s="111"/>
      <c r="J55" s="40"/>
      <c r="K55" s="43"/>
    </row>
    <row r="56" spans="2:47" s="1" customFormat="1" ht="29.25" customHeight="1">
      <c r="B56" s="39"/>
      <c r="C56" s="139" t="s">
        <v>117</v>
      </c>
      <c r="D56" s="40"/>
      <c r="E56" s="40"/>
      <c r="F56" s="40"/>
      <c r="G56" s="40"/>
      <c r="H56" s="40"/>
      <c r="I56" s="111"/>
      <c r="J56" s="121">
        <f>J79</f>
        <v>0</v>
      </c>
      <c r="K56" s="43"/>
      <c r="AU56" s="22" t="s">
        <v>118</v>
      </c>
    </row>
    <row r="57" spans="2:47" s="8" customFormat="1" ht="24.95" customHeight="1">
      <c r="B57" s="140"/>
      <c r="C57" s="141"/>
      <c r="D57" s="142" t="s">
        <v>462</v>
      </c>
      <c r="E57" s="143"/>
      <c r="F57" s="143"/>
      <c r="G57" s="143"/>
      <c r="H57" s="143"/>
      <c r="I57" s="144"/>
      <c r="J57" s="145">
        <f>J80</f>
        <v>0</v>
      </c>
      <c r="K57" s="146"/>
    </row>
    <row r="58" spans="2:47" s="9" customFormat="1" ht="19.899999999999999" customHeight="1">
      <c r="B58" s="147"/>
      <c r="C58" s="148"/>
      <c r="D58" s="149" t="s">
        <v>463</v>
      </c>
      <c r="E58" s="150"/>
      <c r="F58" s="150"/>
      <c r="G58" s="150"/>
      <c r="H58" s="150"/>
      <c r="I58" s="151"/>
      <c r="J58" s="152">
        <f>J81</f>
        <v>0</v>
      </c>
      <c r="K58" s="153"/>
    </row>
    <row r="59" spans="2:47" s="9" customFormat="1" ht="19.899999999999999" customHeight="1">
      <c r="B59" s="147"/>
      <c r="C59" s="148"/>
      <c r="D59" s="149" t="s">
        <v>464</v>
      </c>
      <c r="E59" s="150"/>
      <c r="F59" s="150"/>
      <c r="G59" s="150"/>
      <c r="H59" s="150"/>
      <c r="I59" s="151"/>
      <c r="J59" s="152">
        <f>J94</f>
        <v>0</v>
      </c>
      <c r="K59" s="153"/>
    </row>
    <row r="60" spans="2:47" s="1" customFormat="1" ht="21.75" customHeight="1">
      <c r="B60" s="39"/>
      <c r="C60" s="40"/>
      <c r="D60" s="40"/>
      <c r="E60" s="40"/>
      <c r="F60" s="40"/>
      <c r="G60" s="40"/>
      <c r="H60" s="40"/>
      <c r="I60" s="111"/>
      <c r="J60" s="40"/>
      <c r="K60" s="43"/>
    </row>
    <row r="61" spans="2:47" s="1" customFormat="1" ht="6.95" customHeight="1">
      <c r="B61" s="54"/>
      <c r="C61" s="55"/>
      <c r="D61" s="55"/>
      <c r="E61" s="55"/>
      <c r="F61" s="55"/>
      <c r="G61" s="55"/>
      <c r="H61" s="55"/>
      <c r="I61" s="132"/>
      <c r="J61" s="55"/>
      <c r="K61" s="56"/>
    </row>
    <row r="65" spans="2:63" s="1" customFormat="1" ht="6.95" customHeight="1">
      <c r="B65" s="57"/>
      <c r="C65" s="58"/>
      <c r="D65" s="58"/>
      <c r="E65" s="58"/>
      <c r="F65" s="58"/>
      <c r="G65" s="58"/>
      <c r="H65" s="58"/>
      <c r="I65" s="133"/>
      <c r="J65" s="58"/>
      <c r="K65" s="58"/>
      <c r="L65" s="39"/>
    </row>
    <row r="66" spans="2:63" s="1" customFormat="1" ht="36.950000000000003" customHeight="1">
      <c r="B66" s="39"/>
      <c r="C66" s="59" t="s">
        <v>132</v>
      </c>
      <c r="L66" s="39"/>
    </row>
    <row r="67" spans="2:63" s="1" customFormat="1" ht="6.95" customHeight="1">
      <c r="B67" s="39"/>
      <c r="L67" s="39"/>
    </row>
    <row r="68" spans="2:63" s="1" customFormat="1" ht="14.45" customHeight="1">
      <c r="B68" s="39"/>
      <c r="C68" s="61" t="s">
        <v>19</v>
      </c>
      <c r="L68" s="39"/>
    </row>
    <row r="69" spans="2:63" s="1" customFormat="1" ht="16.5" customHeight="1">
      <c r="B69" s="39"/>
      <c r="E69" s="343" t="str">
        <f>E7</f>
        <v>Přístavba výtahu Gymnázia a FZŠ Chodovická Praha Horní Počernice</v>
      </c>
      <c r="F69" s="344"/>
      <c r="G69" s="344"/>
      <c r="H69" s="344"/>
      <c r="L69" s="39"/>
    </row>
    <row r="70" spans="2:63" s="1" customFormat="1" ht="14.45" customHeight="1">
      <c r="B70" s="39"/>
      <c r="C70" s="61" t="s">
        <v>110</v>
      </c>
      <c r="L70" s="39"/>
    </row>
    <row r="71" spans="2:63" s="1" customFormat="1" ht="17.25" customHeight="1">
      <c r="B71" s="39"/>
      <c r="E71" s="315" t="str">
        <f>E9</f>
        <v>VON - Vedlejší a ostatní náklady</v>
      </c>
      <c r="F71" s="345"/>
      <c r="G71" s="345"/>
      <c r="H71" s="345"/>
      <c r="L71" s="39"/>
    </row>
    <row r="72" spans="2:63" s="1" customFormat="1" ht="6.95" customHeight="1">
      <c r="B72" s="39"/>
      <c r="L72" s="39"/>
    </row>
    <row r="73" spans="2:63" s="1" customFormat="1" ht="18" customHeight="1">
      <c r="B73" s="39"/>
      <c r="C73" s="61" t="s">
        <v>23</v>
      </c>
      <c r="F73" s="154" t="str">
        <f>F12</f>
        <v>Horní Počernice</v>
      </c>
      <c r="I73" s="155" t="s">
        <v>25</v>
      </c>
      <c r="J73" s="65" t="str">
        <f>IF(J12="","",J12)</f>
        <v>5. 5. 2017</v>
      </c>
      <c r="L73" s="39"/>
    </row>
    <row r="74" spans="2:63" s="1" customFormat="1" ht="6.95" customHeight="1">
      <c r="B74" s="39"/>
      <c r="L74" s="39"/>
    </row>
    <row r="75" spans="2:63" s="1" customFormat="1">
      <c r="B75" s="39"/>
      <c r="C75" s="61" t="s">
        <v>27</v>
      </c>
      <c r="F75" s="154" t="str">
        <f>E15</f>
        <v>MČ Praha20, Jivanská 647/10, Praha9</v>
      </c>
      <c r="I75" s="155" t="s">
        <v>33</v>
      </c>
      <c r="J75" s="154" t="str">
        <f>E21</f>
        <v>BKN,spol.s r.o.Vladislavova 29/I,566 01Vysoké Mýto</v>
      </c>
      <c r="L75" s="39"/>
    </row>
    <row r="76" spans="2:63" s="1" customFormat="1" ht="14.45" customHeight="1">
      <c r="B76" s="39"/>
      <c r="C76" s="61" t="s">
        <v>31</v>
      </c>
      <c r="F76" s="154" t="str">
        <f>IF(E18="","",E18)</f>
        <v/>
      </c>
      <c r="L76" s="39"/>
    </row>
    <row r="77" spans="2:63" s="1" customFormat="1" ht="10.35" customHeight="1">
      <c r="B77" s="39"/>
      <c r="L77" s="39"/>
    </row>
    <row r="78" spans="2:63" s="10" customFormat="1" ht="29.25" customHeight="1">
      <c r="B78" s="156"/>
      <c r="C78" s="157" t="s">
        <v>133</v>
      </c>
      <c r="D78" s="158" t="s">
        <v>59</v>
      </c>
      <c r="E78" s="158" t="s">
        <v>55</v>
      </c>
      <c r="F78" s="158" t="s">
        <v>134</v>
      </c>
      <c r="G78" s="158" t="s">
        <v>135</v>
      </c>
      <c r="H78" s="158" t="s">
        <v>136</v>
      </c>
      <c r="I78" s="159" t="s">
        <v>137</v>
      </c>
      <c r="J78" s="158" t="s">
        <v>116</v>
      </c>
      <c r="K78" s="160" t="s">
        <v>138</v>
      </c>
      <c r="L78" s="156"/>
      <c r="M78" s="71" t="s">
        <v>139</v>
      </c>
      <c r="N78" s="72" t="s">
        <v>44</v>
      </c>
      <c r="O78" s="72" t="s">
        <v>140</v>
      </c>
      <c r="P78" s="72" t="s">
        <v>141</v>
      </c>
      <c r="Q78" s="72" t="s">
        <v>142</v>
      </c>
      <c r="R78" s="72" t="s">
        <v>143</v>
      </c>
      <c r="S78" s="72" t="s">
        <v>144</v>
      </c>
      <c r="T78" s="73" t="s">
        <v>145</v>
      </c>
    </row>
    <row r="79" spans="2:63" s="1" customFormat="1" ht="29.25" customHeight="1">
      <c r="B79" s="39"/>
      <c r="C79" s="75" t="s">
        <v>117</v>
      </c>
      <c r="J79" s="161">
        <f>BK79</f>
        <v>0</v>
      </c>
      <c r="L79" s="39"/>
      <c r="M79" s="74"/>
      <c r="N79" s="66"/>
      <c r="O79" s="66"/>
      <c r="P79" s="162">
        <f>P80</f>
        <v>0</v>
      </c>
      <c r="Q79" s="66"/>
      <c r="R79" s="162">
        <f>R80</f>
        <v>0</v>
      </c>
      <c r="S79" s="66"/>
      <c r="T79" s="163">
        <f>T80</f>
        <v>0</v>
      </c>
      <c r="AT79" s="22" t="s">
        <v>73</v>
      </c>
      <c r="AU79" s="22" t="s">
        <v>118</v>
      </c>
      <c r="BK79" s="164">
        <f>BK80</f>
        <v>0</v>
      </c>
    </row>
    <row r="80" spans="2:63" s="11" customFormat="1" ht="37.35" customHeight="1">
      <c r="B80" s="165"/>
      <c r="D80" s="166" t="s">
        <v>73</v>
      </c>
      <c r="E80" s="167" t="s">
        <v>465</v>
      </c>
      <c r="F80" s="167" t="s">
        <v>466</v>
      </c>
      <c r="I80" s="168"/>
      <c r="J80" s="169">
        <f>BK80</f>
        <v>0</v>
      </c>
      <c r="L80" s="165"/>
      <c r="M80" s="170"/>
      <c r="N80" s="171"/>
      <c r="O80" s="171"/>
      <c r="P80" s="172">
        <f>P81+P94</f>
        <v>0</v>
      </c>
      <c r="Q80" s="171"/>
      <c r="R80" s="172">
        <f>R81+R94</f>
        <v>0</v>
      </c>
      <c r="S80" s="171"/>
      <c r="T80" s="173">
        <f>T81+T94</f>
        <v>0</v>
      </c>
      <c r="AR80" s="166" t="s">
        <v>155</v>
      </c>
      <c r="AT80" s="174" t="s">
        <v>73</v>
      </c>
      <c r="AU80" s="174" t="s">
        <v>74</v>
      </c>
      <c r="AY80" s="166" t="s">
        <v>148</v>
      </c>
      <c r="BK80" s="175">
        <f>BK81+BK94</f>
        <v>0</v>
      </c>
    </row>
    <row r="81" spans="2:65" s="11" customFormat="1" ht="19.899999999999999" customHeight="1">
      <c r="B81" s="165"/>
      <c r="D81" s="166" t="s">
        <v>73</v>
      </c>
      <c r="E81" s="176" t="s">
        <v>467</v>
      </c>
      <c r="F81" s="176" t="s">
        <v>468</v>
      </c>
      <c r="I81" s="168"/>
      <c r="J81" s="177">
        <f>BK81</f>
        <v>0</v>
      </c>
      <c r="L81" s="165"/>
      <c r="M81" s="170"/>
      <c r="N81" s="171"/>
      <c r="O81" s="171"/>
      <c r="P81" s="172">
        <f>SUM(P82:P93)</f>
        <v>0</v>
      </c>
      <c r="Q81" s="171"/>
      <c r="R81" s="172">
        <f>SUM(R82:R93)</f>
        <v>0</v>
      </c>
      <c r="S81" s="171"/>
      <c r="T81" s="173">
        <f>SUM(T82:T93)</f>
        <v>0</v>
      </c>
      <c r="AR81" s="166" t="s">
        <v>155</v>
      </c>
      <c r="AT81" s="174" t="s">
        <v>73</v>
      </c>
      <c r="AU81" s="174" t="s">
        <v>81</v>
      </c>
      <c r="AY81" s="166" t="s">
        <v>148</v>
      </c>
      <c r="BK81" s="175">
        <f>SUM(BK82:BK93)</f>
        <v>0</v>
      </c>
    </row>
    <row r="82" spans="2:65" s="1" customFormat="1" ht="25.5" customHeight="1">
      <c r="B82" s="178"/>
      <c r="C82" s="179" t="s">
        <v>81</v>
      </c>
      <c r="D82" s="179" t="s">
        <v>150</v>
      </c>
      <c r="E82" s="180" t="s">
        <v>469</v>
      </c>
      <c r="F82" s="181" t="s">
        <v>470</v>
      </c>
      <c r="G82" s="182" t="s">
        <v>335</v>
      </c>
      <c r="H82" s="183">
        <v>3</v>
      </c>
      <c r="I82" s="184"/>
      <c r="J82" s="185">
        <f>ROUND(I82*H82,2)</f>
        <v>0</v>
      </c>
      <c r="K82" s="181" t="s">
        <v>5</v>
      </c>
      <c r="L82" s="39"/>
      <c r="M82" s="186" t="s">
        <v>5</v>
      </c>
      <c r="N82" s="187" t="s">
        <v>45</v>
      </c>
      <c r="O82" s="40"/>
      <c r="P82" s="188">
        <f>O82*H82</f>
        <v>0</v>
      </c>
      <c r="Q82" s="188">
        <v>0</v>
      </c>
      <c r="R82" s="188">
        <f>Q82*H82</f>
        <v>0</v>
      </c>
      <c r="S82" s="188">
        <v>0</v>
      </c>
      <c r="T82" s="189">
        <f>S82*H82</f>
        <v>0</v>
      </c>
      <c r="AR82" s="22" t="s">
        <v>471</v>
      </c>
      <c r="AT82" s="22" t="s">
        <v>150</v>
      </c>
      <c r="AU82" s="22" t="s">
        <v>84</v>
      </c>
      <c r="AY82" s="22" t="s">
        <v>148</v>
      </c>
      <c r="BE82" s="190">
        <f>IF(N82="základní",J82,0)</f>
        <v>0</v>
      </c>
      <c r="BF82" s="190">
        <f>IF(N82="snížená",J82,0)</f>
        <v>0</v>
      </c>
      <c r="BG82" s="190">
        <f>IF(N82="zákl. přenesená",J82,0)</f>
        <v>0</v>
      </c>
      <c r="BH82" s="190">
        <f>IF(N82="sníž. přenesená",J82,0)</f>
        <v>0</v>
      </c>
      <c r="BI82" s="190">
        <f>IF(N82="nulová",J82,0)</f>
        <v>0</v>
      </c>
      <c r="BJ82" s="22" t="s">
        <v>81</v>
      </c>
      <c r="BK82" s="190">
        <f>ROUND(I82*H82,2)</f>
        <v>0</v>
      </c>
      <c r="BL82" s="22" t="s">
        <v>471</v>
      </c>
      <c r="BM82" s="22" t="s">
        <v>472</v>
      </c>
    </row>
    <row r="83" spans="2:65" s="1" customFormat="1" ht="25.5" customHeight="1">
      <c r="B83" s="178"/>
      <c r="C83" s="179" t="s">
        <v>84</v>
      </c>
      <c r="D83" s="179" t="s">
        <v>150</v>
      </c>
      <c r="E83" s="180" t="s">
        <v>473</v>
      </c>
      <c r="F83" s="181" t="s">
        <v>474</v>
      </c>
      <c r="G83" s="182" t="s">
        <v>335</v>
      </c>
      <c r="H83" s="183">
        <v>1</v>
      </c>
      <c r="I83" s="184"/>
      <c r="J83" s="185">
        <f>ROUND(I83*H83,2)</f>
        <v>0</v>
      </c>
      <c r="K83" s="181" t="s">
        <v>5</v>
      </c>
      <c r="L83" s="39"/>
      <c r="M83" s="186" t="s">
        <v>5</v>
      </c>
      <c r="N83" s="187" t="s">
        <v>45</v>
      </c>
      <c r="O83" s="40"/>
      <c r="P83" s="188">
        <f>O83*H83</f>
        <v>0</v>
      </c>
      <c r="Q83" s="188">
        <v>0</v>
      </c>
      <c r="R83" s="188">
        <f>Q83*H83</f>
        <v>0</v>
      </c>
      <c r="S83" s="188">
        <v>0</v>
      </c>
      <c r="T83" s="189">
        <f>S83*H83</f>
        <v>0</v>
      </c>
      <c r="AR83" s="22" t="s">
        <v>471</v>
      </c>
      <c r="AT83" s="22" t="s">
        <v>150</v>
      </c>
      <c r="AU83" s="22" t="s">
        <v>84</v>
      </c>
      <c r="AY83" s="22" t="s">
        <v>148</v>
      </c>
      <c r="BE83" s="190">
        <f>IF(N83="základní",J83,0)</f>
        <v>0</v>
      </c>
      <c r="BF83" s="190">
        <f>IF(N83="snížená",J83,0)</f>
        <v>0</v>
      </c>
      <c r="BG83" s="190">
        <f>IF(N83="zákl. přenesená",J83,0)</f>
        <v>0</v>
      </c>
      <c r="BH83" s="190">
        <f>IF(N83="sníž. přenesená",J83,0)</f>
        <v>0</v>
      </c>
      <c r="BI83" s="190">
        <f>IF(N83="nulová",J83,0)</f>
        <v>0</v>
      </c>
      <c r="BJ83" s="22" t="s">
        <v>81</v>
      </c>
      <c r="BK83" s="190">
        <f>ROUND(I83*H83,2)</f>
        <v>0</v>
      </c>
      <c r="BL83" s="22" t="s">
        <v>471</v>
      </c>
      <c r="BM83" s="22" t="s">
        <v>475</v>
      </c>
    </row>
    <row r="84" spans="2:65" s="1" customFormat="1" ht="16.5" customHeight="1">
      <c r="B84" s="178"/>
      <c r="C84" s="179" t="s">
        <v>165</v>
      </c>
      <c r="D84" s="179" t="s">
        <v>150</v>
      </c>
      <c r="E84" s="180" t="s">
        <v>476</v>
      </c>
      <c r="F84" s="181" t="s">
        <v>477</v>
      </c>
      <c r="G84" s="182" t="s">
        <v>438</v>
      </c>
      <c r="H84" s="183">
        <v>1</v>
      </c>
      <c r="I84" s="184"/>
      <c r="J84" s="185">
        <f>ROUND(I84*H84,2)</f>
        <v>0</v>
      </c>
      <c r="K84" s="181" t="s">
        <v>5</v>
      </c>
      <c r="L84" s="39"/>
      <c r="M84" s="186" t="s">
        <v>5</v>
      </c>
      <c r="N84" s="187" t="s">
        <v>45</v>
      </c>
      <c r="O84" s="40"/>
      <c r="P84" s="188">
        <f>O84*H84</f>
        <v>0</v>
      </c>
      <c r="Q84" s="188">
        <v>0</v>
      </c>
      <c r="R84" s="188">
        <f>Q84*H84</f>
        <v>0</v>
      </c>
      <c r="S84" s="188">
        <v>0</v>
      </c>
      <c r="T84" s="189">
        <f>S84*H84</f>
        <v>0</v>
      </c>
      <c r="AR84" s="22" t="s">
        <v>471</v>
      </c>
      <c r="AT84" s="22" t="s">
        <v>150</v>
      </c>
      <c r="AU84" s="22" t="s">
        <v>84</v>
      </c>
      <c r="AY84" s="22" t="s">
        <v>148</v>
      </c>
      <c r="BE84" s="190">
        <f>IF(N84="základní",J84,0)</f>
        <v>0</v>
      </c>
      <c r="BF84" s="190">
        <f>IF(N84="snížená",J84,0)</f>
        <v>0</v>
      </c>
      <c r="BG84" s="190">
        <f>IF(N84="zákl. přenesená",J84,0)</f>
        <v>0</v>
      </c>
      <c r="BH84" s="190">
        <f>IF(N84="sníž. přenesená",J84,0)</f>
        <v>0</v>
      </c>
      <c r="BI84" s="190">
        <f>IF(N84="nulová",J84,0)</f>
        <v>0</v>
      </c>
      <c r="BJ84" s="22" t="s">
        <v>81</v>
      </c>
      <c r="BK84" s="190">
        <f>ROUND(I84*H84,2)</f>
        <v>0</v>
      </c>
      <c r="BL84" s="22" t="s">
        <v>471</v>
      </c>
      <c r="BM84" s="22" t="s">
        <v>478</v>
      </c>
    </row>
    <row r="85" spans="2:65" s="1" customFormat="1" ht="108">
      <c r="B85" s="39"/>
      <c r="D85" s="191" t="s">
        <v>479</v>
      </c>
      <c r="F85" s="192" t="s">
        <v>480</v>
      </c>
      <c r="I85" s="193"/>
      <c r="L85" s="39"/>
      <c r="M85" s="194"/>
      <c r="N85" s="40"/>
      <c r="O85" s="40"/>
      <c r="P85" s="40"/>
      <c r="Q85" s="40"/>
      <c r="R85" s="40"/>
      <c r="S85" s="40"/>
      <c r="T85" s="68"/>
      <c r="AT85" s="22" t="s">
        <v>479</v>
      </c>
      <c r="AU85" s="22" t="s">
        <v>84</v>
      </c>
    </row>
    <row r="86" spans="2:65" s="1" customFormat="1" ht="16.5" customHeight="1">
      <c r="B86" s="178"/>
      <c r="C86" s="179" t="s">
        <v>155</v>
      </c>
      <c r="D86" s="179" t="s">
        <v>150</v>
      </c>
      <c r="E86" s="180" t="s">
        <v>481</v>
      </c>
      <c r="F86" s="181" t="s">
        <v>482</v>
      </c>
      <c r="G86" s="182" t="s">
        <v>438</v>
      </c>
      <c r="H86" s="183">
        <v>1</v>
      </c>
      <c r="I86" s="184"/>
      <c r="J86" s="185">
        <f>ROUND(I86*H86,2)</f>
        <v>0</v>
      </c>
      <c r="K86" s="181" t="s">
        <v>5</v>
      </c>
      <c r="L86" s="39"/>
      <c r="M86" s="186" t="s">
        <v>5</v>
      </c>
      <c r="N86" s="187" t="s">
        <v>45</v>
      </c>
      <c r="O86" s="40"/>
      <c r="P86" s="188">
        <f>O86*H86</f>
        <v>0</v>
      </c>
      <c r="Q86" s="188">
        <v>0</v>
      </c>
      <c r="R86" s="188">
        <f>Q86*H86</f>
        <v>0</v>
      </c>
      <c r="S86" s="188">
        <v>0</v>
      </c>
      <c r="T86" s="189">
        <f>S86*H86</f>
        <v>0</v>
      </c>
      <c r="AR86" s="22" t="s">
        <v>471</v>
      </c>
      <c r="AT86" s="22" t="s">
        <v>150</v>
      </c>
      <c r="AU86" s="22" t="s">
        <v>84</v>
      </c>
      <c r="AY86" s="22" t="s">
        <v>148</v>
      </c>
      <c r="BE86" s="190">
        <f>IF(N86="základní",J86,0)</f>
        <v>0</v>
      </c>
      <c r="BF86" s="190">
        <f>IF(N86="snížená",J86,0)</f>
        <v>0</v>
      </c>
      <c r="BG86" s="190">
        <f>IF(N86="zákl. přenesená",J86,0)</f>
        <v>0</v>
      </c>
      <c r="BH86" s="190">
        <f>IF(N86="sníž. přenesená",J86,0)</f>
        <v>0</v>
      </c>
      <c r="BI86" s="190">
        <f>IF(N86="nulová",J86,0)</f>
        <v>0</v>
      </c>
      <c r="BJ86" s="22" t="s">
        <v>81</v>
      </c>
      <c r="BK86" s="190">
        <f>ROUND(I86*H86,2)</f>
        <v>0</v>
      </c>
      <c r="BL86" s="22" t="s">
        <v>471</v>
      </c>
      <c r="BM86" s="22" t="s">
        <v>483</v>
      </c>
    </row>
    <row r="87" spans="2:65" s="1" customFormat="1" ht="94.5">
      <c r="B87" s="39"/>
      <c r="D87" s="191" t="s">
        <v>479</v>
      </c>
      <c r="F87" s="192" t="s">
        <v>484</v>
      </c>
      <c r="I87" s="193"/>
      <c r="L87" s="39"/>
      <c r="M87" s="194"/>
      <c r="N87" s="40"/>
      <c r="O87" s="40"/>
      <c r="P87" s="40"/>
      <c r="Q87" s="40"/>
      <c r="R87" s="40"/>
      <c r="S87" s="40"/>
      <c r="T87" s="68"/>
      <c r="AT87" s="22" t="s">
        <v>479</v>
      </c>
      <c r="AU87" s="22" t="s">
        <v>84</v>
      </c>
    </row>
    <row r="88" spans="2:65" s="1" customFormat="1" ht="16.5" customHeight="1">
      <c r="B88" s="178"/>
      <c r="C88" s="179" t="s">
        <v>175</v>
      </c>
      <c r="D88" s="179" t="s">
        <v>150</v>
      </c>
      <c r="E88" s="180" t="s">
        <v>485</v>
      </c>
      <c r="F88" s="181" t="s">
        <v>486</v>
      </c>
      <c r="G88" s="182" t="s">
        <v>438</v>
      </c>
      <c r="H88" s="183">
        <v>1</v>
      </c>
      <c r="I88" s="184"/>
      <c r="J88" s="185">
        <f>ROUND(I88*H88,2)</f>
        <v>0</v>
      </c>
      <c r="K88" s="181" t="s">
        <v>487</v>
      </c>
      <c r="L88" s="39"/>
      <c r="M88" s="186" t="s">
        <v>5</v>
      </c>
      <c r="N88" s="187" t="s">
        <v>45</v>
      </c>
      <c r="O88" s="40"/>
      <c r="P88" s="188">
        <f>O88*H88</f>
        <v>0</v>
      </c>
      <c r="Q88" s="188">
        <v>0</v>
      </c>
      <c r="R88" s="188">
        <f>Q88*H88</f>
        <v>0</v>
      </c>
      <c r="S88" s="188">
        <v>0</v>
      </c>
      <c r="T88" s="189">
        <f>S88*H88</f>
        <v>0</v>
      </c>
      <c r="AR88" s="22" t="s">
        <v>471</v>
      </c>
      <c r="AT88" s="22" t="s">
        <v>150</v>
      </c>
      <c r="AU88" s="22" t="s">
        <v>84</v>
      </c>
      <c r="AY88" s="22" t="s">
        <v>148</v>
      </c>
      <c r="BE88" s="190">
        <f>IF(N88="základní",J88,0)</f>
        <v>0</v>
      </c>
      <c r="BF88" s="190">
        <f>IF(N88="snížená",J88,0)</f>
        <v>0</v>
      </c>
      <c r="BG88" s="190">
        <f>IF(N88="zákl. přenesená",J88,0)</f>
        <v>0</v>
      </c>
      <c r="BH88" s="190">
        <f>IF(N88="sníž. přenesená",J88,0)</f>
        <v>0</v>
      </c>
      <c r="BI88" s="190">
        <f>IF(N88="nulová",J88,0)</f>
        <v>0</v>
      </c>
      <c r="BJ88" s="22" t="s">
        <v>81</v>
      </c>
      <c r="BK88" s="190">
        <f>ROUND(I88*H88,2)</f>
        <v>0</v>
      </c>
      <c r="BL88" s="22" t="s">
        <v>471</v>
      </c>
      <c r="BM88" s="22" t="s">
        <v>488</v>
      </c>
    </row>
    <row r="89" spans="2:65" s="1" customFormat="1" ht="121.5">
      <c r="B89" s="39"/>
      <c r="D89" s="191" t="s">
        <v>479</v>
      </c>
      <c r="F89" s="192" t="s">
        <v>489</v>
      </c>
      <c r="I89" s="193"/>
      <c r="L89" s="39"/>
      <c r="M89" s="194"/>
      <c r="N89" s="40"/>
      <c r="O89" s="40"/>
      <c r="P89" s="40"/>
      <c r="Q89" s="40"/>
      <c r="R89" s="40"/>
      <c r="S89" s="40"/>
      <c r="T89" s="68"/>
      <c r="AT89" s="22" t="s">
        <v>479</v>
      </c>
      <c r="AU89" s="22" t="s">
        <v>84</v>
      </c>
    </row>
    <row r="90" spans="2:65" s="1" customFormat="1" ht="25.5" customHeight="1">
      <c r="B90" s="178"/>
      <c r="C90" s="179" t="s">
        <v>181</v>
      </c>
      <c r="D90" s="179" t="s">
        <v>150</v>
      </c>
      <c r="E90" s="180" t="s">
        <v>490</v>
      </c>
      <c r="F90" s="181" t="s">
        <v>491</v>
      </c>
      <c r="G90" s="182" t="s">
        <v>335</v>
      </c>
      <c r="H90" s="183">
        <v>1</v>
      </c>
      <c r="I90" s="184"/>
      <c r="J90" s="185">
        <f>ROUND(I90*H90,2)</f>
        <v>0</v>
      </c>
      <c r="K90" s="181" t="s">
        <v>487</v>
      </c>
      <c r="L90" s="39"/>
      <c r="M90" s="186" t="s">
        <v>5</v>
      </c>
      <c r="N90" s="187" t="s">
        <v>45</v>
      </c>
      <c r="O90" s="40"/>
      <c r="P90" s="188">
        <f>O90*H90</f>
        <v>0</v>
      </c>
      <c r="Q90" s="188">
        <v>0</v>
      </c>
      <c r="R90" s="188">
        <f>Q90*H90</f>
        <v>0</v>
      </c>
      <c r="S90" s="188">
        <v>0</v>
      </c>
      <c r="T90" s="189">
        <f>S90*H90</f>
        <v>0</v>
      </c>
      <c r="AR90" s="22" t="s">
        <v>471</v>
      </c>
      <c r="AT90" s="22" t="s">
        <v>150</v>
      </c>
      <c r="AU90" s="22" t="s">
        <v>84</v>
      </c>
      <c r="AY90" s="22" t="s">
        <v>148</v>
      </c>
      <c r="BE90" s="190">
        <f>IF(N90="základní",J90,0)</f>
        <v>0</v>
      </c>
      <c r="BF90" s="190">
        <f>IF(N90="snížená",J90,0)</f>
        <v>0</v>
      </c>
      <c r="BG90" s="190">
        <f>IF(N90="zákl. přenesená",J90,0)</f>
        <v>0</v>
      </c>
      <c r="BH90" s="190">
        <f>IF(N90="sníž. přenesená",J90,0)</f>
        <v>0</v>
      </c>
      <c r="BI90" s="190">
        <f>IF(N90="nulová",J90,0)</f>
        <v>0</v>
      </c>
      <c r="BJ90" s="22" t="s">
        <v>81</v>
      </c>
      <c r="BK90" s="190">
        <f>ROUND(I90*H90,2)</f>
        <v>0</v>
      </c>
      <c r="BL90" s="22" t="s">
        <v>471</v>
      </c>
      <c r="BM90" s="22" t="s">
        <v>492</v>
      </c>
    </row>
    <row r="91" spans="2:65" s="1" customFormat="1" ht="16.5" customHeight="1">
      <c r="B91" s="178"/>
      <c r="C91" s="179" t="s">
        <v>185</v>
      </c>
      <c r="D91" s="179" t="s">
        <v>150</v>
      </c>
      <c r="E91" s="180" t="s">
        <v>493</v>
      </c>
      <c r="F91" s="181" t="s">
        <v>494</v>
      </c>
      <c r="G91" s="182" t="s">
        <v>438</v>
      </c>
      <c r="H91" s="183">
        <v>1</v>
      </c>
      <c r="I91" s="184"/>
      <c r="J91" s="185">
        <f>ROUND(I91*H91,2)</f>
        <v>0</v>
      </c>
      <c r="K91" s="181" t="s">
        <v>5</v>
      </c>
      <c r="L91" s="39"/>
      <c r="M91" s="186" t="s">
        <v>5</v>
      </c>
      <c r="N91" s="187" t="s">
        <v>45</v>
      </c>
      <c r="O91" s="40"/>
      <c r="P91" s="188">
        <f>O91*H91</f>
        <v>0</v>
      </c>
      <c r="Q91" s="188">
        <v>0</v>
      </c>
      <c r="R91" s="188">
        <f>Q91*H91</f>
        <v>0</v>
      </c>
      <c r="S91" s="188">
        <v>0</v>
      </c>
      <c r="T91" s="189">
        <f>S91*H91</f>
        <v>0</v>
      </c>
      <c r="AR91" s="22" t="s">
        <v>471</v>
      </c>
      <c r="AT91" s="22" t="s">
        <v>150</v>
      </c>
      <c r="AU91" s="22" t="s">
        <v>84</v>
      </c>
      <c r="AY91" s="22" t="s">
        <v>148</v>
      </c>
      <c r="BE91" s="190">
        <f>IF(N91="základní",J91,0)</f>
        <v>0</v>
      </c>
      <c r="BF91" s="190">
        <f>IF(N91="snížená",J91,0)</f>
        <v>0</v>
      </c>
      <c r="BG91" s="190">
        <f>IF(N91="zákl. přenesená",J91,0)</f>
        <v>0</v>
      </c>
      <c r="BH91" s="190">
        <f>IF(N91="sníž. přenesená",J91,0)</f>
        <v>0</v>
      </c>
      <c r="BI91" s="190">
        <f>IF(N91="nulová",J91,0)</f>
        <v>0</v>
      </c>
      <c r="BJ91" s="22" t="s">
        <v>81</v>
      </c>
      <c r="BK91" s="190">
        <f>ROUND(I91*H91,2)</f>
        <v>0</v>
      </c>
      <c r="BL91" s="22" t="s">
        <v>471</v>
      </c>
      <c r="BM91" s="22" t="s">
        <v>495</v>
      </c>
    </row>
    <row r="92" spans="2:65" s="1" customFormat="1" ht="16.5" customHeight="1">
      <c r="B92" s="178"/>
      <c r="C92" s="179" t="s">
        <v>189</v>
      </c>
      <c r="D92" s="179" t="s">
        <v>150</v>
      </c>
      <c r="E92" s="180" t="s">
        <v>496</v>
      </c>
      <c r="F92" s="181" t="s">
        <v>497</v>
      </c>
      <c r="G92" s="182" t="s">
        <v>438</v>
      </c>
      <c r="H92" s="183">
        <v>1</v>
      </c>
      <c r="I92" s="184"/>
      <c r="J92" s="185">
        <f>ROUND(I92*H92,2)</f>
        <v>0</v>
      </c>
      <c r="K92" s="181" t="s">
        <v>5</v>
      </c>
      <c r="L92" s="39"/>
      <c r="M92" s="186" t="s">
        <v>5</v>
      </c>
      <c r="N92" s="187" t="s">
        <v>45</v>
      </c>
      <c r="O92" s="40"/>
      <c r="P92" s="188">
        <f>O92*H92</f>
        <v>0</v>
      </c>
      <c r="Q92" s="188">
        <v>0</v>
      </c>
      <c r="R92" s="188">
        <f>Q92*H92</f>
        <v>0</v>
      </c>
      <c r="S92" s="188">
        <v>0</v>
      </c>
      <c r="T92" s="189">
        <f>S92*H92</f>
        <v>0</v>
      </c>
      <c r="AR92" s="22" t="s">
        <v>471</v>
      </c>
      <c r="AT92" s="22" t="s">
        <v>150</v>
      </c>
      <c r="AU92" s="22" t="s">
        <v>84</v>
      </c>
      <c r="AY92" s="22" t="s">
        <v>148</v>
      </c>
      <c r="BE92" s="190">
        <f>IF(N92="základní",J92,0)</f>
        <v>0</v>
      </c>
      <c r="BF92" s="190">
        <f>IF(N92="snížená",J92,0)</f>
        <v>0</v>
      </c>
      <c r="BG92" s="190">
        <f>IF(N92="zákl. přenesená",J92,0)</f>
        <v>0</v>
      </c>
      <c r="BH92" s="190">
        <f>IF(N92="sníž. přenesená",J92,0)</f>
        <v>0</v>
      </c>
      <c r="BI92" s="190">
        <f>IF(N92="nulová",J92,0)</f>
        <v>0</v>
      </c>
      <c r="BJ92" s="22" t="s">
        <v>81</v>
      </c>
      <c r="BK92" s="190">
        <f>ROUND(I92*H92,2)</f>
        <v>0</v>
      </c>
      <c r="BL92" s="22" t="s">
        <v>471</v>
      </c>
      <c r="BM92" s="22" t="s">
        <v>498</v>
      </c>
    </row>
    <row r="93" spans="2:65" s="1" customFormat="1" ht="16.5" customHeight="1">
      <c r="B93" s="178"/>
      <c r="C93" s="179" t="s">
        <v>195</v>
      </c>
      <c r="D93" s="179" t="s">
        <v>150</v>
      </c>
      <c r="E93" s="180" t="s">
        <v>499</v>
      </c>
      <c r="F93" s="181" t="s">
        <v>500</v>
      </c>
      <c r="G93" s="182" t="s">
        <v>335</v>
      </c>
      <c r="H93" s="183">
        <v>1</v>
      </c>
      <c r="I93" s="184"/>
      <c r="J93" s="185">
        <f>ROUND(I93*H93,2)</f>
        <v>0</v>
      </c>
      <c r="K93" s="181" t="s">
        <v>5</v>
      </c>
      <c r="L93" s="39"/>
      <c r="M93" s="186" t="s">
        <v>5</v>
      </c>
      <c r="N93" s="187" t="s">
        <v>45</v>
      </c>
      <c r="O93" s="40"/>
      <c r="P93" s="188">
        <f>O93*H93</f>
        <v>0</v>
      </c>
      <c r="Q93" s="188">
        <v>0</v>
      </c>
      <c r="R93" s="188">
        <f>Q93*H93</f>
        <v>0</v>
      </c>
      <c r="S93" s="188">
        <v>0</v>
      </c>
      <c r="T93" s="189">
        <f>S93*H93</f>
        <v>0</v>
      </c>
      <c r="AR93" s="22" t="s">
        <v>471</v>
      </c>
      <c r="AT93" s="22" t="s">
        <v>150</v>
      </c>
      <c r="AU93" s="22" t="s">
        <v>84</v>
      </c>
      <c r="AY93" s="22" t="s">
        <v>148</v>
      </c>
      <c r="BE93" s="190">
        <f>IF(N93="základní",J93,0)</f>
        <v>0</v>
      </c>
      <c r="BF93" s="190">
        <f>IF(N93="snížená",J93,0)</f>
        <v>0</v>
      </c>
      <c r="BG93" s="190">
        <f>IF(N93="zákl. přenesená",J93,0)</f>
        <v>0</v>
      </c>
      <c r="BH93" s="190">
        <f>IF(N93="sníž. přenesená",J93,0)</f>
        <v>0</v>
      </c>
      <c r="BI93" s="190">
        <f>IF(N93="nulová",J93,0)</f>
        <v>0</v>
      </c>
      <c r="BJ93" s="22" t="s">
        <v>81</v>
      </c>
      <c r="BK93" s="190">
        <f>ROUND(I93*H93,2)</f>
        <v>0</v>
      </c>
      <c r="BL93" s="22" t="s">
        <v>471</v>
      </c>
      <c r="BM93" s="22" t="s">
        <v>501</v>
      </c>
    </row>
    <row r="94" spans="2:65" s="11" customFormat="1" ht="29.85" customHeight="1">
      <c r="B94" s="165"/>
      <c r="D94" s="166" t="s">
        <v>73</v>
      </c>
      <c r="E94" s="176" t="s">
        <v>74</v>
      </c>
      <c r="F94" s="176" t="s">
        <v>466</v>
      </c>
      <c r="I94" s="168"/>
      <c r="J94" s="177">
        <f>BK94</f>
        <v>0</v>
      </c>
      <c r="L94" s="165"/>
      <c r="M94" s="170"/>
      <c r="N94" s="171"/>
      <c r="O94" s="171"/>
      <c r="P94" s="172">
        <f>SUM(P95:P98)</f>
        <v>0</v>
      </c>
      <c r="Q94" s="171"/>
      <c r="R94" s="172">
        <f>SUM(R95:R98)</f>
        <v>0</v>
      </c>
      <c r="S94" s="171"/>
      <c r="T94" s="173">
        <f>SUM(T95:T98)</f>
        <v>0</v>
      </c>
      <c r="AR94" s="166" t="s">
        <v>175</v>
      </c>
      <c r="AT94" s="174" t="s">
        <v>73</v>
      </c>
      <c r="AU94" s="174" t="s">
        <v>81</v>
      </c>
      <c r="AY94" s="166" t="s">
        <v>148</v>
      </c>
      <c r="BK94" s="175">
        <f>SUM(BK95:BK98)</f>
        <v>0</v>
      </c>
    </row>
    <row r="95" spans="2:65" s="1" customFormat="1" ht="16.5" customHeight="1">
      <c r="B95" s="178"/>
      <c r="C95" s="179" t="s">
        <v>203</v>
      </c>
      <c r="D95" s="179" t="s">
        <v>150</v>
      </c>
      <c r="E95" s="180" t="s">
        <v>502</v>
      </c>
      <c r="F95" s="181" t="s">
        <v>503</v>
      </c>
      <c r="G95" s="182" t="s">
        <v>438</v>
      </c>
      <c r="H95" s="183">
        <v>1</v>
      </c>
      <c r="I95" s="184"/>
      <c r="J95" s="185">
        <f>ROUND(I95*H95,2)</f>
        <v>0</v>
      </c>
      <c r="K95" s="181" t="s">
        <v>5</v>
      </c>
      <c r="L95" s="39"/>
      <c r="M95" s="186" t="s">
        <v>5</v>
      </c>
      <c r="N95" s="187" t="s">
        <v>45</v>
      </c>
      <c r="O95" s="40"/>
      <c r="P95" s="188">
        <f>O95*H95</f>
        <v>0</v>
      </c>
      <c r="Q95" s="188">
        <v>0</v>
      </c>
      <c r="R95" s="188">
        <f>Q95*H95</f>
        <v>0</v>
      </c>
      <c r="S95" s="188">
        <v>0</v>
      </c>
      <c r="T95" s="189">
        <f>S95*H95</f>
        <v>0</v>
      </c>
      <c r="AR95" s="22" t="s">
        <v>471</v>
      </c>
      <c r="AT95" s="22" t="s">
        <v>150</v>
      </c>
      <c r="AU95" s="22" t="s">
        <v>84</v>
      </c>
      <c r="AY95" s="22" t="s">
        <v>148</v>
      </c>
      <c r="BE95" s="190">
        <f>IF(N95="základní",J95,0)</f>
        <v>0</v>
      </c>
      <c r="BF95" s="190">
        <f>IF(N95="snížená",J95,0)</f>
        <v>0</v>
      </c>
      <c r="BG95" s="190">
        <f>IF(N95="zákl. přenesená",J95,0)</f>
        <v>0</v>
      </c>
      <c r="BH95" s="190">
        <f>IF(N95="sníž. přenesená",J95,0)</f>
        <v>0</v>
      </c>
      <c r="BI95" s="190">
        <f>IF(N95="nulová",J95,0)</f>
        <v>0</v>
      </c>
      <c r="BJ95" s="22" t="s">
        <v>81</v>
      </c>
      <c r="BK95" s="190">
        <f>ROUND(I95*H95,2)</f>
        <v>0</v>
      </c>
      <c r="BL95" s="22" t="s">
        <v>471</v>
      </c>
      <c r="BM95" s="22" t="s">
        <v>504</v>
      </c>
    </row>
    <row r="96" spans="2:65" s="1" customFormat="1" ht="189">
      <c r="B96" s="39"/>
      <c r="D96" s="191" t="s">
        <v>479</v>
      </c>
      <c r="F96" s="192" t="s">
        <v>505</v>
      </c>
      <c r="I96" s="193"/>
      <c r="L96" s="39"/>
      <c r="M96" s="194"/>
      <c r="N96" s="40"/>
      <c r="O96" s="40"/>
      <c r="P96" s="40"/>
      <c r="Q96" s="40"/>
      <c r="R96" s="40"/>
      <c r="S96" s="40"/>
      <c r="T96" s="68"/>
      <c r="AT96" s="22" t="s">
        <v>479</v>
      </c>
      <c r="AU96" s="22" t="s">
        <v>84</v>
      </c>
    </row>
    <row r="97" spans="2:65" s="1" customFormat="1" ht="16.5" customHeight="1">
      <c r="B97" s="178"/>
      <c r="C97" s="179" t="s">
        <v>201</v>
      </c>
      <c r="D97" s="179" t="s">
        <v>150</v>
      </c>
      <c r="E97" s="180" t="s">
        <v>506</v>
      </c>
      <c r="F97" s="181" t="s">
        <v>507</v>
      </c>
      <c r="G97" s="182" t="s">
        <v>438</v>
      </c>
      <c r="H97" s="183">
        <v>1</v>
      </c>
      <c r="I97" s="184"/>
      <c r="J97" s="185">
        <f>ROUND(I97*H97,2)</f>
        <v>0</v>
      </c>
      <c r="K97" s="181" t="s">
        <v>5</v>
      </c>
      <c r="L97" s="39"/>
      <c r="M97" s="186" t="s">
        <v>5</v>
      </c>
      <c r="N97" s="187" t="s">
        <v>45</v>
      </c>
      <c r="O97" s="40"/>
      <c r="P97" s="188">
        <f>O97*H97</f>
        <v>0</v>
      </c>
      <c r="Q97" s="188">
        <v>0</v>
      </c>
      <c r="R97" s="188">
        <f>Q97*H97</f>
        <v>0</v>
      </c>
      <c r="S97" s="188">
        <v>0</v>
      </c>
      <c r="T97" s="189">
        <f>S97*H97</f>
        <v>0</v>
      </c>
      <c r="AR97" s="22" t="s">
        <v>471</v>
      </c>
      <c r="AT97" s="22" t="s">
        <v>150</v>
      </c>
      <c r="AU97" s="22" t="s">
        <v>84</v>
      </c>
      <c r="AY97" s="22" t="s">
        <v>148</v>
      </c>
      <c r="BE97" s="190">
        <f>IF(N97="základní",J97,0)</f>
        <v>0</v>
      </c>
      <c r="BF97" s="190">
        <f>IF(N97="snížená",J97,0)</f>
        <v>0</v>
      </c>
      <c r="BG97" s="190">
        <f>IF(N97="zákl. přenesená",J97,0)</f>
        <v>0</v>
      </c>
      <c r="BH97" s="190">
        <f>IF(N97="sníž. přenesená",J97,0)</f>
        <v>0</v>
      </c>
      <c r="BI97" s="190">
        <f>IF(N97="nulová",J97,0)</f>
        <v>0</v>
      </c>
      <c r="BJ97" s="22" t="s">
        <v>81</v>
      </c>
      <c r="BK97" s="190">
        <f>ROUND(I97*H97,2)</f>
        <v>0</v>
      </c>
      <c r="BL97" s="22" t="s">
        <v>471</v>
      </c>
      <c r="BM97" s="22" t="s">
        <v>508</v>
      </c>
    </row>
    <row r="98" spans="2:65" s="1" customFormat="1" ht="121.5">
      <c r="B98" s="39"/>
      <c r="D98" s="191" t="s">
        <v>479</v>
      </c>
      <c r="F98" s="192" t="s">
        <v>509</v>
      </c>
      <c r="I98" s="193"/>
      <c r="L98" s="39"/>
      <c r="M98" s="217"/>
      <c r="N98" s="214"/>
      <c r="O98" s="214"/>
      <c r="P98" s="214"/>
      <c r="Q98" s="214"/>
      <c r="R98" s="214"/>
      <c r="S98" s="214"/>
      <c r="T98" s="218"/>
      <c r="AT98" s="22" t="s">
        <v>479</v>
      </c>
      <c r="AU98" s="22" t="s">
        <v>84</v>
      </c>
    </row>
    <row r="99" spans="2:65" s="1" customFormat="1" ht="6.95" customHeight="1">
      <c r="B99" s="54"/>
      <c r="C99" s="55"/>
      <c r="D99" s="55"/>
      <c r="E99" s="55"/>
      <c r="F99" s="55"/>
      <c r="G99" s="55"/>
      <c r="H99" s="55"/>
      <c r="I99" s="132"/>
      <c r="J99" s="55"/>
      <c r="K99" s="55"/>
      <c r="L99" s="39"/>
    </row>
  </sheetData>
  <autoFilter ref="C78:K98"/>
  <mergeCells count="10">
    <mergeCell ref="J51:J52"/>
    <mergeCell ref="E69:H69"/>
    <mergeCell ref="E71:H71"/>
    <mergeCell ref="G1:H1"/>
    <mergeCell ref="L2:V2"/>
    <mergeCell ref="E7:H7"/>
    <mergeCell ref="E9:H9"/>
    <mergeCell ref="E24:H24"/>
    <mergeCell ref="E45:H45"/>
    <mergeCell ref="E47:H47"/>
  </mergeCells>
  <hyperlinks>
    <hyperlink ref="F1:G1" location="C2" display="1) Krycí list soupisu"/>
    <hyperlink ref="G1:H1" location="C54" display="2) Rekapitulace"/>
    <hyperlink ref="J1" location="C78" display="3) Soupis prací"/>
    <hyperlink ref="L1:V1" location="'Rekapitulace stavby'!C2" display="Rekapitulace stavby"/>
  </hyperlinks>
  <pageMargins left="0.58333330000000005" right="0.58333330000000005" top="0.58333330000000005" bottom="0.58333330000000005" header="0" footer="0"/>
  <pageSetup paperSize="9" fitToHeight="100" orientation="landscape" blackAndWhite="1"/>
  <headerFooter>
    <oddFooter>&amp;CStrana &amp;P z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6"/>
  <sheetViews>
    <sheetView showGridLines="0" zoomScaleNormal="100" workbookViewId="0"/>
  </sheetViews>
  <sheetFormatPr defaultRowHeight="13.5"/>
  <cols>
    <col min="1" max="1" width="8.33203125" style="219" customWidth="1"/>
    <col min="2" max="2" width="1.6640625" style="219" customWidth="1"/>
    <col min="3" max="4" width="5" style="219" customWidth="1"/>
    <col min="5" max="5" width="11.6640625" style="219" customWidth="1"/>
    <col min="6" max="6" width="9.1640625" style="219" customWidth="1"/>
    <col min="7" max="7" width="5" style="219" customWidth="1"/>
    <col min="8" max="8" width="77.83203125" style="219" customWidth="1"/>
    <col min="9" max="10" width="20" style="219" customWidth="1"/>
    <col min="11" max="11" width="1.6640625" style="219" customWidth="1"/>
  </cols>
  <sheetData>
    <row r="1" spans="2:11" ht="37.5" customHeight="1"/>
    <row r="2" spans="2:11" ht="7.5" customHeight="1">
      <c r="B2" s="220"/>
      <c r="C2" s="221"/>
      <c r="D2" s="221"/>
      <c r="E2" s="221"/>
      <c r="F2" s="221"/>
      <c r="G2" s="221"/>
      <c r="H2" s="221"/>
      <c r="I2" s="221"/>
      <c r="J2" s="221"/>
      <c r="K2" s="222"/>
    </row>
    <row r="3" spans="2:11" s="13" customFormat="1" ht="45" customHeight="1">
      <c r="B3" s="223"/>
      <c r="C3" s="350" t="s">
        <v>510</v>
      </c>
      <c r="D3" s="350"/>
      <c r="E3" s="350"/>
      <c r="F3" s="350"/>
      <c r="G3" s="350"/>
      <c r="H3" s="350"/>
      <c r="I3" s="350"/>
      <c r="J3" s="350"/>
      <c r="K3" s="224"/>
    </row>
    <row r="4" spans="2:11" ht="25.5" customHeight="1">
      <c r="B4" s="225"/>
      <c r="C4" s="354" t="s">
        <v>511</v>
      </c>
      <c r="D4" s="354"/>
      <c r="E4" s="354"/>
      <c r="F4" s="354"/>
      <c r="G4" s="354"/>
      <c r="H4" s="354"/>
      <c r="I4" s="354"/>
      <c r="J4" s="354"/>
      <c r="K4" s="226"/>
    </row>
    <row r="5" spans="2:11" ht="5.25" customHeight="1">
      <c r="B5" s="225"/>
      <c r="C5" s="227"/>
      <c r="D5" s="227"/>
      <c r="E5" s="227"/>
      <c r="F5" s="227"/>
      <c r="G5" s="227"/>
      <c r="H5" s="227"/>
      <c r="I5" s="227"/>
      <c r="J5" s="227"/>
      <c r="K5" s="226"/>
    </row>
    <row r="6" spans="2:11" ht="15" customHeight="1">
      <c r="B6" s="225"/>
      <c r="C6" s="353" t="s">
        <v>512</v>
      </c>
      <c r="D6" s="353"/>
      <c r="E6" s="353"/>
      <c r="F6" s="353"/>
      <c r="G6" s="353"/>
      <c r="H6" s="353"/>
      <c r="I6" s="353"/>
      <c r="J6" s="353"/>
      <c r="K6" s="226"/>
    </row>
    <row r="7" spans="2:11" ht="15" customHeight="1">
      <c r="B7" s="229"/>
      <c r="C7" s="353" t="s">
        <v>513</v>
      </c>
      <c r="D7" s="353"/>
      <c r="E7" s="353"/>
      <c r="F7" s="353"/>
      <c r="G7" s="353"/>
      <c r="H7" s="353"/>
      <c r="I7" s="353"/>
      <c r="J7" s="353"/>
      <c r="K7" s="226"/>
    </row>
    <row r="8" spans="2:11" ht="12.75" customHeight="1">
      <c r="B8" s="229"/>
      <c r="C8" s="228"/>
      <c r="D8" s="228"/>
      <c r="E8" s="228"/>
      <c r="F8" s="228"/>
      <c r="G8" s="228"/>
      <c r="H8" s="228"/>
      <c r="I8" s="228"/>
      <c r="J8" s="228"/>
      <c r="K8" s="226"/>
    </row>
    <row r="9" spans="2:11" ht="15" customHeight="1">
      <c r="B9" s="229"/>
      <c r="C9" s="353" t="s">
        <v>514</v>
      </c>
      <c r="D9" s="353"/>
      <c r="E9" s="353"/>
      <c r="F9" s="353"/>
      <c r="G9" s="353"/>
      <c r="H9" s="353"/>
      <c r="I9" s="353"/>
      <c r="J9" s="353"/>
      <c r="K9" s="226"/>
    </row>
    <row r="10" spans="2:11" ht="15" customHeight="1">
      <c r="B10" s="229"/>
      <c r="C10" s="228"/>
      <c r="D10" s="353" t="s">
        <v>515</v>
      </c>
      <c r="E10" s="353"/>
      <c r="F10" s="353"/>
      <c r="G10" s="353"/>
      <c r="H10" s="353"/>
      <c r="I10" s="353"/>
      <c r="J10" s="353"/>
      <c r="K10" s="226"/>
    </row>
    <row r="11" spans="2:11" ht="15" customHeight="1">
      <c r="B11" s="229"/>
      <c r="C11" s="230"/>
      <c r="D11" s="353" t="s">
        <v>516</v>
      </c>
      <c r="E11" s="353"/>
      <c r="F11" s="353"/>
      <c r="G11" s="353"/>
      <c r="H11" s="353"/>
      <c r="I11" s="353"/>
      <c r="J11" s="353"/>
      <c r="K11" s="226"/>
    </row>
    <row r="12" spans="2:11" ht="12.75" customHeight="1">
      <c r="B12" s="229"/>
      <c r="C12" s="230"/>
      <c r="D12" s="230"/>
      <c r="E12" s="230"/>
      <c r="F12" s="230"/>
      <c r="G12" s="230"/>
      <c r="H12" s="230"/>
      <c r="I12" s="230"/>
      <c r="J12" s="230"/>
      <c r="K12" s="226"/>
    </row>
    <row r="13" spans="2:11" ht="15" customHeight="1">
      <c r="B13" s="229"/>
      <c r="C13" s="230"/>
      <c r="D13" s="353" t="s">
        <v>517</v>
      </c>
      <c r="E13" s="353"/>
      <c r="F13" s="353"/>
      <c r="G13" s="353"/>
      <c r="H13" s="353"/>
      <c r="I13" s="353"/>
      <c r="J13" s="353"/>
      <c r="K13" s="226"/>
    </row>
    <row r="14" spans="2:11" ht="15" customHeight="1">
      <c r="B14" s="229"/>
      <c r="C14" s="230"/>
      <c r="D14" s="353" t="s">
        <v>518</v>
      </c>
      <c r="E14" s="353"/>
      <c r="F14" s="353"/>
      <c r="G14" s="353"/>
      <c r="H14" s="353"/>
      <c r="I14" s="353"/>
      <c r="J14" s="353"/>
      <c r="K14" s="226"/>
    </row>
    <row r="15" spans="2:11" ht="15" customHeight="1">
      <c r="B15" s="229"/>
      <c r="C15" s="230"/>
      <c r="D15" s="353" t="s">
        <v>519</v>
      </c>
      <c r="E15" s="353"/>
      <c r="F15" s="353"/>
      <c r="G15" s="353"/>
      <c r="H15" s="353"/>
      <c r="I15" s="353"/>
      <c r="J15" s="353"/>
      <c r="K15" s="226"/>
    </row>
    <row r="16" spans="2:11" ht="15" customHeight="1">
      <c r="B16" s="229"/>
      <c r="C16" s="230"/>
      <c r="D16" s="230"/>
      <c r="E16" s="231" t="s">
        <v>80</v>
      </c>
      <c r="F16" s="353" t="s">
        <v>520</v>
      </c>
      <c r="G16" s="353"/>
      <c r="H16" s="353"/>
      <c r="I16" s="353"/>
      <c r="J16" s="353"/>
      <c r="K16" s="226"/>
    </row>
    <row r="17" spans="2:11" ht="15" customHeight="1">
      <c r="B17" s="229"/>
      <c r="C17" s="230"/>
      <c r="D17" s="230"/>
      <c r="E17" s="231" t="s">
        <v>521</v>
      </c>
      <c r="F17" s="353" t="s">
        <v>522</v>
      </c>
      <c r="G17" s="353"/>
      <c r="H17" s="353"/>
      <c r="I17" s="353"/>
      <c r="J17" s="353"/>
      <c r="K17" s="226"/>
    </row>
    <row r="18" spans="2:11" ht="15" customHeight="1">
      <c r="B18" s="229"/>
      <c r="C18" s="230"/>
      <c r="D18" s="230"/>
      <c r="E18" s="231" t="s">
        <v>523</v>
      </c>
      <c r="F18" s="353" t="s">
        <v>524</v>
      </c>
      <c r="G18" s="353"/>
      <c r="H18" s="353"/>
      <c r="I18" s="353"/>
      <c r="J18" s="353"/>
      <c r="K18" s="226"/>
    </row>
    <row r="19" spans="2:11" ht="15" customHeight="1">
      <c r="B19" s="229"/>
      <c r="C19" s="230"/>
      <c r="D19" s="230"/>
      <c r="E19" s="231" t="s">
        <v>101</v>
      </c>
      <c r="F19" s="353" t="s">
        <v>102</v>
      </c>
      <c r="G19" s="353"/>
      <c r="H19" s="353"/>
      <c r="I19" s="353"/>
      <c r="J19" s="353"/>
      <c r="K19" s="226"/>
    </row>
    <row r="20" spans="2:11" ht="15" customHeight="1">
      <c r="B20" s="229"/>
      <c r="C20" s="230"/>
      <c r="D20" s="230"/>
      <c r="E20" s="231" t="s">
        <v>525</v>
      </c>
      <c r="F20" s="353" t="s">
        <v>526</v>
      </c>
      <c r="G20" s="353"/>
      <c r="H20" s="353"/>
      <c r="I20" s="353"/>
      <c r="J20" s="353"/>
      <c r="K20" s="226"/>
    </row>
    <row r="21" spans="2:11" ht="15" customHeight="1">
      <c r="B21" s="229"/>
      <c r="C21" s="230"/>
      <c r="D21" s="230"/>
      <c r="E21" s="231" t="s">
        <v>88</v>
      </c>
      <c r="F21" s="353" t="s">
        <v>527</v>
      </c>
      <c r="G21" s="353"/>
      <c r="H21" s="353"/>
      <c r="I21" s="353"/>
      <c r="J21" s="353"/>
      <c r="K21" s="226"/>
    </row>
    <row r="22" spans="2:11" ht="12.75" customHeight="1">
      <c r="B22" s="229"/>
      <c r="C22" s="230"/>
      <c r="D22" s="230"/>
      <c r="E22" s="230"/>
      <c r="F22" s="230"/>
      <c r="G22" s="230"/>
      <c r="H22" s="230"/>
      <c r="I22" s="230"/>
      <c r="J22" s="230"/>
      <c r="K22" s="226"/>
    </row>
    <row r="23" spans="2:11" ht="15" customHeight="1">
      <c r="B23" s="229"/>
      <c r="C23" s="353" t="s">
        <v>528</v>
      </c>
      <c r="D23" s="353"/>
      <c r="E23" s="353"/>
      <c r="F23" s="353"/>
      <c r="G23" s="353"/>
      <c r="H23" s="353"/>
      <c r="I23" s="353"/>
      <c r="J23" s="353"/>
      <c r="K23" s="226"/>
    </row>
    <row r="24" spans="2:11" ht="15" customHeight="1">
      <c r="B24" s="229"/>
      <c r="C24" s="353" t="s">
        <v>529</v>
      </c>
      <c r="D24" s="353"/>
      <c r="E24" s="353"/>
      <c r="F24" s="353"/>
      <c r="G24" s="353"/>
      <c r="H24" s="353"/>
      <c r="I24" s="353"/>
      <c r="J24" s="353"/>
      <c r="K24" s="226"/>
    </row>
    <row r="25" spans="2:11" ht="15" customHeight="1">
      <c r="B25" s="229"/>
      <c r="C25" s="228"/>
      <c r="D25" s="353" t="s">
        <v>530</v>
      </c>
      <c r="E25" s="353"/>
      <c r="F25" s="353"/>
      <c r="G25" s="353"/>
      <c r="H25" s="353"/>
      <c r="I25" s="353"/>
      <c r="J25" s="353"/>
      <c r="K25" s="226"/>
    </row>
    <row r="26" spans="2:11" ht="15" customHeight="1">
      <c r="B26" s="229"/>
      <c r="C26" s="230"/>
      <c r="D26" s="353" t="s">
        <v>531</v>
      </c>
      <c r="E26" s="353"/>
      <c r="F26" s="353"/>
      <c r="G26" s="353"/>
      <c r="H26" s="353"/>
      <c r="I26" s="353"/>
      <c r="J26" s="353"/>
      <c r="K26" s="226"/>
    </row>
    <row r="27" spans="2:11" ht="12.75" customHeight="1">
      <c r="B27" s="229"/>
      <c r="C27" s="230"/>
      <c r="D27" s="230"/>
      <c r="E27" s="230"/>
      <c r="F27" s="230"/>
      <c r="G27" s="230"/>
      <c r="H27" s="230"/>
      <c r="I27" s="230"/>
      <c r="J27" s="230"/>
      <c r="K27" s="226"/>
    </row>
    <row r="28" spans="2:11" ht="15" customHeight="1">
      <c r="B28" s="229"/>
      <c r="C28" s="230"/>
      <c r="D28" s="353" t="s">
        <v>532</v>
      </c>
      <c r="E28" s="353"/>
      <c r="F28" s="353"/>
      <c r="G28" s="353"/>
      <c r="H28" s="353"/>
      <c r="I28" s="353"/>
      <c r="J28" s="353"/>
      <c r="K28" s="226"/>
    </row>
    <row r="29" spans="2:11" ht="15" customHeight="1">
      <c r="B29" s="229"/>
      <c r="C29" s="230"/>
      <c r="D29" s="353" t="s">
        <v>533</v>
      </c>
      <c r="E29" s="353"/>
      <c r="F29" s="353"/>
      <c r="G29" s="353"/>
      <c r="H29" s="353"/>
      <c r="I29" s="353"/>
      <c r="J29" s="353"/>
      <c r="K29" s="226"/>
    </row>
    <row r="30" spans="2:11" ht="12.75" customHeight="1">
      <c r="B30" s="229"/>
      <c r="C30" s="230"/>
      <c r="D30" s="230"/>
      <c r="E30" s="230"/>
      <c r="F30" s="230"/>
      <c r="G30" s="230"/>
      <c r="H30" s="230"/>
      <c r="I30" s="230"/>
      <c r="J30" s="230"/>
      <c r="K30" s="226"/>
    </row>
    <row r="31" spans="2:11" ht="15" customHeight="1">
      <c r="B31" s="229"/>
      <c r="C31" s="230"/>
      <c r="D31" s="353" t="s">
        <v>534</v>
      </c>
      <c r="E31" s="353"/>
      <c r="F31" s="353"/>
      <c r="G31" s="353"/>
      <c r="H31" s="353"/>
      <c r="I31" s="353"/>
      <c r="J31" s="353"/>
      <c r="K31" s="226"/>
    </row>
    <row r="32" spans="2:11" ht="15" customHeight="1">
      <c r="B32" s="229"/>
      <c r="C32" s="230"/>
      <c r="D32" s="353" t="s">
        <v>535</v>
      </c>
      <c r="E32" s="353"/>
      <c r="F32" s="353"/>
      <c r="G32" s="353"/>
      <c r="H32" s="353"/>
      <c r="I32" s="353"/>
      <c r="J32" s="353"/>
      <c r="K32" s="226"/>
    </row>
    <row r="33" spans="2:11" ht="15" customHeight="1">
      <c r="B33" s="229"/>
      <c r="C33" s="230"/>
      <c r="D33" s="353" t="s">
        <v>536</v>
      </c>
      <c r="E33" s="353"/>
      <c r="F33" s="353"/>
      <c r="G33" s="353"/>
      <c r="H33" s="353"/>
      <c r="I33" s="353"/>
      <c r="J33" s="353"/>
      <c r="K33" s="226"/>
    </row>
    <row r="34" spans="2:11" ht="15" customHeight="1">
      <c r="B34" s="229"/>
      <c r="C34" s="230"/>
      <c r="D34" s="228"/>
      <c r="E34" s="232" t="s">
        <v>133</v>
      </c>
      <c r="F34" s="228"/>
      <c r="G34" s="353" t="s">
        <v>537</v>
      </c>
      <c r="H34" s="353"/>
      <c r="I34" s="353"/>
      <c r="J34" s="353"/>
      <c r="K34" s="226"/>
    </row>
    <row r="35" spans="2:11" ht="30.75" customHeight="1">
      <c r="B35" s="229"/>
      <c r="C35" s="230"/>
      <c r="D35" s="228"/>
      <c r="E35" s="232" t="s">
        <v>538</v>
      </c>
      <c r="F35" s="228"/>
      <c r="G35" s="353" t="s">
        <v>539</v>
      </c>
      <c r="H35" s="353"/>
      <c r="I35" s="353"/>
      <c r="J35" s="353"/>
      <c r="K35" s="226"/>
    </row>
    <row r="36" spans="2:11" ht="15" customHeight="1">
      <c r="B36" s="229"/>
      <c r="C36" s="230"/>
      <c r="D36" s="228"/>
      <c r="E36" s="232" t="s">
        <v>55</v>
      </c>
      <c r="F36" s="228"/>
      <c r="G36" s="353" t="s">
        <v>540</v>
      </c>
      <c r="H36" s="353"/>
      <c r="I36" s="353"/>
      <c r="J36" s="353"/>
      <c r="K36" s="226"/>
    </row>
    <row r="37" spans="2:11" ht="15" customHeight="1">
      <c r="B37" s="229"/>
      <c r="C37" s="230"/>
      <c r="D37" s="228"/>
      <c r="E37" s="232" t="s">
        <v>134</v>
      </c>
      <c r="F37" s="228"/>
      <c r="G37" s="353" t="s">
        <v>541</v>
      </c>
      <c r="H37" s="353"/>
      <c r="I37" s="353"/>
      <c r="J37" s="353"/>
      <c r="K37" s="226"/>
    </row>
    <row r="38" spans="2:11" ht="15" customHeight="1">
      <c r="B38" s="229"/>
      <c r="C38" s="230"/>
      <c r="D38" s="228"/>
      <c r="E38" s="232" t="s">
        <v>135</v>
      </c>
      <c r="F38" s="228"/>
      <c r="G38" s="353" t="s">
        <v>542</v>
      </c>
      <c r="H38" s="353"/>
      <c r="I38" s="353"/>
      <c r="J38" s="353"/>
      <c r="K38" s="226"/>
    </row>
    <row r="39" spans="2:11" ht="15" customHeight="1">
      <c r="B39" s="229"/>
      <c r="C39" s="230"/>
      <c r="D39" s="228"/>
      <c r="E39" s="232" t="s">
        <v>136</v>
      </c>
      <c r="F39" s="228"/>
      <c r="G39" s="353" t="s">
        <v>543</v>
      </c>
      <c r="H39" s="353"/>
      <c r="I39" s="353"/>
      <c r="J39" s="353"/>
      <c r="K39" s="226"/>
    </row>
    <row r="40" spans="2:11" ht="15" customHeight="1">
      <c r="B40" s="229"/>
      <c r="C40" s="230"/>
      <c r="D40" s="228"/>
      <c r="E40" s="232" t="s">
        <v>544</v>
      </c>
      <c r="F40" s="228"/>
      <c r="G40" s="353" t="s">
        <v>545</v>
      </c>
      <c r="H40" s="353"/>
      <c r="I40" s="353"/>
      <c r="J40" s="353"/>
      <c r="K40" s="226"/>
    </row>
    <row r="41" spans="2:11" ht="15" customHeight="1">
      <c r="B41" s="229"/>
      <c r="C41" s="230"/>
      <c r="D41" s="228"/>
      <c r="E41" s="232"/>
      <c r="F41" s="228"/>
      <c r="G41" s="353" t="s">
        <v>546</v>
      </c>
      <c r="H41" s="353"/>
      <c r="I41" s="353"/>
      <c r="J41" s="353"/>
      <c r="K41" s="226"/>
    </row>
    <row r="42" spans="2:11" ht="15" customHeight="1">
      <c r="B42" s="229"/>
      <c r="C42" s="230"/>
      <c r="D42" s="228"/>
      <c r="E42" s="232" t="s">
        <v>547</v>
      </c>
      <c r="F42" s="228"/>
      <c r="G42" s="353" t="s">
        <v>548</v>
      </c>
      <c r="H42" s="353"/>
      <c r="I42" s="353"/>
      <c r="J42" s="353"/>
      <c r="K42" s="226"/>
    </row>
    <row r="43" spans="2:11" ht="15" customHeight="1">
      <c r="B43" s="229"/>
      <c r="C43" s="230"/>
      <c r="D43" s="228"/>
      <c r="E43" s="232" t="s">
        <v>138</v>
      </c>
      <c r="F43" s="228"/>
      <c r="G43" s="353" t="s">
        <v>549</v>
      </c>
      <c r="H43" s="353"/>
      <c r="I43" s="353"/>
      <c r="J43" s="353"/>
      <c r="K43" s="226"/>
    </row>
    <row r="44" spans="2:11" ht="12.75" customHeight="1">
      <c r="B44" s="229"/>
      <c r="C44" s="230"/>
      <c r="D44" s="228"/>
      <c r="E44" s="228"/>
      <c r="F44" s="228"/>
      <c r="G44" s="228"/>
      <c r="H44" s="228"/>
      <c r="I44" s="228"/>
      <c r="J44" s="228"/>
      <c r="K44" s="226"/>
    </row>
    <row r="45" spans="2:11" ht="15" customHeight="1">
      <c r="B45" s="229"/>
      <c r="C45" s="230"/>
      <c r="D45" s="353" t="s">
        <v>550</v>
      </c>
      <c r="E45" s="353"/>
      <c r="F45" s="353"/>
      <c r="G45" s="353"/>
      <c r="H45" s="353"/>
      <c r="I45" s="353"/>
      <c r="J45" s="353"/>
      <c r="K45" s="226"/>
    </row>
    <row r="46" spans="2:11" ht="15" customHeight="1">
      <c r="B46" s="229"/>
      <c r="C46" s="230"/>
      <c r="D46" s="230"/>
      <c r="E46" s="353" t="s">
        <v>551</v>
      </c>
      <c r="F46" s="353"/>
      <c r="G46" s="353"/>
      <c r="H46" s="353"/>
      <c r="I46" s="353"/>
      <c r="J46" s="353"/>
      <c r="K46" s="226"/>
    </row>
    <row r="47" spans="2:11" ht="15" customHeight="1">
      <c r="B47" s="229"/>
      <c r="C47" s="230"/>
      <c r="D47" s="230"/>
      <c r="E47" s="353" t="s">
        <v>552</v>
      </c>
      <c r="F47" s="353"/>
      <c r="G47" s="353"/>
      <c r="H47" s="353"/>
      <c r="I47" s="353"/>
      <c r="J47" s="353"/>
      <c r="K47" s="226"/>
    </row>
    <row r="48" spans="2:11" ht="15" customHeight="1">
      <c r="B48" s="229"/>
      <c r="C48" s="230"/>
      <c r="D48" s="230"/>
      <c r="E48" s="353" t="s">
        <v>553</v>
      </c>
      <c r="F48" s="353"/>
      <c r="G48" s="353"/>
      <c r="H48" s="353"/>
      <c r="I48" s="353"/>
      <c r="J48" s="353"/>
      <c r="K48" s="226"/>
    </row>
    <row r="49" spans="2:11" ht="15" customHeight="1">
      <c r="B49" s="229"/>
      <c r="C49" s="230"/>
      <c r="D49" s="353" t="s">
        <v>554</v>
      </c>
      <c r="E49" s="353"/>
      <c r="F49" s="353"/>
      <c r="G49" s="353"/>
      <c r="H49" s="353"/>
      <c r="I49" s="353"/>
      <c r="J49" s="353"/>
      <c r="K49" s="226"/>
    </row>
    <row r="50" spans="2:11" ht="25.5" customHeight="1">
      <c r="B50" s="225"/>
      <c r="C50" s="354" t="s">
        <v>555</v>
      </c>
      <c r="D50" s="354"/>
      <c r="E50" s="354"/>
      <c r="F50" s="354"/>
      <c r="G50" s="354"/>
      <c r="H50" s="354"/>
      <c r="I50" s="354"/>
      <c r="J50" s="354"/>
      <c r="K50" s="226"/>
    </row>
    <row r="51" spans="2:11" ht="5.25" customHeight="1">
      <c r="B51" s="225"/>
      <c r="C51" s="227"/>
      <c r="D51" s="227"/>
      <c r="E51" s="227"/>
      <c r="F51" s="227"/>
      <c r="G51" s="227"/>
      <c r="H51" s="227"/>
      <c r="I51" s="227"/>
      <c r="J51" s="227"/>
      <c r="K51" s="226"/>
    </row>
    <row r="52" spans="2:11" ht="15" customHeight="1">
      <c r="B52" s="225"/>
      <c r="C52" s="353" t="s">
        <v>556</v>
      </c>
      <c r="D52" s="353"/>
      <c r="E52" s="353"/>
      <c r="F52" s="353"/>
      <c r="G52" s="353"/>
      <c r="H52" s="353"/>
      <c r="I52" s="353"/>
      <c r="J52" s="353"/>
      <c r="K52" s="226"/>
    </row>
    <row r="53" spans="2:11" ht="15" customHeight="1">
      <c r="B53" s="225"/>
      <c r="C53" s="353" t="s">
        <v>557</v>
      </c>
      <c r="D53" s="353"/>
      <c r="E53" s="353"/>
      <c r="F53" s="353"/>
      <c r="G53" s="353"/>
      <c r="H53" s="353"/>
      <c r="I53" s="353"/>
      <c r="J53" s="353"/>
      <c r="K53" s="226"/>
    </row>
    <row r="54" spans="2:11" ht="12.75" customHeight="1">
      <c r="B54" s="225"/>
      <c r="C54" s="228"/>
      <c r="D54" s="228"/>
      <c r="E54" s="228"/>
      <c r="F54" s="228"/>
      <c r="G54" s="228"/>
      <c r="H54" s="228"/>
      <c r="I54" s="228"/>
      <c r="J54" s="228"/>
      <c r="K54" s="226"/>
    </row>
    <row r="55" spans="2:11" ht="15" customHeight="1">
      <c r="B55" s="225"/>
      <c r="C55" s="353" t="s">
        <v>558</v>
      </c>
      <c r="D55" s="353"/>
      <c r="E55" s="353"/>
      <c r="F55" s="353"/>
      <c r="G55" s="353"/>
      <c r="H55" s="353"/>
      <c r="I55" s="353"/>
      <c r="J55" s="353"/>
      <c r="K55" s="226"/>
    </row>
    <row r="56" spans="2:11" ht="15" customHeight="1">
      <c r="B56" s="225"/>
      <c r="C56" s="230"/>
      <c r="D56" s="353" t="s">
        <v>559</v>
      </c>
      <c r="E56" s="353"/>
      <c r="F56" s="353"/>
      <c r="G56" s="353"/>
      <c r="H56" s="353"/>
      <c r="I56" s="353"/>
      <c r="J56" s="353"/>
      <c r="K56" s="226"/>
    </row>
    <row r="57" spans="2:11" ht="15" customHeight="1">
      <c r="B57" s="225"/>
      <c r="C57" s="230"/>
      <c r="D57" s="353" t="s">
        <v>560</v>
      </c>
      <c r="E57" s="353"/>
      <c r="F57" s="353"/>
      <c r="G57" s="353"/>
      <c r="H57" s="353"/>
      <c r="I57" s="353"/>
      <c r="J57" s="353"/>
      <c r="K57" s="226"/>
    </row>
    <row r="58" spans="2:11" ht="15" customHeight="1">
      <c r="B58" s="225"/>
      <c r="C58" s="230"/>
      <c r="D58" s="353" t="s">
        <v>561</v>
      </c>
      <c r="E58" s="353"/>
      <c r="F58" s="353"/>
      <c r="G58" s="353"/>
      <c r="H58" s="353"/>
      <c r="I58" s="353"/>
      <c r="J58" s="353"/>
      <c r="K58" s="226"/>
    </row>
    <row r="59" spans="2:11" ht="15" customHeight="1">
      <c r="B59" s="225"/>
      <c r="C59" s="230"/>
      <c r="D59" s="353" t="s">
        <v>562</v>
      </c>
      <c r="E59" s="353"/>
      <c r="F59" s="353"/>
      <c r="G59" s="353"/>
      <c r="H59" s="353"/>
      <c r="I59" s="353"/>
      <c r="J59" s="353"/>
      <c r="K59" s="226"/>
    </row>
    <row r="60" spans="2:11" ht="15" customHeight="1">
      <c r="B60" s="225"/>
      <c r="C60" s="230"/>
      <c r="D60" s="352" t="s">
        <v>563</v>
      </c>
      <c r="E60" s="352"/>
      <c r="F60" s="352"/>
      <c r="G60" s="352"/>
      <c r="H60" s="352"/>
      <c r="I60" s="352"/>
      <c r="J60" s="352"/>
      <c r="K60" s="226"/>
    </row>
    <row r="61" spans="2:11" ht="15" customHeight="1">
      <c r="B61" s="225"/>
      <c r="C61" s="230"/>
      <c r="D61" s="353" t="s">
        <v>564</v>
      </c>
      <c r="E61" s="353"/>
      <c r="F61" s="353"/>
      <c r="G61" s="353"/>
      <c r="H61" s="353"/>
      <c r="I61" s="353"/>
      <c r="J61" s="353"/>
      <c r="K61" s="226"/>
    </row>
    <row r="62" spans="2:11" ht="12.75" customHeight="1">
      <c r="B62" s="225"/>
      <c r="C62" s="230"/>
      <c r="D62" s="230"/>
      <c r="E62" s="233"/>
      <c r="F62" s="230"/>
      <c r="G62" s="230"/>
      <c r="H62" s="230"/>
      <c r="I62" s="230"/>
      <c r="J62" s="230"/>
      <c r="K62" s="226"/>
    </row>
    <row r="63" spans="2:11" ht="15" customHeight="1">
      <c r="B63" s="225"/>
      <c r="C63" s="230"/>
      <c r="D63" s="353" t="s">
        <v>565</v>
      </c>
      <c r="E63" s="353"/>
      <c r="F63" s="353"/>
      <c r="G63" s="353"/>
      <c r="H63" s="353"/>
      <c r="I63" s="353"/>
      <c r="J63" s="353"/>
      <c r="K63" s="226"/>
    </row>
    <row r="64" spans="2:11" ht="15" customHeight="1">
      <c r="B64" s="225"/>
      <c r="C64" s="230"/>
      <c r="D64" s="352" t="s">
        <v>566</v>
      </c>
      <c r="E64" s="352"/>
      <c r="F64" s="352"/>
      <c r="G64" s="352"/>
      <c r="H64" s="352"/>
      <c r="I64" s="352"/>
      <c r="J64" s="352"/>
      <c r="K64" s="226"/>
    </row>
    <row r="65" spans="2:11" ht="15" customHeight="1">
      <c r="B65" s="225"/>
      <c r="C65" s="230"/>
      <c r="D65" s="353" t="s">
        <v>567</v>
      </c>
      <c r="E65" s="353"/>
      <c r="F65" s="353"/>
      <c r="G65" s="353"/>
      <c r="H65" s="353"/>
      <c r="I65" s="353"/>
      <c r="J65" s="353"/>
      <c r="K65" s="226"/>
    </row>
    <row r="66" spans="2:11" ht="15" customHeight="1">
      <c r="B66" s="225"/>
      <c r="C66" s="230"/>
      <c r="D66" s="353" t="s">
        <v>568</v>
      </c>
      <c r="E66" s="353"/>
      <c r="F66" s="353"/>
      <c r="G66" s="353"/>
      <c r="H66" s="353"/>
      <c r="I66" s="353"/>
      <c r="J66" s="353"/>
      <c r="K66" s="226"/>
    </row>
    <row r="67" spans="2:11" ht="15" customHeight="1">
      <c r="B67" s="225"/>
      <c r="C67" s="230"/>
      <c r="D67" s="353" t="s">
        <v>569</v>
      </c>
      <c r="E67" s="353"/>
      <c r="F67" s="353"/>
      <c r="G67" s="353"/>
      <c r="H67" s="353"/>
      <c r="I67" s="353"/>
      <c r="J67" s="353"/>
      <c r="K67" s="226"/>
    </row>
    <row r="68" spans="2:11" ht="15" customHeight="1">
      <c r="B68" s="225"/>
      <c r="C68" s="230"/>
      <c r="D68" s="353" t="s">
        <v>570</v>
      </c>
      <c r="E68" s="353"/>
      <c r="F68" s="353"/>
      <c r="G68" s="353"/>
      <c r="H68" s="353"/>
      <c r="I68" s="353"/>
      <c r="J68" s="353"/>
      <c r="K68" s="226"/>
    </row>
    <row r="69" spans="2:11" ht="12.75" customHeight="1">
      <c r="B69" s="234"/>
      <c r="C69" s="235"/>
      <c r="D69" s="235"/>
      <c r="E69" s="235"/>
      <c r="F69" s="235"/>
      <c r="G69" s="235"/>
      <c r="H69" s="235"/>
      <c r="I69" s="235"/>
      <c r="J69" s="235"/>
      <c r="K69" s="236"/>
    </row>
    <row r="70" spans="2:11" ht="18.75" customHeight="1">
      <c r="B70" s="237"/>
      <c r="C70" s="237"/>
      <c r="D70" s="237"/>
      <c r="E70" s="237"/>
      <c r="F70" s="237"/>
      <c r="G70" s="237"/>
      <c r="H70" s="237"/>
      <c r="I70" s="237"/>
      <c r="J70" s="237"/>
      <c r="K70" s="238"/>
    </row>
    <row r="71" spans="2:11" ht="18.75" customHeight="1">
      <c r="B71" s="238"/>
      <c r="C71" s="238"/>
      <c r="D71" s="238"/>
      <c r="E71" s="238"/>
      <c r="F71" s="238"/>
      <c r="G71" s="238"/>
      <c r="H71" s="238"/>
      <c r="I71" s="238"/>
      <c r="J71" s="238"/>
      <c r="K71" s="238"/>
    </row>
    <row r="72" spans="2:11" ht="7.5" customHeight="1">
      <c r="B72" s="239"/>
      <c r="C72" s="240"/>
      <c r="D72" s="240"/>
      <c r="E72" s="240"/>
      <c r="F72" s="240"/>
      <c r="G72" s="240"/>
      <c r="H72" s="240"/>
      <c r="I72" s="240"/>
      <c r="J72" s="240"/>
      <c r="K72" s="241"/>
    </row>
    <row r="73" spans="2:11" ht="45" customHeight="1">
      <c r="B73" s="242"/>
      <c r="C73" s="351" t="s">
        <v>108</v>
      </c>
      <c r="D73" s="351"/>
      <c r="E73" s="351"/>
      <c r="F73" s="351"/>
      <c r="G73" s="351"/>
      <c r="H73" s="351"/>
      <c r="I73" s="351"/>
      <c r="J73" s="351"/>
      <c r="K73" s="243"/>
    </row>
    <row r="74" spans="2:11" ht="17.25" customHeight="1">
      <c r="B74" s="242"/>
      <c r="C74" s="244" t="s">
        <v>571</v>
      </c>
      <c r="D74" s="244"/>
      <c r="E74" s="244"/>
      <c r="F74" s="244" t="s">
        <v>572</v>
      </c>
      <c r="G74" s="245"/>
      <c r="H74" s="244" t="s">
        <v>134</v>
      </c>
      <c r="I74" s="244" t="s">
        <v>59</v>
      </c>
      <c r="J74" s="244" t="s">
        <v>573</v>
      </c>
      <c r="K74" s="243"/>
    </row>
    <row r="75" spans="2:11" ht="17.25" customHeight="1">
      <c r="B75" s="242"/>
      <c r="C75" s="246" t="s">
        <v>574</v>
      </c>
      <c r="D75" s="246"/>
      <c r="E75" s="246"/>
      <c r="F75" s="247" t="s">
        <v>575</v>
      </c>
      <c r="G75" s="248"/>
      <c r="H75" s="246"/>
      <c r="I75" s="246"/>
      <c r="J75" s="246" t="s">
        <v>576</v>
      </c>
      <c r="K75" s="243"/>
    </row>
    <row r="76" spans="2:11" ht="5.25" customHeight="1">
      <c r="B76" s="242"/>
      <c r="C76" s="249"/>
      <c r="D76" s="249"/>
      <c r="E76" s="249"/>
      <c r="F76" s="249"/>
      <c r="G76" s="250"/>
      <c r="H76" s="249"/>
      <c r="I76" s="249"/>
      <c r="J76" s="249"/>
      <c r="K76" s="243"/>
    </row>
    <row r="77" spans="2:11" ht="15" customHeight="1">
      <c r="B77" s="242"/>
      <c r="C77" s="232" t="s">
        <v>55</v>
      </c>
      <c r="D77" s="249"/>
      <c r="E77" s="249"/>
      <c r="F77" s="251" t="s">
        <v>78</v>
      </c>
      <c r="G77" s="250"/>
      <c r="H77" s="232" t="s">
        <v>577</v>
      </c>
      <c r="I77" s="232" t="s">
        <v>578</v>
      </c>
      <c r="J77" s="232">
        <v>20</v>
      </c>
      <c r="K77" s="243"/>
    </row>
    <row r="78" spans="2:11" ht="15" customHeight="1">
      <c r="B78" s="242"/>
      <c r="C78" s="232" t="s">
        <v>579</v>
      </c>
      <c r="D78" s="232"/>
      <c r="E78" s="232"/>
      <c r="F78" s="251" t="s">
        <v>78</v>
      </c>
      <c r="G78" s="250"/>
      <c r="H78" s="232" t="s">
        <v>580</v>
      </c>
      <c r="I78" s="232" t="s">
        <v>578</v>
      </c>
      <c r="J78" s="232">
        <v>120</v>
      </c>
      <c r="K78" s="243"/>
    </row>
    <row r="79" spans="2:11" ht="15" customHeight="1">
      <c r="B79" s="252"/>
      <c r="C79" s="232" t="s">
        <v>581</v>
      </c>
      <c r="D79" s="232"/>
      <c r="E79" s="232"/>
      <c r="F79" s="251" t="s">
        <v>582</v>
      </c>
      <c r="G79" s="250"/>
      <c r="H79" s="232" t="s">
        <v>583</v>
      </c>
      <c r="I79" s="232" t="s">
        <v>578</v>
      </c>
      <c r="J79" s="232">
        <v>50</v>
      </c>
      <c r="K79" s="243"/>
    </row>
    <row r="80" spans="2:11" ht="15" customHeight="1">
      <c r="B80" s="252"/>
      <c r="C80" s="232" t="s">
        <v>584</v>
      </c>
      <c r="D80" s="232"/>
      <c r="E80" s="232"/>
      <c r="F80" s="251" t="s">
        <v>78</v>
      </c>
      <c r="G80" s="250"/>
      <c r="H80" s="232" t="s">
        <v>585</v>
      </c>
      <c r="I80" s="232" t="s">
        <v>586</v>
      </c>
      <c r="J80" s="232"/>
      <c r="K80" s="243"/>
    </row>
    <row r="81" spans="2:11" ht="15" customHeight="1">
      <c r="B81" s="252"/>
      <c r="C81" s="253" t="s">
        <v>587</v>
      </c>
      <c r="D81" s="253"/>
      <c r="E81" s="253"/>
      <c r="F81" s="254" t="s">
        <v>582</v>
      </c>
      <c r="G81" s="253"/>
      <c r="H81" s="253" t="s">
        <v>588</v>
      </c>
      <c r="I81" s="253" t="s">
        <v>578</v>
      </c>
      <c r="J81" s="253">
        <v>15</v>
      </c>
      <c r="K81" s="243"/>
    </row>
    <row r="82" spans="2:11" ht="15" customHeight="1">
      <c r="B82" s="252"/>
      <c r="C82" s="253" t="s">
        <v>589</v>
      </c>
      <c r="D82" s="253"/>
      <c r="E82" s="253"/>
      <c r="F82" s="254" t="s">
        <v>582</v>
      </c>
      <c r="G82" s="253"/>
      <c r="H82" s="253" t="s">
        <v>590</v>
      </c>
      <c r="I82" s="253" t="s">
        <v>578</v>
      </c>
      <c r="J82" s="253">
        <v>15</v>
      </c>
      <c r="K82" s="243"/>
    </row>
    <row r="83" spans="2:11" ht="15" customHeight="1">
      <c r="B83" s="252"/>
      <c r="C83" s="253" t="s">
        <v>591</v>
      </c>
      <c r="D83" s="253"/>
      <c r="E83" s="253"/>
      <c r="F83" s="254" t="s">
        <v>582</v>
      </c>
      <c r="G83" s="253"/>
      <c r="H83" s="253" t="s">
        <v>592</v>
      </c>
      <c r="I83" s="253" t="s">
        <v>578</v>
      </c>
      <c r="J83" s="253">
        <v>20</v>
      </c>
      <c r="K83" s="243"/>
    </row>
    <row r="84" spans="2:11" ht="15" customHeight="1">
      <c r="B84" s="252"/>
      <c r="C84" s="253" t="s">
        <v>593</v>
      </c>
      <c r="D84" s="253"/>
      <c r="E84" s="253"/>
      <c r="F84" s="254" t="s">
        <v>582</v>
      </c>
      <c r="G84" s="253"/>
      <c r="H84" s="253" t="s">
        <v>594</v>
      </c>
      <c r="I84" s="253" t="s">
        <v>578</v>
      </c>
      <c r="J84" s="253">
        <v>20</v>
      </c>
      <c r="K84" s="243"/>
    </row>
    <row r="85" spans="2:11" ht="15" customHeight="1">
      <c r="B85" s="252"/>
      <c r="C85" s="232" t="s">
        <v>595</v>
      </c>
      <c r="D85" s="232"/>
      <c r="E85" s="232"/>
      <c r="F85" s="251" t="s">
        <v>582</v>
      </c>
      <c r="G85" s="250"/>
      <c r="H85" s="232" t="s">
        <v>596</v>
      </c>
      <c r="I85" s="232" t="s">
        <v>578</v>
      </c>
      <c r="J85" s="232">
        <v>50</v>
      </c>
      <c r="K85" s="243"/>
    </row>
    <row r="86" spans="2:11" ht="15" customHeight="1">
      <c r="B86" s="252"/>
      <c r="C86" s="232" t="s">
        <v>597</v>
      </c>
      <c r="D86" s="232"/>
      <c r="E86" s="232"/>
      <c r="F86" s="251" t="s">
        <v>582</v>
      </c>
      <c r="G86" s="250"/>
      <c r="H86" s="232" t="s">
        <v>598</v>
      </c>
      <c r="I86" s="232" t="s">
        <v>578</v>
      </c>
      <c r="J86" s="232">
        <v>20</v>
      </c>
      <c r="K86" s="243"/>
    </row>
    <row r="87" spans="2:11" ht="15" customHeight="1">
      <c r="B87" s="252"/>
      <c r="C87" s="232" t="s">
        <v>599</v>
      </c>
      <c r="D87" s="232"/>
      <c r="E87" s="232"/>
      <c r="F87" s="251" t="s">
        <v>582</v>
      </c>
      <c r="G87" s="250"/>
      <c r="H87" s="232" t="s">
        <v>600</v>
      </c>
      <c r="I87" s="232" t="s">
        <v>578</v>
      </c>
      <c r="J87" s="232">
        <v>20</v>
      </c>
      <c r="K87" s="243"/>
    </row>
    <row r="88" spans="2:11" ht="15" customHeight="1">
      <c r="B88" s="252"/>
      <c r="C88" s="232" t="s">
        <v>601</v>
      </c>
      <c r="D88" s="232"/>
      <c r="E88" s="232"/>
      <c r="F88" s="251" t="s">
        <v>582</v>
      </c>
      <c r="G88" s="250"/>
      <c r="H88" s="232" t="s">
        <v>602</v>
      </c>
      <c r="I88" s="232" t="s">
        <v>578</v>
      </c>
      <c r="J88" s="232">
        <v>50</v>
      </c>
      <c r="K88" s="243"/>
    </row>
    <row r="89" spans="2:11" ht="15" customHeight="1">
      <c r="B89" s="252"/>
      <c r="C89" s="232" t="s">
        <v>603</v>
      </c>
      <c r="D89" s="232"/>
      <c r="E89" s="232"/>
      <c r="F89" s="251" t="s">
        <v>582</v>
      </c>
      <c r="G89" s="250"/>
      <c r="H89" s="232" t="s">
        <v>603</v>
      </c>
      <c r="I89" s="232" t="s">
        <v>578</v>
      </c>
      <c r="J89" s="232">
        <v>50</v>
      </c>
      <c r="K89" s="243"/>
    </row>
    <row r="90" spans="2:11" ht="15" customHeight="1">
      <c r="B90" s="252"/>
      <c r="C90" s="232" t="s">
        <v>139</v>
      </c>
      <c r="D90" s="232"/>
      <c r="E90" s="232"/>
      <c r="F90" s="251" t="s">
        <v>582</v>
      </c>
      <c r="G90" s="250"/>
      <c r="H90" s="232" t="s">
        <v>604</v>
      </c>
      <c r="I90" s="232" t="s">
        <v>578</v>
      </c>
      <c r="J90" s="232">
        <v>255</v>
      </c>
      <c r="K90" s="243"/>
    </row>
    <row r="91" spans="2:11" ht="15" customHeight="1">
      <c r="B91" s="252"/>
      <c r="C91" s="232" t="s">
        <v>605</v>
      </c>
      <c r="D91" s="232"/>
      <c r="E91" s="232"/>
      <c r="F91" s="251" t="s">
        <v>78</v>
      </c>
      <c r="G91" s="250"/>
      <c r="H91" s="232" t="s">
        <v>606</v>
      </c>
      <c r="I91" s="232" t="s">
        <v>607</v>
      </c>
      <c r="J91" s="232"/>
      <c r="K91" s="243"/>
    </row>
    <row r="92" spans="2:11" ht="15" customHeight="1">
      <c r="B92" s="252"/>
      <c r="C92" s="232" t="s">
        <v>608</v>
      </c>
      <c r="D92" s="232"/>
      <c r="E92" s="232"/>
      <c r="F92" s="251" t="s">
        <v>78</v>
      </c>
      <c r="G92" s="250"/>
      <c r="H92" s="232" t="s">
        <v>609</v>
      </c>
      <c r="I92" s="232" t="s">
        <v>610</v>
      </c>
      <c r="J92" s="232"/>
      <c r="K92" s="243"/>
    </row>
    <row r="93" spans="2:11" ht="15" customHeight="1">
      <c r="B93" s="252"/>
      <c r="C93" s="232" t="s">
        <v>611</v>
      </c>
      <c r="D93" s="232"/>
      <c r="E93" s="232"/>
      <c r="F93" s="251" t="s">
        <v>78</v>
      </c>
      <c r="G93" s="250"/>
      <c r="H93" s="232" t="s">
        <v>611</v>
      </c>
      <c r="I93" s="232" t="s">
        <v>610</v>
      </c>
      <c r="J93" s="232"/>
      <c r="K93" s="243"/>
    </row>
    <row r="94" spans="2:11" ht="15" customHeight="1">
      <c r="B94" s="252"/>
      <c r="C94" s="232" t="s">
        <v>40</v>
      </c>
      <c r="D94" s="232"/>
      <c r="E94" s="232"/>
      <c r="F94" s="251" t="s">
        <v>78</v>
      </c>
      <c r="G94" s="250"/>
      <c r="H94" s="232" t="s">
        <v>612</v>
      </c>
      <c r="I94" s="232" t="s">
        <v>610</v>
      </c>
      <c r="J94" s="232"/>
      <c r="K94" s="243"/>
    </row>
    <row r="95" spans="2:11" ht="15" customHeight="1">
      <c r="B95" s="252"/>
      <c r="C95" s="232" t="s">
        <v>50</v>
      </c>
      <c r="D95" s="232"/>
      <c r="E95" s="232"/>
      <c r="F95" s="251" t="s">
        <v>78</v>
      </c>
      <c r="G95" s="250"/>
      <c r="H95" s="232" t="s">
        <v>613</v>
      </c>
      <c r="I95" s="232" t="s">
        <v>610</v>
      </c>
      <c r="J95" s="232"/>
      <c r="K95" s="243"/>
    </row>
    <row r="96" spans="2:11" ht="15" customHeight="1">
      <c r="B96" s="255"/>
      <c r="C96" s="256"/>
      <c r="D96" s="256"/>
      <c r="E96" s="256"/>
      <c r="F96" s="256"/>
      <c r="G96" s="256"/>
      <c r="H96" s="256"/>
      <c r="I96" s="256"/>
      <c r="J96" s="256"/>
      <c r="K96" s="257"/>
    </row>
    <row r="97" spans="2:11" ht="18.75" customHeight="1">
      <c r="B97" s="258"/>
      <c r="C97" s="259"/>
      <c r="D97" s="259"/>
      <c r="E97" s="259"/>
      <c r="F97" s="259"/>
      <c r="G97" s="259"/>
      <c r="H97" s="259"/>
      <c r="I97" s="259"/>
      <c r="J97" s="259"/>
      <c r="K97" s="258"/>
    </row>
    <row r="98" spans="2:11" ht="18.75" customHeight="1">
      <c r="B98" s="238"/>
      <c r="C98" s="238"/>
      <c r="D98" s="238"/>
      <c r="E98" s="238"/>
      <c r="F98" s="238"/>
      <c r="G98" s="238"/>
      <c r="H98" s="238"/>
      <c r="I98" s="238"/>
      <c r="J98" s="238"/>
      <c r="K98" s="238"/>
    </row>
    <row r="99" spans="2:11" ht="7.5" customHeight="1">
      <c r="B99" s="239"/>
      <c r="C99" s="240"/>
      <c r="D99" s="240"/>
      <c r="E99" s="240"/>
      <c r="F99" s="240"/>
      <c r="G99" s="240"/>
      <c r="H99" s="240"/>
      <c r="I99" s="240"/>
      <c r="J99" s="240"/>
      <c r="K99" s="241"/>
    </row>
    <row r="100" spans="2:11" ht="45" customHeight="1">
      <c r="B100" s="242"/>
      <c r="C100" s="351" t="s">
        <v>614</v>
      </c>
      <c r="D100" s="351"/>
      <c r="E100" s="351"/>
      <c r="F100" s="351"/>
      <c r="G100" s="351"/>
      <c r="H100" s="351"/>
      <c r="I100" s="351"/>
      <c r="J100" s="351"/>
      <c r="K100" s="243"/>
    </row>
    <row r="101" spans="2:11" ht="17.25" customHeight="1">
      <c r="B101" s="242"/>
      <c r="C101" s="244" t="s">
        <v>571</v>
      </c>
      <c r="D101" s="244"/>
      <c r="E101" s="244"/>
      <c r="F101" s="244" t="s">
        <v>572</v>
      </c>
      <c r="G101" s="245"/>
      <c r="H101" s="244" t="s">
        <v>134</v>
      </c>
      <c r="I101" s="244" t="s">
        <v>59</v>
      </c>
      <c r="J101" s="244" t="s">
        <v>573</v>
      </c>
      <c r="K101" s="243"/>
    </row>
    <row r="102" spans="2:11" ht="17.25" customHeight="1">
      <c r="B102" s="242"/>
      <c r="C102" s="246" t="s">
        <v>574</v>
      </c>
      <c r="D102" s="246"/>
      <c r="E102" s="246"/>
      <c r="F102" s="247" t="s">
        <v>575</v>
      </c>
      <c r="G102" s="248"/>
      <c r="H102" s="246"/>
      <c r="I102" s="246"/>
      <c r="J102" s="246" t="s">
        <v>576</v>
      </c>
      <c r="K102" s="243"/>
    </row>
    <row r="103" spans="2:11" ht="5.25" customHeight="1">
      <c r="B103" s="242"/>
      <c r="C103" s="244"/>
      <c r="D103" s="244"/>
      <c r="E103" s="244"/>
      <c r="F103" s="244"/>
      <c r="G103" s="260"/>
      <c r="H103" s="244"/>
      <c r="I103" s="244"/>
      <c r="J103" s="244"/>
      <c r="K103" s="243"/>
    </row>
    <row r="104" spans="2:11" ht="15" customHeight="1">
      <c r="B104" s="242"/>
      <c r="C104" s="232" t="s">
        <v>55</v>
      </c>
      <c r="D104" s="249"/>
      <c r="E104" s="249"/>
      <c r="F104" s="251" t="s">
        <v>78</v>
      </c>
      <c r="G104" s="260"/>
      <c r="H104" s="232" t="s">
        <v>615</v>
      </c>
      <c r="I104" s="232" t="s">
        <v>578</v>
      </c>
      <c r="J104" s="232">
        <v>20</v>
      </c>
      <c r="K104" s="243"/>
    </row>
    <row r="105" spans="2:11" ht="15" customHeight="1">
      <c r="B105" s="242"/>
      <c r="C105" s="232" t="s">
        <v>579</v>
      </c>
      <c r="D105" s="232"/>
      <c r="E105" s="232"/>
      <c r="F105" s="251" t="s">
        <v>78</v>
      </c>
      <c r="G105" s="232"/>
      <c r="H105" s="232" t="s">
        <v>615</v>
      </c>
      <c r="I105" s="232" t="s">
        <v>578</v>
      </c>
      <c r="J105" s="232">
        <v>120</v>
      </c>
      <c r="K105" s="243"/>
    </row>
    <row r="106" spans="2:11" ht="15" customHeight="1">
      <c r="B106" s="252"/>
      <c r="C106" s="232" t="s">
        <v>581</v>
      </c>
      <c r="D106" s="232"/>
      <c r="E106" s="232"/>
      <c r="F106" s="251" t="s">
        <v>582</v>
      </c>
      <c r="G106" s="232"/>
      <c r="H106" s="232" t="s">
        <v>615</v>
      </c>
      <c r="I106" s="232" t="s">
        <v>578</v>
      </c>
      <c r="J106" s="232">
        <v>50</v>
      </c>
      <c r="K106" s="243"/>
    </row>
    <row r="107" spans="2:11" ht="15" customHeight="1">
      <c r="B107" s="252"/>
      <c r="C107" s="232" t="s">
        <v>584</v>
      </c>
      <c r="D107" s="232"/>
      <c r="E107" s="232"/>
      <c r="F107" s="251" t="s">
        <v>78</v>
      </c>
      <c r="G107" s="232"/>
      <c r="H107" s="232" t="s">
        <v>615</v>
      </c>
      <c r="I107" s="232" t="s">
        <v>586</v>
      </c>
      <c r="J107" s="232"/>
      <c r="K107" s="243"/>
    </row>
    <row r="108" spans="2:11" ht="15" customHeight="1">
      <c r="B108" s="252"/>
      <c r="C108" s="232" t="s">
        <v>595</v>
      </c>
      <c r="D108" s="232"/>
      <c r="E108" s="232"/>
      <c r="F108" s="251" t="s">
        <v>582</v>
      </c>
      <c r="G108" s="232"/>
      <c r="H108" s="232" t="s">
        <v>615</v>
      </c>
      <c r="I108" s="232" t="s">
        <v>578</v>
      </c>
      <c r="J108" s="232">
        <v>50</v>
      </c>
      <c r="K108" s="243"/>
    </row>
    <row r="109" spans="2:11" ht="15" customHeight="1">
      <c r="B109" s="252"/>
      <c r="C109" s="232" t="s">
        <v>603</v>
      </c>
      <c r="D109" s="232"/>
      <c r="E109" s="232"/>
      <c r="F109" s="251" t="s">
        <v>582</v>
      </c>
      <c r="G109" s="232"/>
      <c r="H109" s="232" t="s">
        <v>615</v>
      </c>
      <c r="I109" s="232" t="s">
        <v>578</v>
      </c>
      <c r="J109" s="232">
        <v>50</v>
      </c>
      <c r="K109" s="243"/>
    </row>
    <row r="110" spans="2:11" ht="15" customHeight="1">
      <c r="B110" s="252"/>
      <c r="C110" s="232" t="s">
        <v>601</v>
      </c>
      <c r="D110" s="232"/>
      <c r="E110" s="232"/>
      <c r="F110" s="251" t="s">
        <v>582</v>
      </c>
      <c r="G110" s="232"/>
      <c r="H110" s="232" t="s">
        <v>615</v>
      </c>
      <c r="I110" s="232" t="s">
        <v>578</v>
      </c>
      <c r="J110" s="232">
        <v>50</v>
      </c>
      <c r="K110" s="243"/>
    </row>
    <row r="111" spans="2:11" ht="15" customHeight="1">
      <c r="B111" s="252"/>
      <c r="C111" s="232" t="s">
        <v>55</v>
      </c>
      <c r="D111" s="232"/>
      <c r="E111" s="232"/>
      <c r="F111" s="251" t="s">
        <v>78</v>
      </c>
      <c r="G111" s="232"/>
      <c r="H111" s="232" t="s">
        <v>616</v>
      </c>
      <c r="I111" s="232" t="s">
        <v>578</v>
      </c>
      <c r="J111" s="232">
        <v>20</v>
      </c>
      <c r="K111" s="243"/>
    </row>
    <row r="112" spans="2:11" ht="15" customHeight="1">
      <c r="B112" s="252"/>
      <c r="C112" s="232" t="s">
        <v>617</v>
      </c>
      <c r="D112" s="232"/>
      <c r="E112" s="232"/>
      <c r="F112" s="251" t="s">
        <v>78</v>
      </c>
      <c r="G112" s="232"/>
      <c r="H112" s="232" t="s">
        <v>618</v>
      </c>
      <c r="I112" s="232" t="s">
        <v>578</v>
      </c>
      <c r="J112" s="232">
        <v>120</v>
      </c>
      <c r="K112" s="243"/>
    </row>
    <row r="113" spans="2:11" ht="15" customHeight="1">
      <c r="B113" s="252"/>
      <c r="C113" s="232" t="s">
        <v>40</v>
      </c>
      <c r="D113" s="232"/>
      <c r="E113" s="232"/>
      <c r="F113" s="251" t="s">
        <v>78</v>
      </c>
      <c r="G113" s="232"/>
      <c r="H113" s="232" t="s">
        <v>619</v>
      </c>
      <c r="I113" s="232" t="s">
        <v>610</v>
      </c>
      <c r="J113" s="232"/>
      <c r="K113" s="243"/>
    </row>
    <row r="114" spans="2:11" ht="15" customHeight="1">
      <c r="B114" s="252"/>
      <c r="C114" s="232" t="s">
        <v>50</v>
      </c>
      <c r="D114" s="232"/>
      <c r="E114" s="232"/>
      <c r="F114" s="251" t="s">
        <v>78</v>
      </c>
      <c r="G114" s="232"/>
      <c r="H114" s="232" t="s">
        <v>620</v>
      </c>
      <c r="I114" s="232" t="s">
        <v>610</v>
      </c>
      <c r="J114" s="232"/>
      <c r="K114" s="243"/>
    </row>
    <row r="115" spans="2:11" ht="15" customHeight="1">
      <c r="B115" s="252"/>
      <c r="C115" s="232" t="s">
        <v>59</v>
      </c>
      <c r="D115" s="232"/>
      <c r="E115" s="232"/>
      <c r="F115" s="251" t="s">
        <v>78</v>
      </c>
      <c r="G115" s="232"/>
      <c r="H115" s="232" t="s">
        <v>621</v>
      </c>
      <c r="I115" s="232" t="s">
        <v>622</v>
      </c>
      <c r="J115" s="232"/>
      <c r="K115" s="243"/>
    </row>
    <row r="116" spans="2:11" ht="15" customHeight="1">
      <c r="B116" s="255"/>
      <c r="C116" s="261"/>
      <c r="D116" s="261"/>
      <c r="E116" s="261"/>
      <c r="F116" s="261"/>
      <c r="G116" s="261"/>
      <c r="H116" s="261"/>
      <c r="I116" s="261"/>
      <c r="J116" s="261"/>
      <c r="K116" s="257"/>
    </row>
    <row r="117" spans="2:11" ht="18.75" customHeight="1">
      <c r="B117" s="262"/>
      <c r="C117" s="228"/>
      <c r="D117" s="228"/>
      <c r="E117" s="228"/>
      <c r="F117" s="263"/>
      <c r="G117" s="228"/>
      <c r="H117" s="228"/>
      <c r="I117" s="228"/>
      <c r="J117" s="228"/>
      <c r="K117" s="262"/>
    </row>
    <row r="118" spans="2:11" ht="18.75" customHeight="1">
      <c r="B118" s="238"/>
      <c r="C118" s="238"/>
      <c r="D118" s="238"/>
      <c r="E118" s="238"/>
      <c r="F118" s="238"/>
      <c r="G118" s="238"/>
      <c r="H118" s="238"/>
      <c r="I118" s="238"/>
      <c r="J118" s="238"/>
      <c r="K118" s="238"/>
    </row>
    <row r="119" spans="2:11" ht="7.5" customHeight="1">
      <c r="B119" s="264"/>
      <c r="C119" s="265"/>
      <c r="D119" s="265"/>
      <c r="E119" s="265"/>
      <c r="F119" s="265"/>
      <c r="G119" s="265"/>
      <c r="H119" s="265"/>
      <c r="I119" s="265"/>
      <c r="J119" s="265"/>
      <c r="K119" s="266"/>
    </row>
    <row r="120" spans="2:11" ht="45" customHeight="1">
      <c r="B120" s="267"/>
      <c r="C120" s="350" t="s">
        <v>623</v>
      </c>
      <c r="D120" s="350"/>
      <c r="E120" s="350"/>
      <c r="F120" s="350"/>
      <c r="G120" s="350"/>
      <c r="H120" s="350"/>
      <c r="I120" s="350"/>
      <c r="J120" s="350"/>
      <c r="K120" s="268"/>
    </row>
    <row r="121" spans="2:11" ht="17.25" customHeight="1">
      <c r="B121" s="269"/>
      <c r="C121" s="244" t="s">
        <v>571</v>
      </c>
      <c r="D121" s="244"/>
      <c r="E121" s="244"/>
      <c r="F121" s="244" t="s">
        <v>572</v>
      </c>
      <c r="G121" s="245"/>
      <c r="H121" s="244" t="s">
        <v>134</v>
      </c>
      <c r="I121" s="244" t="s">
        <v>59</v>
      </c>
      <c r="J121" s="244" t="s">
        <v>573</v>
      </c>
      <c r="K121" s="270"/>
    </row>
    <row r="122" spans="2:11" ht="17.25" customHeight="1">
      <c r="B122" s="269"/>
      <c r="C122" s="246" t="s">
        <v>574</v>
      </c>
      <c r="D122" s="246"/>
      <c r="E122" s="246"/>
      <c r="F122" s="247" t="s">
        <v>575</v>
      </c>
      <c r="G122" s="248"/>
      <c r="H122" s="246"/>
      <c r="I122" s="246"/>
      <c r="J122" s="246" t="s">
        <v>576</v>
      </c>
      <c r="K122" s="270"/>
    </row>
    <row r="123" spans="2:11" ht="5.25" customHeight="1">
      <c r="B123" s="271"/>
      <c r="C123" s="249"/>
      <c r="D123" s="249"/>
      <c r="E123" s="249"/>
      <c r="F123" s="249"/>
      <c r="G123" s="232"/>
      <c r="H123" s="249"/>
      <c r="I123" s="249"/>
      <c r="J123" s="249"/>
      <c r="K123" s="272"/>
    </row>
    <row r="124" spans="2:11" ht="15" customHeight="1">
      <c r="B124" s="271"/>
      <c r="C124" s="232" t="s">
        <v>579</v>
      </c>
      <c r="D124" s="249"/>
      <c r="E124" s="249"/>
      <c r="F124" s="251" t="s">
        <v>78</v>
      </c>
      <c r="G124" s="232"/>
      <c r="H124" s="232" t="s">
        <v>615</v>
      </c>
      <c r="I124" s="232" t="s">
        <v>578</v>
      </c>
      <c r="J124" s="232">
        <v>120</v>
      </c>
      <c r="K124" s="273"/>
    </row>
    <row r="125" spans="2:11" ht="15" customHeight="1">
      <c r="B125" s="271"/>
      <c r="C125" s="232" t="s">
        <v>624</v>
      </c>
      <c r="D125" s="232"/>
      <c r="E125" s="232"/>
      <c r="F125" s="251" t="s">
        <v>78</v>
      </c>
      <c r="G125" s="232"/>
      <c r="H125" s="232" t="s">
        <v>625</v>
      </c>
      <c r="I125" s="232" t="s">
        <v>578</v>
      </c>
      <c r="J125" s="232" t="s">
        <v>626</v>
      </c>
      <c r="K125" s="273"/>
    </row>
    <row r="126" spans="2:11" ht="15" customHeight="1">
      <c r="B126" s="271"/>
      <c r="C126" s="232" t="s">
        <v>88</v>
      </c>
      <c r="D126" s="232"/>
      <c r="E126" s="232"/>
      <c r="F126" s="251" t="s">
        <v>78</v>
      </c>
      <c r="G126" s="232"/>
      <c r="H126" s="232" t="s">
        <v>627</v>
      </c>
      <c r="I126" s="232" t="s">
        <v>578</v>
      </c>
      <c r="J126" s="232" t="s">
        <v>626</v>
      </c>
      <c r="K126" s="273"/>
    </row>
    <row r="127" spans="2:11" ht="15" customHeight="1">
      <c r="B127" s="271"/>
      <c r="C127" s="232" t="s">
        <v>587</v>
      </c>
      <c r="D127" s="232"/>
      <c r="E127" s="232"/>
      <c r="F127" s="251" t="s">
        <v>582</v>
      </c>
      <c r="G127" s="232"/>
      <c r="H127" s="232" t="s">
        <v>588</v>
      </c>
      <c r="I127" s="232" t="s">
        <v>578</v>
      </c>
      <c r="J127" s="232">
        <v>15</v>
      </c>
      <c r="K127" s="273"/>
    </row>
    <row r="128" spans="2:11" ht="15" customHeight="1">
      <c r="B128" s="271"/>
      <c r="C128" s="253" t="s">
        <v>589</v>
      </c>
      <c r="D128" s="253"/>
      <c r="E128" s="253"/>
      <c r="F128" s="254" t="s">
        <v>582</v>
      </c>
      <c r="G128" s="253"/>
      <c r="H128" s="253" t="s">
        <v>590</v>
      </c>
      <c r="I128" s="253" t="s">
        <v>578</v>
      </c>
      <c r="J128" s="253">
        <v>15</v>
      </c>
      <c r="K128" s="273"/>
    </row>
    <row r="129" spans="2:11" ht="15" customHeight="1">
      <c r="B129" s="271"/>
      <c r="C129" s="253" t="s">
        <v>591</v>
      </c>
      <c r="D129" s="253"/>
      <c r="E129" s="253"/>
      <c r="F129" s="254" t="s">
        <v>582</v>
      </c>
      <c r="G129" s="253"/>
      <c r="H129" s="253" t="s">
        <v>592</v>
      </c>
      <c r="I129" s="253" t="s">
        <v>578</v>
      </c>
      <c r="J129" s="253">
        <v>20</v>
      </c>
      <c r="K129" s="273"/>
    </row>
    <row r="130" spans="2:11" ht="15" customHeight="1">
      <c r="B130" s="271"/>
      <c r="C130" s="253" t="s">
        <v>593</v>
      </c>
      <c r="D130" s="253"/>
      <c r="E130" s="253"/>
      <c r="F130" s="254" t="s">
        <v>582</v>
      </c>
      <c r="G130" s="253"/>
      <c r="H130" s="253" t="s">
        <v>594</v>
      </c>
      <c r="I130" s="253" t="s">
        <v>578</v>
      </c>
      <c r="J130" s="253">
        <v>20</v>
      </c>
      <c r="K130" s="273"/>
    </row>
    <row r="131" spans="2:11" ht="15" customHeight="1">
      <c r="B131" s="271"/>
      <c r="C131" s="232" t="s">
        <v>581</v>
      </c>
      <c r="D131" s="232"/>
      <c r="E131" s="232"/>
      <c r="F131" s="251" t="s">
        <v>582</v>
      </c>
      <c r="G131" s="232"/>
      <c r="H131" s="232" t="s">
        <v>615</v>
      </c>
      <c r="I131" s="232" t="s">
        <v>578</v>
      </c>
      <c r="J131" s="232">
        <v>50</v>
      </c>
      <c r="K131" s="273"/>
    </row>
    <row r="132" spans="2:11" ht="15" customHeight="1">
      <c r="B132" s="271"/>
      <c r="C132" s="232" t="s">
        <v>595</v>
      </c>
      <c r="D132" s="232"/>
      <c r="E132" s="232"/>
      <c r="F132" s="251" t="s">
        <v>582</v>
      </c>
      <c r="G132" s="232"/>
      <c r="H132" s="232" t="s">
        <v>615</v>
      </c>
      <c r="I132" s="232" t="s">
        <v>578</v>
      </c>
      <c r="J132" s="232">
        <v>50</v>
      </c>
      <c r="K132" s="273"/>
    </row>
    <row r="133" spans="2:11" ht="15" customHeight="1">
      <c r="B133" s="271"/>
      <c r="C133" s="232" t="s">
        <v>601</v>
      </c>
      <c r="D133" s="232"/>
      <c r="E133" s="232"/>
      <c r="F133" s="251" t="s">
        <v>582</v>
      </c>
      <c r="G133" s="232"/>
      <c r="H133" s="232" t="s">
        <v>615</v>
      </c>
      <c r="I133" s="232" t="s">
        <v>578</v>
      </c>
      <c r="J133" s="232">
        <v>50</v>
      </c>
      <c r="K133" s="273"/>
    </row>
    <row r="134" spans="2:11" ht="15" customHeight="1">
      <c r="B134" s="271"/>
      <c r="C134" s="232" t="s">
        <v>603</v>
      </c>
      <c r="D134" s="232"/>
      <c r="E134" s="232"/>
      <c r="F134" s="251" t="s">
        <v>582</v>
      </c>
      <c r="G134" s="232"/>
      <c r="H134" s="232" t="s">
        <v>615</v>
      </c>
      <c r="I134" s="232" t="s">
        <v>578</v>
      </c>
      <c r="J134" s="232">
        <v>50</v>
      </c>
      <c r="K134" s="273"/>
    </row>
    <row r="135" spans="2:11" ht="15" customHeight="1">
      <c r="B135" s="271"/>
      <c r="C135" s="232" t="s">
        <v>139</v>
      </c>
      <c r="D135" s="232"/>
      <c r="E135" s="232"/>
      <c r="F135" s="251" t="s">
        <v>582</v>
      </c>
      <c r="G135" s="232"/>
      <c r="H135" s="232" t="s">
        <v>628</v>
      </c>
      <c r="I135" s="232" t="s">
        <v>578</v>
      </c>
      <c r="J135" s="232">
        <v>255</v>
      </c>
      <c r="K135" s="273"/>
    </row>
    <row r="136" spans="2:11" ht="15" customHeight="1">
      <c r="B136" s="271"/>
      <c r="C136" s="232" t="s">
        <v>605</v>
      </c>
      <c r="D136" s="232"/>
      <c r="E136" s="232"/>
      <c r="F136" s="251" t="s">
        <v>78</v>
      </c>
      <c r="G136" s="232"/>
      <c r="H136" s="232" t="s">
        <v>629</v>
      </c>
      <c r="I136" s="232" t="s">
        <v>607</v>
      </c>
      <c r="J136" s="232"/>
      <c r="K136" s="273"/>
    </row>
    <row r="137" spans="2:11" ht="15" customHeight="1">
      <c r="B137" s="271"/>
      <c r="C137" s="232" t="s">
        <v>608</v>
      </c>
      <c r="D137" s="232"/>
      <c r="E137" s="232"/>
      <c r="F137" s="251" t="s">
        <v>78</v>
      </c>
      <c r="G137" s="232"/>
      <c r="H137" s="232" t="s">
        <v>630</v>
      </c>
      <c r="I137" s="232" t="s">
        <v>610</v>
      </c>
      <c r="J137" s="232"/>
      <c r="K137" s="273"/>
    </row>
    <row r="138" spans="2:11" ht="15" customHeight="1">
      <c r="B138" s="271"/>
      <c r="C138" s="232" t="s">
        <v>611</v>
      </c>
      <c r="D138" s="232"/>
      <c r="E138" s="232"/>
      <c r="F138" s="251" t="s">
        <v>78</v>
      </c>
      <c r="G138" s="232"/>
      <c r="H138" s="232" t="s">
        <v>611</v>
      </c>
      <c r="I138" s="232" t="s">
        <v>610</v>
      </c>
      <c r="J138" s="232"/>
      <c r="K138" s="273"/>
    </row>
    <row r="139" spans="2:11" ht="15" customHeight="1">
      <c r="B139" s="271"/>
      <c r="C139" s="232" t="s">
        <v>40</v>
      </c>
      <c r="D139" s="232"/>
      <c r="E139" s="232"/>
      <c r="F139" s="251" t="s">
        <v>78</v>
      </c>
      <c r="G139" s="232"/>
      <c r="H139" s="232" t="s">
        <v>631</v>
      </c>
      <c r="I139" s="232" t="s">
        <v>610</v>
      </c>
      <c r="J139" s="232"/>
      <c r="K139" s="273"/>
    </row>
    <row r="140" spans="2:11" ht="15" customHeight="1">
      <c r="B140" s="271"/>
      <c r="C140" s="232" t="s">
        <v>632</v>
      </c>
      <c r="D140" s="232"/>
      <c r="E140" s="232"/>
      <c r="F140" s="251" t="s">
        <v>78</v>
      </c>
      <c r="G140" s="232"/>
      <c r="H140" s="232" t="s">
        <v>633</v>
      </c>
      <c r="I140" s="232" t="s">
        <v>610</v>
      </c>
      <c r="J140" s="232"/>
      <c r="K140" s="273"/>
    </row>
    <row r="141" spans="2:11" ht="15" customHeight="1">
      <c r="B141" s="274"/>
      <c r="C141" s="275"/>
      <c r="D141" s="275"/>
      <c r="E141" s="275"/>
      <c r="F141" s="275"/>
      <c r="G141" s="275"/>
      <c r="H141" s="275"/>
      <c r="I141" s="275"/>
      <c r="J141" s="275"/>
      <c r="K141" s="276"/>
    </row>
    <row r="142" spans="2:11" ht="18.75" customHeight="1">
      <c r="B142" s="228"/>
      <c r="C142" s="228"/>
      <c r="D142" s="228"/>
      <c r="E142" s="228"/>
      <c r="F142" s="263"/>
      <c r="G142" s="228"/>
      <c r="H142" s="228"/>
      <c r="I142" s="228"/>
      <c r="J142" s="228"/>
      <c r="K142" s="228"/>
    </row>
    <row r="143" spans="2:11" ht="18.75" customHeight="1">
      <c r="B143" s="238"/>
      <c r="C143" s="238"/>
      <c r="D143" s="238"/>
      <c r="E143" s="238"/>
      <c r="F143" s="238"/>
      <c r="G143" s="238"/>
      <c r="H143" s="238"/>
      <c r="I143" s="238"/>
      <c r="J143" s="238"/>
      <c r="K143" s="238"/>
    </row>
    <row r="144" spans="2:11" ht="7.5" customHeight="1">
      <c r="B144" s="239"/>
      <c r="C144" s="240"/>
      <c r="D144" s="240"/>
      <c r="E144" s="240"/>
      <c r="F144" s="240"/>
      <c r="G144" s="240"/>
      <c r="H144" s="240"/>
      <c r="I144" s="240"/>
      <c r="J144" s="240"/>
      <c r="K144" s="241"/>
    </row>
    <row r="145" spans="2:11" ht="45" customHeight="1">
      <c r="B145" s="242"/>
      <c r="C145" s="351" t="s">
        <v>634</v>
      </c>
      <c r="D145" s="351"/>
      <c r="E145" s="351"/>
      <c r="F145" s="351"/>
      <c r="G145" s="351"/>
      <c r="H145" s="351"/>
      <c r="I145" s="351"/>
      <c r="J145" s="351"/>
      <c r="K145" s="243"/>
    </row>
    <row r="146" spans="2:11" ht="17.25" customHeight="1">
      <c r="B146" s="242"/>
      <c r="C146" s="244" t="s">
        <v>571</v>
      </c>
      <c r="D146" s="244"/>
      <c r="E146" s="244"/>
      <c r="F146" s="244" t="s">
        <v>572</v>
      </c>
      <c r="G146" s="245"/>
      <c r="H146" s="244" t="s">
        <v>134</v>
      </c>
      <c r="I146" s="244" t="s">
        <v>59</v>
      </c>
      <c r="J146" s="244" t="s">
        <v>573</v>
      </c>
      <c r="K146" s="243"/>
    </row>
    <row r="147" spans="2:11" ht="17.25" customHeight="1">
      <c r="B147" s="242"/>
      <c r="C147" s="246" t="s">
        <v>574</v>
      </c>
      <c r="D147" s="246"/>
      <c r="E147" s="246"/>
      <c r="F147" s="247" t="s">
        <v>575</v>
      </c>
      <c r="G147" s="248"/>
      <c r="H147" s="246"/>
      <c r="I147" s="246"/>
      <c r="J147" s="246" t="s">
        <v>576</v>
      </c>
      <c r="K147" s="243"/>
    </row>
    <row r="148" spans="2:11" ht="5.25" customHeight="1">
      <c r="B148" s="252"/>
      <c r="C148" s="249"/>
      <c r="D148" s="249"/>
      <c r="E148" s="249"/>
      <c r="F148" s="249"/>
      <c r="G148" s="250"/>
      <c r="H148" s="249"/>
      <c r="I148" s="249"/>
      <c r="J148" s="249"/>
      <c r="K148" s="273"/>
    </row>
    <row r="149" spans="2:11" ht="15" customHeight="1">
      <c r="B149" s="252"/>
      <c r="C149" s="277" t="s">
        <v>579</v>
      </c>
      <c r="D149" s="232"/>
      <c r="E149" s="232"/>
      <c r="F149" s="278" t="s">
        <v>78</v>
      </c>
      <c r="G149" s="232"/>
      <c r="H149" s="277" t="s">
        <v>615</v>
      </c>
      <c r="I149" s="277" t="s">
        <v>578</v>
      </c>
      <c r="J149" s="277">
        <v>120</v>
      </c>
      <c r="K149" s="273"/>
    </row>
    <row r="150" spans="2:11" ht="15" customHeight="1">
      <c r="B150" s="252"/>
      <c r="C150" s="277" t="s">
        <v>624</v>
      </c>
      <c r="D150" s="232"/>
      <c r="E150" s="232"/>
      <c r="F150" s="278" t="s">
        <v>78</v>
      </c>
      <c r="G150" s="232"/>
      <c r="H150" s="277" t="s">
        <v>635</v>
      </c>
      <c r="I150" s="277" t="s">
        <v>578</v>
      </c>
      <c r="J150" s="277" t="s">
        <v>626</v>
      </c>
      <c r="K150" s="273"/>
    </row>
    <row r="151" spans="2:11" ht="15" customHeight="1">
      <c r="B151" s="252"/>
      <c r="C151" s="277" t="s">
        <v>88</v>
      </c>
      <c r="D151" s="232"/>
      <c r="E151" s="232"/>
      <c r="F151" s="278" t="s">
        <v>78</v>
      </c>
      <c r="G151" s="232"/>
      <c r="H151" s="277" t="s">
        <v>636</v>
      </c>
      <c r="I151" s="277" t="s">
        <v>578</v>
      </c>
      <c r="J151" s="277" t="s">
        <v>626</v>
      </c>
      <c r="K151" s="273"/>
    </row>
    <row r="152" spans="2:11" ht="15" customHeight="1">
      <c r="B152" s="252"/>
      <c r="C152" s="277" t="s">
        <v>581</v>
      </c>
      <c r="D152" s="232"/>
      <c r="E152" s="232"/>
      <c r="F152" s="278" t="s">
        <v>582</v>
      </c>
      <c r="G152" s="232"/>
      <c r="H152" s="277" t="s">
        <v>615</v>
      </c>
      <c r="I152" s="277" t="s">
        <v>578</v>
      </c>
      <c r="J152" s="277">
        <v>50</v>
      </c>
      <c r="K152" s="273"/>
    </row>
    <row r="153" spans="2:11" ht="15" customHeight="1">
      <c r="B153" s="252"/>
      <c r="C153" s="277" t="s">
        <v>584</v>
      </c>
      <c r="D153" s="232"/>
      <c r="E153" s="232"/>
      <c r="F153" s="278" t="s">
        <v>78</v>
      </c>
      <c r="G153" s="232"/>
      <c r="H153" s="277" t="s">
        <v>615</v>
      </c>
      <c r="I153" s="277" t="s">
        <v>586</v>
      </c>
      <c r="J153" s="277"/>
      <c r="K153" s="273"/>
    </row>
    <row r="154" spans="2:11" ht="15" customHeight="1">
      <c r="B154" s="252"/>
      <c r="C154" s="277" t="s">
        <v>595</v>
      </c>
      <c r="D154" s="232"/>
      <c r="E154" s="232"/>
      <c r="F154" s="278" t="s">
        <v>582</v>
      </c>
      <c r="G154" s="232"/>
      <c r="H154" s="277" t="s">
        <v>615</v>
      </c>
      <c r="I154" s="277" t="s">
        <v>578</v>
      </c>
      <c r="J154" s="277">
        <v>50</v>
      </c>
      <c r="K154" s="273"/>
    </row>
    <row r="155" spans="2:11" ht="15" customHeight="1">
      <c r="B155" s="252"/>
      <c r="C155" s="277" t="s">
        <v>603</v>
      </c>
      <c r="D155" s="232"/>
      <c r="E155" s="232"/>
      <c r="F155" s="278" t="s">
        <v>582</v>
      </c>
      <c r="G155" s="232"/>
      <c r="H155" s="277" t="s">
        <v>615</v>
      </c>
      <c r="I155" s="277" t="s">
        <v>578</v>
      </c>
      <c r="J155" s="277">
        <v>50</v>
      </c>
      <c r="K155" s="273"/>
    </row>
    <row r="156" spans="2:11" ht="15" customHeight="1">
      <c r="B156" s="252"/>
      <c r="C156" s="277" t="s">
        <v>601</v>
      </c>
      <c r="D156" s="232"/>
      <c r="E156" s="232"/>
      <c r="F156" s="278" t="s">
        <v>582</v>
      </c>
      <c r="G156" s="232"/>
      <c r="H156" s="277" t="s">
        <v>615</v>
      </c>
      <c r="I156" s="277" t="s">
        <v>578</v>
      </c>
      <c r="J156" s="277">
        <v>50</v>
      </c>
      <c r="K156" s="273"/>
    </row>
    <row r="157" spans="2:11" ht="15" customHeight="1">
      <c r="B157" s="252"/>
      <c r="C157" s="277" t="s">
        <v>115</v>
      </c>
      <c r="D157" s="232"/>
      <c r="E157" s="232"/>
      <c r="F157" s="278" t="s">
        <v>78</v>
      </c>
      <c r="G157" s="232"/>
      <c r="H157" s="277" t="s">
        <v>637</v>
      </c>
      <c r="I157" s="277" t="s">
        <v>578</v>
      </c>
      <c r="J157" s="277" t="s">
        <v>638</v>
      </c>
      <c r="K157" s="273"/>
    </row>
    <row r="158" spans="2:11" ht="15" customHeight="1">
      <c r="B158" s="252"/>
      <c r="C158" s="277" t="s">
        <v>639</v>
      </c>
      <c r="D158" s="232"/>
      <c r="E158" s="232"/>
      <c r="F158" s="278" t="s">
        <v>78</v>
      </c>
      <c r="G158" s="232"/>
      <c r="H158" s="277" t="s">
        <v>640</v>
      </c>
      <c r="I158" s="277" t="s">
        <v>610</v>
      </c>
      <c r="J158" s="277"/>
      <c r="K158" s="273"/>
    </row>
    <row r="159" spans="2:11" ht="15" customHeight="1">
      <c r="B159" s="279"/>
      <c r="C159" s="261"/>
      <c r="D159" s="261"/>
      <c r="E159" s="261"/>
      <c r="F159" s="261"/>
      <c r="G159" s="261"/>
      <c r="H159" s="261"/>
      <c r="I159" s="261"/>
      <c r="J159" s="261"/>
      <c r="K159" s="280"/>
    </row>
    <row r="160" spans="2:11" ht="18.75" customHeight="1">
      <c r="B160" s="228"/>
      <c r="C160" s="232"/>
      <c r="D160" s="232"/>
      <c r="E160" s="232"/>
      <c r="F160" s="251"/>
      <c r="G160" s="232"/>
      <c r="H160" s="232"/>
      <c r="I160" s="232"/>
      <c r="J160" s="232"/>
      <c r="K160" s="228"/>
    </row>
    <row r="161" spans="2:11" ht="18.75" customHeight="1">
      <c r="B161" s="238"/>
      <c r="C161" s="238"/>
      <c r="D161" s="238"/>
      <c r="E161" s="238"/>
      <c r="F161" s="238"/>
      <c r="G161" s="238"/>
      <c r="H161" s="238"/>
      <c r="I161" s="238"/>
      <c r="J161" s="238"/>
      <c r="K161" s="238"/>
    </row>
    <row r="162" spans="2:11" ht="7.5" customHeight="1">
      <c r="B162" s="220"/>
      <c r="C162" s="221"/>
      <c r="D162" s="221"/>
      <c r="E162" s="221"/>
      <c r="F162" s="221"/>
      <c r="G162" s="221"/>
      <c r="H162" s="221"/>
      <c r="I162" s="221"/>
      <c r="J162" s="221"/>
      <c r="K162" s="222"/>
    </row>
    <row r="163" spans="2:11" ht="45" customHeight="1">
      <c r="B163" s="223"/>
      <c r="C163" s="350" t="s">
        <v>641</v>
      </c>
      <c r="D163" s="350"/>
      <c r="E163" s="350"/>
      <c r="F163" s="350"/>
      <c r="G163" s="350"/>
      <c r="H163" s="350"/>
      <c r="I163" s="350"/>
      <c r="J163" s="350"/>
      <c r="K163" s="224"/>
    </row>
    <row r="164" spans="2:11" ht="17.25" customHeight="1">
      <c r="B164" s="223"/>
      <c r="C164" s="244" t="s">
        <v>571</v>
      </c>
      <c r="D164" s="244"/>
      <c r="E164" s="244"/>
      <c r="F164" s="244" t="s">
        <v>572</v>
      </c>
      <c r="G164" s="281"/>
      <c r="H164" s="282" t="s">
        <v>134</v>
      </c>
      <c r="I164" s="282" t="s">
        <v>59</v>
      </c>
      <c r="J164" s="244" t="s">
        <v>573</v>
      </c>
      <c r="K164" s="224"/>
    </row>
    <row r="165" spans="2:11" ht="17.25" customHeight="1">
      <c r="B165" s="225"/>
      <c r="C165" s="246" t="s">
        <v>574</v>
      </c>
      <c r="D165" s="246"/>
      <c r="E165" s="246"/>
      <c r="F165" s="247" t="s">
        <v>575</v>
      </c>
      <c r="G165" s="283"/>
      <c r="H165" s="284"/>
      <c r="I165" s="284"/>
      <c r="J165" s="246" t="s">
        <v>576</v>
      </c>
      <c r="K165" s="226"/>
    </row>
    <row r="166" spans="2:11" ht="5.25" customHeight="1">
      <c r="B166" s="252"/>
      <c r="C166" s="249"/>
      <c r="D166" s="249"/>
      <c r="E166" s="249"/>
      <c r="F166" s="249"/>
      <c r="G166" s="250"/>
      <c r="H166" s="249"/>
      <c r="I166" s="249"/>
      <c r="J166" s="249"/>
      <c r="K166" s="273"/>
    </row>
    <row r="167" spans="2:11" ht="15" customHeight="1">
      <c r="B167" s="252"/>
      <c r="C167" s="232" t="s">
        <v>579</v>
      </c>
      <c r="D167" s="232"/>
      <c r="E167" s="232"/>
      <c r="F167" s="251" t="s">
        <v>78</v>
      </c>
      <c r="G167" s="232"/>
      <c r="H167" s="232" t="s">
        <v>615</v>
      </c>
      <c r="I167" s="232" t="s">
        <v>578</v>
      </c>
      <c r="J167" s="232">
        <v>120</v>
      </c>
      <c r="K167" s="273"/>
    </row>
    <row r="168" spans="2:11" ht="15" customHeight="1">
      <c r="B168" s="252"/>
      <c r="C168" s="232" t="s">
        <v>624</v>
      </c>
      <c r="D168" s="232"/>
      <c r="E168" s="232"/>
      <c r="F168" s="251" t="s">
        <v>78</v>
      </c>
      <c r="G168" s="232"/>
      <c r="H168" s="232" t="s">
        <v>625</v>
      </c>
      <c r="I168" s="232" t="s">
        <v>578</v>
      </c>
      <c r="J168" s="232" t="s">
        <v>626</v>
      </c>
      <c r="K168" s="273"/>
    </row>
    <row r="169" spans="2:11" ht="15" customHeight="1">
      <c r="B169" s="252"/>
      <c r="C169" s="232" t="s">
        <v>88</v>
      </c>
      <c r="D169" s="232"/>
      <c r="E169" s="232"/>
      <c r="F169" s="251" t="s">
        <v>78</v>
      </c>
      <c r="G169" s="232"/>
      <c r="H169" s="232" t="s">
        <v>642</v>
      </c>
      <c r="I169" s="232" t="s">
        <v>578</v>
      </c>
      <c r="J169" s="232" t="s">
        <v>626</v>
      </c>
      <c r="K169" s="273"/>
    </row>
    <row r="170" spans="2:11" ht="15" customHeight="1">
      <c r="B170" s="252"/>
      <c r="C170" s="232" t="s">
        <v>581</v>
      </c>
      <c r="D170" s="232"/>
      <c r="E170" s="232"/>
      <c r="F170" s="251" t="s">
        <v>582</v>
      </c>
      <c r="G170" s="232"/>
      <c r="H170" s="232" t="s">
        <v>642</v>
      </c>
      <c r="I170" s="232" t="s">
        <v>578</v>
      </c>
      <c r="J170" s="232">
        <v>50</v>
      </c>
      <c r="K170" s="273"/>
    </row>
    <row r="171" spans="2:11" ht="15" customHeight="1">
      <c r="B171" s="252"/>
      <c r="C171" s="232" t="s">
        <v>584</v>
      </c>
      <c r="D171" s="232"/>
      <c r="E171" s="232"/>
      <c r="F171" s="251" t="s">
        <v>78</v>
      </c>
      <c r="G171" s="232"/>
      <c r="H171" s="232" t="s">
        <v>642</v>
      </c>
      <c r="I171" s="232" t="s">
        <v>586</v>
      </c>
      <c r="J171" s="232"/>
      <c r="K171" s="273"/>
    </row>
    <row r="172" spans="2:11" ht="15" customHeight="1">
      <c r="B172" s="252"/>
      <c r="C172" s="232" t="s">
        <v>595</v>
      </c>
      <c r="D172" s="232"/>
      <c r="E172" s="232"/>
      <c r="F172" s="251" t="s">
        <v>582</v>
      </c>
      <c r="G172" s="232"/>
      <c r="H172" s="232" t="s">
        <v>642</v>
      </c>
      <c r="I172" s="232" t="s">
        <v>578</v>
      </c>
      <c r="J172" s="232">
        <v>50</v>
      </c>
      <c r="K172" s="273"/>
    </row>
    <row r="173" spans="2:11" ht="15" customHeight="1">
      <c r="B173" s="252"/>
      <c r="C173" s="232" t="s">
        <v>603</v>
      </c>
      <c r="D173" s="232"/>
      <c r="E173" s="232"/>
      <c r="F173" s="251" t="s">
        <v>582</v>
      </c>
      <c r="G173" s="232"/>
      <c r="H173" s="232" t="s">
        <v>642</v>
      </c>
      <c r="I173" s="232" t="s">
        <v>578</v>
      </c>
      <c r="J173" s="232">
        <v>50</v>
      </c>
      <c r="K173" s="273"/>
    </row>
    <row r="174" spans="2:11" ht="15" customHeight="1">
      <c r="B174" s="252"/>
      <c r="C174" s="232" t="s">
        <v>601</v>
      </c>
      <c r="D174" s="232"/>
      <c r="E174" s="232"/>
      <c r="F174" s="251" t="s">
        <v>582</v>
      </c>
      <c r="G174" s="232"/>
      <c r="H174" s="232" t="s">
        <v>642</v>
      </c>
      <c r="I174" s="232" t="s">
        <v>578</v>
      </c>
      <c r="J174" s="232">
        <v>50</v>
      </c>
      <c r="K174" s="273"/>
    </row>
    <row r="175" spans="2:11" ht="15" customHeight="1">
      <c r="B175" s="252"/>
      <c r="C175" s="232" t="s">
        <v>133</v>
      </c>
      <c r="D175" s="232"/>
      <c r="E175" s="232"/>
      <c r="F175" s="251" t="s">
        <v>78</v>
      </c>
      <c r="G175" s="232"/>
      <c r="H175" s="232" t="s">
        <v>643</v>
      </c>
      <c r="I175" s="232" t="s">
        <v>644</v>
      </c>
      <c r="J175" s="232"/>
      <c r="K175" s="273"/>
    </row>
    <row r="176" spans="2:11" ht="15" customHeight="1">
      <c r="B176" s="252"/>
      <c r="C176" s="232" t="s">
        <v>59</v>
      </c>
      <c r="D176" s="232"/>
      <c r="E176" s="232"/>
      <c r="F176" s="251" t="s">
        <v>78</v>
      </c>
      <c r="G176" s="232"/>
      <c r="H176" s="232" t="s">
        <v>645</v>
      </c>
      <c r="I176" s="232" t="s">
        <v>646</v>
      </c>
      <c r="J176" s="232">
        <v>1</v>
      </c>
      <c r="K176" s="273"/>
    </row>
    <row r="177" spans="2:11" ht="15" customHeight="1">
      <c r="B177" s="252"/>
      <c r="C177" s="232" t="s">
        <v>55</v>
      </c>
      <c r="D177" s="232"/>
      <c r="E177" s="232"/>
      <c r="F177" s="251" t="s">
        <v>78</v>
      </c>
      <c r="G177" s="232"/>
      <c r="H177" s="232" t="s">
        <v>647</v>
      </c>
      <c r="I177" s="232" t="s">
        <v>578</v>
      </c>
      <c r="J177" s="232">
        <v>20</v>
      </c>
      <c r="K177" s="273"/>
    </row>
    <row r="178" spans="2:11" ht="15" customHeight="1">
      <c r="B178" s="252"/>
      <c r="C178" s="232" t="s">
        <v>134</v>
      </c>
      <c r="D178" s="232"/>
      <c r="E178" s="232"/>
      <c r="F178" s="251" t="s">
        <v>78</v>
      </c>
      <c r="G178" s="232"/>
      <c r="H178" s="232" t="s">
        <v>648</v>
      </c>
      <c r="I178" s="232" t="s">
        <v>578</v>
      </c>
      <c r="J178" s="232">
        <v>255</v>
      </c>
      <c r="K178" s="273"/>
    </row>
    <row r="179" spans="2:11" ht="15" customHeight="1">
      <c r="B179" s="252"/>
      <c r="C179" s="232" t="s">
        <v>135</v>
      </c>
      <c r="D179" s="232"/>
      <c r="E179" s="232"/>
      <c r="F179" s="251" t="s">
        <v>78</v>
      </c>
      <c r="G179" s="232"/>
      <c r="H179" s="232" t="s">
        <v>542</v>
      </c>
      <c r="I179" s="232" t="s">
        <v>578</v>
      </c>
      <c r="J179" s="232">
        <v>10</v>
      </c>
      <c r="K179" s="273"/>
    </row>
    <row r="180" spans="2:11" ht="15" customHeight="1">
      <c r="B180" s="252"/>
      <c r="C180" s="232" t="s">
        <v>136</v>
      </c>
      <c r="D180" s="232"/>
      <c r="E180" s="232"/>
      <c r="F180" s="251" t="s">
        <v>78</v>
      </c>
      <c r="G180" s="232"/>
      <c r="H180" s="232" t="s">
        <v>649</v>
      </c>
      <c r="I180" s="232" t="s">
        <v>610</v>
      </c>
      <c r="J180" s="232"/>
      <c r="K180" s="273"/>
    </row>
    <row r="181" spans="2:11" ht="15" customHeight="1">
      <c r="B181" s="252"/>
      <c r="C181" s="232" t="s">
        <v>650</v>
      </c>
      <c r="D181" s="232"/>
      <c r="E181" s="232"/>
      <c r="F181" s="251" t="s">
        <v>78</v>
      </c>
      <c r="G181" s="232"/>
      <c r="H181" s="232" t="s">
        <v>651</v>
      </c>
      <c r="I181" s="232" t="s">
        <v>610</v>
      </c>
      <c r="J181" s="232"/>
      <c r="K181" s="273"/>
    </row>
    <row r="182" spans="2:11" ht="15" customHeight="1">
      <c r="B182" s="252"/>
      <c r="C182" s="232" t="s">
        <v>639</v>
      </c>
      <c r="D182" s="232"/>
      <c r="E182" s="232"/>
      <c r="F182" s="251" t="s">
        <v>78</v>
      </c>
      <c r="G182" s="232"/>
      <c r="H182" s="232" t="s">
        <v>652</v>
      </c>
      <c r="I182" s="232" t="s">
        <v>610</v>
      </c>
      <c r="J182" s="232"/>
      <c r="K182" s="273"/>
    </row>
    <row r="183" spans="2:11" ht="15" customHeight="1">
      <c r="B183" s="252"/>
      <c r="C183" s="232" t="s">
        <v>138</v>
      </c>
      <c r="D183" s="232"/>
      <c r="E183" s="232"/>
      <c r="F183" s="251" t="s">
        <v>582</v>
      </c>
      <c r="G183" s="232"/>
      <c r="H183" s="232" t="s">
        <v>653</v>
      </c>
      <c r="I183" s="232" t="s">
        <v>578</v>
      </c>
      <c r="J183" s="232">
        <v>50</v>
      </c>
      <c r="K183" s="273"/>
    </row>
    <row r="184" spans="2:11" ht="15" customHeight="1">
      <c r="B184" s="252"/>
      <c r="C184" s="232" t="s">
        <v>654</v>
      </c>
      <c r="D184" s="232"/>
      <c r="E184" s="232"/>
      <c r="F184" s="251" t="s">
        <v>582</v>
      </c>
      <c r="G184" s="232"/>
      <c r="H184" s="232" t="s">
        <v>655</v>
      </c>
      <c r="I184" s="232" t="s">
        <v>656</v>
      </c>
      <c r="J184" s="232"/>
      <c r="K184" s="273"/>
    </row>
    <row r="185" spans="2:11" ht="15" customHeight="1">
      <c r="B185" s="252"/>
      <c r="C185" s="232" t="s">
        <v>657</v>
      </c>
      <c r="D185" s="232"/>
      <c r="E185" s="232"/>
      <c r="F185" s="251" t="s">
        <v>582</v>
      </c>
      <c r="G185" s="232"/>
      <c r="H185" s="232" t="s">
        <v>658</v>
      </c>
      <c r="I185" s="232" t="s">
        <v>656</v>
      </c>
      <c r="J185" s="232"/>
      <c r="K185" s="273"/>
    </row>
    <row r="186" spans="2:11" ht="15" customHeight="1">
      <c r="B186" s="252"/>
      <c r="C186" s="232" t="s">
        <v>659</v>
      </c>
      <c r="D186" s="232"/>
      <c r="E186" s="232"/>
      <c r="F186" s="251" t="s">
        <v>582</v>
      </c>
      <c r="G186" s="232"/>
      <c r="H186" s="232" t="s">
        <v>660</v>
      </c>
      <c r="I186" s="232" t="s">
        <v>656</v>
      </c>
      <c r="J186" s="232"/>
      <c r="K186" s="273"/>
    </row>
    <row r="187" spans="2:11" ht="15" customHeight="1">
      <c r="B187" s="252"/>
      <c r="C187" s="285" t="s">
        <v>661</v>
      </c>
      <c r="D187" s="232"/>
      <c r="E187" s="232"/>
      <c r="F187" s="251" t="s">
        <v>582</v>
      </c>
      <c r="G187" s="232"/>
      <c r="H187" s="232" t="s">
        <v>662</v>
      </c>
      <c r="I187" s="232" t="s">
        <v>663</v>
      </c>
      <c r="J187" s="286" t="s">
        <v>664</v>
      </c>
      <c r="K187" s="273"/>
    </row>
    <row r="188" spans="2:11" ht="15" customHeight="1">
      <c r="B188" s="252"/>
      <c r="C188" s="237" t="s">
        <v>44</v>
      </c>
      <c r="D188" s="232"/>
      <c r="E188" s="232"/>
      <c r="F188" s="251" t="s">
        <v>78</v>
      </c>
      <c r="G188" s="232"/>
      <c r="H188" s="228" t="s">
        <v>665</v>
      </c>
      <c r="I188" s="232" t="s">
        <v>666</v>
      </c>
      <c r="J188" s="232"/>
      <c r="K188" s="273"/>
    </row>
    <row r="189" spans="2:11" ht="15" customHeight="1">
      <c r="B189" s="252"/>
      <c r="C189" s="237" t="s">
        <v>667</v>
      </c>
      <c r="D189" s="232"/>
      <c r="E189" s="232"/>
      <c r="F189" s="251" t="s">
        <v>78</v>
      </c>
      <c r="G189" s="232"/>
      <c r="H189" s="232" t="s">
        <v>668</v>
      </c>
      <c r="I189" s="232" t="s">
        <v>610</v>
      </c>
      <c r="J189" s="232"/>
      <c r="K189" s="273"/>
    </row>
    <row r="190" spans="2:11" ht="15" customHeight="1">
      <c r="B190" s="252"/>
      <c r="C190" s="237" t="s">
        <v>669</v>
      </c>
      <c r="D190" s="232"/>
      <c r="E190" s="232"/>
      <c r="F190" s="251" t="s">
        <v>78</v>
      </c>
      <c r="G190" s="232"/>
      <c r="H190" s="232" t="s">
        <v>670</v>
      </c>
      <c r="I190" s="232" t="s">
        <v>610</v>
      </c>
      <c r="J190" s="232"/>
      <c r="K190" s="273"/>
    </row>
    <row r="191" spans="2:11" ht="15" customHeight="1">
      <c r="B191" s="252"/>
      <c r="C191" s="237" t="s">
        <v>671</v>
      </c>
      <c r="D191" s="232"/>
      <c r="E191" s="232"/>
      <c r="F191" s="251" t="s">
        <v>582</v>
      </c>
      <c r="G191" s="232"/>
      <c r="H191" s="232" t="s">
        <v>672</v>
      </c>
      <c r="I191" s="232" t="s">
        <v>610</v>
      </c>
      <c r="J191" s="232"/>
      <c r="K191" s="273"/>
    </row>
    <row r="192" spans="2:11" ht="15" customHeight="1">
      <c r="B192" s="279"/>
      <c r="C192" s="287"/>
      <c r="D192" s="261"/>
      <c r="E192" s="261"/>
      <c r="F192" s="261"/>
      <c r="G192" s="261"/>
      <c r="H192" s="261"/>
      <c r="I192" s="261"/>
      <c r="J192" s="261"/>
      <c r="K192" s="280"/>
    </row>
    <row r="193" spans="2:11" ht="18.75" customHeight="1">
      <c r="B193" s="228"/>
      <c r="C193" s="232"/>
      <c r="D193" s="232"/>
      <c r="E193" s="232"/>
      <c r="F193" s="251"/>
      <c r="G193" s="232"/>
      <c r="H193" s="232"/>
      <c r="I193" s="232"/>
      <c r="J193" s="232"/>
      <c r="K193" s="228"/>
    </row>
    <row r="194" spans="2:11" ht="18.75" customHeight="1">
      <c r="B194" s="228"/>
      <c r="C194" s="232"/>
      <c r="D194" s="232"/>
      <c r="E194" s="232"/>
      <c r="F194" s="251"/>
      <c r="G194" s="232"/>
      <c r="H194" s="232"/>
      <c r="I194" s="232"/>
      <c r="J194" s="232"/>
      <c r="K194" s="228"/>
    </row>
    <row r="195" spans="2:11" ht="18.75" customHeight="1">
      <c r="B195" s="238"/>
      <c r="C195" s="238"/>
      <c r="D195" s="238"/>
      <c r="E195" s="238"/>
      <c r="F195" s="238"/>
      <c r="G195" s="238"/>
      <c r="H195" s="238"/>
      <c r="I195" s="238"/>
      <c r="J195" s="238"/>
      <c r="K195" s="238"/>
    </row>
    <row r="196" spans="2:11">
      <c r="B196" s="220"/>
      <c r="C196" s="221"/>
      <c r="D196" s="221"/>
      <c r="E196" s="221"/>
      <c r="F196" s="221"/>
      <c r="G196" s="221"/>
      <c r="H196" s="221"/>
      <c r="I196" s="221"/>
      <c r="J196" s="221"/>
      <c r="K196" s="222"/>
    </row>
    <row r="197" spans="2:11" ht="21">
      <c r="B197" s="223"/>
      <c r="C197" s="350" t="s">
        <v>673</v>
      </c>
      <c r="D197" s="350"/>
      <c r="E197" s="350"/>
      <c r="F197" s="350"/>
      <c r="G197" s="350"/>
      <c r="H197" s="350"/>
      <c r="I197" s="350"/>
      <c r="J197" s="350"/>
      <c r="K197" s="224"/>
    </row>
    <row r="198" spans="2:11" ht="25.5" customHeight="1">
      <c r="B198" s="223"/>
      <c r="C198" s="288" t="s">
        <v>674</v>
      </c>
      <c r="D198" s="288"/>
      <c r="E198" s="288"/>
      <c r="F198" s="288" t="s">
        <v>675</v>
      </c>
      <c r="G198" s="289"/>
      <c r="H198" s="349" t="s">
        <v>676</v>
      </c>
      <c r="I198" s="349"/>
      <c r="J198" s="349"/>
      <c r="K198" s="224"/>
    </row>
    <row r="199" spans="2:11" ht="5.25" customHeight="1">
      <c r="B199" s="252"/>
      <c r="C199" s="249"/>
      <c r="D199" s="249"/>
      <c r="E199" s="249"/>
      <c r="F199" s="249"/>
      <c r="G199" s="232"/>
      <c r="H199" s="249"/>
      <c r="I199" s="249"/>
      <c r="J199" s="249"/>
      <c r="K199" s="273"/>
    </row>
    <row r="200" spans="2:11" ht="15" customHeight="1">
      <c r="B200" s="252"/>
      <c r="C200" s="232" t="s">
        <v>666</v>
      </c>
      <c r="D200" s="232"/>
      <c r="E200" s="232"/>
      <c r="F200" s="251" t="s">
        <v>45</v>
      </c>
      <c r="G200" s="232"/>
      <c r="H200" s="347" t="s">
        <v>677</v>
      </c>
      <c r="I200" s="347"/>
      <c r="J200" s="347"/>
      <c r="K200" s="273"/>
    </row>
    <row r="201" spans="2:11" ht="15" customHeight="1">
      <c r="B201" s="252"/>
      <c r="C201" s="258"/>
      <c r="D201" s="232"/>
      <c r="E201" s="232"/>
      <c r="F201" s="251" t="s">
        <v>46</v>
      </c>
      <c r="G201" s="232"/>
      <c r="H201" s="347" t="s">
        <v>678</v>
      </c>
      <c r="I201" s="347"/>
      <c r="J201" s="347"/>
      <c r="K201" s="273"/>
    </row>
    <row r="202" spans="2:11" ht="15" customHeight="1">
      <c r="B202" s="252"/>
      <c r="C202" s="258"/>
      <c r="D202" s="232"/>
      <c r="E202" s="232"/>
      <c r="F202" s="251" t="s">
        <v>49</v>
      </c>
      <c r="G202" s="232"/>
      <c r="H202" s="347" t="s">
        <v>679</v>
      </c>
      <c r="I202" s="347"/>
      <c r="J202" s="347"/>
      <c r="K202" s="273"/>
    </row>
    <row r="203" spans="2:11" ht="15" customHeight="1">
      <c r="B203" s="252"/>
      <c r="C203" s="232"/>
      <c r="D203" s="232"/>
      <c r="E203" s="232"/>
      <c r="F203" s="251" t="s">
        <v>47</v>
      </c>
      <c r="G203" s="232"/>
      <c r="H203" s="347" t="s">
        <v>680</v>
      </c>
      <c r="I203" s="347"/>
      <c r="J203" s="347"/>
      <c r="K203" s="273"/>
    </row>
    <row r="204" spans="2:11" ht="15" customHeight="1">
      <c r="B204" s="252"/>
      <c r="C204" s="232"/>
      <c r="D204" s="232"/>
      <c r="E204" s="232"/>
      <c r="F204" s="251" t="s">
        <v>48</v>
      </c>
      <c r="G204" s="232"/>
      <c r="H204" s="347" t="s">
        <v>681</v>
      </c>
      <c r="I204" s="347"/>
      <c r="J204" s="347"/>
      <c r="K204" s="273"/>
    </row>
    <row r="205" spans="2:11" ht="15" customHeight="1">
      <c r="B205" s="252"/>
      <c r="C205" s="232"/>
      <c r="D205" s="232"/>
      <c r="E205" s="232"/>
      <c r="F205" s="251"/>
      <c r="G205" s="232"/>
      <c r="H205" s="232"/>
      <c r="I205" s="232"/>
      <c r="J205" s="232"/>
      <c r="K205" s="273"/>
    </row>
    <row r="206" spans="2:11" ht="15" customHeight="1">
      <c r="B206" s="252"/>
      <c r="C206" s="232" t="s">
        <v>622</v>
      </c>
      <c r="D206" s="232"/>
      <c r="E206" s="232"/>
      <c r="F206" s="251" t="s">
        <v>80</v>
      </c>
      <c r="G206" s="232"/>
      <c r="H206" s="347" t="s">
        <v>682</v>
      </c>
      <c r="I206" s="347"/>
      <c r="J206" s="347"/>
      <c r="K206" s="273"/>
    </row>
    <row r="207" spans="2:11" ht="15" customHeight="1">
      <c r="B207" s="252"/>
      <c r="C207" s="258"/>
      <c r="D207" s="232"/>
      <c r="E207" s="232"/>
      <c r="F207" s="251" t="s">
        <v>523</v>
      </c>
      <c r="G207" s="232"/>
      <c r="H207" s="347" t="s">
        <v>524</v>
      </c>
      <c r="I207" s="347"/>
      <c r="J207" s="347"/>
      <c r="K207" s="273"/>
    </row>
    <row r="208" spans="2:11" ht="15" customHeight="1">
      <c r="B208" s="252"/>
      <c r="C208" s="232"/>
      <c r="D208" s="232"/>
      <c r="E208" s="232"/>
      <c r="F208" s="251" t="s">
        <v>521</v>
      </c>
      <c r="G208" s="232"/>
      <c r="H208" s="347" t="s">
        <v>683</v>
      </c>
      <c r="I208" s="347"/>
      <c r="J208" s="347"/>
      <c r="K208" s="273"/>
    </row>
    <row r="209" spans="2:11" ht="15" customHeight="1">
      <c r="B209" s="290"/>
      <c r="C209" s="258"/>
      <c r="D209" s="258"/>
      <c r="E209" s="258"/>
      <c r="F209" s="251" t="s">
        <v>101</v>
      </c>
      <c r="G209" s="237"/>
      <c r="H209" s="348" t="s">
        <v>102</v>
      </c>
      <c r="I209" s="348"/>
      <c r="J209" s="348"/>
      <c r="K209" s="291"/>
    </row>
    <row r="210" spans="2:11" ht="15" customHeight="1">
      <c r="B210" s="290"/>
      <c r="C210" s="258"/>
      <c r="D210" s="258"/>
      <c r="E210" s="258"/>
      <c r="F210" s="251" t="s">
        <v>525</v>
      </c>
      <c r="G210" s="237"/>
      <c r="H210" s="348" t="s">
        <v>468</v>
      </c>
      <c r="I210" s="348"/>
      <c r="J210" s="348"/>
      <c r="K210" s="291"/>
    </row>
    <row r="211" spans="2:11" ht="15" customHeight="1">
      <c r="B211" s="290"/>
      <c r="C211" s="258"/>
      <c r="D211" s="258"/>
      <c r="E211" s="258"/>
      <c r="F211" s="292"/>
      <c r="G211" s="237"/>
      <c r="H211" s="293"/>
      <c r="I211" s="293"/>
      <c r="J211" s="293"/>
      <c r="K211" s="291"/>
    </row>
    <row r="212" spans="2:11" ht="15" customHeight="1">
      <c r="B212" s="290"/>
      <c r="C212" s="232" t="s">
        <v>646</v>
      </c>
      <c r="D212" s="258"/>
      <c r="E212" s="258"/>
      <c r="F212" s="251">
        <v>1</v>
      </c>
      <c r="G212" s="237"/>
      <c r="H212" s="348" t="s">
        <v>684</v>
      </c>
      <c r="I212" s="348"/>
      <c r="J212" s="348"/>
      <c r="K212" s="291"/>
    </row>
    <row r="213" spans="2:11" ht="15" customHeight="1">
      <c r="B213" s="290"/>
      <c r="C213" s="258"/>
      <c r="D213" s="258"/>
      <c r="E213" s="258"/>
      <c r="F213" s="251">
        <v>2</v>
      </c>
      <c r="G213" s="237"/>
      <c r="H213" s="348" t="s">
        <v>685</v>
      </c>
      <c r="I213" s="348"/>
      <c r="J213" s="348"/>
      <c r="K213" s="291"/>
    </row>
    <row r="214" spans="2:11" ht="15" customHeight="1">
      <c r="B214" s="290"/>
      <c r="C214" s="258"/>
      <c r="D214" s="258"/>
      <c r="E214" s="258"/>
      <c r="F214" s="251">
        <v>3</v>
      </c>
      <c r="G214" s="237"/>
      <c r="H214" s="348" t="s">
        <v>686</v>
      </c>
      <c r="I214" s="348"/>
      <c r="J214" s="348"/>
      <c r="K214" s="291"/>
    </row>
    <row r="215" spans="2:11" ht="15" customHeight="1">
      <c r="B215" s="290"/>
      <c r="C215" s="258"/>
      <c r="D215" s="258"/>
      <c r="E215" s="258"/>
      <c r="F215" s="251">
        <v>4</v>
      </c>
      <c r="G215" s="237"/>
      <c r="H215" s="348" t="s">
        <v>687</v>
      </c>
      <c r="I215" s="348"/>
      <c r="J215" s="348"/>
      <c r="K215" s="291"/>
    </row>
    <row r="216" spans="2:11" ht="12.75" customHeight="1">
      <c r="B216" s="294"/>
      <c r="C216" s="295"/>
      <c r="D216" s="295"/>
      <c r="E216" s="295"/>
      <c r="F216" s="295"/>
      <c r="G216" s="295"/>
      <c r="H216" s="295"/>
      <c r="I216" s="295"/>
      <c r="J216" s="295"/>
      <c r="K216" s="296"/>
    </row>
  </sheetData>
  <sheetProtection formatCells="0" formatColumns="0" formatRows="0" insertColumns="0" insertRows="0" insertHyperlinks="0" deleteColumns="0" deleteRows="0" sort="0" autoFilter="0" pivotTables="0"/>
  <mergeCells count="77">
    <mergeCell ref="C9:J9"/>
    <mergeCell ref="D10:J10"/>
    <mergeCell ref="D13:J13"/>
    <mergeCell ref="C3:J3"/>
    <mergeCell ref="C4:J4"/>
    <mergeCell ref="C6:J6"/>
    <mergeCell ref="C7:J7"/>
    <mergeCell ref="D11:J11"/>
    <mergeCell ref="F19:J19"/>
    <mergeCell ref="F20:J20"/>
    <mergeCell ref="D14:J14"/>
    <mergeCell ref="D15:J15"/>
    <mergeCell ref="F16:J16"/>
    <mergeCell ref="F17:J17"/>
    <mergeCell ref="D31:J31"/>
    <mergeCell ref="C24:J24"/>
    <mergeCell ref="D32:J32"/>
    <mergeCell ref="F18:J18"/>
    <mergeCell ref="F21:J21"/>
    <mergeCell ref="C23:J23"/>
    <mergeCell ref="D25:J25"/>
    <mergeCell ref="D26:J26"/>
    <mergeCell ref="D28:J28"/>
    <mergeCell ref="D29:J29"/>
    <mergeCell ref="D33:J33"/>
    <mergeCell ref="G34:J34"/>
    <mergeCell ref="G35:J35"/>
    <mergeCell ref="D49:J49"/>
    <mergeCell ref="E48:J48"/>
    <mergeCell ref="G36:J36"/>
    <mergeCell ref="G37:J37"/>
    <mergeCell ref="D58:J58"/>
    <mergeCell ref="D59:J59"/>
    <mergeCell ref="C50:J50"/>
    <mergeCell ref="G38:J38"/>
    <mergeCell ref="G39:J39"/>
    <mergeCell ref="G40:J40"/>
    <mergeCell ref="G41:J41"/>
    <mergeCell ref="G42:J42"/>
    <mergeCell ref="G43:J43"/>
    <mergeCell ref="D45:J45"/>
    <mergeCell ref="E46:J46"/>
    <mergeCell ref="E47:J47"/>
    <mergeCell ref="C52:J52"/>
    <mergeCell ref="C53:J53"/>
    <mergeCell ref="C55:J55"/>
    <mergeCell ref="D56:J56"/>
    <mergeCell ref="D57:J57"/>
    <mergeCell ref="H200:J200"/>
    <mergeCell ref="D60:J60"/>
    <mergeCell ref="D63:J63"/>
    <mergeCell ref="D64:J64"/>
    <mergeCell ref="D66:J66"/>
    <mergeCell ref="D65:J65"/>
    <mergeCell ref="C100:J100"/>
    <mergeCell ref="D61:J61"/>
    <mergeCell ref="D67:J67"/>
    <mergeCell ref="D68:J68"/>
    <mergeCell ref="C73:J73"/>
    <mergeCell ref="H198:J198"/>
    <mergeCell ref="C163:J163"/>
    <mergeCell ref="C120:J120"/>
    <mergeCell ref="C145:J145"/>
    <mergeCell ref="C197:J197"/>
    <mergeCell ref="H215:J215"/>
    <mergeCell ref="H213:J213"/>
    <mergeCell ref="H210:J210"/>
    <mergeCell ref="H209:J209"/>
    <mergeCell ref="H207:J207"/>
    <mergeCell ref="H208:J208"/>
    <mergeCell ref="H203:J203"/>
    <mergeCell ref="H201:J201"/>
    <mergeCell ref="H212:J212"/>
    <mergeCell ref="H214:J214"/>
    <mergeCell ref="H206:J206"/>
    <mergeCell ref="H204:J204"/>
    <mergeCell ref="H202:J202"/>
  </mergeCells>
  <pageMargins left="0.59027779999999996" right="0.59027779999999996" top="0.59027779999999996" bottom="0.59027779999999996" header="0" footer="0"/>
  <pageSetup paperSize="9" scale="7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17</vt:i4>
      </vt:variant>
    </vt:vector>
  </HeadingPairs>
  <TitlesOfParts>
    <vt:vector size="26" baseType="lpstr">
      <vt:lpstr>Rekapitulace stavby</vt:lpstr>
      <vt:lpstr>D.1.1 - Architektonicko-s...</vt:lpstr>
      <vt:lpstr>D.1.2 - Elektroinstalace </vt:lpstr>
      <vt:lpstr>D.1.3 - Výtah</vt:lpstr>
      <vt:lpstr>D.1.1 - Architektonicko-s..._01</vt:lpstr>
      <vt:lpstr>D.1.2 - Elektroinstalace _01</vt:lpstr>
      <vt:lpstr>D.1.3 - Výtah_01</vt:lpstr>
      <vt:lpstr>VON - Vedlejší a ostatní ...</vt:lpstr>
      <vt:lpstr>Pokyny pro vyplnění</vt:lpstr>
      <vt:lpstr>'D.1.1 - Architektonicko-s...'!Názvy_tisku</vt:lpstr>
      <vt:lpstr>'D.1.1 - Architektonicko-s..._01'!Názvy_tisku</vt:lpstr>
      <vt:lpstr>'D.1.2 - Elektroinstalace '!Názvy_tisku</vt:lpstr>
      <vt:lpstr>'D.1.2 - Elektroinstalace _01'!Názvy_tisku</vt:lpstr>
      <vt:lpstr>'D.1.3 - Výtah'!Názvy_tisku</vt:lpstr>
      <vt:lpstr>'D.1.3 - Výtah_01'!Názvy_tisku</vt:lpstr>
      <vt:lpstr>'Rekapitulace stavby'!Názvy_tisku</vt:lpstr>
      <vt:lpstr>'VON - Vedlejší a ostatní ...'!Názvy_tisku</vt:lpstr>
      <vt:lpstr>'D.1.1 - Architektonicko-s...'!Oblast_tisku</vt:lpstr>
      <vt:lpstr>'D.1.1 - Architektonicko-s..._01'!Oblast_tisku</vt:lpstr>
      <vt:lpstr>'D.1.2 - Elektroinstalace '!Oblast_tisku</vt:lpstr>
      <vt:lpstr>'D.1.2 - Elektroinstalace _01'!Oblast_tisku</vt:lpstr>
      <vt:lpstr>'D.1.3 - Výtah'!Oblast_tisku</vt:lpstr>
      <vt:lpstr>'D.1.3 - Výtah_01'!Oblast_tisku</vt:lpstr>
      <vt:lpstr>'Pokyny pro vyplnění'!Oblast_tisku</vt:lpstr>
      <vt:lpstr>'Rekapitulace stavby'!Oblast_tisku</vt:lpstr>
      <vt:lpstr>'VON - Vedlejší a ostatní ...'!Oblast_tisku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Šmejdířová</dc:creator>
  <cp:lastModifiedBy>Lada Aleš</cp:lastModifiedBy>
  <dcterms:created xsi:type="dcterms:W3CDTF">2018-03-29T10:39:39Z</dcterms:created>
  <dcterms:modified xsi:type="dcterms:W3CDTF">2018-04-05T13:15:20Z</dcterms:modified>
</cp:coreProperties>
</file>