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035" windowHeight="8955"/>
  </bookViews>
  <sheets>
    <sheet name="Rekapitulace stavby" sheetId="1" r:id="rId1"/>
    <sheet name="01 - SO 01 Stavební část" sheetId="2" r:id="rId2"/>
    <sheet name="101 - VON" sheetId="3" r:id="rId3"/>
  </sheets>
  <definedNames>
    <definedName name="_xlnm.Print_Titles" localSheetId="1">'01 - SO 01 Stavební část'!$128:$128</definedName>
    <definedName name="_xlnm.Print_Titles" localSheetId="2">'101 - VON'!$120:$120</definedName>
    <definedName name="_xlnm.Print_Titles" localSheetId="0">'Rekapitulace stavby'!$85:$85</definedName>
    <definedName name="_xlnm.Print_Area" localSheetId="1">'01 - SO 01 Stavební část'!$C$4:$Q$70,'01 - SO 01 Stavební část'!$C$76:$Q$112,'01 - SO 01 Stavební část'!$C$118:$Q$333</definedName>
    <definedName name="_xlnm.Print_Area" localSheetId="2">'101 - VON'!$C$4:$Q$70,'101 - VON'!$C$76:$Q$104,'101 - VON'!$C$110:$Q$136</definedName>
    <definedName name="_xlnm.Print_Area" localSheetId="0">'Rekapitulace stavby'!$C$4:$AP$70,'Rekapitulace stavby'!$C$76:$AP$97</definedName>
  </definedNames>
  <calcPr calcId="145621" fullCalcOnLoad="1" iterateCount="1"/>
</workbook>
</file>

<file path=xl/calcChain.xml><?xml version="1.0" encoding="utf-8"?>
<calcChain xmlns="http://schemas.openxmlformats.org/spreadsheetml/2006/main">
  <c r="F6" i="2" l="1"/>
  <c r="O9" i="2"/>
  <c r="O11" i="2"/>
  <c r="E12" i="2"/>
  <c r="O12" i="2"/>
  <c r="O14" i="2"/>
  <c r="E15" i="2"/>
  <c r="O15" i="2"/>
  <c r="O17" i="2"/>
  <c r="E18" i="2"/>
  <c r="O18" i="2"/>
  <c r="O20" i="2"/>
  <c r="E21" i="2"/>
  <c r="O21" i="2"/>
  <c r="BK132" i="2"/>
  <c r="BK133" i="2"/>
  <c r="BK134" i="2"/>
  <c r="BK137" i="2"/>
  <c r="BK140" i="2"/>
  <c r="BK143" i="2"/>
  <c r="BK146" i="2"/>
  <c r="BK149" i="2"/>
  <c r="BK150" i="2"/>
  <c r="BK155" i="2"/>
  <c r="BK160" i="2"/>
  <c r="BK165" i="2"/>
  <c r="BK168" i="2"/>
  <c r="BK177" i="2"/>
  <c r="BK180" i="2"/>
  <c r="BK183" i="2"/>
  <c r="BK186" i="2"/>
  <c r="BK189" i="2"/>
  <c r="BK192" i="2"/>
  <c r="BK131" i="2"/>
  <c r="BK197" i="2"/>
  <c r="BK200" i="2"/>
  <c r="BK203" i="2"/>
  <c r="BK204" i="2"/>
  <c r="BK196" i="2"/>
  <c r="BK207" i="2"/>
  <c r="BK211" i="2"/>
  <c r="BK214" i="2"/>
  <c r="BK217" i="2"/>
  <c r="BK220" i="2"/>
  <c r="BK210" i="2"/>
  <c r="N210" i="2"/>
  <c r="N92" i="2"/>
  <c r="BK223" i="2"/>
  <c r="BK227" i="2"/>
  <c r="BK228" i="2"/>
  <c r="BK226" i="2"/>
  <c r="N226" i="2"/>
  <c r="N93" i="2"/>
  <c r="BK232" i="2"/>
  <c r="BK235" i="2"/>
  <c r="BK236" i="2"/>
  <c r="BK237" i="2"/>
  <c r="BK240" i="2"/>
  <c r="BK243" i="2"/>
  <c r="BK231" i="2"/>
  <c r="BK247" i="2"/>
  <c r="BK248" i="2"/>
  <c r="BK249" i="2"/>
  <c r="BK246" i="2"/>
  <c r="BK251" i="2"/>
  <c r="BK250" i="2"/>
  <c r="N250" i="2"/>
  <c r="N96" i="2"/>
  <c r="BK252" i="2"/>
  <c r="BK253" i="2"/>
  <c r="BK256" i="2"/>
  <c r="BK257" i="2"/>
  <c r="BK258" i="2"/>
  <c r="BK272" i="2"/>
  <c r="BK273" i="2"/>
  <c r="BK276" i="2"/>
  <c r="BK279" i="2"/>
  <c r="BK282" i="2"/>
  <c r="BK285" i="2"/>
  <c r="BK288" i="2"/>
  <c r="BK291" i="2"/>
  <c r="BK295" i="2"/>
  <c r="BK298" i="2"/>
  <c r="BK299" i="2"/>
  <c r="BK302" i="2"/>
  <c r="BK305" i="2"/>
  <c r="BK306" i="2"/>
  <c r="BK309" i="2"/>
  <c r="BK312" i="2"/>
  <c r="BK294" i="2"/>
  <c r="BK315" i="2"/>
  <c r="BK314" i="2"/>
  <c r="BK318" i="2"/>
  <c r="BK317" i="2"/>
  <c r="BK321" i="2"/>
  <c r="BK323" i="2"/>
  <c r="BK324" i="2"/>
  <c r="BK322" i="2"/>
  <c r="N322" i="2"/>
  <c r="N101" i="2"/>
  <c r="BK325" i="2"/>
  <c r="BK326" i="2"/>
  <c r="BK327" i="2"/>
  <c r="BK328" i="2"/>
  <c r="BK329" i="2"/>
  <c r="BK331" i="2"/>
  <c r="BK330" i="2"/>
  <c r="N330" i="2"/>
  <c r="N102" i="2"/>
  <c r="BK332" i="2"/>
  <c r="BK333" i="2"/>
  <c r="N333" i="2"/>
  <c r="BE333" i="2"/>
  <c r="N132" i="2"/>
  <c r="BE132" i="2"/>
  <c r="N133" i="2"/>
  <c r="BE133" i="2"/>
  <c r="N134" i="2"/>
  <c r="BE134" i="2"/>
  <c r="N137" i="2"/>
  <c r="BE137" i="2"/>
  <c r="N140" i="2"/>
  <c r="BE140" i="2"/>
  <c r="N143" i="2"/>
  <c r="BE143" i="2"/>
  <c r="N146" i="2"/>
  <c r="BE146" i="2"/>
  <c r="N149" i="2"/>
  <c r="BE149" i="2"/>
  <c r="N150" i="2"/>
  <c r="BE150" i="2"/>
  <c r="N155" i="2"/>
  <c r="BE155" i="2"/>
  <c r="N160" i="2"/>
  <c r="BE160" i="2"/>
  <c r="N165" i="2"/>
  <c r="BE165" i="2"/>
  <c r="N168" i="2"/>
  <c r="BE168" i="2"/>
  <c r="N177" i="2"/>
  <c r="BE177" i="2"/>
  <c r="N180" i="2"/>
  <c r="BE180" i="2"/>
  <c r="N183" i="2"/>
  <c r="BE183" i="2"/>
  <c r="N186" i="2"/>
  <c r="BE186" i="2"/>
  <c r="N189" i="2"/>
  <c r="BE189" i="2"/>
  <c r="N192" i="2"/>
  <c r="BE192" i="2"/>
  <c r="N197" i="2"/>
  <c r="BE197" i="2"/>
  <c r="N200" i="2"/>
  <c r="BE200" i="2"/>
  <c r="N203" i="2"/>
  <c r="BE203" i="2"/>
  <c r="N204" i="2"/>
  <c r="BE204" i="2"/>
  <c r="N207" i="2"/>
  <c r="BE207" i="2"/>
  <c r="N211" i="2"/>
  <c r="BE211" i="2"/>
  <c r="N214" i="2"/>
  <c r="BE214" i="2"/>
  <c r="N217" i="2"/>
  <c r="BE217" i="2"/>
  <c r="N220" i="2"/>
  <c r="BE220" i="2"/>
  <c r="N223" i="2"/>
  <c r="BE223" i="2"/>
  <c r="N227" i="2"/>
  <c r="BE227" i="2"/>
  <c r="N228" i="2"/>
  <c r="BE228" i="2"/>
  <c r="N232" i="2"/>
  <c r="BE232" i="2"/>
  <c r="N235" i="2"/>
  <c r="BE235" i="2"/>
  <c r="N236" i="2"/>
  <c r="BE236" i="2"/>
  <c r="N237" i="2"/>
  <c r="BE237" i="2"/>
  <c r="N240" i="2"/>
  <c r="BE240" i="2"/>
  <c r="N243" i="2"/>
  <c r="BE243" i="2"/>
  <c r="N247" i="2"/>
  <c r="BE247" i="2"/>
  <c r="N248" i="2"/>
  <c r="BE248" i="2"/>
  <c r="N249" i="2"/>
  <c r="BE249" i="2"/>
  <c r="N251" i="2"/>
  <c r="BE251" i="2"/>
  <c r="N252" i="2"/>
  <c r="BE252" i="2"/>
  <c r="N253" i="2"/>
  <c r="BE253" i="2"/>
  <c r="N256" i="2"/>
  <c r="BE256" i="2"/>
  <c r="N257" i="2"/>
  <c r="BE257" i="2"/>
  <c r="N258" i="2"/>
  <c r="BE258" i="2"/>
  <c r="N272" i="2"/>
  <c r="BE272" i="2"/>
  <c r="N273" i="2"/>
  <c r="BE273" i="2"/>
  <c r="N276" i="2"/>
  <c r="BE276" i="2"/>
  <c r="N279" i="2"/>
  <c r="BE279" i="2"/>
  <c r="N282" i="2"/>
  <c r="BE282" i="2"/>
  <c r="N285" i="2"/>
  <c r="BE285" i="2"/>
  <c r="N288" i="2"/>
  <c r="BE288" i="2"/>
  <c r="N291" i="2"/>
  <c r="BE291" i="2"/>
  <c r="N295" i="2"/>
  <c r="BE295" i="2"/>
  <c r="N298" i="2"/>
  <c r="BE298" i="2"/>
  <c r="N299" i="2"/>
  <c r="BE299" i="2"/>
  <c r="N302" i="2"/>
  <c r="BE302" i="2"/>
  <c r="N305" i="2"/>
  <c r="BE305" i="2"/>
  <c r="N306" i="2"/>
  <c r="BE306" i="2"/>
  <c r="N309" i="2"/>
  <c r="BE309" i="2"/>
  <c r="N312" i="2"/>
  <c r="BE312" i="2"/>
  <c r="N315" i="2"/>
  <c r="BE315" i="2"/>
  <c r="N318" i="2"/>
  <c r="BE318" i="2"/>
  <c r="N321" i="2"/>
  <c r="BE321" i="2"/>
  <c r="N323" i="2"/>
  <c r="BE323" i="2"/>
  <c r="N324" i="2"/>
  <c r="BE324" i="2"/>
  <c r="N325" i="2"/>
  <c r="BE325" i="2"/>
  <c r="N326" i="2"/>
  <c r="BE326" i="2"/>
  <c r="N327" i="2"/>
  <c r="BE327" i="2"/>
  <c r="N328" i="2"/>
  <c r="BE328" i="2"/>
  <c r="N329" i="2"/>
  <c r="BE329" i="2"/>
  <c r="N332" i="2"/>
  <c r="BE332" i="2"/>
  <c r="BF105" i="2"/>
  <c r="BF106" i="2"/>
  <c r="BF107" i="2"/>
  <c r="BF108" i="2"/>
  <c r="BF109" i="2"/>
  <c r="BF110" i="2"/>
  <c r="BF132" i="2"/>
  <c r="BF133" i="2"/>
  <c r="BF134" i="2"/>
  <c r="BF137" i="2"/>
  <c r="BF140" i="2"/>
  <c r="BF143" i="2"/>
  <c r="BF146" i="2"/>
  <c r="BF149" i="2"/>
  <c r="BF150" i="2"/>
  <c r="BF155" i="2"/>
  <c r="BF160" i="2"/>
  <c r="BF165" i="2"/>
  <c r="BF168" i="2"/>
  <c r="BF177" i="2"/>
  <c r="BF180" i="2"/>
  <c r="BF183" i="2"/>
  <c r="BF186" i="2"/>
  <c r="BF189" i="2"/>
  <c r="BF192" i="2"/>
  <c r="BF197" i="2"/>
  <c r="BF200" i="2"/>
  <c r="BF203" i="2"/>
  <c r="BF204" i="2"/>
  <c r="BF207" i="2"/>
  <c r="BF211" i="2"/>
  <c r="BF214" i="2"/>
  <c r="BF217" i="2"/>
  <c r="BF220" i="2"/>
  <c r="BF223" i="2"/>
  <c r="BF227" i="2"/>
  <c r="BF228" i="2"/>
  <c r="BF232" i="2"/>
  <c r="BF235" i="2"/>
  <c r="BF236" i="2"/>
  <c r="BF237" i="2"/>
  <c r="BF240" i="2"/>
  <c r="BF243" i="2"/>
  <c r="BF247" i="2"/>
  <c r="BF248" i="2"/>
  <c r="BF249" i="2"/>
  <c r="BF251" i="2"/>
  <c r="BF252" i="2"/>
  <c r="BF253" i="2"/>
  <c r="BF256" i="2"/>
  <c r="BF257" i="2"/>
  <c r="BF258" i="2"/>
  <c r="BF272" i="2"/>
  <c r="BF273" i="2"/>
  <c r="BF276" i="2"/>
  <c r="BF279" i="2"/>
  <c r="BF282" i="2"/>
  <c r="BF285" i="2"/>
  <c r="BF288" i="2"/>
  <c r="BF291" i="2"/>
  <c r="BF295" i="2"/>
  <c r="BF298" i="2"/>
  <c r="BF299" i="2"/>
  <c r="BF302" i="2"/>
  <c r="BF305" i="2"/>
  <c r="BF306" i="2"/>
  <c r="BF309" i="2"/>
  <c r="BF312" i="2"/>
  <c r="BF315" i="2"/>
  <c r="BF318" i="2"/>
  <c r="BF321" i="2"/>
  <c r="BF323" i="2"/>
  <c r="BF324" i="2"/>
  <c r="BF325" i="2"/>
  <c r="BF326" i="2"/>
  <c r="BF327" i="2"/>
  <c r="BF328" i="2"/>
  <c r="BF329" i="2"/>
  <c r="BF331" i="2"/>
  <c r="BF332" i="2"/>
  <c r="BF333" i="2"/>
  <c r="H33" i="2"/>
  <c r="M33" i="2"/>
  <c r="BG105" i="2"/>
  <c r="H34" i="2"/>
  <c r="BG106" i="2"/>
  <c r="BG107" i="2"/>
  <c r="BG108" i="2"/>
  <c r="BG109" i="2"/>
  <c r="BG110" i="2"/>
  <c r="BG132" i="2"/>
  <c r="BG133" i="2"/>
  <c r="BG134" i="2"/>
  <c r="BG137" i="2"/>
  <c r="BG140" i="2"/>
  <c r="BG143" i="2"/>
  <c r="BG146" i="2"/>
  <c r="BG149" i="2"/>
  <c r="BG150" i="2"/>
  <c r="BG155" i="2"/>
  <c r="BG160" i="2"/>
  <c r="BG165" i="2"/>
  <c r="BG168" i="2"/>
  <c r="BG177" i="2"/>
  <c r="BG180" i="2"/>
  <c r="BG183" i="2"/>
  <c r="BG186" i="2"/>
  <c r="BG189" i="2"/>
  <c r="BG192" i="2"/>
  <c r="BG197" i="2"/>
  <c r="BG200" i="2"/>
  <c r="BG203" i="2"/>
  <c r="BG204" i="2"/>
  <c r="BG207" i="2"/>
  <c r="BG211" i="2"/>
  <c r="BG214" i="2"/>
  <c r="BG217" i="2"/>
  <c r="BG220" i="2"/>
  <c r="BG223" i="2"/>
  <c r="BG227" i="2"/>
  <c r="BG228" i="2"/>
  <c r="BG232" i="2"/>
  <c r="BG235" i="2"/>
  <c r="BG236" i="2"/>
  <c r="BG237" i="2"/>
  <c r="BG240" i="2"/>
  <c r="BG243" i="2"/>
  <c r="BG247" i="2"/>
  <c r="BG248" i="2"/>
  <c r="BG249" i="2"/>
  <c r="BG251" i="2"/>
  <c r="BG252" i="2"/>
  <c r="BG253" i="2"/>
  <c r="BG256" i="2"/>
  <c r="BG257" i="2"/>
  <c r="BG258" i="2"/>
  <c r="BG272" i="2"/>
  <c r="BG273" i="2"/>
  <c r="BG276" i="2"/>
  <c r="BG279" i="2"/>
  <c r="BG282" i="2"/>
  <c r="BG285" i="2"/>
  <c r="BG288" i="2"/>
  <c r="BG291" i="2"/>
  <c r="BG295" i="2"/>
  <c r="BG298" i="2"/>
  <c r="BG299" i="2"/>
  <c r="BG302" i="2"/>
  <c r="BG305" i="2"/>
  <c r="BG306" i="2"/>
  <c r="BG309" i="2"/>
  <c r="BG312" i="2"/>
  <c r="BG315" i="2"/>
  <c r="BG318" i="2"/>
  <c r="BG321" i="2"/>
  <c r="BG323" i="2"/>
  <c r="BG324" i="2"/>
  <c r="BG325" i="2"/>
  <c r="BG326" i="2"/>
  <c r="BG327" i="2"/>
  <c r="BG328" i="2"/>
  <c r="BG329" i="2"/>
  <c r="BG331" i="2"/>
  <c r="BG332" i="2"/>
  <c r="BG333" i="2"/>
  <c r="BH105" i="2"/>
  <c r="BH106" i="2"/>
  <c r="BH107" i="2"/>
  <c r="BH108" i="2"/>
  <c r="BH109" i="2"/>
  <c r="BH110" i="2"/>
  <c r="BH132" i="2"/>
  <c r="BH133" i="2"/>
  <c r="BH134" i="2"/>
  <c r="BH137" i="2"/>
  <c r="BH140" i="2"/>
  <c r="BH143" i="2"/>
  <c r="BH146" i="2"/>
  <c r="BH149" i="2"/>
  <c r="BH150" i="2"/>
  <c r="BH155" i="2"/>
  <c r="BH160" i="2"/>
  <c r="BH165" i="2"/>
  <c r="BH168" i="2"/>
  <c r="BH177" i="2"/>
  <c r="BH180" i="2"/>
  <c r="BH183" i="2"/>
  <c r="BH186" i="2"/>
  <c r="BH189" i="2"/>
  <c r="BH192" i="2"/>
  <c r="BH197" i="2"/>
  <c r="BH200" i="2"/>
  <c r="BH203" i="2"/>
  <c r="BH204" i="2"/>
  <c r="BH207" i="2"/>
  <c r="BH211" i="2"/>
  <c r="BH214" i="2"/>
  <c r="BH217" i="2"/>
  <c r="BH220" i="2"/>
  <c r="BH223" i="2"/>
  <c r="BH227" i="2"/>
  <c r="BH228" i="2"/>
  <c r="BH232" i="2"/>
  <c r="BH235" i="2"/>
  <c r="BH236" i="2"/>
  <c r="BH237" i="2"/>
  <c r="BH240" i="2"/>
  <c r="BH243" i="2"/>
  <c r="BH247" i="2"/>
  <c r="BH248" i="2"/>
  <c r="BH249" i="2"/>
  <c r="BH251" i="2"/>
  <c r="BH252" i="2"/>
  <c r="BH253" i="2"/>
  <c r="BH256" i="2"/>
  <c r="BH257" i="2"/>
  <c r="BH258" i="2"/>
  <c r="BH272" i="2"/>
  <c r="BH273" i="2"/>
  <c r="BH276" i="2"/>
  <c r="BH279" i="2"/>
  <c r="BH282" i="2"/>
  <c r="BH285" i="2"/>
  <c r="BH288" i="2"/>
  <c r="BH291" i="2"/>
  <c r="BH295" i="2"/>
  <c r="BH298" i="2"/>
  <c r="BH299" i="2"/>
  <c r="BH302" i="2"/>
  <c r="BH305" i="2"/>
  <c r="BH306" i="2"/>
  <c r="BH309" i="2"/>
  <c r="BH312" i="2"/>
  <c r="BH315" i="2"/>
  <c r="BH318" i="2"/>
  <c r="BH321" i="2"/>
  <c r="BH323" i="2"/>
  <c r="BH324" i="2"/>
  <c r="BH325" i="2"/>
  <c r="BH326" i="2"/>
  <c r="BH327" i="2"/>
  <c r="BH328" i="2"/>
  <c r="BH329" i="2"/>
  <c r="BH331" i="2"/>
  <c r="BH332" i="2"/>
  <c r="BH333" i="2"/>
  <c r="H35" i="2"/>
  <c r="BI105" i="2"/>
  <c r="H36" i="2"/>
  <c r="BI106" i="2"/>
  <c r="BI107" i="2"/>
  <c r="BI108" i="2"/>
  <c r="BI109" i="2"/>
  <c r="BI110" i="2"/>
  <c r="BI132" i="2"/>
  <c r="BI133" i="2"/>
  <c r="BI134" i="2"/>
  <c r="BI137" i="2"/>
  <c r="BI140" i="2"/>
  <c r="BI143" i="2"/>
  <c r="BI146" i="2"/>
  <c r="BI149" i="2"/>
  <c r="BI150" i="2"/>
  <c r="BI155" i="2"/>
  <c r="BI160" i="2"/>
  <c r="BI165" i="2"/>
  <c r="BI168" i="2"/>
  <c r="BI177" i="2"/>
  <c r="BI180" i="2"/>
  <c r="BI183" i="2"/>
  <c r="BI186" i="2"/>
  <c r="BI189" i="2"/>
  <c r="BI192" i="2"/>
  <c r="BI197" i="2"/>
  <c r="BI200" i="2"/>
  <c r="BI203" i="2"/>
  <c r="BI204" i="2"/>
  <c r="BI207" i="2"/>
  <c r="BI211" i="2"/>
  <c r="BI214" i="2"/>
  <c r="BI217" i="2"/>
  <c r="BI220" i="2"/>
  <c r="BI223" i="2"/>
  <c r="BI227" i="2"/>
  <c r="BI228" i="2"/>
  <c r="BI232" i="2"/>
  <c r="BI235" i="2"/>
  <c r="BI236" i="2"/>
  <c r="BI237" i="2"/>
  <c r="BI240" i="2"/>
  <c r="BI243" i="2"/>
  <c r="BI247" i="2"/>
  <c r="BI248" i="2"/>
  <c r="BI249" i="2"/>
  <c r="BI251" i="2"/>
  <c r="BI252" i="2"/>
  <c r="BI253" i="2"/>
  <c r="BI256" i="2"/>
  <c r="BI257" i="2"/>
  <c r="BI258" i="2"/>
  <c r="BI272" i="2"/>
  <c r="BI273" i="2"/>
  <c r="BI276" i="2"/>
  <c r="BI279" i="2"/>
  <c r="BI282" i="2"/>
  <c r="BI285" i="2"/>
  <c r="BI288" i="2"/>
  <c r="BI291" i="2"/>
  <c r="BI295" i="2"/>
  <c r="BI298" i="2"/>
  <c r="BI299" i="2"/>
  <c r="BI302" i="2"/>
  <c r="BI305" i="2"/>
  <c r="BI306" i="2"/>
  <c r="BI309" i="2"/>
  <c r="BI312" i="2"/>
  <c r="BI315" i="2"/>
  <c r="BI318" i="2"/>
  <c r="BI321" i="2"/>
  <c r="BI323" i="2"/>
  <c r="BI324" i="2"/>
  <c r="BI325" i="2"/>
  <c r="BI326" i="2"/>
  <c r="BI327" i="2"/>
  <c r="BI328" i="2"/>
  <c r="BI329" i="2"/>
  <c r="BI331" i="2"/>
  <c r="BI332" i="2"/>
  <c r="BI333" i="2"/>
  <c r="F78" i="2"/>
  <c r="F79" i="2"/>
  <c r="F81" i="2"/>
  <c r="M81" i="2"/>
  <c r="F83" i="2"/>
  <c r="M83" i="2"/>
  <c r="F84" i="2"/>
  <c r="M84" i="2"/>
  <c r="N131" i="2"/>
  <c r="N90" i="2"/>
  <c r="N231" i="2"/>
  <c r="N94" i="2"/>
  <c r="N246" i="2"/>
  <c r="N95" i="2"/>
  <c r="N294" i="2"/>
  <c r="N97" i="2"/>
  <c r="N314" i="2"/>
  <c r="N98" i="2"/>
  <c r="F120" i="2"/>
  <c r="F121" i="2"/>
  <c r="F123" i="2"/>
  <c r="M123" i="2"/>
  <c r="F125" i="2"/>
  <c r="M125" i="2"/>
  <c r="F126" i="2"/>
  <c r="M126" i="2"/>
  <c r="W132" i="2"/>
  <c r="W133" i="2"/>
  <c r="W134" i="2"/>
  <c r="W137" i="2"/>
  <c r="W140" i="2"/>
  <c r="W143" i="2"/>
  <c r="W146" i="2"/>
  <c r="W149" i="2"/>
  <c r="W150" i="2"/>
  <c r="W155" i="2"/>
  <c r="W160" i="2"/>
  <c r="W165" i="2"/>
  <c r="W168" i="2"/>
  <c r="W177" i="2"/>
  <c r="W180" i="2"/>
  <c r="W183" i="2"/>
  <c r="W186" i="2"/>
  <c r="W189" i="2"/>
  <c r="W192" i="2"/>
  <c r="W131" i="2"/>
  <c r="W197" i="2"/>
  <c r="W196" i="2"/>
  <c r="W200" i="2"/>
  <c r="W203" i="2"/>
  <c r="W204" i="2"/>
  <c r="W207" i="2"/>
  <c r="W211" i="2"/>
  <c r="W214" i="2"/>
  <c r="W217" i="2"/>
  <c r="W220" i="2"/>
  <c r="W223" i="2"/>
  <c r="W210" i="2"/>
  <c r="W227" i="2"/>
  <c r="W228" i="2"/>
  <c r="W226" i="2"/>
  <c r="W232" i="2"/>
  <c r="W231" i="2"/>
  <c r="W235" i="2"/>
  <c r="W236" i="2"/>
  <c r="W237" i="2"/>
  <c r="W240" i="2"/>
  <c r="W243" i="2"/>
  <c r="W247" i="2"/>
  <c r="W246" i="2"/>
  <c r="W248" i="2"/>
  <c r="W249" i="2"/>
  <c r="W251" i="2"/>
  <c r="W250" i="2"/>
  <c r="W252" i="2"/>
  <c r="W253" i="2"/>
  <c r="W256" i="2"/>
  <c r="W257" i="2"/>
  <c r="W258" i="2"/>
  <c r="W272" i="2"/>
  <c r="W273" i="2"/>
  <c r="W276" i="2"/>
  <c r="W279" i="2"/>
  <c r="W282" i="2"/>
  <c r="W285" i="2"/>
  <c r="W288" i="2"/>
  <c r="W291" i="2"/>
  <c r="W295" i="2"/>
  <c r="W298" i="2"/>
  <c r="W294" i="2"/>
  <c r="W299" i="2"/>
  <c r="W302" i="2"/>
  <c r="W305" i="2"/>
  <c r="W306" i="2"/>
  <c r="W309" i="2"/>
  <c r="W312" i="2"/>
  <c r="W315" i="2"/>
  <c r="W314" i="2"/>
  <c r="W318" i="2"/>
  <c r="W321" i="2"/>
  <c r="W317" i="2"/>
  <c r="W316" i="2"/>
  <c r="W323" i="2"/>
  <c r="W324" i="2"/>
  <c r="W325" i="2"/>
  <c r="W326" i="2"/>
  <c r="W327" i="2"/>
  <c r="W328" i="2"/>
  <c r="W329" i="2"/>
  <c r="W322" i="2"/>
  <c r="Y132" i="2"/>
  <c r="Y131" i="2"/>
  <c r="Y133" i="2"/>
  <c r="Y134" i="2"/>
  <c r="Y137" i="2"/>
  <c r="Y140" i="2"/>
  <c r="Y143" i="2"/>
  <c r="Y146" i="2"/>
  <c r="Y149" i="2"/>
  <c r="Y150" i="2"/>
  <c r="Y155" i="2"/>
  <c r="Y160" i="2"/>
  <c r="Y165" i="2"/>
  <c r="Y168" i="2"/>
  <c r="Y177" i="2"/>
  <c r="Y180" i="2"/>
  <c r="Y183" i="2"/>
  <c r="Y186" i="2"/>
  <c r="Y189" i="2"/>
  <c r="Y192" i="2"/>
  <c r="Y197" i="2"/>
  <c r="Y200" i="2"/>
  <c r="Y203" i="2"/>
  <c r="Y204" i="2"/>
  <c r="Y207" i="2"/>
  <c r="Y196" i="2"/>
  <c r="Y211" i="2"/>
  <c r="Y210" i="2"/>
  <c r="Y214" i="2"/>
  <c r="Y217" i="2"/>
  <c r="Y220" i="2"/>
  <c r="Y223" i="2"/>
  <c r="Y227" i="2"/>
  <c r="Y226" i="2"/>
  <c r="Y228" i="2"/>
  <c r="Y232" i="2"/>
  <c r="Y235" i="2"/>
  <c r="Y236" i="2"/>
  <c r="Y237" i="2"/>
  <c r="Y240" i="2"/>
  <c r="Y243" i="2"/>
  <c r="Y231" i="2"/>
  <c r="Y247" i="2"/>
  <c r="Y248" i="2"/>
  <c r="Y249" i="2"/>
  <c r="Y246" i="2"/>
  <c r="Y251" i="2"/>
  <c r="Y252" i="2"/>
  <c r="Y253" i="2"/>
  <c r="Y256" i="2"/>
  <c r="Y250" i="2"/>
  <c r="Y257" i="2"/>
  <c r="Y258" i="2"/>
  <c r="Y272" i="2"/>
  <c r="Y273" i="2"/>
  <c r="Y276" i="2"/>
  <c r="Y279" i="2"/>
  <c r="Y282" i="2"/>
  <c r="Y285" i="2"/>
  <c r="Y288" i="2"/>
  <c r="Y291" i="2"/>
  <c r="Y295" i="2"/>
  <c r="Y298" i="2"/>
  <c r="Y299" i="2"/>
  <c r="Y302" i="2"/>
  <c r="Y305" i="2"/>
  <c r="Y306" i="2"/>
  <c r="Y309" i="2"/>
  <c r="Y312" i="2"/>
  <c r="Y294" i="2"/>
  <c r="Y315" i="2"/>
  <c r="Y314" i="2"/>
  <c r="Y318" i="2"/>
  <c r="Y317" i="2"/>
  <c r="Y321" i="2"/>
  <c r="Y323" i="2"/>
  <c r="Y324" i="2"/>
  <c r="Y325" i="2"/>
  <c r="Y326" i="2"/>
  <c r="Y327" i="2"/>
  <c r="Y328" i="2"/>
  <c r="Y329" i="2"/>
  <c r="AA132" i="2"/>
  <c r="AA133" i="2"/>
  <c r="AA134" i="2"/>
  <c r="AA137" i="2"/>
  <c r="AA140" i="2"/>
  <c r="AA143" i="2"/>
  <c r="AA146" i="2"/>
  <c r="AA149" i="2"/>
  <c r="AA150" i="2"/>
  <c r="AA155" i="2"/>
  <c r="AA160" i="2"/>
  <c r="AA165" i="2"/>
  <c r="AA168" i="2"/>
  <c r="AA177" i="2"/>
  <c r="AA180" i="2"/>
  <c r="AA183" i="2"/>
  <c r="AA186" i="2"/>
  <c r="AA189" i="2"/>
  <c r="AA192" i="2"/>
  <c r="AA131" i="2"/>
  <c r="AA197" i="2"/>
  <c r="AA196" i="2"/>
  <c r="AA200" i="2"/>
  <c r="AA203" i="2"/>
  <c r="AA204" i="2"/>
  <c r="AA207" i="2"/>
  <c r="AA211" i="2"/>
  <c r="AA214" i="2"/>
  <c r="AA217" i="2"/>
  <c r="AA220" i="2"/>
  <c r="AA223" i="2"/>
  <c r="AA210" i="2"/>
  <c r="AA227" i="2"/>
  <c r="AA228" i="2"/>
  <c r="AA226" i="2"/>
  <c r="AA232" i="2"/>
  <c r="AA235" i="2"/>
  <c r="AA236" i="2"/>
  <c r="AA237" i="2"/>
  <c r="AA240" i="2"/>
  <c r="AA243" i="2"/>
  <c r="AA247" i="2"/>
  <c r="AA248" i="2"/>
  <c r="AA249" i="2"/>
  <c r="AA251" i="2"/>
  <c r="AA252" i="2"/>
  <c r="AA253" i="2"/>
  <c r="AA256" i="2"/>
  <c r="AA257" i="2"/>
  <c r="AA258" i="2"/>
  <c r="AA272" i="2"/>
  <c r="AA273" i="2"/>
  <c r="AA276" i="2"/>
  <c r="AA279" i="2"/>
  <c r="AA282" i="2"/>
  <c r="AA285" i="2"/>
  <c r="AA288" i="2"/>
  <c r="AA291" i="2"/>
  <c r="AA295" i="2"/>
  <c r="AA298" i="2"/>
  <c r="AA299" i="2"/>
  <c r="AA302" i="2"/>
  <c r="AA305" i="2"/>
  <c r="AA306" i="2"/>
  <c r="AA309" i="2"/>
  <c r="AA312" i="2"/>
  <c r="AA315" i="2"/>
  <c r="AA314" i="2"/>
  <c r="AA318" i="2"/>
  <c r="AA321" i="2"/>
  <c r="AA317" i="2"/>
  <c r="AA323" i="2"/>
  <c r="AA324" i="2"/>
  <c r="AA325" i="2"/>
  <c r="AA326" i="2"/>
  <c r="AA327" i="2"/>
  <c r="AA328" i="2"/>
  <c r="AA329" i="2"/>
  <c r="AA322" i="2"/>
  <c r="F6" i="3"/>
  <c r="O9" i="3"/>
  <c r="M115" i="3"/>
  <c r="O11" i="3"/>
  <c r="E12" i="3"/>
  <c r="O12" i="3"/>
  <c r="O14" i="3"/>
  <c r="E15" i="3"/>
  <c r="O15" i="3"/>
  <c r="O17" i="3"/>
  <c r="E18" i="3"/>
  <c r="M83" i="3"/>
  <c r="O18" i="3"/>
  <c r="O20" i="3"/>
  <c r="E21" i="3"/>
  <c r="M118" i="3"/>
  <c r="O21" i="3"/>
  <c r="BK124" i="3"/>
  <c r="BK123" i="3"/>
  <c r="BK126" i="3"/>
  <c r="BK125" i="3"/>
  <c r="N125" i="3"/>
  <c r="N91" i="3"/>
  <c r="BK128" i="3"/>
  <c r="BK127" i="3"/>
  <c r="BK130" i="3"/>
  <c r="BK131" i="3"/>
  <c r="BK132" i="3"/>
  <c r="BK134" i="3"/>
  <c r="BK133" i="3"/>
  <c r="N133" i="3"/>
  <c r="N94" i="3"/>
  <c r="BK135" i="3"/>
  <c r="BK136" i="3"/>
  <c r="N124" i="3"/>
  <c r="BE124" i="3"/>
  <c r="N126" i="3"/>
  <c r="BE126" i="3"/>
  <c r="N128" i="3"/>
  <c r="BE128" i="3"/>
  <c r="N130" i="3"/>
  <c r="BE130" i="3"/>
  <c r="N131" i="3"/>
  <c r="BE131" i="3"/>
  <c r="N132" i="3"/>
  <c r="BE132" i="3"/>
  <c r="N134" i="3"/>
  <c r="BE134" i="3"/>
  <c r="N135" i="3"/>
  <c r="BE135" i="3"/>
  <c r="N136" i="3"/>
  <c r="BE136" i="3"/>
  <c r="BF97" i="3"/>
  <c r="BF98" i="3"/>
  <c r="BF99" i="3"/>
  <c r="BF100" i="3"/>
  <c r="BF101" i="3"/>
  <c r="BF102" i="3"/>
  <c r="BF124" i="3"/>
  <c r="BF126" i="3"/>
  <c r="BF128" i="3"/>
  <c r="BF130" i="3"/>
  <c r="BF131" i="3"/>
  <c r="BF132" i="3"/>
  <c r="BF134" i="3"/>
  <c r="BF135" i="3"/>
  <c r="BF136" i="3"/>
  <c r="M33" i="3"/>
  <c r="BG97" i="3"/>
  <c r="BG98" i="3"/>
  <c r="BG99" i="3"/>
  <c r="BG100" i="3"/>
  <c r="BG101" i="3"/>
  <c r="BG102" i="3"/>
  <c r="BG124" i="3"/>
  <c r="BG126" i="3"/>
  <c r="BG128" i="3"/>
  <c r="BG130" i="3"/>
  <c r="BG131" i="3"/>
  <c r="BG132" i="3"/>
  <c r="BG134" i="3"/>
  <c r="BG135" i="3"/>
  <c r="BG136" i="3"/>
  <c r="H34" i="3"/>
  <c r="BB89" i="1"/>
  <c r="BH97" i="3"/>
  <c r="BH98" i="3"/>
  <c r="BH99" i="3"/>
  <c r="BH100" i="3"/>
  <c r="BH101" i="3"/>
  <c r="BH102" i="3"/>
  <c r="BH124" i="3"/>
  <c r="BH126" i="3"/>
  <c r="BH128" i="3"/>
  <c r="BH130" i="3"/>
  <c r="BH131" i="3"/>
  <c r="BH132" i="3"/>
  <c r="BH134" i="3"/>
  <c r="BH135" i="3"/>
  <c r="BH136" i="3"/>
  <c r="H35" i="3"/>
  <c r="BC89" i="1"/>
  <c r="BI97" i="3"/>
  <c r="BI98" i="3"/>
  <c r="BI99" i="3"/>
  <c r="BI100" i="3"/>
  <c r="H36" i="3"/>
  <c r="BD89" i="1"/>
  <c r="BD87" i="1"/>
  <c r="W35" i="1"/>
  <c r="BI101" i="3"/>
  <c r="BI102" i="3"/>
  <c r="BI124" i="3"/>
  <c r="BI126" i="3"/>
  <c r="BI128" i="3"/>
  <c r="BI130" i="3"/>
  <c r="BI131" i="3"/>
  <c r="BI132" i="3"/>
  <c r="BI134" i="3"/>
  <c r="BI135" i="3"/>
  <c r="BI136" i="3"/>
  <c r="F79" i="3"/>
  <c r="F81" i="3"/>
  <c r="M81" i="3"/>
  <c r="F83" i="3"/>
  <c r="F84" i="3"/>
  <c r="M84" i="3"/>
  <c r="N123" i="3"/>
  <c r="N90" i="3"/>
  <c r="N127" i="3"/>
  <c r="N92" i="3"/>
  <c r="F113" i="3"/>
  <c r="F115" i="3"/>
  <c r="F117" i="3"/>
  <c r="M117" i="3"/>
  <c r="F118" i="3"/>
  <c r="W124" i="3"/>
  <c r="W123" i="3"/>
  <c r="W126" i="3"/>
  <c r="W125" i="3"/>
  <c r="W128" i="3"/>
  <c r="W127" i="3"/>
  <c r="W130" i="3"/>
  <c r="W129" i="3"/>
  <c r="W122" i="3"/>
  <c r="W121" i="3"/>
  <c r="AU89" i="1"/>
  <c r="W131" i="3"/>
  <c r="W132" i="3"/>
  <c r="Y124" i="3"/>
  <c r="Y123" i="3"/>
  <c r="Y126" i="3"/>
  <c r="Y125" i="3"/>
  <c r="Y128" i="3"/>
  <c r="Y127" i="3"/>
  <c r="Y130" i="3"/>
  <c r="Y129" i="3"/>
  <c r="Y122" i="3"/>
  <c r="Y121" i="3"/>
  <c r="Y131" i="3"/>
  <c r="Y132" i="3"/>
  <c r="AA124" i="3"/>
  <c r="AA123" i="3"/>
  <c r="AA126" i="3"/>
  <c r="AA125" i="3"/>
  <c r="AA128" i="3"/>
  <c r="AA127" i="3"/>
  <c r="AA130" i="3"/>
  <c r="AA129" i="3"/>
  <c r="AA122" i="3"/>
  <c r="AA121" i="3"/>
  <c r="AA131" i="3"/>
  <c r="AA132" i="3"/>
  <c r="BA88" i="1"/>
  <c r="CE92" i="1"/>
  <c r="CE93" i="1"/>
  <c r="CE94" i="1"/>
  <c r="CE95" i="1"/>
  <c r="BZ92" i="1"/>
  <c r="BZ93" i="1"/>
  <c r="BZ94" i="1"/>
  <c r="BZ95" i="1"/>
  <c r="BB88" i="1"/>
  <c r="BB87" i="1"/>
  <c r="AX87" i="1"/>
  <c r="CF92" i="1"/>
  <c r="CF93" i="1"/>
  <c r="CF94" i="1"/>
  <c r="CF95" i="1"/>
  <c r="BC88" i="1"/>
  <c r="BC87" i="1"/>
  <c r="CG92" i="1"/>
  <c r="CG93" i="1"/>
  <c r="CG94" i="1"/>
  <c r="CG95" i="1"/>
  <c r="BD88" i="1"/>
  <c r="CH92" i="1"/>
  <c r="CH93" i="1"/>
  <c r="CH94" i="1"/>
  <c r="CH95" i="1"/>
  <c r="L77" i="1"/>
  <c r="L78" i="1"/>
  <c r="L80" i="1"/>
  <c r="AM80" i="1"/>
  <c r="L82" i="1"/>
  <c r="AM82" i="1"/>
  <c r="L83" i="1"/>
  <c r="AM83" i="1"/>
  <c r="AW88" i="1"/>
  <c r="AX88" i="1"/>
  <c r="AY88" i="1"/>
  <c r="AW89" i="1"/>
  <c r="AX89" i="1"/>
  <c r="AY89" i="1"/>
  <c r="CI92" i="1"/>
  <c r="CJ92" i="1"/>
  <c r="CK92" i="1"/>
  <c r="CA93" i="1"/>
  <c r="CB93" i="1"/>
  <c r="CC93" i="1"/>
  <c r="CI93" i="1"/>
  <c r="CJ93" i="1"/>
  <c r="CK93" i="1"/>
  <c r="CA94" i="1"/>
  <c r="CB94" i="1"/>
  <c r="CC94" i="1"/>
  <c r="CI94" i="1"/>
  <c r="CJ94" i="1"/>
  <c r="CK94" i="1"/>
  <c r="CA95" i="1"/>
  <c r="CB95" i="1"/>
  <c r="CC95" i="1"/>
  <c r="CI95" i="1"/>
  <c r="CJ95" i="1"/>
  <c r="CK95" i="1"/>
  <c r="W34" i="1"/>
  <c r="AY87" i="1"/>
  <c r="H33" i="3"/>
  <c r="BA89" i="1"/>
  <c r="BA87" i="1"/>
  <c r="AA250" i="2"/>
  <c r="Y130" i="2"/>
  <c r="F78" i="3"/>
  <c r="F112" i="3"/>
  <c r="AA294" i="2"/>
  <c r="AA231" i="2"/>
  <c r="AA130" i="2"/>
  <c r="AA129" i="2"/>
  <c r="BK316" i="2"/>
  <c r="N316" i="2"/>
  <c r="N99" i="2"/>
  <c r="N317" i="2"/>
  <c r="N100" i="2"/>
  <c r="W33" i="1"/>
  <c r="AA316" i="2"/>
  <c r="N196" i="2"/>
  <c r="N91" i="2"/>
  <c r="BK130" i="2"/>
  <c r="BK129" i="3"/>
  <c r="N129" i="3"/>
  <c r="N93" i="3"/>
  <c r="AA246" i="2"/>
  <c r="Y322" i="2"/>
  <c r="Y316" i="2"/>
  <c r="W130" i="2"/>
  <c r="W129" i="2"/>
  <c r="AU88" i="1"/>
  <c r="AU87" i="1"/>
  <c r="N331" i="2"/>
  <c r="BE331" i="2"/>
  <c r="W32" i="1"/>
  <c r="AW87" i="1"/>
  <c r="AK32" i="1"/>
  <c r="Y129" i="2"/>
  <c r="N130" i="2"/>
  <c r="N89" i="2"/>
  <c r="BK129" i="2"/>
  <c r="N129" i="2"/>
  <c r="N88" i="2"/>
  <c r="BK122" i="3"/>
  <c r="N122" i="3"/>
  <c r="N89" i="3"/>
  <c r="BK121" i="3"/>
  <c r="N121" i="3"/>
  <c r="N88" i="3"/>
  <c r="N106" i="2"/>
  <c r="BE106" i="2"/>
  <c r="N110" i="2"/>
  <c r="BE110" i="2"/>
  <c r="N107" i="2"/>
  <c r="BE107" i="2"/>
  <c r="M27" i="2"/>
  <c r="N108" i="2"/>
  <c r="BE108" i="2"/>
  <c r="N105" i="2"/>
  <c r="N109" i="2"/>
  <c r="BE109" i="2"/>
  <c r="N98" i="3"/>
  <c r="BE98" i="3"/>
  <c r="N102" i="3"/>
  <c r="BE102" i="3"/>
  <c r="N99" i="3"/>
  <c r="BE99" i="3"/>
  <c r="N101" i="3"/>
  <c r="BE101" i="3"/>
  <c r="M27" i="3"/>
  <c r="N97" i="3"/>
  <c r="N100" i="3"/>
  <c r="BE100" i="3"/>
  <c r="BE105" i="2"/>
  <c r="N104" i="2"/>
  <c r="BE97" i="3"/>
  <c r="N96" i="3"/>
  <c r="M28" i="2"/>
  <c r="L112" i="2"/>
  <c r="H32" i="2"/>
  <c r="AZ88" i="1"/>
  <c r="M32" i="2"/>
  <c r="AV88" i="1"/>
  <c r="AT88" i="1"/>
  <c r="AS88" i="1"/>
  <c r="M30" i="2"/>
  <c r="M28" i="3"/>
  <c r="L104" i="3"/>
  <c r="H32" i="3"/>
  <c r="AZ89" i="1"/>
  <c r="AZ87" i="1"/>
  <c r="M32" i="3"/>
  <c r="AV89" i="1"/>
  <c r="AT89" i="1"/>
  <c r="AV87" i="1"/>
  <c r="AS89" i="1"/>
  <c r="AS87" i="1"/>
  <c r="M30" i="3"/>
  <c r="AG88" i="1"/>
  <c r="L38" i="2"/>
  <c r="L38" i="3"/>
  <c r="AG89" i="1"/>
  <c r="AN89" i="1"/>
  <c r="AG87" i="1"/>
  <c r="AN88" i="1"/>
  <c r="AT87" i="1"/>
  <c r="AK26" i="1"/>
  <c r="AG95" i="1"/>
  <c r="AG92" i="1"/>
  <c r="AG93" i="1"/>
  <c r="AN87" i="1"/>
  <c r="AG94" i="1"/>
  <c r="CD94" i="1"/>
  <c r="AV94" i="1"/>
  <c r="BY94" i="1"/>
  <c r="AG91" i="1"/>
  <c r="AV92" i="1"/>
  <c r="BY92" i="1"/>
  <c r="CD92" i="1"/>
  <c r="AN92" i="1"/>
  <c r="AV95" i="1"/>
  <c r="BY95" i="1"/>
  <c r="CD95" i="1"/>
  <c r="CD93" i="1"/>
  <c r="AV93" i="1"/>
  <c r="BY93" i="1"/>
  <c r="AK27" i="1"/>
  <c r="AK29" i="1"/>
  <c r="AG97" i="1"/>
  <c r="AN91" i="1"/>
  <c r="AN97" i="1"/>
  <c r="AN94" i="1"/>
  <c r="AN93" i="1"/>
  <c r="AN95" i="1"/>
  <c r="W31" i="1"/>
  <c r="AK31" i="1"/>
  <c r="AK37" i="1"/>
</calcChain>
</file>

<file path=xl/sharedStrings.xml><?xml version="1.0" encoding="utf-8"?>
<sst xmlns="http://schemas.openxmlformats.org/spreadsheetml/2006/main" count="2384" uniqueCount="522">
  <si>
    <t>2012</t>
  </si>
  <si>
    <t>List obsahuje:</t>
  </si>
  <si>
    <t>2.0</t>
  </si>
  <si>
    <t>ZAMOK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</si>
  <si>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</si>
  <si>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</si>
  <si>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</si>
  <si>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</si>
  <si>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</si>
  <si>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</si>
  <si>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</si>
  <si>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</si>
  <si>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</si>
  <si>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</si>
  <si>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</si>
  <si>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04</t>
  </si>
  <si>
    <t>Měnit lze pouze buňky se žlutým podbarvením!
1) na prvním listu Rekapitulace stavby vyplňte v sestavě
    a) Souhrnný list
       - údaje o Zhotoviteli
         (přenesou se do ostatních sestav i v jiných listech)
    b) Rekapitulace objektů
       - potřebné Ostatní náklady
2) na vybraných listech vyplňte v sestavě
    a) Krycí list
       - údaje o Zhotoviteli, pokud se liší od údajů o Zhotoviteli na Souhrnném listu
         (údaje se přenesou do ostatních sestav v daném listu)
    b) Rekapitulace rozpočtu
       - potřebné Ostatní náklady
    c) Celkové náklady za stavbu
       - ceny u položek
       - množství, pokud má žluté podbarvení
       - a v případe potřeby poznámku (ta je v skrytém sloupci)</t>
  </si>
  <si>
    <t>Stavba:</t>
  </si>
  <si>
    <t>Špejchar  - oprava jihovýchodní fasády</t>
  </si>
  <si>
    <t>0,1</t>
  </si>
  <si>
    <t>JKSO:</t>
  </si>
  <si>
    <t>CC-CZ:</t>
  </si>
  <si>
    <t>1</t>
  </si>
  <si>
    <t>Místo:</t>
  </si>
  <si>
    <t xml:space="preserve"> </t>
  </si>
  <si>
    <t>Datum:</t>
  </si>
  <si>
    <t>10</t>
  </si>
  <si>
    <t>100</t>
  </si>
  <si>
    <t>Objednavatel:</t>
  </si>
  <si>
    <t>IČ:</t>
  </si>
  <si>
    <t>DIČ:</t>
  </si>
  <si>
    <t>Zhotovitel: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</si>
  <si>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</si>
  <si>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</si>
  <si>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</si>
  <si>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</si>
  <si>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</si>
  <si>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</si>
  <si>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</si>
  <si>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</si>
  <si>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</si>
  <si>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</si>
  <si>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</si>
  <si>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</si>
  <si>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</si>
  <si>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</si>
  <si>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</si>
  <si>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</si>
  <si>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</si>
  <si>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</si>
  <si>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</si>
  <si>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</si>
  <si>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</si>
  <si>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</si>
  <si>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</si>
  <si>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</si>
  <si>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</si>
  <si>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</si>
  <si>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</si>
  <si>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</si>
  <si>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</si>
  <si>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</si>
  <si>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</si>
  <si>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</si>
  <si>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</si>
  <si>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</si>
  <si>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</si>
  <si>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</si>
  <si>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</si>
  <si>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</si>
  <si>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</si>
  <si>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</si>
  <si>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</si>
  <si>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</si>
  <si>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1) Náklady z rozpočtů</t>
  </si>
  <si>
    <t>D</t>
  </si>
  <si>
    <t>0</t>
  </si>
  <si>
    <t>###NOIMPORT###</t>
  </si>
  <si>
    <t>IMPORT</t>
  </si>
  <si>
    <t>{E8359977-11C4-4DA0-A1FE-AB3266708CA7}</t>
  </si>
  <si>
    <t>{00000000-0000-0000-0000-000000000000}</t>
  </si>
  <si>
    <t>01</t>
  </si>
  <si>
    <t>SO 01 Stavební část</t>
  </si>
  <si>
    <t>{5F799E68-46A3-4216-8010-E92D4C2A3B49}</t>
  </si>
  <si>
    <t>101</t>
  </si>
  <si>
    <t>VON</t>
  </si>
  <si>
    <t>{3D2614C0-9054-4584-B497-3EAA32E02464}</t>
  </si>
  <si>
    <t>2) Ostatní náklady ze souhrnného listu</t>
  </si>
  <si>
    <t>Procent. zadání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</si>
  <si>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</si>
  <si>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</si>
  <si>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</si>
  <si>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</si>
  <si>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</si>
  <si>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</si>
  <si>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</si>
  <si>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Zpět na list:</t>
  </si>
  <si>
    <t>2</t>
  </si>
  <si>
    <t>KRYCÍ LIST ROZPOČTU</t>
  </si>
  <si>
    <t>Objekt:</t>
  </si>
  <si>
    <t>01 - SO 01 Stavební část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</si>
  <si>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</si>
  <si>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</si>
  <si>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</si>
  <si>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</si>
  <si>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</si>
  <si>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</si>
  <si>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</si>
  <si>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</si>
  <si>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</si>
  <si>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</si>
  <si>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</si>
  <si>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</si>
  <si>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</si>
  <si>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</si>
  <si>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</si>
  <si>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</si>
  <si>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</si>
  <si>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</si>
  <si>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764 - Konstrukce klempířské</t>
  </si>
  <si>
    <t>VP -   Vícepráce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</si>
  <si>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</si>
  <si>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</si>
  <si>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</si>
  <si>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</si>
  <si>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</si>
  <si>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</si>
  <si>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</si>
  <si>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</si>
  <si>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</si>
  <si>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</si>
  <si>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</si>
  <si>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</si>
  <si>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</si>
  <si>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</si>
  <si>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</si>
  <si>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</si>
  <si>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Cena celkem
[CZK]</t>
  </si>
  <si>
    <t>Poznámka</t>
  </si>
  <si>
    <t>J. Nh [h]</t>
  </si>
  <si>
    <t>Nh celkem [h]</t>
  </si>
  <si>
    <t>J. hmotnost
[t]</t>
  </si>
  <si>
    <t>Hmotnost
celkem [t]</t>
  </si>
  <si>
    <t>J. suť [t]</t>
  </si>
  <si>
    <t>Suť Celkem [t]</t>
  </si>
  <si>
    <t>ROZPOCET</t>
  </si>
  <si>
    <t>K</t>
  </si>
  <si>
    <t>113106211</t>
  </si>
  <si>
    <t>Rozebrání dlažeb vozovek pl přes 50 do 200 m2 z velkých kostek do lože z kameniva</t>
  </si>
  <si>
    <t>m2</t>
  </si>
  <si>
    <t>4</t>
  </si>
  <si>
    <t>-1656719176</t>
  </si>
  <si>
    <t>113107022</t>
  </si>
  <si>
    <t>Odstranění podkladu plochy do 15 m2 z kameniva drceného tl 200 mm při překopech inž sítí</t>
  </si>
  <si>
    <t>-648892889</t>
  </si>
  <si>
    <t>3</t>
  </si>
  <si>
    <t>132202101</t>
  </si>
  <si>
    <t>Hloubení rýh š do 600 mm ručním nebo pneum nářadím v soudržných horninách tř. 3</t>
  </si>
  <si>
    <t>m3</t>
  </si>
  <si>
    <t>-851946585</t>
  </si>
  <si>
    <t>0,4*(7,5+14,1+12,69)</t>
  </si>
  <si>
    <t>VV</t>
  </si>
  <si>
    <t>Součet</t>
  </si>
  <si>
    <t>132202109</t>
  </si>
  <si>
    <t>Příplatek za lepivost u hloubení rýh š do 600 mm ručním nebo pneum nářadím v hornině tř. 3</t>
  </si>
  <si>
    <t>1058805298</t>
  </si>
  <si>
    <t>13,716*0,3</t>
  </si>
  <si>
    <t>5</t>
  </si>
  <si>
    <t>132212201</t>
  </si>
  <si>
    <t>Hloubení rýh š přes 600 do 2000 mm ručním nebo pneum nářadím v soudržných horninách tř. 3</t>
  </si>
  <si>
    <t>1275512295</t>
  </si>
  <si>
    <t>1,2*3,0*17,5</t>
  </si>
  <si>
    <t>6</t>
  </si>
  <si>
    <t>132212209</t>
  </si>
  <si>
    <t>Příplatek za lepivost u hloubení rýh š do 2000 mm ručním nebo pneum nářadím v hornině tř. 3</t>
  </si>
  <si>
    <t>1434746653</t>
  </si>
  <si>
    <t>63*0,3</t>
  </si>
  <si>
    <t>7</t>
  </si>
  <si>
    <t>151101102</t>
  </si>
  <si>
    <t>Zřízení příložného pažení a rozepření stěn rýh hl do 4 m</t>
  </si>
  <si>
    <t>-75706443</t>
  </si>
  <si>
    <t>2*3,0*17,5</t>
  </si>
  <si>
    <t>8</t>
  </si>
  <si>
    <t>151101112</t>
  </si>
  <si>
    <t>Odstranění příložného pažení a rozepření stěn rýh hl do 4 m</t>
  </si>
  <si>
    <t>-1571294539</t>
  </si>
  <si>
    <t>9</t>
  </si>
  <si>
    <t>162301101</t>
  </si>
  <si>
    <t>Vodorovné přemístění do 500 m výkopku/sypaniny z horniny tř. 1 až 4</t>
  </si>
  <si>
    <t>991805684</t>
  </si>
  <si>
    <t>"výkop v prostoru staveniště" 13,716</t>
  </si>
  <si>
    <t>"zásyp" 52,53</t>
  </si>
  <si>
    <t>"obsyp" 11,725</t>
  </si>
  <si>
    <t>162701105</t>
  </si>
  <si>
    <t>Vodorovné přemístění do 10000 m výkopku/sypaniny z horniny tř. 1 až 4</t>
  </si>
  <si>
    <t>-1751844007</t>
  </si>
  <si>
    <t>"výkop na skládku" 13,716</t>
  </si>
  <si>
    <t>"odpočet zásyp zeminou" -(0,18*0,15*34,29)</t>
  </si>
  <si>
    <t>"výkop rýhy pro kanalizaci" 63</t>
  </si>
  <si>
    <t>11</t>
  </si>
  <si>
    <t>167101101</t>
  </si>
  <si>
    <t>Nakládání výkopku z hornin tř. 1 až 4 do 100 m3</t>
  </si>
  <si>
    <t>1039534768</t>
  </si>
  <si>
    <t>"výkop z meziskládky" 13,716</t>
  </si>
  <si>
    <t>12</t>
  </si>
  <si>
    <t>171201211</t>
  </si>
  <si>
    <t>Poplatek za uložení odpadu ze sypaniny na skládce (skládkovné)</t>
  </si>
  <si>
    <t>t</t>
  </si>
  <si>
    <t>1153013</t>
  </si>
  <si>
    <t>75,79*1,6</t>
  </si>
  <si>
    <t>13</t>
  </si>
  <si>
    <t>174101101</t>
  </si>
  <si>
    <t>Zásyp jam, šachet rýh nebo kolem objektů sypaninou se zhutněním</t>
  </si>
  <si>
    <t>73942354</t>
  </si>
  <si>
    <t>"výkop" 13,716</t>
  </si>
  <si>
    <t>"odpočet chodník kačírek" -(0,3*0,1*34,29)</t>
  </si>
  <si>
    <t>"odpočet výplň odv. žeber" -7,407</t>
  </si>
  <si>
    <t>Mezisoučet</t>
  </si>
  <si>
    <t>"odpočet vytl. kubatura" -(1,2*0,75*17,5)</t>
  </si>
  <si>
    <t>14</t>
  </si>
  <si>
    <t>M</t>
  </si>
  <si>
    <t>583439300</t>
  </si>
  <si>
    <t>kamenivo drcené hrubé frakce 16-32</t>
  </si>
  <si>
    <t>1463662578</t>
  </si>
  <si>
    <t>(5,28-(0,15*0,18*34,29))*1,67*1,23</t>
  </si>
  <si>
    <t>583373310</t>
  </si>
  <si>
    <t>štěrkopísek frakce 0-22</t>
  </si>
  <si>
    <t>-1969718818</t>
  </si>
  <si>
    <t>47,25*1,67*1,23</t>
  </si>
  <si>
    <t>16</t>
  </si>
  <si>
    <t>175111101</t>
  </si>
  <si>
    <t>Obsypání potrubí ručně sypaninou bez prohození, uloženou do 3 m</t>
  </si>
  <si>
    <t>-5281839</t>
  </si>
  <si>
    <t>((1,2*0,6)-0,05)*17,5</t>
  </si>
  <si>
    <t>17</t>
  </si>
  <si>
    <t>-2097622549</t>
  </si>
  <si>
    <t>11,725*1,67*1,23</t>
  </si>
  <si>
    <t>18</t>
  </si>
  <si>
    <t>181951101</t>
  </si>
  <si>
    <t>Úprava pláně v hornině tř. 1 až 4 bez zhutnění</t>
  </si>
  <si>
    <t>1522569403</t>
  </si>
  <si>
    <t>0,16*34,29</t>
  </si>
  <si>
    <t>19</t>
  </si>
  <si>
    <t>181951102</t>
  </si>
  <si>
    <t>Úprava pláně v hornině tř. 1 až 4 se zhutněním</t>
  </si>
  <si>
    <t>-1735354560</t>
  </si>
  <si>
    <t>0,35*34,29</t>
  </si>
  <si>
    <t>1,2*17,5</t>
  </si>
  <si>
    <t>20</t>
  </si>
  <si>
    <t>211531111</t>
  </si>
  <si>
    <t>Výplň odvodňovacích žeber nebo trativodů kamenivem hrubým drceným frakce 32 až 64 mm</t>
  </si>
  <si>
    <t>-2047029075</t>
  </si>
  <si>
    <t>(0,36*0,6*34,29)</t>
  </si>
  <si>
    <t>211971110</t>
  </si>
  <si>
    <t>Zřízení opláštění žeber nebo trativodů geotextilií v rýze nebo zářezu sklonu do 1:2</t>
  </si>
  <si>
    <t>-259093780</t>
  </si>
  <si>
    <t>2,1*34,29</t>
  </si>
  <si>
    <t>22</t>
  </si>
  <si>
    <t>693111741</t>
  </si>
  <si>
    <t>geotextílie</t>
  </si>
  <si>
    <t>1370546032</t>
  </si>
  <si>
    <t>23</t>
  </si>
  <si>
    <t>212755215</t>
  </si>
  <si>
    <t>Trativody z drenážních trubek plastových flexibilních D 130 mm bez lože</t>
  </si>
  <si>
    <t>m</t>
  </si>
  <si>
    <t>-593619426</t>
  </si>
  <si>
    <t>34,29</t>
  </si>
  <si>
    <t>24</t>
  </si>
  <si>
    <t>212755217</t>
  </si>
  <si>
    <t>Odvětrávací potrubá plastové DN 125  dl. 1,0 m opatřené odvětrávací lavicí proti průniku hmyzu a nečistot</t>
  </si>
  <si>
    <t>kus</t>
  </si>
  <si>
    <t>2123921878</t>
  </si>
  <si>
    <t>25</t>
  </si>
  <si>
    <t>417321313</t>
  </si>
  <si>
    <t>Dobetonávka římsy z betonu železového C 16/20</t>
  </si>
  <si>
    <t>462538980</t>
  </si>
  <si>
    <t>0,55*0,2*15,3</t>
  </si>
  <si>
    <t>26</t>
  </si>
  <si>
    <t>417321R</t>
  </si>
  <si>
    <t xml:space="preserve">Dobetonávka římsy z betonu železového C 16/20  - tvar dle původního </t>
  </si>
  <si>
    <t>-1902670975</t>
  </si>
  <si>
    <t>15,3*0,3*0,45</t>
  </si>
  <si>
    <t>27</t>
  </si>
  <si>
    <t>417351R</t>
  </si>
  <si>
    <t>Zřízení a odstranění bednění římsy pomocí šablon s původním tvarem římsy</t>
  </si>
  <si>
    <t>-1038097194</t>
  </si>
  <si>
    <t>0,6*15,3</t>
  </si>
  <si>
    <t>28</t>
  </si>
  <si>
    <t>417361821</t>
  </si>
  <si>
    <t>Výztuž říms betonářskou ocelí 10 505</t>
  </si>
  <si>
    <t>-149353252</t>
  </si>
  <si>
    <t>(1,683+2,066)*0,15</t>
  </si>
  <si>
    <t>29</t>
  </si>
  <si>
    <t>451573111</t>
  </si>
  <si>
    <t>Lože pod potrubí otevřený výkop ze štěrkopísku</t>
  </si>
  <si>
    <t>1255127775</t>
  </si>
  <si>
    <t>1,2*0,15*17,5</t>
  </si>
  <si>
    <t>30</t>
  </si>
  <si>
    <t>564851111</t>
  </si>
  <si>
    <t>Podklad ze štěrkodrtě ŠD tl 150 mm</t>
  </si>
  <si>
    <t>-242194107</t>
  </si>
  <si>
    <t>31</t>
  </si>
  <si>
    <t>591111111</t>
  </si>
  <si>
    <t>Kladení dlažby z kostek velkých z kamene do lože z kameniva těženého tl 50 mm</t>
  </si>
  <si>
    <t>148853182</t>
  </si>
  <si>
    <t>"použity stávající" 70</t>
  </si>
  <si>
    <t>32</t>
  </si>
  <si>
    <t>622252001</t>
  </si>
  <si>
    <t xml:space="preserve">Montáž zakládacích soklových lišt </t>
  </si>
  <si>
    <t>-1093645168</t>
  </si>
  <si>
    <t>34,29*2</t>
  </si>
  <si>
    <t>33</t>
  </si>
  <si>
    <t>590515160</t>
  </si>
  <si>
    <t>profil ukončovací 14 mm PVC hrana (délka 3 m)</t>
  </si>
  <si>
    <t>153250343</t>
  </si>
  <si>
    <t>34</t>
  </si>
  <si>
    <t>590516591</t>
  </si>
  <si>
    <t>lišta ALU ukončovací</t>
  </si>
  <si>
    <t>36106114</t>
  </si>
  <si>
    <t>35</t>
  </si>
  <si>
    <t>62233R1</t>
  </si>
  <si>
    <t>Odsolení soklu metodou obětovaných omítek</t>
  </si>
  <si>
    <t>531492111</t>
  </si>
  <si>
    <t>1,0*34,29</t>
  </si>
  <si>
    <t>36</t>
  </si>
  <si>
    <t>62252R1</t>
  </si>
  <si>
    <t>Nová fasádní  jádrová omítka  ručně (kopírování drobných nerovností fasády)</t>
  </si>
  <si>
    <t>1750047139</t>
  </si>
  <si>
    <t>"40% ploch" ((6,8*34,29)-(1,0*0,7*4))*0,4</t>
  </si>
  <si>
    <t>37</t>
  </si>
  <si>
    <t>637121111</t>
  </si>
  <si>
    <t>Okapový chodník z kačírku tl 100 mm s udusáním</t>
  </si>
  <si>
    <t>1804997509</t>
  </si>
  <si>
    <t>0,3*34,29</t>
  </si>
  <si>
    <t>38</t>
  </si>
  <si>
    <t>871365221</t>
  </si>
  <si>
    <t>Kanalizační potrubí z tvrdého PVC-systém KG tuhost třídy SN8 DN250</t>
  </si>
  <si>
    <t>1121017244</t>
  </si>
  <si>
    <t>39</t>
  </si>
  <si>
    <t>8772603R</t>
  </si>
  <si>
    <t>Napojení na stávající kanalizaci</t>
  </si>
  <si>
    <t>192726657</t>
  </si>
  <si>
    <t>40</t>
  </si>
  <si>
    <t>892362121</t>
  </si>
  <si>
    <t>Tlaková zkouška vzduchem potrubí DN 250 těsnícím vakem ucpávkovým</t>
  </si>
  <si>
    <t>úsek</t>
  </si>
  <si>
    <t>2087103343</t>
  </si>
  <si>
    <t>41</t>
  </si>
  <si>
    <t>916231213</t>
  </si>
  <si>
    <t>Osazení chodníkového obrubníku betonového stojatého s boční opěrou do lože z betonu prostého</t>
  </si>
  <si>
    <t>657782408</t>
  </si>
  <si>
    <t>42</t>
  </si>
  <si>
    <t>592174110</t>
  </si>
  <si>
    <t>obrubník betonový chodníkový ABO 15-10 100x8x20 cm</t>
  </si>
  <si>
    <t>118938335</t>
  </si>
  <si>
    <t>43</t>
  </si>
  <si>
    <t>941111131</t>
  </si>
  <si>
    <t>Montáž lešení řadového trubkového lehkého s podlahami zatížení do 200 kg/m2 š do 1,5 m v do 10 m</t>
  </si>
  <si>
    <t>-231111252</t>
  </si>
  <si>
    <t>11*8</t>
  </si>
  <si>
    <t>44</t>
  </si>
  <si>
    <t>941111231</t>
  </si>
  <si>
    <t>Příplatek k lešení řadovému trubkovému lehkému s podlahami š 1,5 m v 10 m za první a ZKD den použití</t>
  </si>
  <si>
    <t>-777599263</t>
  </si>
  <si>
    <t>45</t>
  </si>
  <si>
    <t>941111831</t>
  </si>
  <si>
    <t>Demontáž lešení řadového trubkového lehkého s podlahami zatížení do 200 kg/m2 š do 1,5 m v do 10 m</t>
  </si>
  <si>
    <t>-1707119198</t>
  </si>
  <si>
    <t>46</t>
  </si>
  <si>
    <t>94111R</t>
  </si>
  <si>
    <t>Montáž a demontáž kotveného lešení</t>
  </si>
  <si>
    <t>-1296687533</t>
  </si>
  <si>
    <t>23*8,0</t>
  </si>
  <si>
    <t>47</t>
  </si>
  <si>
    <t>979071111</t>
  </si>
  <si>
    <t>Očištění dlažebních kostek velkých s původním spárováním kamenivem těženým</t>
  </si>
  <si>
    <t>2030031859</t>
  </si>
  <si>
    <t>48</t>
  </si>
  <si>
    <t>985111111</t>
  </si>
  <si>
    <t>Otlučení omítek stěn - sokl</t>
  </si>
  <si>
    <t>424234766</t>
  </si>
  <si>
    <t>"sokl" 34,29*1,0</t>
  </si>
  <si>
    <t>49</t>
  </si>
  <si>
    <t>985131111</t>
  </si>
  <si>
    <t>Očištění ploch stěn, rubu kleneb a podlah tlakovou vodou</t>
  </si>
  <si>
    <t>-1167251984</t>
  </si>
  <si>
    <t>34,29*1,0</t>
  </si>
  <si>
    <t>50</t>
  </si>
  <si>
    <t>985131R</t>
  </si>
  <si>
    <t>proškrábání spár zdiva do hloubky cca 2 cm</t>
  </si>
  <si>
    <t>-638869044</t>
  </si>
  <si>
    <t>51</t>
  </si>
  <si>
    <t>985131R1</t>
  </si>
  <si>
    <t>Očištění fasády od novodobých oprav a plomb</t>
  </si>
  <si>
    <t>-1284236910</t>
  </si>
  <si>
    <t>(6,8*34,29)-(1,0*0,7*4)</t>
  </si>
  <si>
    <t>52</t>
  </si>
  <si>
    <t>985131R2</t>
  </si>
  <si>
    <t>Odstranění degradovaných omítek až na soudržný podklad</t>
  </si>
  <si>
    <t>-1845064172</t>
  </si>
  <si>
    <t>"40% plochy" ((6,8*34,29)-(1,0*0,7*4))*0,4</t>
  </si>
  <si>
    <t>53</t>
  </si>
  <si>
    <t>985131R3</t>
  </si>
  <si>
    <t>Zpevnění dochovaných stávajících omítkových ploch (zpevńovací roztok - konsolidace vápenné omítky)</t>
  </si>
  <si>
    <t>-217638000</t>
  </si>
  <si>
    <t>"60% plochy" ((6,8*34,29)-(1,0*0,7*4))*0,6</t>
  </si>
  <si>
    <t>54</t>
  </si>
  <si>
    <t>985131R4</t>
  </si>
  <si>
    <t>Plošné očištění fasády od organických nečistot a zbytků degradovaných fasádních barev (pomocí tlakové páry a odmašťovacích chemikálií)</t>
  </si>
  <si>
    <t>294555479</t>
  </si>
  <si>
    <t>55</t>
  </si>
  <si>
    <t>997013501</t>
  </si>
  <si>
    <t>Odvoz suti na skládku a vybouraných hmot nebo meziskládku do 1 km se složením</t>
  </si>
  <si>
    <t>2046081526</t>
  </si>
  <si>
    <t>8,611</t>
  </si>
  <si>
    <t>56</t>
  </si>
  <si>
    <t>997013509</t>
  </si>
  <si>
    <t>Příplatek k odvozu suti a vybouraných hmot na skládku ZKD 1 km přes 1 km</t>
  </si>
  <si>
    <t>1160166971</t>
  </si>
  <si>
    <t>57</t>
  </si>
  <si>
    <t>997013831</t>
  </si>
  <si>
    <t>Poplatek za uložení stavebního směsného odpadu na skládce (skládkovné)</t>
  </si>
  <si>
    <t>-1355187587</t>
  </si>
  <si>
    <t>58</t>
  </si>
  <si>
    <t>997221551</t>
  </si>
  <si>
    <t>Vodorovná doprava suti ze sypkých materiálů do 1 km</t>
  </si>
  <si>
    <t>-613916851</t>
  </si>
  <si>
    <t>16,45</t>
  </si>
  <si>
    <t>59</t>
  </si>
  <si>
    <t>997221559</t>
  </si>
  <si>
    <t>Příplatek ZKD 1 km u vodorovné dopravy suti ze sypkých materiálů</t>
  </si>
  <si>
    <t>-476042627</t>
  </si>
  <si>
    <t>60</t>
  </si>
  <si>
    <t>997221562</t>
  </si>
  <si>
    <t>Vodorovná doprava suti z kusových materiálů na skládku investora</t>
  </si>
  <si>
    <t>-351806975</t>
  </si>
  <si>
    <t>"odvos kostek na skládku investora a zpět" 29,19*2</t>
  </si>
  <si>
    <t>61</t>
  </si>
  <si>
    <t>997221611</t>
  </si>
  <si>
    <t>Nakládání dlažebních kostek na dopravní prostředky pro vodorovnou dopravu</t>
  </si>
  <si>
    <t>-1235774231</t>
  </si>
  <si>
    <t>29,19</t>
  </si>
  <si>
    <t>62</t>
  </si>
  <si>
    <t>997221855</t>
  </si>
  <si>
    <t>Poplatek za uložení odpadu z kameniva na skládce (skládkovné)</t>
  </si>
  <si>
    <t>938668619</t>
  </si>
  <si>
    <t>63</t>
  </si>
  <si>
    <t>998018002</t>
  </si>
  <si>
    <t>Přesun hmot ruční pro budovy v do 12 m</t>
  </si>
  <si>
    <t>-1137786480</t>
  </si>
  <si>
    <t>64</t>
  </si>
  <si>
    <t>711161521</t>
  </si>
  <si>
    <t>Izolace fóliemi nopovými pro tlakově zatížitelné podklady zatížitelnost 400 kN/m2</t>
  </si>
  <si>
    <t>1746032286</t>
  </si>
  <si>
    <t>34,29*1,25</t>
  </si>
  <si>
    <t>65</t>
  </si>
  <si>
    <t>998711201</t>
  </si>
  <si>
    <t>Přesun hmot procentní pro izolace proti vodě, vlhkosti a plynům v objektech v do 6 m</t>
  </si>
  <si>
    <t>%</t>
  </si>
  <si>
    <t>932739912</t>
  </si>
  <si>
    <t>66</t>
  </si>
  <si>
    <t>764511403</t>
  </si>
  <si>
    <t>Žlab podokapní půlkruhový z Pz plechu rš 250 mm</t>
  </si>
  <si>
    <t>768765190</t>
  </si>
  <si>
    <t>67</t>
  </si>
  <si>
    <t>764511404</t>
  </si>
  <si>
    <t>Žlab podokapní půlkruhový z Pz plechu rš 330 mm</t>
  </si>
  <si>
    <t>1455034211</t>
  </si>
  <si>
    <t>68</t>
  </si>
  <si>
    <t>764511444</t>
  </si>
  <si>
    <t>Kotlík oválný (trychtýřový) pro podokapní žlaby z Pz plechu</t>
  </si>
  <si>
    <t>-1616849238</t>
  </si>
  <si>
    <t>69</t>
  </si>
  <si>
    <t>764518425</t>
  </si>
  <si>
    <t>Svody kruhové včetně objímek, kolen, odskoků z Pz plechu průměru 200 mm</t>
  </si>
  <si>
    <t>-40000914</t>
  </si>
  <si>
    <t>70</t>
  </si>
  <si>
    <t>764518426</t>
  </si>
  <si>
    <t>Svody kruhové ležaté včetně objímek, kolen, odskoků z Pz plechu průměru 200 mm</t>
  </si>
  <si>
    <t>-1558619949</t>
  </si>
  <si>
    <t>71</t>
  </si>
  <si>
    <t>7645189R</t>
  </si>
  <si>
    <t>geiger DN 150</t>
  </si>
  <si>
    <t>1754388671</t>
  </si>
  <si>
    <t>72</t>
  </si>
  <si>
    <t>998764202</t>
  </si>
  <si>
    <t>Přesun hmot procentní pro konstrukce klempířské v objektech v do 12 m</t>
  </si>
  <si>
    <t>-664218640</t>
  </si>
  <si>
    <t>VP - Vícepráce</t>
  </si>
  <si>
    <t>PN</t>
  </si>
  <si>
    <t>101 - VON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</si>
  <si>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</si>
  <si>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</si>
  <si>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</si>
  <si>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VRN5 - Finanční náklady</t>
  </si>
  <si>
    <t xml:space="preserve">    VRN6 - Územní vlivy</t>
  </si>
  <si>
    <t>013254000</t>
  </si>
  <si>
    <t>Dokumentace skutečného provedení stavby</t>
  </si>
  <si>
    <t>Kč</t>
  </si>
  <si>
    <t>1024</t>
  </si>
  <si>
    <t>83225204</t>
  </si>
  <si>
    <t>030001000</t>
  </si>
  <si>
    <t>-1598589900</t>
  </si>
  <si>
    <t>053103000</t>
  </si>
  <si>
    <t>Místní poplatky (vstup na soukromý pozemek)</t>
  </si>
  <si>
    <t>1569695569</t>
  </si>
  <si>
    <t>062002000</t>
  </si>
  <si>
    <t>Ztížené dopravní podmínky</t>
  </si>
  <si>
    <t>1619918748</t>
  </si>
  <si>
    <t>063002000</t>
  </si>
  <si>
    <t>Práce na těžce přístupných místech</t>
  </si>
  <si>
    <t>1424745429</t>
  </si>
  <si>
    <t>065002000</t>
  </si>
  <si>
    <t>Mimostaveništní doprava materiálů</t>
  </si>
  <si>
    <t>-58952313</t>
  </si>
  <si>
    <t>1) Souhrnný list stavby</t>
  </si>
  <si>
    <t>2) Rekapitulace objektů</t>
  </si>
  <si>
    <t>/</t>
  </si>
  <si>
    <t>1) Krycí list rozpočtu</t>
  </si>
  <si>
    <t>2) Rekapitulace rozpočtu</t>
  </si>
  <si>
    <t>3) Rozpočet</t>
  </si>
  <si>
    <t>Rekapitulace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</si>
</sst>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\-#,##0.00"/>
    <numFmt numFmtId="165" formatCode="0.00%;\-0.00%"/>
    <numFmt numFmtId="166" formatCode="dd\.mm\.yyyy"/>
    <numFmt numFmtId="167" formatCode="#,##0.00000;\-#,##0.00000"/>
    <numFmt numFmtId="168" formatCode="#,##0.000;\-#,##0.000"/>
  </numFmts>
  <fonts count="36" x14ac:knownFonts="1">
    <font>
      <sz val="8"/>
      <name val="Trebuchet MS"/>
      <charset val="238"/>
    </font>
    <font>
      <sz val="8"/>
      <color indexed="43"/>
      <name val="Trebuchet MS"/>
      <charset val="238"/>
    </font>
    <font>
      <sz val="10"/>
      <color indexed="16"/>
      <name val="Trebuchet MS"/>
      <charset val="238"/>
    </font>
    <font>
      <sz val="8"/>
      <color indexed="48"/>
      <name val="Trebuchet MS"/>
      <charset val="238"/>
    </font>
    <font>
      <b/>
      <sz val="16"/>
      <name val="Trebuchet MS"/>
      <charset val="238"/>
    </font>
    <font>
      <b/>
      <sz val="12"/>
      <color indexed="55"/>
      <name val="Trebuchet MS"/>
      <charset val="238"/>
    </font>
    <font>
      <sz val="9"/>
      <color indexed="55"/>
      <name val="Trebuchet MS"/>
      <charset val="238"/>
    </font>
    <font>
      <sz val="9"/>
      <name val="Trebuchet MS"/>
      <charset val="238"/>
    </font>
    <font>
      <b/>
      <sz val="8"/>
      <color indexed="55"/>
      <name val="Trebuchet MS"/>
      <charset val="238"/>
    </font>
    <font>
      <b/>
      <sz val="12"/>
      <name val="Trebuchet MS"/>
      <charset val="238"/>
    </font>
    <font>
      <sz val="10"/>
      <color indexed="63"/>
      <name val="Trebuchet MS"/>
      <charset val="238"/>
    </font>
    <font>
      <sz val="10"/>
      <name val="Trebuchet MS"/>
      <charset val="238"/>
    </font>
    <font>
      <b/>
      <sz val="10"/>
      <name val="Trebuchet MS"/>
      <charset val="238"/>
    </font>
    <font>
      <sz val="8"/>
      <color indexed="55"/>
      <name val="Trebuchet MS"/>
      <charset val="238"/>
    </font>
    <font>
      <b/>
      <sz val="10"/>
      <color indexed="63"/>
      <name val="Trebuchet MS"/>
      <charset val="238"/>
    </font>
    <font>
      <sz val="10"/>
      <color indexed="55"/>
      <name val="Trebuchet MS"/>
      <charset val="238"/>
    </font>
    <font>
      <b/>
      <sz val="9"/>
      <name val="Trebuchet MS"/>
      <charset val="238"/>
    </font>
    <font>
      <sz val="12"/>
      <color indexed="55"/>
      <name val="Trebuchet MS"/>
      <charset val="238"/>
    </font>
    <font>
      <b/>
      <sz val="12"/>
      <color indexed="16"/>
      <name val="Trebuchet MS"/>
      <charset val="238"/>
    </font>
    <font>
      <sz val="12"/>
      <name val="Trebuchet MS"/>
      <charset val="238"/>
    </font>
    <font>
      <sz val="11"/>
      <name val="Trebuchet MS"/>
      <charset val="238"/>
    </font>
    <font>
      <b/>
      <sz val="11"/>
      <color indexed="56"/>
      <name val="Trebuchet MS"/>
      <charset val="238"/>
    </font>
    <font>
      <sz val="11"/>
      <color indexed="56"/>
      <name val="Trebuchet MS"/>
      <charset val="238"/>
    </font>
    <font>
      <sz val="11"/>
      <color indexed="55"/>
      <name val="Trebuchet MS"/>
      <charset val="238"/>
    </font>
    <font>
      <sz val="10"/>
      <color indexed="56"/>
      <name val="Trebuchet MS"/>
      <charset val="238"/>
    </font>
    <font>
      <sz val="12"/>
      <color indexed="56"/>
      <name val="Trebuchet MS"/>
      <charset val="238"/>
    </font>
    <font>
      <sz val="8"/>
      <color indexed="16"/>
      <name val="Trebuchet MS"/>
      <charset val="238"/>
    </font>
    <font>
      <b/>
      <sz val="8"/>
      <name val="Trebuchet MS"/>
      <charset val="238"/>
    </font>
    <font>
      <sz val="8"/>
      <color indexed="56"/>
      <name val="Trebuchet MS"/>
      <charset val="238"/>
    </font>
    <font>
      <sz val="8"/>
      <color indexed="63"/>
      <name val="Trebuchet MS"/>
      <charset val="238"/>
    </font>
    <font>
      <sz val="8"/>
      <color indexed="10"/>
      <name val="Trebuchet MS"/>
      <charset val="238"/>
    </font>
    <font>
      <sz val="8"/>
      <color indexed="18"/>
      <name val="Trebuchet MS"/>
      <charset val="238"/>
    </font>
    <font>
      <i/>
      <sz val="8"/>
      <color indexed="12"/>
      <name val="Trebuchet MS"/>
      <charset val="238"/>
    </font>
    <font>
      <u/>
      <sz val="8"/>
      <color indexed="12"/>
      <name val="Trebuchet MS"/>
      <charset val="238"/>
    </font>
    <font>
      <sz val="18"/>
      <color indexed="12"/>
      <name val="Wingdings 2"/>
      <family val="1"/>
      <charset val="2"/>
    </font>
    <font>
      <u/>
      <sz val="10"/>
      <color indexed="12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33" fillId="0" borderId="0" applyNumberFormat="0" applyFill="0" applyBorder="0" applyAlignment="0" applyProtection="0">
      <alignment vertical="top"/>
      <protection locked="0"/>
    </xf>
  </cellStyleXfs>
  <cellXfs count="263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2" borderId="0" xfId="0" applyFill="1" applyAlignment="1">
      <alignment horizontal="left" vertical="top"/>
      <protection locked="0"/>
    </xf>
    <xf numFmtId="0" fontId="1" fillId="2" borderId="0" xfId="0" applyFont="1" applyFill="1" applyAlignment="1">
      <alignment horizontal="left" vertical="center"/>
      <protection locked="0"/>
    </xf>
    <xf numFmtId="0" fontId="0" fillId="2" borderId="0" xfId="0" applyFont="1" applyFill="1" applyAlignment="1">
      <alignment horizontal="left" vertical="top"/>
      <protection locked="0"/>
    </xf>
    <xf numFmtId="0" fontId="0" fillId="0" borderId="0" xfId="0" applyFont="1" applyAlignment="1">
      <alignment horizontal="left" vertical="center"/>
      <protection locked="0"/>
    </xf>
    <xf numFmtId="0" fontId="0" fillId="0" borderId="1" xfId="0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0" fontId="3" fillId="0" borderId="0" xfId="0" applyFont="1" applyAlignment="1">
      <alignment horizontal="left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center"/>
    </xf>
    <xf numFmtId="49" fontId="7" fillId="3" borderId="0" xfId="0" applyNumberFormat="1" applyFont="1" applyFill="1" applyAlignment="1">
      <alignment horizontal="left" vertical="top"/>
      <protection locked="0"/>
    </xf>
    <xf numFmtId="0" fontId="0" fillId="0" borderId="6" xfId="0" applyBorder="1" applyAlignment="1" applyProtection="1">
      <alignment horizontal="left" vertical="top"/>
    </xf>
    <xf numFmtId="0" fontId="10" fillId="0" borderId="0" xfId="0" applyFont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/>
    </xf>
    <xf numFmtId="0" fontId="9" fillId="4" borderId="8" xfId="0" applyFont="1" applyFill="1" applyBorder="1" applyAlignment="1" applyProtection="1">
      <alignment horizontal="left" vertical="center"/>
    </xf>
    <xf numFmtId="0" fontId="0" fillId="4" borderId="9" xfId="0" applyFill="1" applyBorder="1" applyAlignment="1" applyProtection="1">
      <alignment horizontal="left" vertical="center"/>
    </xf>
    <xf numFmtId="0" fontId="9" fillId="4" borderId="9" xfId="0" applyFont="1" applyFill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top"/>
    </xf>
    <xf numFmtId="0" fontId="0" fillId="0" borderId="14" xfId="0" applyBorder="1" applyAlignment="1" applyProtection="1">
      <alignment horizontal="left" vertical="top"/>
    </xf>
    <xf numFmtId="0" fontId="15" fillId="0" borderId="15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15" fillId="0" borderId="16" xfId="0" applyFont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7" fillId="0" borderId="0" xfId="0" applyFont="1" applyAlignment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9" fillId="0" borderId="0" xfId="0" applyFont="1" applyAlignment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166" fontId="7" fillId="0" borderId="0" xfId="0" applyNumberFormat="1" applyFont="1" applyAlignment="1" applyProtection="1">
      <alignment horizontal="left" vertical="top"/>
    </xf>
    <xf numFmtId="0" fontId="0" fillId="0" borderId="11" xfId="0" applyBorder="1" applyAlignment="1">
      <alignment horizontal="left" vertical="center"/>
      <protection locked="0"/>
    </xf>
    <xf numFmtId="0" fontId="0" fillId="0" borderId="12" xfId="0" applyBorder="1" applyAlignment="1">
      <alignment horizontal="left" vertical="center"/>
      <protection locked="0"/>
    </xf>
    <xf numFmtId="0" fontId="0" fillId="0" borderId="14" xfId="0" applyBorder="1" applyAlignment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164" fontId="17" fillId="0" borderId="13" xfId="0" applyNumberFormat="1" applyFont="1" applyBorder="1" applyAlignment="1" applyProtection="1">
      <alignment horizontal="right" vertical="center"/>
    </xf>
    <xf numFmtId="164" fontId="17" fillId="0" borderId="0" xfId="0" applyNumberFormat="1" applyFont="1" applyAlignment="1" applyProtection="1">
      <alignment horizontal="right" vertical="center"/>
    </xf>
    <xf numFmtId="167" fontId="17" fillId="0" borderId="0" xfId="0" applyNumberFormat="1" applyFont="1" applyAlignment="1" applyProtection="1">
      <alignment horizontal="right" vertical="center"/>
    </xf>
    <xf numFmtId="164" fontId="17" fillId="0" borderId="14" xfId="0" applyNumberFormat="1" applyFont="1" applyBorder="1" applyAlignment="1" applyProtection="1">
      <alignment horizontal="right" vertical="center"/>
    </xf>
    <xf numFmtId="0" fontId="19" fillId="0" borderId="0" xfId="0" applyFont="1" applyAlignment="1">
      <alignment horizontal="left" vertical="center"/>
      <protection locked="0"/>
    </xf>
    <xf numFmtId="0" fontId="20" fillId="0" borderId="0" xfId="0" applyFont="1" applyAlignment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20" fillId="0" borderId="5" xfId="0" applyFont="1" applyBorder="1" applyAlignment="1" applyProtection="1">
      <alignment horizontal="left" vertical="center"/>
    </xf>
    <xf numFmtId="164" fontId="23" fillId="0" borderId="13" xfId="0" applyNumberFormat="1" applyFont="1" applyBorder="1" applyAlignment="1" applyProtection="1">
      <alignment horizontal="right" vertical="center"/>
    </xf>
    <xf numFmtId="164" fontId="23" fillId="0" borderId="0" xfId="0" applyNumberFormat="1" applyFont="1" applyAlignment="1" applyProtection="1">
      <alignment horizontal="right" vertical="center"/>
    </xf>
    <xf numFmtId="167" fontId="23" fillId="0" borderId="0" xfId="0" applyNumberFormat="1" applyFont="1" applyAlignment="1" applyProtection="1">
      <alignment horizontal="right" vertical="center"/>
    </xf>
    <xf numFmtId="164" fontId="23" fillId="0" borderId="14" xfId="0" applyNumberFormat="1" applyFont="1" applyBorder="1" applyAlignment="1" applyProtection="1">
      <alignment horizontal="right" vertical="center"/>
    </xf>
    <xf numFmtId="164" fontId="23" fillId="0" borderId="15" xfId="0" applyNumberFormat="1" applyFont="1" applyBorder="1" applyAlignment="1" applyProtection="1">
      <alignment horizontal="right" vertical="center"/>
    </xf>
    <xf numFmtId="164" fontId="23" fillId="0" borderId="16" xfId="0" applyNumberFormat="1" applyFont="1" applyBorder="1" applyAlignment="1" applyProtection="1">
      <alignment horizontal="right" vertical="center"/>
    </xf>
    <xf numFmtId="167" fontId="23" fillId="0" borderId="16" xfId="0" applyNumberFormat="1" applyFont="1" applyBorder="1" applyAlignment="1" applyProtection="1">
      <alignment horizontal="right" vertical="center"/>
    </xf>
    <xf numFmtId="164" fontId="23" fillId="0" borderId="17" xfId="0" applyNumberFormat="1" applyFont="1" applyBorder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/>
    </xf>
    <xf numFmtId="165" fontId="15" fillId="3" borderId="10" xfId="0" applyNumberFormat="1" applyFont="1" applyFill="1" applyBorder="1" applyAlignment="1">
      <alignment horizontal="center" vertical="center"/>
      <protection locked="0"/>
    </xf>
    <xf numFmtId="0" fontId="15" fillId="3" borderId="11" xfId="0" applyFont="1" applyFill="1" applyBorder="1" applyAlignment="1">
      <alignment horizontal="center" vertical="center"/>
      <protection locked="0"/>
    </xf>
    <xf numFmtId="164" fontId="15" fillId="0" borderId="12" xfId="0" applyNumberFormat="1" applyFont="1" applyBorder="1" applyAlignment="1" applyProtection="1">
      <alignment horizontal="right" vertical="center"/>
    </xf>
    <xf numFmtId="164" fontId="0" fillId="0" borderId="0" xfId="0" applyNumberFormat="1" applyFont="1" applyAlignment="1">
      <alignment horizontal="right" vertical="center"/>
      <protection locked="0"/>
    </xf>
    <xf numFmtId="165" fontId="15" fillId="3" borderId="13" xfId="0" applyNumberFormat="1" applyFont="1" applyFill="1" applyBorder="1" applyAlignment="1">
      <alignment horizontal="center" vertical="center"/>
      <protection locked="0"/>
    </xf>
    <xf numFmtId="0" fontId="15" fillId="3" borderId="0" xfId="0" applyFont="1" applyFill="1" applyAlignment="1">
      <alignment horizontal="center" vertical="center"/>
      <protection locked="0"/>
    </xf>
    <xf numFmtId="164" fontId="15" fillId="0" borderId="14" xfId="0" applyNumberFormat="1" applyFont="1" applyBorder="1" applyAlignment="1" applyProtection="1">
      <alignment horizontal="right" vertical="center"/>
    </xf>
    <xf numFmtId="165" fontId="15" fillId="3" borderId="15" xfId="0" applyNumberFormat="1" applyFont="1" applyFill="1" applyBorder="1" applyAlignment="1">
      <alignment horizontal="center" vertical="center"/>
      <protection locked="0"/>
    </xf>
    <xf numFmtId="0" fontId="15" fillId="3" borderId="16" xfId="0" applyFont="1" applyFill="1" applyBorder="1" applyAlignment="1">
      <alignment horizontal="center" vertical="center"/>
      <protection locked="0"/>
    </xf>
    <xf numFmtId="164" fontId="15" fillId="0" borderId="17" xfId="0" applyNumberFormat="1" applyFont="1" applyBorder="1" applyAlignment="1" applyProtection="1">
      <alignment horizontal="right" vertical="center"/>
    </xf>
    <xf numFmtId="0" fontId="18" fillId="4" borderId="0" xfId="0" applyFont="1" applyFill="1" applyAlignment="1" applyProtection="1">
      <alignment horizontal="left" vertical="center"/>
    </xf>
    <xf numFmtId="0" fontId="0" fillId="0" borderId="0" xfId="0" applyFont="1" applyAlignment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165" fontId="13" fillId="0" borderId="0" xfId="0" applyNumberFormat="1" applyFont="1" applyAlignment="1" applyProtection="1">
      <alignment horizontal="right" vertical="center"/>
    </xf>
    <xf numFmtId="0" fontId="13" fillId="0" borderId="0" xfId="0" applyFont="1" applyAlignment="1" applyProtection="1">
      <alignment horizontal="right" vertical="center"/>
    </xf>
    <xf numFmtId="0" fontId="9" fillId="4" borderId="9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center"/>
      <protection locked="0"/>
    </xf>
    <xf numFmtId="0" fontId="0" fillId="0" borderId="2" xfId="0" applyBorder="1" applyAlignment="1">
      <alignment horizontal="left" vertical="center"/>
      <protection locked="0"/>
    </xf>
    <xf numFmtId="0" fontId="0" fillId="0" borderId="3" xfId="0" applyBorder="1" applyAlignment="1">
      <alignment horizontal="left" vertical="center"/>
      <protection locked="0"/>
    </xf>
    <xf numFmtId="0" fontId="25" fillId="0" borderId="4" xfId="0" applyFont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5" fillId="0" borderId="5" xfId="0" applyFont="1" applyBorder="1" applyAlignment="1" applyProtection="1">
      <alignment horizontal="left" vertical="center"/>
    </xf>
    <xf numFmtId="0" fontId="11" fillId="0" borderId="0" xfId="0" applyFont="1" applyAlignment="1">
      <alignment horizontal="left" vertical="center"/>
      <protection locked="0"/>
    </xf>
    <xf numFmtId="0" fontId="24" fillId="0" borderId="4" xfId="0" applyFont="1" applyBorder="1" applyAlignment="1" applyProtection="1">
      <alignment horizontal="left" vertical="center"/>
    </xf>
    <xf numFmtId="0" fontId="24" fillId="0" borderId="5" xfId="0" applyFont="1" applyBorder="1" applyAlignment="1" applyProtection="1">
      <alignment horizontal="left" vertical="center"/>
    </xf>
    <xf numFmtId="0" fontId="0" fillId="0" borderId="24" xfId="0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left"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left" vertical="center"/>
    </xf>
    <xf numFmtId="0" fontId="15" fillId="0" borderId="26" xfId="0" applyFont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167" fontId="26" fillId="0" borderId="11" xfId="0" applyNumberFormat="1" applyFont="1" applyBorder="1" applyAlignment="1" applyProtection="1">
      <alignment horizontal="right"/>
    </xf>
    <xf numFmtId="167" fontId="26" fillId="0" borderId="12" xfId="0" applyNumberFormat="1" applyFont="1" applyBorder="1" applyAlignment="1" applyProtection="1">
      <alignment horizontal="right"/>
    </xf>
    <xf numFmtId="164" fontId="27" fillId="0" borderId="0" xfId="0" applyNumberFormat="1" applyFont="1" applyAlignment="1">
      <alignment horizontal="right" vertical="center"/>
      <protection locked="0"/>
    </xf>
    <xf numFmtId="0" fontId="0" fillId="0" borderId="0" xfId="0" applyFont="1" applyAlignment="1">
      <alignment horizontal="left"/>
      <protection locked="0"/>
    </xf>
    <xf numFmtId="0" fontId="28" fillId="0" borderId="4" xfId="0" applyFont="1" applyBorder="1" applyAlignment="1" applyProtection="1">
      <alignment horizontal="left"/>
    </xf>
    <xf numFmtId="0" fontId="28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8" fillId="0" borderId="5" xfId="0" applyFont="1" applyBorder="1" applyAlignment="1" applyProtection="1">
      <alignment horizontal="left"/>
    </xf>
    <xf numFmtId="0" fontId="28" fillId="0" borderId="13" xfId="0" applyFont="1" applyBorder="1" applyAlignment="1" applyProtection="1">
      <alignment horizontal="left"/>
    </xf>
    <xf numFmtId="167" fontId="28" fillId="0" borderId="0" xfId="0" applyNumberFormat="1" applyFont="1" applyAlignment="1" applyProtection="1">
      <alignment horizontal="right"/>
    </xf>
    <xf numFmtId="167" fontId="28" fillId="0" borderId="14" xfId="0" applyNumberFormat="1" applyFont="1" applyBorder="1" applyAlignment="1" applyProtection="1">
      <alignment horizontal="right"/>
    </xf>
    <xf numFmtId="0" fontId="28" fillId="0" borderId="0" xfId="0" applyFont="1" applyAlignment="1">
      <alignment horizontal="left"/>
      <protection locked="0"/>
    </xf>
    <xf numFmtId="164" fontId="28" fillId="0" borderId="0" xfId="0" applyNumberFormat="1" applyFont="1" applyAlignment="1">
      <alignment horizontal="right" vertical="center"/>
      <protection locked="0"/>
    </xf>
    <xf numFmtId="0" fontId="24" fillId="0" borderId="0" xfId="0" applyFont="1" applyAlignment="1" applyProtection="1">
      <alignment horizontal="left"/>
    </xf>
    <xf numFmtId="0" fontId="0" fillId="0" borderId="24" xfId="0" applyFont="1" applyBorder="1" applyAlignment="1" applyProtection="1">
      <alignment horizontal="center" vertical="center"/>
    </xf>
    <xf numFmtId="49" fontId="0" fillId="0" borderId="24" xfId="0" applyNumberFormat="1" applyFont="1" applyBorder="1" applyAlignment="1" applyProtection="1">
      <alignment horizontal="left" vertical="center" wrapText="1"/>
    </xf>
    <xf numFmtId="0" fontId="0" fillId="0" borderId="24" xfId="0" applyFont="1" applyBorder="1" applyAlignment="1" applyProtection="1">
      <alignment horizontal="center" vertical="center" wrapText="1"/>
    </xf>
    <xf numFmtId="168" fontId="0" fillId="0" borderId="24" xfId="0" applyNumberFormat="1" applyFont="1" applyBorder="1" applyAlignment="1" applyProtection="1">
      <alignment horizontal="right" vertical="center"/>
    </xf>
    <xf numFmtId="0" fontId="13" fillId="3" borderId="24" xfId="0" applyFont="1" applyFill="1" applyBorder="1" applyAlignment="1">
      <alignment horizontal="left" vertical="center"/>
      <protection locked="0"/>
    </xf>
    <xf numFmtId="167" fontId="13" fillId="0" borderId="0" xfId="0" applyNumberFormat="1" applyFont="1" applyAlignment="1" applyProtection="1">
      <alignment horizontal="right" vertical="center"/>
    </xf>
    <xf numFmtId="167" fontId="13" fillId="0" borderId="14" xfId="0" applyNumberFormat="1" applyFont="1" applyBorder="1" applyAlignment="1" applyProtection="1">
      <alignment horizontal="right" vertical="center"/>
    </xf>
    <xf numFmtId="0" fontId="29" fillId="0" borderId="4" xfId="0" applyFont="1" applyBorder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168" fontId="29" fillId="0" borderId="0" xfId="0" applyNumberFormat="1" applyFont="1" applyAlignment="1" applyProtection="1">
      <alignment horizontal="right" vertical="center"/>
    </xf>
    <xf numFmtId="0" fontId="29" fillId="0" borderId="5" xfId="0" applyFont="1" applyBorder="1" applyAlignment="1" applyProtection="1">
      <alignment horizontal="left" vertical="center"/>
    </xf>
    <xf numFmtId="0" fontId="29" fillId="0" borderId="13" xfId="0" applyFont="1" applyBorder="1" applyAlignment="1" applyProtection="1">
      <alignment horizontal="left" vertical="center"/>
    </xf>
    <xf numFmtId="0" fontId="29" fillId="0" borderId="14" xfId="0" applyFont="1" applyBorder="1" applyAlignment="1" applyProtection="1">
      <alignment horizontal="left" vertical="center"/>
    </xf>
    <xf numFmtId="0" fontId="29" fillId="0" borderId="0" xfId="0" applyFont="1" applyAlignment="1">
      <alignment horizontal="left" vertical="center"/>
      <protection locked="0"/>
    </xf>
    <xf numFmtId="0" fontId="30" fillId="0" borderId="4" xfId="0" applyFont="1" applyBorder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168" fontId="30" fillId="0" borderId="0" xfId="0" applyNumberFormat="1" applyFont="1" applyAlignment="1" applyProtection="1">
      <alignment horizontal="right" vertical="center"/>
    </xf>
    <xf numFmtId="0" fontId="30" fillId="0" borderId="5" xfId="0" applyFont="1" applyBorder="1" applyAlignment="1" applyProtection="1">
      <alignment horizontal="left" vertical="center"/>
    </xf>
    <xf numFmtId="0" fontId="30" fillId="0" borderId="13" xfId="0" applyFont="1" applyBorder="1" applyAlignment="1" applyProtection="1">
      <alignment horizontal="left" vertical="center"/>
    </xf>
    <xf numFmtId="0" fontId="30" fillId="0" borderId="14" xfId="0" applyFont="1" applyBorder="1" applyAlignment="1" applyProtection="1">
      <alignment horizontal="left" vertical="center"/>
    </xf>
    <xf numFmtId="0" fontId="30" fillId="0" borderId="0" xfId="0" applyFont="1" applyAlignment="1">
      <alignment horizontal="left" vertical="center"/>
      <protection locked="0"/>
    </xf>
    <xf numFmtId="0" fontId="31" fillId="0" borderId="4" xfId="0" applyFont="1" applyBorder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/>
    </xf>
    <xf numFmtId="168" fontId="31" fillId="0" borderId="0" xfId="0" applyNumberFormat="1" applyFont="1" applyAlignment="1" applyProtection="1">
      <alignment horizontal="right" vertical="center"/>
    </xf>
    <xf numFmtId="0" fontId="31" fillId="0" borderId="5" xfId="0" applyFont="1" applyBorder="1" applyAlignment="1" applyProtection="1">
      <alignment horizontal="left" vertical="center"/>
    </xf>
    <xf numFmtId="0" fontId="31" fillId="0" borderId="13" xfId="0" applyFont="1" applyBorder="1" applyAlignment="1" applyProtection="1">
      <alignment horizontal="left" vertical="center"/>
    </xf>
    <xf numFmtId="0" fontId="31" fillId="0" borderId="14" xfId="0" applyFont="1" applyBorder="1" applyAlignment="1" applyProtection="1">
      <alignment horizontal="left" vertical="center"/>
    </xf>
    <xf numFmtId="0" fontId="31" fillId="0" borderId="0" xfId="0" applyFont="1" applyAlignment="1">
      <alignment horizontal="left" vertical="center"/>
      <protection locked="0"/>
    </xf>
    <xf numFmtId="0" fontId="32" fillId="0" borderId="24" xfId="0" applyFont="1" applyBorder="1" applyAlignment="1" applyProtection="1">
      <alignment horizontal="center" vertical="center"/>
    </xf>
    <xf numFmtId="49" fontId="32" fillId="0" borderId="24" xfId="0" applyNumberFormat="1" applyFont="1" applyBorder="1" applyAlignment="1" applyProtection="1">
      <alignment horizontal="left" vertical="center" wrapText="1"/>
    </xf>
    <xf numFmtId="0" fontId="32" fillId="0" borderId="24" xfId="0" applyFont="1" applyBorder="1" applyAlignment="1" applyProtection="1">
      <alignment horizontal="center" vertical="center" wrapText="1"/>
    </xf>
    <xf numFmtId="168" fontId="32" fillId="0" borderId="24" xfId="0" applyNumberFormat="1" applyFont="1" applyBorder="1" applyAlignment="1" applyProtection="1">
      <alignment horizontal="right" vertical="center"/>
    </xf>
    <xf numFmtId="168" fontId="0" fillId="3" borderId="24" xfId="0" applyNumberFormat="1" applyFont="1" applyFill="1" applyBorder="1" applyAlignment="1">
      <alignment horizontal="right" vertical="center"/>
      <protection locked="0"/>
    </xf>
    <xf numFmtId="0" fontId="0" fillId="3" borderId="24" xfId="0" applyFont="1" applyFill="1" applyBorder="1" applyAlignment="1">
      <alignment horizontal="center" vertical="center"/>
      <protection locked="0"/>
    </xf>
    <xf numFmtId="49" fontId="0" fillId="3" borderId="24" xfId="0" applyNumberFormat="1" applyFont="1" applyFill="1" applyBorder="1" applyAlignment="1">
      <alignment horizontal="left" vertical="center" wrapText="1"/>
      <protection locked="0"/>
    </xf>
    <xf numFmtId="0" fontId="0" fillId="3" borderId="24" xfId="0" applyFont="1" applyFill="1" applyBorder="1" applyAlignment="1">
      <alignment horizontal="center" vertical="center" wrapText="1"/>
      <protection locked="0"/>
    </xf>
    <xf numFmtId="0" fontId="13" fillId="3" borderId="24" xfId="0" applyFont="1" applyFill="1" applyBorder="1" applyAlignment="1">
      <alignment horizontal="center" vertical="center"/>
      <protection locked="0"/>
    </xf>
    <xf numFmtId="0" fontId="34" fillId="0" borderId="0" xfId="1" applyFont="1" applyAlignment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35" fillId="2" borderId="0" xfId="1" applyFont="1" applyFill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top"/>
    </xf>
    <xf numFmtId="14" fontId="7" fillId="3" borderId="0" xfId="0" applyNumberFormat="1" applyFont="1" applyFill="1" applyAlignment="1">
      <alignment horizontal="left" vertical="center"/>
      <protection locked="0"/>
    </xf>
    <xf numFmtId="164" fontId="18" fillId="4" borderId="0" xfId="0" applyNumberFormat="1" applyFont="1" applyFill="1" applyAlignment="1" applyProtection="1">
      <alignment horizontal="right" vertical="center"/>
    </xf>
    <xf numFmtId="0" fontId="0" fillId="4" borderId="0" xfId="0" applyFill="1" applyAlignment="1" applyProtection="1">
      <alignment horizontal="left" vertical="center"/>
    </xf>
    <xf numFmtId="0" fontId="3" fillId="4" borderId="0" xfId="0" applyFont="1" applyFill="1" applyAlignment="1">
      <alignment horizontal="center" vertical="center"/>
      <protection locked="0"/>
    </xf>
    <xf numFmtId="0" fontId="0" fillId="0" borderId="0" xfId="0" applyFont="1" applyAlignment="1">
      <alignment horizontal="left" vertical="top"/>
      <protection locked="0"/>
    </xf>
    <xf numFmtId="164" fontId="18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164" fontId="24" fillId="3" borderId="0" xfId="0" applyNumberFormat="1" applyFont="1" applyFill="1" applyAlignment="1">
      <alignment horizontal="right" vertical="center"/>
      <protection locked="0"/>
    </xf>
    <xf numFmtId="164" fontId="24" fillId="0" borderId="0" xfId="0" applyNumberFormat="1" applyFont="1" applyAlignment="1" applyProtection="1">
      <alignment horizontal="right" vertical="center"/>
    </xf>
    <xf numFmtId="164" fontId="22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horizontal="left" vertical="center"/>
    </xf>
    <xf numFmtId="0" fontId="24" fillId="3" borderId="0" xfId="0" applyFont="1" applyFill="1" applyAlignment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7" fillId="4" borderId="9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left" vertical="center"/>
    </xf>
    <xf numFmtId="0" fontId="0" fillId="4" borderId="27" xfId="0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4" borderId="8" xfId="0" applyFont="1" applyFill="1" applyBorder="1" applyAlignment="1" applyProtection="1">
      <alignment horizontal="center" vertical="center"/>
    </xf>
    <xf numFmtId="0" fontId="17" fillId="0" borderId="10" xfId="0" applyFont="1" applyBorder="1" applyAlignment="1">
      <alignment horizontal="center" vertical="center"/>
      <protection locked="0"/>
    </xf>
    <xf numFmtId="0" fontId="0" fillId="0" borderId="11" xfId="0" applyBorder="1" applyAlignment="1">
      <alignment horizontal="left" vertical="center"/>
      <protection locked="0"/>
    </xf>
    <xf numFmtId="0" fontId="0" fillId="0" borderId="13" xfId="0" applyBorder="1" applyAlignment="1">
      <alignment horizontal="left" vertical="center"/>
      <protection locked="0"/>
    </xf>
    <xf numFmtId="0" fontId="0" fillId="0" borderId="0" xfId="0" applyFont="1" applyAlignment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</xf>
    <xf numFmtId="165" fontId="13" fillId="0" borderId="0" xfId="0" applyNumberFormat="1" applyFont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/>
    </xf>
    <xf numFmtId="164" fontId="8" fillId="0" borderId="0" xfId="0" applyNumberFormat="1" applyFont="1" applyAlignment="1" applyProtection="1">
      <alignment horizontal="right" vertical="center"/>
    </xf>
    <xf numFmtId="0" fontId="9" fillId="4" borderId="9" xfId="0" applyFont="1" applyFill="1" applyBorder="1" applyAlignment="1" applyProtection="1">
      <alignment horizontal="left" vertical="center"/>
    </xf>
    <xf numFmtId="164" fontId="9" fillId="4" borderId="9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  <protection locked="0"/>
    </xf>
    <xf numFmtId="0" fontId="0" fillId="0" borderId="0" xfId="0" applyAlignment="1" applyProtection="1">
      <alignment horizontal="left" vertical="top"/>
    </xf>
    <xf numFmtId="0" fontId="8" fillId="0" borderId="0" xfId="0" applyFont="1" applyAlignment="1">
      <alignment horizontal="left" vertical="center" wrapText="1"/>
      <protection locked="0"/>
    </xf>
    <xf numFmtId="0" fontId="13" fillId="0" borderId="0" xfId="0" applyFont="1" applyAlignment="1">
      <alignment horizontal="left" vertical="center"/>
      <protection locked="0"/>
    </xf>
    <xf numFmtId="0" fontId="9" fillId="0" borderId="0" xfId="0" applyFont="1" applyAlignment="1" applyProtection="1">
      <alignment horizontal="left" vertical="top" wrapText="1"/>
    </xf>
    <xf numFmtId="49" fontId="7" fillId="3" borderId="0" xfId="0" applyNumberFormat="1" applyFont="1" applyFill="1" applyAlignment="1">
      <alignment horizontal="left" vertical="top"/>
      <protection locked="0"/>
    </xf>
    <xf numFmtId="0" fontId="7" fillId="0" borderId="0" xfId="0" applyFont="1" applyAlignment="1" applyProtection="1">
      <alignment horizontal="left" vertical="center" wrapText="1"/>
    </xf>
    <xf numFmtId="164" fontId="11" fillId="0" borderId="0" xfId="0" applyNumberFormat="1" applyFont="1" applyAlignment="1" applyProtection="1">
      <alignment horizontal="right" vertical="center"/>
    </xf>
    <xf numFmtId="164" fontId="12" fillId="0" borderId="7" xfId="0" applyNumberFormat="1" applyFont="1" applyBorder="1" applyAlignment="1" applyProtection="1">
      <alignment horizontal="right" vertical="center"/>
    </xf>
    <xf numFmtId="0" fontId="0" fillId="0" borderId="7" xfId="0" applyBorder="1" applyAlignment="1" applyProtection="1">
      <alignment horizontal="left" vertical="center"/>
    </xf>
    <xf numFmtId="164" fontId="24" fillId="0" borderId="0" xfId="0" applyNumberFormat="1" applyFont="1" applyAlignment="1" applyProtection="1">
      <alignment horizontal="right"/>
    </xf>
    <xf numFmtId="0" fontId="28" fillId="0" borderId="0" xfId="0" applyFont="1" applyAlignment="1" applyProtection="1">
      <alignment horizontal="left"/>
    </xf>
    <xf numFmtId="164" fontId="25" fillId="0" borderId="0" xfId="0" applyNumberFormat="1" applyFont="1" applyAlignment="1" applyProtection="1">
      <alignment horizontal="right"/>
    </xf>
    <xf numFmtId="0" fontId="35" fillId="2" borderId="0" xfId="1" applyFont="1" applyFill="1" applyAlignment="1" applyProtection="1">
      <alignment horizontal="center" vertical="center"/>
    </xf>
    <xf numFmtId="164" fontId="18" fillId="0" borderId="0" xfId="0" applyNumberFormat="1" applyFont="1" applyAlignment="1" applyProtection="1">
      <alignment horizontal="right"/>
    </xf>
    <xf numFmtId="164" fontId="0" fillId="0" borderId="24" xfId="0" applyNumberFormat="1" applyFont="1" applyBorder="1" applyAlignment="1" applyProtection="1">
      <alignment horizontal="right" vertical="center"/>
    </xf>
    <xf numFmtId="0" fontId="0" fillId="0" borderId="24" xfId="0" applyBorder="1" applyAlignment="1" applyProtection="1">
      <alignment horizontal="left" vertical="center"/>
    </xf>
    <xf numFmtId="0" fontId="0" fillId="3" borderId="24" xfId="0" applyFont="1" applyFill="1" applyBorder="1" applyAlignment="1">
      <alignment horizontal="left" vertical="center" wrapText="1"/>
      <protection locked="0"/>
    </xf>
    <xf numFmtId="0" fontId="0" fillId="3" borderId="24" xfId="0" applyFill="1" applyBorder="1" applyAlignment="1">
      <alignment horizontal="left" vertical="center"/>
      <protection locked="0"/>
    </xf>
    <xf numFmtId="164" fontId="0" fillId="3" borderId="24" xfId="0" applyNumberFormat="1" applyFont="1" applyFill="1" applyBorder="1" applyAlignment="1">
      <alignment horizontal="right" vertical="center"/>
      <protection locked="0"/>
    </xf>
    <xf numFmtId="0" fontId="0" fillId="0" borderId="24" xfId="0" applyFont="1" applyBorder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/>
    </xf>
    <xf numFmtId="0" fontId="32" fillId="0" borderId="24" xfId="0" applyFont="1" applyBorder="1" applyAlignment="1" applyProtection="1">
      <alignment horizontal="left" vertical="center" wrapText="1"/>
    </xf>
    <xf numFmtId="0" fontId="32" fillId="0" borderId="24" xfId="0" applyFont="1" applyBorder="1" applyAlignment="1" applyProtection="1">
      <alignment horizontal="left" vertical="center"/>
    </xf>
    <xf numFmtId="164" fontId="32" fillId="3" borderId="24" xfId="0" applyNumberFormat="1" applyFont="1" applyFill="1" applyBorder="1" applyAlignment="1">
      <alignment horizontal="right" vertical="center"/>
      <protection locked="0"/>
    </xf>
    <xf numFmtId="164" fontId="32" fillId="0" borderId="24" xfId="0" applyNumberFormat="1" applyFont="1" applyBorder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/>
    </xf>
    <xf numFmtId="166" fontId="7" fillId="0" borderId="0" xfId="0" applyNumberFormat="1" applyFont="1" applyAlignment="1" applyProtection="1">
      <alignment horizontal="left" vertical="top"/>
    </xf>
    <xf numFmtId="0" fontId="7" fillId="4" borderId="22" xfId="0" applyFont="1" applyFill="1" applyBorder="1" applyAlignment="1" applyProtection="1">
      <alignment horizontal="center" vertical="center" wrapText="1"/>
    </xf>
    <xf numFmtId="0" fontId="0" fillId="4" borderId="22" xfId="0" applyFill="1" applyBorder="1" applyAlignment="1" applyProtection="1">
      <alignment horizontal="center" vertical="center" wrapText="1"/>
    </xf>
    <xf numFmtId="0" fontId="0" fillId="4" borderId="23" xfId="0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164" fontId="25" fillId="0" borderId="0" xfId="0" applyNumberFormat="1" applyFont="1" applyAlignment="1" applyProtection="1">
      <alignment horizontal="right" vertical="center"/>
    </xf>
    <xf numFmtId="0" fontId="7" fillId="4" borderId="0" xfId="0" applyFont="1" applyFill="1" applyAlignment="1" applyProtection="1">
      <alignment horizontal="center" vertical="center"/>
    </xf>
    <xf numFmtId="164" fontId="13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horizontal="left" vertical="center" wrapText="1"/>
    </xf>
    <xf numFmtId="164" fontId="12" fillId="0" borderId="0" xfId="0" applyNumberFormat="1" applyFont="1" applyAlignment="1" applyProtection="1">
      <alignment horizontal="right" vertical="center"/>
    </xf>
    <xf numFmtId="0" fontId="7" fillId="3" borderId="0" xfId="0" applyFont="1" applyFill="1" applyAlignment="1">
      <alignment horizontal="left" vertical="center"/>
      <protection locked="0"/>
    </xf>
    <xf numFmtId="166" fontId="7" fillId="3" borderId="0" xfId="0" applyNumberFormat="1" applyFont="1" applyFill="1" applyAlignment="1">
      <alignment horizontal="left" vertical="top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Program%20Files\KROSplus\System\Temp\rad39AF8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pro-rozpocty.cz/cs/software-a-data/kros-pl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1</xdr:row>
      <xdr:rowOff>0</xdr:rowOff>
    </xdr:to>
    <xdr:pic>
      <xdr:nvPicPr>
        <xdr:cNvPr id="1026" name="Picture 1" descr="C:\Program Files\KROSplus\System\Temp\rad39AF8.tmp">
          <a:hlinkClick xmlns:r="http://schemas.openxmlformats.org/officeDocument/2006/relationships" r:id="rId1" tooltip="http://pro-rozpocty.cz/cs/software-a-data/kros-plus/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8"/>
  <sheetViews>
    <sheetView showGridLines="0" tabSelected="1" workbookViewId="0">
      <pane ySplit="1" topLeftCell="A2" activePane="bottomLeft" state="frozenSplit"/>
      <selection pane="bottomLeft" activeCell="K5" sqref="K5:AO5"/>
    </sheetView>
  </sheetViews>
  <sheetFormatPr defaultColWidth="10.6640625" defaultRowHeight="14.25" customHeight="1" x14ac:dyDescent="0.3"/>
  <cols>
    <col min="1" max="1" width="8.33203125" style="2" customWidth="1"/>
    <col min="2" max="2" width="1.6640625" style="2" customWidth="1"/>
    <col min="3" max="3" width="4.1640625" style="2" customWidth="1"/>
    <col min="4" max="33" width="2.5" style="2" customWidth="1"/>
    <col min="34" max="34" width="3.33203125" style="2" customWidth="1"/>
    <col min="35" max="37" width="2.5" style="2" customWidth="1"/>
    <col min="38" max="38" width="8.33203125" style="2" customWidth="1"/>
    <col min="39" max="39" width="3.33203125" style="2" customWidth="1"/>
    <col min="40" max="40" width="13.33203125" style="2" customWidth="1"/>
    <col min="41" max="41" width="7.5" style="2" customWidth="1"/>
    <col min="42" max="42" width="4.1640625" style="2" customWidth="1"/>
    <col min="43" max="43" width="1.6640625" style="2" customWidth="1"/>
    <col min="44" max="44" width="10.6640625" style="1" customWidth="1"/>
    <col min="45" max="46" width="25.83203125" style="2" hidden="1" customWidth="1"/>
    <col min="47" max="47" width="25" style="2" hidden="1" customWidth="1"/>
    <col min="48" max="52" width="21.6640625" style="2" hidden="1" customWidth="1"/>
    <col min="53" max="53" width="19.1640625" style="2" hidden="1" customWidth="1"/>
    <col min="54" max="54" width="25" style="2" hidden="1" customWidth="1"/>
    <col min="55" max="56" width="19.1640625" style="2" hidden="1" customWidth="1"/>
    <col min="57" max="57" width="66.5" style="2" customWidth="1"/>
    <col min="58" max="70" width="10.6640625" style="1" customWidth="1"/>
    <col min="71" max="89" width="10.6640625" style="2" hidden="1" customWidth="1"/>
    <col min="90" max="16384" width="10.6640625" style="1"/>
  </cols>
  <sheetData>
    <row r="1" spans="1:256" s="3" customFormat="1" ht="22.5" customHeight="1" x14ac:dyDescent="0.3">
      <c r="A1" s="180" t="s">
        <v>0</v>
      </c>
      <c r="B1" s="181"/>
      <c r="C1" s="181"/>
      <c r="D1" s="182" t="s">
        <v>1</v>
      </c>
      <c r="E1" s="181"/>
      <c r="F1" s="181"/>
      <c r="G1" s="181"/>
      <c r="H1" s="181"/>
      <c r="I1" s="181"/>
      <c r="J1" s="181"/>
      <c r="K1" s="183" t="s">
        <v>515</v>
      </c>
      <c r="L1" s="183"/>
      <c r="M1" s="183"/>
      <c r="N1" s="183"/>
      <c r="O1" s="183"/>
      <c r="P1" s="183"/>
      <c r="Q1" s="183"/>
      <c r="R1" s="183"/>
      <c r="S1" s="183"/>
      <c r="T1" s="181"/>
      <c r="U1" s="181"/>
      <c r="V1" s="181"/>
      <c r="W1" s="183" t="s">
        <v>516</v>
      </c>
      <c r="X1" s="183"/>
      <c r="Y1" s="183"/>
      <c r="Z1" s="183"/>
      <c r="AA1" s="183"/>
      <c r="AB1" s="183"/>
      <c r="AC1" s="183"/>
      <c r="AD1" s="183"/>
      <c r="AE1" s="183"/>
      <c r="AF1" s="183"/>
      <c r="AG1" s="181"/>
      <c r="AH1" s="181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4" t="s">
        <v>2</v>
      </c>
      <c r="BB1" s="4" t="s">
        <v>3</v>
      </c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4" t="s">
        <v>4</v>
      </c>
      <c r="BU1" s="4" t="s">
        <v>4</v>
      </c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 x14ac:dyDescent="0.3">
      <c r="C2" s="218" t="s">
        <v>5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R2" s="188" t="s">
        <v>6</v>
      </c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6" t="s">
        <v>7</v>
      </c>
      <c r="BT2" s="6" t="s">
        <v>8</v>
      </c>
    </row>
    <row r="3" spans="1:256" s="2" customFormat="1" ht="7.5" customHeight="1" x14ac:dyDescent="0.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9"/>
      <c r="BS3" s="6" t="s">
        <v>7</v>
      </c>
      <c r="BT3" s="6" t="s">
        <v>9</v>
      </c>
    </row>
    <row r="4" spans="1:256" s="2" customFormat="1" ht="37.5" customHeight="1" x14ac:dyDescent="0.3">
      <c r="B4" s="10"/>
      <c r="C4" s="203" t="s">
        <v>10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12"/>
      <c r="AS4" s="13" t="s">
        <v>11</v>
      </c>
      <c r="BE4" s="14" t="s">
        <v>12</v>
      </c>
      <c r="BS4" s="6" t="s">
        <v>13</v>
      </c>
    </row>
    <row r="5" spans="1:256" s="2" customFormat="1" ht="15" customHeight="1" x14ac:dyDescent="0.3">
      <c r="B5" s="10"/>
      <c r="C5" s="11"/>
      <c r="D5" s="15" t="s">
        <v>14</v>
      </c>
      <c r="E5" s="11"/>
      <c r="F5" s="11"/>
      <c r="G5" s="11"/>
      <c r="H5" s="11"/>
      <c r="I5" s="11"/>
      <c r="J5" s="11"/>
      <c r="K5" s="206" t="s">
        <v>15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11"/>
      <c r="AQ5" s="12"/>
      <c r="BE5" s="220" t="s">
        <v>16</v>
      </c>
      <c r="BS5" s="6" t="s">
        <v>7</v>
      </c>
    </row>
    <row r="6" spans="1:256" s="2" customFormat="1" ht="37.5" customHeight="1" x14ac:dyDescent="0.3">
      <c r="B6" s="10"/>
      <c r="C6" s="11"/>
      <c r="D6" s="17" t="s">
        <v>17</v>
      </c>
      <c r="E6" s="11"/>
      <c r="F6" s="11"/>
      <c r="G6" s="11"/>
      <c r="H6" s="11"/>
      <c r="I6" s="11"/>
      <c r="J6" s="11"/>
      <c r="K6" s="222" t="s">
        <v>18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11"/>
      <c r="AQ6" s="12"/>
      <c r="BE6" s="189"/>
      <c r="BS6" s="6" t="s">
        <v>19</v>
      </c>
    </row>
    <row r="7" spans="1:256" s="2" customFormat="1" ht="15" customHeight="1" x14ac:dyDescent="0.3">
      <c r="B7" s="10"/>
      <c r="C7" s="11"/>
      <c r="D7" s="18" t="s">
        <v>20</v>
      </c>
      <c r="E7" s="11"/>
      <c r="F7" s="11"/>
      <c r="G7" s="11"/>
      <c r="H7" s="11"/>
      <c r="I7" s="11"/>
      <c r="J7" s="11"/>
      <c r="K7" s="1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8" t="s">
        <v>21</v>
      </c>
      <c r="AL7" s="11"/>
      <c r="AM7" s="11"/>
      <c r="AN7" s="16"/>
      <c r="AO7" s="11"/>
      <c r="AP7" s="11"/>
      <c r="AQ7" s="12"/>
      <c r="BE7" s="189"/>
      <c r="BS7" s="6" t="s">
        <v>22</v>
      </c>
    </row>
    <row r="8" spans="1:256" s="2" customFormat="1" ht="15" customHeight="1" x14ac:dyDescent="0.3">
      <c r="B8" s="10"/>
      <c r="C8" s="11"/>
      <c r="D8" s="18" t="s">
        <v>23</v>
      </c>
      <c r="E8" s="11"/>
      <c r="F8" s="11"/>
      <c r="G8" s="11"/>
      <c r="H8" s="11"/>
      <c r="I8" s="11"/>
      <c r="J8" s="11"/>
      <c r="K8" s="16" t="s">
        <v>24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8" t="s">
        <v>25</v>
      </c>
      <c r="AL8" s="11"/>
      <c r="AM8" s="11"/>
      <c r="AN8" s="185">
        <v>42656</v>
      </c>
      <c r="AO8" s="11"/>
      <c r="AP8" s="11"/>
      <c r="AQ8" s="12"/>
      <c r="BE8" s="189"/>
      <c r="BS8" s="6" t="s">
        <v>26</v>
      </c>
    </row>
    <row r="9" spans="1:256" s="2" customFormat="1" ht="15" customHeight="1" x14ac:dyDescent="0.3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2"/>
      <c r="BE9" s="189"/>
      <c r="BS9" s="6" t="s">
        <v>27</v>
      </c>
    </row>
    <row r="10" spans="1:256" s="2" customFormat="1" ht="15" customHeight="1" x14ac:dyDescent="0.3">
      <c r="B10" s="10"/>
      <c r="C10" s="11"/>
      <c r="D10" s="18" t="s">
        <v>28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8" t="s">
        <v>29</v>
      </c>
      <c r="AL10" s="11"/>
      <c r="AM10" s="11"/>
      <c r="AN10" s="16"/>
      <c r="AO10" s="11"/>
      <c r="AP10" s="11"/>
      <c r="AQ10" s="12"/>
      <c r="BE10" s="189"/>
      <c r="BS10" s="6" t="s">
        <v>19</v>
      </c>
    </row>
    <row r="11" spans="1:256" s="2" customFormat="1" ht="19.5" customHeight="1" x14ac:dyDescent="0.3">
      <c r="B11" s="10"/>
      <c r="C11" s="11"/>
      <c r="D11" s="11"/>
      <c r="E11" s="16" t="s">
        <v>24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8" t="s">
        <v>30</v>
      </c>
      <c r="AL11" s="11"/>
      <c r="AM11" s="11"/>
      <c r="AN11" s="16"/>
      <c r="AO11" s="11"/>
      <c r="AP11" s="11"/>
      <c r="AQ11" s="12"/>
      <c r="BE11" s="189"/>
      <c r="BS11" s="6" t="s">
        <v>19</v>
      </c>
    </row>
    <row r="12" spans="1:256" s="2" customFormat="1" ht="7.5" customHeight="1" x14ac:dyDescent="0.3"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2"/>
      <c r="BE12" s="189"/>
      <c r="BS12" s="6" t="s">
        <v>19</v>
      </c>
    </row>
    <row r="13" spans="1:256" s="2" customFormat="1" ht="15" customHeight="1" x14ac:dyDescent="0.3">
      <c r="B13" s="10"/>
      <c r="C13" s="11"/>
      <c r="D13" s="18" t="s">
        <v>31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8" t="s">
        <v>29</v>
      </c>
      <c r="AL13" s="11"/>
      <c r="AM13" s="11"/>
      <c r="AN13" s="19" t="s">
        <v>32</v>
      </c>
      <c r="AO13" s="11"/>
      <c r="AP13" s="11"/>
      <c r="AQ13" s="12"/>
      <c r="BE13" s="189"/>
      <c r="BS13" s="6" t="s">
        <v>19</v>
      </c>
    </row>
    <row r="14" spans="1:256" s="2" customFormat="1" ht="15.75" customHeight="1" x14ac:dyDescent="0.3">
      <c r="B14" s="10"/>
      <c r="C14" s="11"/>
      <c r="D14" s="11"/>
      <c r="E14" s="223" t="s">
        <v>32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18" t="s">
        <v>30</v>
      </c>
      <c r="AL14" s="11"/>
      <c r="AM14" s="11"/>
      <c r="AN14" s="19" t="s">
        <v>32</v>
      </c>
      <c r="AO14" s="11"/>
      <c r="AP14" s="11"/>
      <c r="AQ14" s="12"/>
      <c r="BE14" s="189"/>
      <c r="BS14" s="6" t="s">
        <v>19</v>
      </c>
    </row>
    <row r="15" spans="1:256" s="2" customFormat="1" ht="7.5" customHeight="1" x14ac:dyDescent="0.3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2"/>
      <c r="BE15" s="189"/>
      <c r="BS15" s="6" t="s">
        <v>4</v>
      </c>
    </row>
    <row r="16" spans="1:256" s="2" customFormat="1" ht="15" customHeight="1" x14ac:dyDescent="0.3">
      <c r="B16" s="10"/>
      <c r="C16" s="11"/>
      <c r="D16" s="18" t="s">
        <v>33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8" t="s">
        <v>29</v>
      </c>
      <c r="AL16" s="11"/>
      <c r="AM16" s="11"/>
      <c r="AN16" s="16"/>
      <c r="AO16" s="11"/>
      <c r="AP16" s="11"/>
      <c r="AQ16" s="12"/>
      <c r="BE16" s="189"/>
      <c r="BS16" s="6" t="s">
        <v>4</v>
      </c>
    </row>
    <row r="17" spans="2:71" ht="19.5" customHeight="1" x14ac:dyDescent="0.3">
      <c r="B17" s="10"/>
      <c r="C17" s="11"/>
      <c r="D17" s="11"/>
      <c r="E17" s="16" t="s">
        <v>24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8" t="s">
        <v>30</v>
      </c>
      <c r="AL17" s="11"/>
      <c r="AM17" s="11"/>
      <c r="AN17" s="16"/>
      <c r="AO17" s="11"/>
      <c r="AP17" s="11"/>
      <c r="AQ17" s="12"/>
      <c r="AR17" s="2"/>
      <c r="BE17" s="189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6" t="s">
        <v>34</v>
      </c>
    </row>
    <row r="18" spans="2:71" ht="7.5" customHeight="1" x14ac:dyDescent="0.3"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2"/>
      <c r="AR18" s="2"/>
      <c r="BE18" s="189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6" t="s">
        <v>7</v>
      </c>
    </row>
    <row r="19" spans="2:71" ht="15" customHeight="1" x14ac:dyDescent="0.3">
      <c r="B19" s="10"/>
      <c r="C19" s="11"/>
      <c r="D19" s="18" t="s">
        <v>35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8" t="s">
        <v>29</v>
      </c>
      <c r="AL19" s="11"/>
      <c r="AM19" s="11"/>
      <c r="AN19" s="16"/>
      <c r="AO19" s="11"/>
      <c r="AP19" s="11"/>
      <c r="AQ19" s="12"/>
      <c r="AR19" s="2"/>
      <c r="BE19" s="189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6" t="s">
        <v>7</v>
      </c>
    </row>
    <row r="20" spans="2:71" ht="15.75" customHeight="1" x14ac:dyDescent="0.3">
      <c r="B20" s="10"/>
      <c r="C20" s="11"/>
      <c r="D20" s="11"/>
      <c r="E20" s="16" t="s">
        <v>24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8" t="s">
        <v>30</v>
      </c>
      <c r="AL20" s="11"/>
      <c r="AM20" s="11"/>
      <c r="AN20" s="16"/>
      <c r="AO20" s="11"/>
      <c r="AP20" s="11"/>
      <c r="AQ20" s="12"/>
      <c r="AR20" s="2"/>
      <c r="BE20" s="189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2:71" ht="7.5" customHeight="1" x14ac:dyDescent="0.3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2"/>
      <c r="AR21" s="2"/>
      <c r="BE21" s="189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2:71" ht="15.75" customHeight="1" x14ac:dyDescent="0.3">
      <c r="B22" s="10"/>
      <c r="C22" s="11"/>
      <c r="D22" s="18" t="s">
        <v>36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2"/>
      <c r="AR22" s="2"/>
      <c r="BE22" s="189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2:71" ht="15.75" customHeight="1" x14ac:dyDescent="0.3">
      <c r="B23" s="10"/>
      <c r="C23" s="11"/>
      <c r="D23" s="11"/>
      <c r="E23" s="224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11"/>
      <c r="AP23" s="11"/>
      <c r="AQ23" s="12"/>
      <c r="AR23" s="2"/>
      <c r="BE23" s="189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2:71" ht="7.5" customHeight="1" x14ac:dyDescent="0.3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2"/>
      <c r="AR24" s="2"/>
      <c r="BE24" s="189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2:71" ht="7.5" customHeight="1" x14ac:dyDescent="0.3">
      <c r="B25" s="10"/>
      <c r="C25" s="1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11"/>
      <c r="AQ25" s="12"/>
      <c r="AR25" s="2"/>
      <c r="BE25" s="189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2:71" ht="15" customHeight="1" x14ac:dyDescent="0.3">
      <c r="B26" s="10"/>
      <c r="C26" s="11"/>
      <c r="D26" s="21" t="s">
        <v>37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225">
        <f>ROUND($AG$87,2)</f>
        <v>0</v>
      </c>
      <c r="AL26" s="219"/>
      <c r="AM26" s="219"/>
      <c r="AN26" s="219"/>
      <c r="AO26" s="219"/>
      <c r="AP26" s="11"/>
      <c r="AQ26" s="12"/>
      <c r="AR26" s="2"/>
      <c r="BE26" s="189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2:71" ht="15" customHeight="1" x14ac:dyDescent="0.3">
      <c r="B27" s="10"/>
      <c r="C27" s="11"/>
      <c r="D27" s="21" t="s">
        <v>38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225">
        <f>ROUND($AG$91,2)</f>
        <v>0</v>
      </c>
      <c r="AL27" s="219"/>
      <c r="AM27" s="219"/>
      <c r="AN27" s="219"/>
      <c r="AO27" s="219"/>
      <c r="AP27" s="11"/>
      <c r="AQ27" s="12"/>
      <c r="AR27" s="2"/>
      <c r="BE27" s="189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2:71" s="6" customFormat="1" ht="7.5" customHeight="1" x14ac:dyDescent="0.3"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4"/>
      <c r="BE28" s="211"/>
    </row>
    <row r="29" spans="2:71" s="6" customFormat="1" ht="27" customHeight="1" x14ac:dyDescent="0.3">
      <c r="B29" s="22"/>
      <c r="C29" s="23"/>
      <c r="D29" s="25" t="s">
        <v>39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26">
        <f>ROUND($AK$26+$AK$27,2)</f>
        <v>0</v>
      </c>
      <c r="AL29" s="227"/>
      <c r="AM29" s="227"/>
      <c r="AN29" s="227"/>
      <c r="AO29" s="227"/>
      <c r="AP29" s="23"/>
      <c r="AQ29" s="24"/>
      <c r="BE29" s="211"/>
    </row>
    <row r="30" spans="2:71" s="6" customFormat="1" ht="7.5" customHeight="1" x14ac:dyDescent="0.3"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4"/>
      <c r="BE30" s="211"/>
    </row>
    <row r="31" spans="2:71" s="6" customFormat="1" ht="15" customHeight="1" x14ac:dyDescent="0.3">
      <c r="B31" s="27"/>
      <c r="C31" s="28"/>
      <c r="D31" s="28" t="s">
        <v>40</v>
      </c>
      <c r="E31" s="28"/>
      <c r="F31" s="28" t="s">
        <v>41</v>
      </c>
      <c r="G31" s="28"/>
      <c r="H31" s="28"/>
      <c r="I31" s="28"/>
      <c r="J31" s="28"/>
      <c r="K31" s="28"/>
      <c r="L31" s="213">
        <v>0.21</v>
      </c>
      <c r="M31" s="214"/>
      <c r="N31" s="214"/>
      <c r="O31" s="214"/>
      <c r="P31" s="28"/>
      <c r="Q31" s="28"/>
      <c r="R31" s="28"/>
      <c r="S31" s="28"/>
      <c r="T31" s="29" t="s">
        <v>42</v>
      </c>
      <c r="U31" s="28"/>
      <c r="V31" s="28"/>
      <c r="W31" s="215">
        <f>ROUND($AZ$87+SUM($CD$92:$CD$96),2)</f>
        <v>0</v>
      </c>
      <c r="X31" s="214"/>
      <c r="Y31" s="214"/>
      <c r="Z31" s="214"/>
      <c r="AA31" s="214"/>
      <c r="AB31" s="214"/>
      <c r="AC31" s="214"/>
      <c r="AD31" s="214"/>
      <c r="AE31" s="214"/>
      <c r="AF31" s="28"/>
      <c r="AG31" s="28"/>
      <c r="AH31" s="28"/>
      <c r="AI31" s="28"/>
      <c r="AJ31" s="28"/>
      <c r="AK31" s="215">
        <f>ROUND($AV$87+SUM($BY$92:$BY$96),2)</f>
        <v>0</v>
      </c>
      <c r="AL31" s="214"/>
      <c r="AM31" s="214"/>
      <c r="AN31" s="214"/>
      <c r="AO31" s="214"/>
      <c r="AP31" s="28"/>
      <c r="AQ31" s="30"/>
      <c r="BE31" s="221"/>
    </row>
    <row r="32" spans="2:71" s="6" customFormat="1" ht="15" customHeight="1" x14ac:dyDescent="0.3">
      <c r="B32" s="27"/>
      <c r="C32" s="28"/>
      <c r="D32" s="28"/>
      <c r="E32" s="28"/>
      <c r="F32" s="28" t="s">
        <v>43</v>
      </c>
      <c r="G32" s="28"/>
      <c r="H32" s="28"/>
      <c r="I32" s="28"/>
      <c r="J32" s="28"/>
      <c r="K32" s="28"/>
      <c r="L32" s="213">
        <v>0.15</v>
      </c>
      <c r="M32" s="214"/>
      <c r="N32" s="214"/>
      <c r="O32" s="214"/>
      <c r="P32" s="28"/>
      <c r="Q32" s="28"/>
      <c r="R32" s="28"/>
      <c r="S32" s="28"/>
      <c r="T32" s="29" t="s">
        <v>42</v>
      </c>
      <c r="U32" s="28"/>
      <c r="V32" s="28"/>
      <c r="W32" s="215">
        <f>ROUND($BA$87+SUM($CE$92:$CE$96),2)</f>
        <v>0</v>
      </c>
      <c r="X32" s="214"/>
      <c r="Y32" s="214"/>
      <c r="Z32" s="214"/>
      <c r="AA32" s="214"/>
      <c r="AB32" s="214"/>
      <c r="AC32" s="214"/>
      <c r="AD32" s="214"/>
      <c r="AE32" s="214"/>
      <c r="AF32" s="28"/>
      <c r="AG32" s="28"/>
      <c r="AH32" s="28"/>
      <c r="AI32" s="28"/>
      <c r="AJ32" s="28"/>
      <c r="AK32" s="215">
        <f>ROUND($AW$87+SUM($BZ$92:$BZ$96),2)</f>
        <v>0</v>
      </c>
      <c r="AL32" s="214"/>
      <c r="AM32" s="214"/>
      <c r="AN32" s="214"/>
      <c r="AO32" s="214"/>
      <c r="AP32" s="28"/>
      <c r="AQ32" s="30"/>
      <c r="BE32" s="221"/>
    </row>
    <row r="33" spans="2:57" s="6" customFormat="1" ht="15" hidden="1" customHeight="1" x14ac:dyDescent="0.3">
      <c r="B33" s="27"/>
      <c r="C33" s="28"/>
      <c r="D33" s="28"/>
      <c r="E33" s="28"/>
      <c r="F33" s="28" t="s">
        <v>44</v>
      </c>
      <c r="G33" s="28"/>
      <c r="H33" s="28"/>
      <c r="I33" s="28"/>
      <c r="J33" s="28"/>
      <c r="K33" s="28"/>
      <c r="L33" s="213">
        <v>0.21</v>
      </c>
      <c r="M33" s="214"/>
      <c r="N33" s="214"/>
      <c r="O33" s="214"/>
      <c r="P33" s="28"/>
      <c r="Q33" s="28"/>
      <c r="R33" s="28"/>
      <c r="S33" s="28"/>
      <c r="T33" s="29" t="s">
        <v>42</v>
      </c>
      <c r="U33" s="28"/>
      <c r="V33" s="28"/>
      <c r="W33" s="215">
        <f>ROUND($BB$87+SUM($CF$92:$CF$96),2)</f>
        <v>0</v>
      </c>
      <c r="X33" s="214"/>
      <c r="Y33" s="214"/>
      <c r="Z33" s="214"/>
      <c r="AA33" s="214"/>
      <c r="AB33" s="214"/>
      <c r="AC33" s="214"/>
      <c r="AD33" s="214"/>
      <c r="AE33" s="214"/>
      <c r="AF33" s="28"/>
      <c r="AG33" s="28"/>
      <c r="AH33" s="28"/>
      <c r="AI33" s="28"/>
      <c r="AJ33" s="28"/>
      <c r="AK33" s="215">
        <v>0</v>
      </c>
      <c r="AL33" s="214"/>
      <c r="AM33" s="214"/>
      <c r="AN33" s="214"/>
      <c r="AO33" s="214"/>
      <c r="AP33" s="28"/>
      <c r="AQ33" s="30"/>
      <c r="BE33" s="221"/>
    </row>
    <row r="34" spans="2:57" s="6" customFormat="1" ht="15" hidden="1" customHeight="1" x14ac:dyDescent="0.3">
      <c r="B34" s="27"/>
      <c r="C34" s="28"/>
      <c r="D34" s="28"/>
      <c r="E34" s="28"/>
      <c r="F34" s="28" t="s">
        <v>45</v>
      </c>
      <c r="G34" s="28"/>
      <c r="H34" s="28"/>
      <c r="I34" s="28"/>
      <c r="J34" s="28"/>
      <c r="K34" s="28"/>
      <c r="L34" s="213">
        <v>0.15</v>
      </c>
      <c r="M34" s="214"/>
      <c r="N34" s="214"/>
      <c r="O34" s="214"/>
      <c r="P34" s="28"/>
      <c r="Q34" s="28"/>
      <c r="R34" s="28"/>
      <c r="S34" s="28"/>
      <c r="T34" s="29" t="s">
        <v>42</v>
      </c>
      <c r="U34" s="28"/>
      <c r="V34" s="28"/>
      <c r="W34" s="215">
        <f>ROUND($BC$87+SUM($CG$92:$CG$96),2)</f>
        <v>0</v>
      </c>
      <c r="X34" s="214"/>
      <c r="Y34" s="214"/>
      <c r="Z34" s="214"/>
      <c r="AA34" s="214"/>
      <c r="AB34" s="214"/>
      <c r="AC34" s="214"/>
      <c r="AD34" s="214"/>
      <c r="AE34" s="214"/>
      <c r="AF34" s="28"/>
      <c r="AG34" s="28"/>
      <c r="AH34" s="28"/>
      <c r="AI34" s="28"/>
      <c r="AJ34" s="28"/>
      <c r="AK34" s="215">
        <v>0</v>
      </c>
      <c r="AL34" s="214"/>
      <c r="AM34" s="214"/>
      <c r="AN34" s="214"/>
      <c r="AO34" s="214"/>
      <c r="AP34" s="28"/>
      <c r="AQ34" s="30"/>
      <c r="BE34" s="221"/>
    </row>
    <row r="35" spans="2:57" s="6" customFormat="1" ht="15" hidden="1" customHeight="1" x14ac:dyDescent="0.3">
      <c r="B35" s="27"/>
      <c r="C35" s="28"/>
      <c r="D35" s="28"/>
      <c r="E35" s="28"/>
      <c r="F35" s="28" t="s">
        <v>46</v>
      </c>
      <c r="G35" s="28"/>
      <c r="H35" s="28"/>
      <c r="I35" s="28"/>
      <c r="J35" s="28"/>
      <c r="K35" s="28"/>
      <c r="L35" s="213">
        <v>0</v>
      </c>
      <c r="M35" s="214"/>
      <c r="N35" s="214"/>
      <c r="O35" s="214"/>
      <c r="P35" s="28"/>
      <c r="Q35" s="28"/>
      <c r="R35" s="28"/>
      <c r="S35" s="28"/>
      <c r="T35" s="29" t="s">
        <v>42</v>
      </c>
      <c r="U35" s="28"/>
      <c r="V35" s="28"/>
      <c r="W35" s="215">
        <f>ROUND($BD$87+SUM($CH$92:$CH$96),2)</f>
        <v>0</v>
      </c>
      <c r="X35" s="214"/>
      <c r="Y35" s="214"/>
      <c r="Z35" s="214"/>
      <c r="AA35" s="214"/>
      <c r="AB35" s="214"/>
      <c r="AC35" s="214"/>
      <c r="AD35" s="214"/>
      <c r="AE35" s="214"/>
      <c r="AF35" s="28"/>
      <c r="AG35" s="28"/>
      <c r="AH35" s="28"/>
      <c r="AI35" s="28"/>
      <c r="AJ35" s="28"/>
      <c r="AK35" s="215">
        <v>0</v>
      </c>
      <c r="AL35" s="214"/>
      <c r="AM35" s="214"/>
      <c r="AN35" s="214"/>
      <c r="AO35" s="214"/>
      <c r="AP35" s="28"/>
      <c r="AQ35" s="30"/>
    </row>
    <row r="36" spans="2:57" s="6" customFormat="1" ht="7.5" customHeight="1" x14ac:dyDescent="0.3"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4"/>
    </row>
    <row r="37" spans="2:57" s="6" customFormat="1" ht="27" customHeight="1" x14ac:dyDescent="0.3">
      <c r="B37" s="22"/>
      <c r="C37" s="31"/>
      <c r="D37" s="32" t="s">
        <v>47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4" t="s">
        <v>48</v>
      </c>
      <c r="U37" s="33"/>
      <c r="V37" s="33"/>
      <c r="W37" s="33"/>
      <c r="X37" s="216" t="s">
        <v>49</v>
      </c>
      <c r="Y37" s="201"/>
      <c r="Z37" s="201"/>
      <c r="AA37" s="201"/>
      <c r="AB37" s="201"/>
      <c r="AC37" s="33"/>
      <c r="AD37" s="33"/>
      <c r="AE37" s="33"/>
      <c r="AF37" s="33"/>
      <c r="AG37" s="33"/>
      <c r="AH37" s="33"/>
      <c r="AI37" s="33"/>
      <c r="AJ37" s="33"/>
      <c r="AK37" s="217">
        <f>SUM($AK$29:$AK$35)</f>
        <v>0</v>
      </c>
      <c r="AL37" s="201"/>
      <c r="AM37" s="201"/>
      <c r="AN37" s="201"/>
      <c r="AO37" s="202"/>
      <c r="AP37" s="31"/>
      <c r="AQ37" s="24"/>
    </row>
    <row r="38" spans="2:57" s="6" customFormat="1" ht="15" customHeight="1" x14ac:dyDescent="0.3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4"/>
    </row>
    <row r="39" spans="2:57" s="2" customFormat="1" ht="14.25" customHeight="1" x14ac:dyDescent="0.3"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2"/>
    </row>
    <row r="40" spans="2:57" s="2" customFormat="1" ht="14.25" customHeight="1" x14ac:dyDescent="0.3"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2"/>
    </row>
    <row r="41" spans="2:57" s="2" customFormat="1" ht="14.25" customHeight="1" x14ac:dyDescent="0.3"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2"/>
    </row>
    <row r="42" spans="2:57" s="2" customFormat="1" ht="14.25" customHeight="1" x14ac:dyDescent="0.3"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2"/>
    </row>
    <row r="43" spans="2:57" s="2" customFormat="1" ht="14.25" customHeight="1" x14ac:dyDescent="0.3"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2"/>
    </row>
    <row r="44" spans="2:57" s="2" customFormat="1" ht="14.25" customHeight="1" x14ac:dyDescent="0.3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2"/>
    </row>
    <row r="45" spans="2:57" s="2" customFormat="1" ht="14.25" customHeight="1" x14ac:dyDescent="0.3"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2"/>
    </row>
    <row r="46" spans="2:57" s="2" customFormat="1" ht="14.25" customHeight="1" x14ac:dyDescent="0.3"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2"/>
    </row>
    <row r="47" spans="2:57" s="2" customFormat="1" ht="14.25" customHeight="1" x14ac:dyDescent="0.3"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2"/>
    </row>
    <row r="48" spans="2:57" s="2" customFormat="1" ht="14.25" customHeight="1" x14ac:dyDescent="0.3"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2"/>
    </row>
    <row r="49" spans="2:43" s="6" customFormat="1" ht="15.75" customHeight="1" x14ac:dyDescent="0.3">
      <c r="B49" s="22"/>
      <c r="C49" s="23"/>
      <c r="D49" s="35" t="s">
        <v>50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7"/>
      <c r="AA49" s="23"/>
      <c r="AB49" s="23"/>
      <c r="AC49" s="35" t="s">
        <v>51</v>
      </c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7"/>
      <c r="AP49" s="23"/>
      <c r="AQ49" s="24"/>
    </row>
    <row r="50" spans="2:43" s="2" customFormat="1" ht="14.25" customHeight="1" x14ac:dyDescent="0.3">
      <c r="B50" s="10"/>
      <c r="C50" s="11"/>
      <c r="D50" s="38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39"/>
      <c r="AA50" s="11"/>
      <c r="AB50" s="11"/>
      <c r="AC50" s="38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39"/>
      <c r="AP50" s="11"/>
      <c r="AQ50" s="12"/>
    </row>
    <row r="51" spans="2:43" s="2" customFormat="1" ht="14.25" customHeight="1" x14ac:dyDescent="0.3">
      <c r="B51" s="10"/>
      <c r="C51" s="11"/>
      <c r="D51" s="38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39"/>
      <c r="AA51" s="11"/>
      <c r="AB51" s="11"/>
      <c r="AC51" s="38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39"/>
      <c r="AP51" s="11"/>
      <c r="AQ51" s="12"/>
    </row>
    <row r="52" spans="2:43" s="2" customFormat="1" ht="14.25" customHeight="1" x14ac:dyDescent="0.3">
      <c r="B52" s="10"/>
      <c r="C52" s="11"/>
      <c r="D52" s="38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39"/>
      <c r="AA52" s="11"/>
      <c r="AB52" s="11"/>
      <c r="AC52" s="38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39"/>
      <c r="AP52" s="11"/>
      <c r="AQ52" s="12"/>
    </row>
    <row r="53" spans="2:43" s="2" customFormat="1" ht="14.25" customHeight="1" x14ac:dyDescent="0.3">
      <c r="B53" s="10"/>
      <c r="C53" s="11"/>
      <c r="D53" s="38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39"/>
      <c r="AA53" s="11"/>
      <c r="AB53" s="11"/>
      <c r="AC53" s="38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39"/>
      <c r="AP53" s="11"/>
      <c r="AQ53" s="12"/>
    </row>
    <row r="54" spans="2:43" s="2" customFormat="1" ht="14.25" customHeight="1" x14ac:dyDescent="0.3">
      <c r="B54" s="10"/>
      <c r="C54" s="11"/>
      <c r="D54" s="38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39"/>
      <c r="AA54" s="11"/>
      <c r="AB54" s="11"/>
      <c r="AC54" s="38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39"/>
      <c r="AP54" s="11"/>
      <c r="AQ54" s="12"/>
    </row>
    <row r="55" spans="2:43" s="2" customFormat="1" ht="14.25" customHeight="1" x14ac:dyDescent="0.3">
      <c r="B55" s="10"/>
      <c r="C55" s="11"/>
      <c r="D55" s="38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39"/>
      <c r="AA55" s="11"/>
      <c r="AB55" s="11"/>
      <c r="AC55" s="38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39"/>
      <c r="AP55" s="11"/>
      <c r="AQ55" s="12"/>
    </row>
    <row r="56" spans="2:43" s="2" customFormat="1" ht="14.25" customHeight="1" x14ac:dyDescent="0.3">
      <c r="B56" s="10"/>
      <c r="C56" s="11"/>
      <c r="D56" s="38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39"/>
      <c r="AA56" s="11"/>
      <c r="AB56" s="11"/>
      <c r="AC56" s="38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39"/>
      <c r="AP56" s="11"/>
      <c r="AQ56" s="12"/>
    </row>
    <row r="57" spans="2:43" s="2" customFormat="1" ht="14.25" customHeight="1" x14ac:dyDescent="0.3">
      <c r="B57" s="10"/>
      <c r="C57" s="11"/>
      <c r="D57" s="38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39"/>
      <c r="AA57" s="11"/>
      <c r="AB57" s="11"/>
      <c r="AC57" s="38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39"/>
      <c r="AP57" s="11"/>
      <c r="AQ57" s="12"/>
    </row>
    <row r="58" spans="2:43" s="6" customFormat="1" ht="15.75" customHeight="1" x14ac:dyDescent="0.3">
      <c r="B58" s="22"/>
      <c r="C58" s="23"/>
      <c r="D58" s="40" t="s">
        <v>52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2" t="s">
        <v>53</v>
      </c>
      <c r="S58" s="41"/>
      <c r="T58" s="41"/>
      <c r="U58" s="41"/>
      <c r="V58" s="41"/>
      <c r="W58" s="41"/>
      <c r="X58" s="41"/>
      <c r="Y58" s="41"/>
      <c r="Z58" s="43"/>
      <c r="AA58" s="23"/>
      <c r="AB58" s="23"/>
      <c r="AC58" s="40" t="s">
        <v>52</v>
      </c>
      <c r="AD58" s="41"/>
      <c r="AE58" s="41"/>
      <c r="AF58" s="41"/>
      <c r="AG58" s="41"/>
      <c r="AH58" s="41"/>
      <c r="AI58" s="41"/>
      <c r="AJ58" s="41"/>
      <c r="AK58" s="41"/>
      <c r="AL58" s="41"/>
      <c r="AM58" s="42" t="s">
        <v>53</v>
      </c>
      <c r="AN58" s="41"/>
      <c r="AO58" s="43"/>
      <c r="AP58" s="23"/>
      <c r="AQ58" s="24"/>
    </row>
    <row r="59" spans="2:43" s="2" customFormat="1" ht="14.25" customHeight="1" x14ac:dyDescent="0.3"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2"/>
    </row>
    <row r="60" spans="2:43" s="6" customFormat="1" ht="15.75" customHeight="1" x14ac:dyDescent="0.3">
      <c r="B60" s="22"/>
      <c r="C60" s="23"/>
      <c r="D60" s="35" t="s">
        <v>54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7"/>
      <c r="AA60" s="23"/>
      <c r="AB60" s="23"/>
      <c r="AC60" s="35" t="s">
        <v>55</v>
      </c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7"/>
      <c r="AP60" s="23"/>
      <c r="AQ60" s="24"/>
    </row>
    <row r="61" spans="2:43" s="2" customFormat="1" ht="14.25" customHeight="1" x14ac:dyDescent="0.3">
      <c r="B61" s="10"/>
      <c r="C61" s="11"/>
      <c r="D61" s="38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39"/>
      <c r="AA61" s="11"/>
      <c r="AB61" s="11"/>
      <c r="AC61" s="38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39"/>
      <c r="AP61" s="11"/>
      <c r="AQ61" s="12"/>
    </row>
    <row r="62" spans="2:43" s="2" customFormat="1" ht="14.25" customHeight="1" x14ac:dyDescent="0.3">
      <c r="B62" s="10"/>
      <c r="C62" s="11"/>
      <c r="D62" s="38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39"/>
      <c r="AA62" s="11"/>
      <c r="AB62" s="11"/>
      <c r="AC62" s="38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39"/>
      <c r="AP62" s="11"/>
      <c r="AQ62" s="12"/>
    </row>
    <row r="63" spans="2:43" s="2" customFormat="1" ht="14.25" customHeight="1" x14ac:dyDescent="0.3">
      <c r="B63" s="10"/>
      <c r="C63" s="11"/>
      <c r="D63" s="38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39"/>
      <c r="AA63" s="11"/>
      <c r="AB63" s="11"/>
      <c r="AC63" s="38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39"/>
      <c r="AP63" s="11"/>
      <c r="AQ63" s="12"/>
    </row>
    <row r="64" spans="2:43" s="2" customFormat="1" ht="14.25" customHeight="1" x14ac:dyDescent="0.3">
      <c r="B64" s="10"/>
      <c r="C64" s="11"/>
      <c r="D64" s="38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39"/>
      <c r="AA64" s="11"/>
      <c r="AB64" s="11"/>
      <c r="AC64" s="38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39"/>
      <c r="AP64" s="11"/>
      <c r="AQ64" s="12"/>
    </row>
    <row r="65" spans="2:43" s="2" customFormat="1" ht="14.25" customHeight="1" x14ac:dyDescent="0.3">
      <c r="B65" s="10"/>
      <c r="C65" s="11"/>
      <c r="D65" s="38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39"/>
      <c r="AA65" s="11"/>
      <c r="AB65" s="11"/>
      <c r="AC65" s="38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39"/>
      <c r="AP65" s="11"/>
      <c r="AQ65" s="12"/>
    </row>
    <row r="66" spans="2:43" s="2" customFormat="1" ht="14.25" customHeight="1" x14ac:dyDescent="0.3">
      <c r="B66" s="10"/>
      <c r="C66" s="11"/>
      <c r="D66" s="38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39"/>
      <c r="AA66" s="11"/>
      <c r="AB66" s="11"/>
      <c r="AC66" s="38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39"/>
      <c r="AP66" s="11"/>
      <c r="AQ66" s="12"/>
    </row>
    <row r="67" spans="2:43" s="2" customFormat="1" ht="14.25" customHeight="1" x14ac:dyDescent="0.3">
      <c r="B67" s="10"/>
      <c r="C67" s="11"/>
      <c r="D67" s="38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39"/>
      <c r="AA67" s="11"/>
      <c r="AB67" s="11"/>
      <c r="AC67" s="38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39"/>
      <c r="AP67" s="11"/>
      <c r="AQ67" s="12"/>
    </row>
    <row r="68" spans="2:43" s="2" customFormat="1" ht="14.25" customHeight="1" x14ac:dyDescent="0.3">
      <c r="B68" s="10"/>
      <c r="C68" s="11"/>
      <c r="D68" s="38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39"/>
      <c r="AA68" s="11"/>
      <c r="AB68" s="11"/>
      <c r="AC68" s="38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39"/>
      <c r="AP68" s="11"/>
      <c r="AQ68" s="12"/>
    </row>
    <row r="69" spans="2:43" s="6" customFormat="1" ht="15.75" customHeight="1" x14ac:dyDescent="0.3">
      <c r="B69" s="22"/>
      <c r="C69" s="23"/>
      <c r="D69" s="40" t="s">
        <v>52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2" t="s">
        <v>53</v>
      </c>
      <c r="S69" s="41"/>
      <c r="T69" s="41"/>
      <c r="U69" s="41"/>
      <c r="V69" s="41"/>
      <c r="W69" s="41"/>
      <c r="X69" s="41"/>
      <c r="Y69" s="41"/>
      <c r="Z69" s="43"/>
      <c r="AA69" s="23"/>
      <c r="AB69" s="23"/>
      <c r="AC69" s="40" t="s">
        <v>52</v>
      </c>
      <c r="AD69" s="41"/>
      <c r="AE69" s="41"/>
      <c r="AF69" s="41"/>
      <c r="AG69" s="41"/>
      <c r="AH69" s="41"/>
      <c r="AI69" s="41"/>
      <c r="AJ69" s="41"/>
      <c r="AK69" s="41"/>
      <c r="AL69" s="41"/>
      <c r="AM69" s="42" t="s">
        <v>53</v>
      </c>
      <c r="AN69" s="41"/>
      <c r="AO69" s="43"/>
      <c r="AP69" s="23"/>
      <c r="AQ69" s="24"/>
    </row>
    <row r="70" spans="2:43" s="6" customFormat="1" ht="7.5" customHeight="1" x14ac:dyDescent="0.3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4"/>
    </row>
    <row r="71" spans="2:43" s="6" customFormat="1" ht="7.5" customHeight="1" x14ac:dyDescent="0.3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6"/>
    </row>
    <row r="75" spans="2:43" s="6" customFormat="1" ht="7.5" customHeight="1" x14ac:dyDescent="0.3">
      <c r="B75" s="47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9"/>
    </row>
    <row r="76" spans="2:43" s="6" customFormat="1" ht="37.5" customHeight="1" x14ac:dyDescent="0.3">
      <c r="B76" s="22"/>
      <c r="C76" s="203" t="s">
        <v>56</v>
      </c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2"/>
      <c r="AJ76" s="192"/>
      <c r="AK76" s="192"/>
      <c r="AL76" s="192"/>
      <c r="AM76" s="192"/>
      <c r="AN76" s="192"/>
      <c r="AO76" s="192"/>
      <c r="AP76" s="192"/>
      <c r="AQ76" s="24"/>
    </row>
    <row r="77" spans="2:43" s="50" customFormat="1" ht="15" customHeight="1" x14ac:dyDescent="0.3">
      <c r="B77" s="51"/>
      <c r="C77" s="18" t="s">
        <v>14</v>
      </c>
      <c r="D77" s="16"/>
      <c r="E77" s="16"/>
      <c r="F77" s="16"/>
      <c r="G77" s="16"/>
      <c r="H77" s="16"/>
      <c r="I77" s="16"/>
      <c r="J77" s="16"/>
      <c r="K77" s="16"/>
      <c r="L77" s="16" t="str">
        <f>$K$5</f>
        <v>04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52"/>
    </row>
    <row r="78" spans="2:43" s="53" customFormat="1" ht="37.5" customHeight="1" x14ac:dyDescent="0.3">
      <c r="B78" s="54"/>
      <c r="C78" s="55" t="s">
        <v>17</v>
      </c>
      <c r="D78" s="55"/>
      <c r="E78" s="55"/>
      <c r="F78" s="55"/>
      <c r="G78" s="55"/>
      <c r="H78" s="55"/>
      <c r="I78" s="55"/>
      <c r="J78" s="55"/>
      <c r="K78" s="55"/>
      <c r="L78" s="204" t="str">
        <f>$K$6</f>
        <v>Špejchar  - oprava jihovýchodní fasády</v>
      </c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55"/>
      <c r="AQ78" s="56"/>
    </row>
    <row r="79" spans="2:43" s="6" customFormat="1" ht="7.5" customHeight="1" x14ac:dyDescent="0.3"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4"/>
    </row>
    <row r="80" spans="2:43" s="6" customFormat="1" ht="15.75" customHeight="1" x14ac:dyDescent="0.3">
      <c r="B80" s="22"/>
      <c r="C80" s="18" t="s">
        <v>23</v>
      </c>
      <c r="D80" s="23"/>
      <c r="E80" s="23"/>
      <c r="F80" s="23"/>
      <c r="G80" s="23"/>
      <c r="H80" s="23"/>
      <c r="I80" s="23"/>
      <c r="J80" s="23"/>
      <c r="K80" s="23"/>
      <c r="L80" s="57" t="str">
        <f>IF($K$8="","",$K$8)</f>
        <v xml:space="preserve"> </v>
      </c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18" t="s">
        <v>25</v>
      </c>
      <c r="AJ80" s="23"/>
      <c r="AK80" s="23"/>
      <c r="AL80" s="23"/>
      <c r="AM80" s="58">
        <f>IF($AN$8="","",$AN$8)</f>
        <v>42656</v>
      </c>
      <c r="AN80" s="23"/>
      <c r="AO80" s="23"/>
      <c r="AP80" s="23"/>
      <c r="AQ80" s="24"/>
    </row>
    <row r="81" spans="1:89" s="6" customFormat="1" ht="7.5" customHeight="1" x14ac:dyDescent="0.3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4"/>
    </row>
    <row r="82" spans="1:89" s="6" customFormat="1" ht="18.75" customHeight="1" x14ac:dyDescent="0.3">
      <c r="B82" s="22"/>
      <c r="C82" s="18" t="s">
        <v>28</v>
      </c>
      <c r="D82" s="23"/>
      <c r="E82" s="23"/>
      <c r="F82" s="23"/>
      <c r="G82" s="23"/>
      <c r="H82" s="23"/>
      <c r="I82" s="23"/>
      <c r="J82" s="23"/>
      <c r="K82" s="23"/>
      <c r="L82" s="16" t="str">
        <f>IF($E$11="","",$E$11)</f>
        <v xml:space="preserve"> </v>
      </c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18" t="s">
        <v>33</v>
      </c>
      <c r="AJ82" s="23"/>
      <c r="AK82" s="23"/>
      <c r="AL82" s="23"/>
      <c r="AM82" s="206" t="str">
        <f>IF($E$17="","",$E$17)</f>
        <v xml:space="preserve"> </v>
      </c>
      <c r="AN82" s="192"/>
      <c r="AO82" s="192"/>
      <c r="AP82" s="192"/>
      <c r="AQ82" s="24"/>
      <c r="AS82" s="208" t="s">
        <v>57</v>
      </c>
      <c r="AT82" s="209"/>
      <c r="AU82" s="59"/>
      <c r="AV82" s="59"/>
      <c r="AW82" s="59"/>
      <c r="AX82" s="59"/>
      <c r="AY82" s="59"/>
      <c r="AZ82" s="59"/>
      <c r="BA82" s="59"/>
      <c r="BB82" s="59"/>
      <c r="BC82" s="59"/>
      <c r="BD82" s="60"/>
    </row>
    <row r="83" spans="1:89" s="6" customFormat="1" ht="15.75" customHeight="1" x14ac:dyDescent="0.3">
      <c r="B83" s="22"/>
      <c r="C83" s="18" t="s">
        <v>31</v>
      </c>
      <c r="D83" s="23"/>
      <c r="E83" s="23"/>
      <c r="F83" s="23"/>
      <c r="G83" s="23"/>
      <c r="H83" s="23"/>
      <c r="I83" s="23"/>
      <c r="J83" s="23"/>
      <c r="K83" s="23"/>
      <c r="L83" s="16" t="str">
        <f>IF($E$14="Vyplň údaj","",$E$14)</f>
        <v/>
      </c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18" t="s">
        <v>35</v>
      </c>
      <c r="AJ83" s="23"/>
      <c r="AK83" s="23"/>
      <c r="AL83" s="23"/>
      <c r="AM83" s="206" t="str">
        <f>IF($E$20="","",$E$20)</f>
        <v xml:space="preserve"> </v>
      </c>
      <c r="AN83" s="192"/>
      <c r="AO83" s="192"/>
      <c r="AP83" s="192"/>
      <c r="AQ83" s="24"/>
      <c r="AS83" s="210"/>
      <c r="AT83" s="211"/>
      <c r="BD83" s="61"/>
    </row>
    <row r="84" spans="1:89" s="6" customFormat="1" ht="12" customHeight="1" x14ac:dyDescent="0.3"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4"/>
      <c r="AS84" s="212"/>
      <c r="AT84" s="192"/>
      <c r="AU84" s="23"/>
      <c r="AV84" s="23"/>
      <c r="AW84" s="23"/>
      <c r="AX84" s="23"/>
      <c r="AY84" s="23"/>
      <c r="AZ84" s="23"/>
      <c r="BA84" s="23"/>
      <c r="BB84" s="23"/>
      <c r="BC84" s="23"/>
      <c r="BD84" s="63"/>
    </row>
    <row r="85" spans="1:89" s="6" customFormat="1" ht="30" customHeight="1" x14ac:dyDescent="0.3">
      <c r="B85" s="22"/>
      <c r="C85" s="207" t="s">
        <v>58</v>
      </c>
      <c r="D85" s="201"/>
      <c r="E85" s="201"/>
      <c r="F85" s="201"/>
      <c r="G85" s="201"/>
      <c r="H85" s="33"/>
      <c r="I85" s="200" t="s">
        <v>59</v>
      </c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0" t="s">
        <v>60</v>
      </c>
      <c r="AH85" s="201"/>
      <c r="AI85" s="201"/>
      <c r="AJ85" s="201"/>
      <c r="AK85" s="201"/>
      <c r="AL85" s="201"/>
      <c r="AM85" s="201"/>
      <c r="AN85" s="200" t="s">
        <v>61</v>
      </c>
      <c r="AO85" s="201"/>
      <c r="AP85" s="202"/>
      <c r="AQ85" s="24"/>
      <c r="AS85" s="64" t="s">
        <v>62</v>
      </c>
      <c r="AT85" s="65" t="s">
        <v>63</v>
      </c>
      <c r="AU85" s="65" t="s">
        <v>64</v>
      </c>
      <c r="AV85" s="65" t="s">
        <v>65</v>
      </c>
      <c r="AW85" s="65" t="s">
        <v>66</v>
      </c>
      <c r="AX85" s="65" t="s">
        <v>67</v>
      </c>
      <c r="AY85" s="65" t="s">
        <v>68</v>
      </c>
      <c r="AZ85" s="65" t="s">
        <v>69</v>
      </c>
      <c r="BA85" s="65" t="s">
        <v>70</v>
      </c>
      <c r="BB85" s="65" t="s">
        <v>71</v>
      </c>
      <c r="BC85" s="65" t="s">
        <v>72</v>
      </c>
      <c r="BD85" s="66" t="s">
        <v>73</v>
      </c>
      <c r="BE85" s="67"/>
    </row>
    <row r="86" spans="1:89" s="6" customFormat="1" ht="12" customHeight="1" x14ac:dyDescent="0.3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4"/>
      <c r="AS86" s="68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7"/>
    </row>
    <row r="87" spans="1:89" s="53" customFormat="1" ht="33" customHeight="1" x14ac:dyDescent="0.3">
      <c r="B87" s="54"/>
      <c r="C87" s="69" t="s">
        <v>74</v>
      </c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190">
        <f>ROUND(SUM($AG$88:$AG$89),2)</f>
        <v>0</v>
      </c>
      <c r="AH87" s="191"/>
      <c r="AI87" s="191"/>
      <c r="AJ87" s="191"/>
      <c r="AK87" s="191"/>
      <c r="AL87" s="191"/>
      <c r="AM87" s="191"/>
      <c r="AN87" s="190">
        <f>SUM($AG$87,$AT$87)</f>
        <v>0</v>
      </c>
      <c r="AO87" s="191"/>
      <c r="AP87" s="191"/>
      <c r="AQ87" s="56"/>
      <c r="AS87" s="70">
        <f>ROUND(SUM($AS$88:$AS$89),2)</f>
        <v>0</v>
      </c>
      <c r="AT87" s="71">
        <f>ROUND(SUM($AV$87:$AW$87),2)</f>
        <v>0</v>
      </c>
      <c r="AU87" s="72">
        <f>ROUND(SUM($AU$88:$AU$89),5)</f>
        <v>0</v>
      </c>
      <c r="AV87" s="71">
        <f>ROUND($AZ$87*$L$31,2)</f>
        <v>0</v>
      </c>
      <c r="AW87" s="71">
        <f>ROUND($BA$87*$L$32,2)</f>
        <v>0</v>
      </c>
      <c r="AX87" s="71">
        <f>ROUND($BB$87*$L$31,2)</f>
        <v>0</v>
      </c>
      <c r="AY87" s="71">
        <f>ROUND($BC$87*$L$32,2)</f>
        <v>0</v>
      </c>
      <c r="AZ87" s="71">
        <f>ROUND(SUM($AZ$88:$AZ$89),2)</f>
        <v>0</v>
      </c>
      <c r="BA87" s="71">
        <f>ROUND(SUM($BA$88:$BA$89),2)</f>
        <v>0</v>
      </c>
      <c r="BB87" s="71">
        <f>ROUND(SUM($BB$88:$BB$89),2)</f>
        <v>0</v>
      </c>
      <c r="BC87" s="71">
        <f>ROUND(SUM($BC$88:$BC$89),2)</f>
        <v>0</v>
      </c>
      <c r="BD87" s="73">
        <f>ROUND(SUM($BD$88:$BD$89),2)</f>
        <v>0</v>
      </c>
      <c r="BS87" s="53" t="s">
        <v>75</v>
      </c>
      <c r="BT87" s="53" t="s">
        <v>76</v>
      </c>
      <c r="BU87" s="74" t="s">
        <v>77</v>
      </c>
      <c r="BV87" s="53" t="s">
        <v>78</v>
      </c>
      <c r="BW87" s="53" t="s">
        <v>79</v>
      </c>
      <c r="BX87" s="53" t="s">
        <v>80</v>
      </c>
    </row>
    <row r="88" spans="1:89" s="75" customFormat="1" ht="28.5" customHeight="1" x14ac:dyDescent="0.3">
      <c r="A88" s="179" t="s">
        <v>517</v>
      </c>
      <c r="B88" s="76"/>
      <c r="C88" s="77"/>
      <c r="D88" s="198" t="s">
        <v>81</v>
      </c>
      <c r="E88" s="199"/>
      <c r="F88" s="199"/>
      <c r="G88" s="199"/>
      <c r="H88" s="199"/>
      <c r="I88" s="77"/>
      <c r="J88" s="198" t="s">
        <v>82</v>
      </c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5">
        <f>'01 - SO 01 Stavební část'!$M$30</f>
        <v>0</v>
      </c>
      <c r="AH88" s="196"/>
      <c r="AI88" s="196"/>
      <c r="AJ88" s="196"/>
      <c r="AK88" s="196"/>
      <c r="AL88" s="196"/>
      <c r="AM88" s="196"/>
      <c r="AN88" s="195">
        <f>SUM($AG$88,$AT$88)</f>
        <v>0</v>
      </c>
      <c r="AO88" s="196"/>
      <c r="AP88" s="196"/>
      <c r="AQ88" s="78"/>
      <c r="AS88" s="79">
        <f>'01 - SO 01 Stavební část'!$M$28</f>
        <v>0</v>
      </c>
      <c r="AT88" s="80">
        <f>ROUND(SUM($AV$88:$AW$88),2)</f>
        <v>0</v>
      </c>
      <c r="AU88" s="81">
        <f>'01 - SO 01 Stavební část'!$W$129</f>
        <v>0</v>
      </c>
      <c r="AV88" s="80">
        <f>'01 - SO 01 Stavební část'!$M$32</f>
        <v>0</v>
      </c>
      <c r="AW88" s="80">
        <f>'01 - SO 01 Stavební část'!$M$33</f>
        <v>0</v>
      </c>
      <c r="AX88" s="80">
        <f>'01 - SO 01 Stavební část'!$M$34</f>
        <v>0</v>
      </c>
      <c r="AY88" s="80">
        <f>'01 - SO 01 Stavební část'!$M$35</f>
        <v>0</v>
      </c>
      <c r="AZ88" s="80">
        <f>'01 - SO 01 Stavební část'!$H$32</f>
        <v>0</v>
      </c>
      <c r="BA88" s="80">
        <f>'01 - SO 01 Stavební část'!$H$33</f>
        <v>0</v>
      </c>
      <c r="BB88" s="80">
        <f>'01 - SO 01 Stavební část'!$H$34</f>
        <v>0</v>
      </c>
      <c r="BC88" s="80">
        <f>'01 - SO 01 Stavební část'!$H$35</f>
        <v>0</v>
      </c>
      <c r="BD88" s="82">
        <f>'01 - SO 01 Stavební část'!$H$36</f>
        <v>0</v>
      </c>
      <c r="BT88" s="75" t="s">
        <v>22</v>
      </c>
      <c r="BV88" s="75" t="s">
        <v>78</v>
      </c>
      <c r="BW88" s="75" t="s">
        <v>83</v>
      </c>
      <c r="BX88" s="75" t="s">
        <v>79</v>
      </c>
    </row>
    <row r="89" spans="1:89" s="75" customFormat="1" ht="28.5" customHeight="1" x14ac:dyDescent="0.3">
      <c r="A89" s="179" t="s">
        <v>517</v>
      </c>
      <c r="B89" s="76"/>
      <c r="C89" s="77"/>
      <c r="D89" s="198" t="s">
        <v>84</v>
      </c>
      <c r="E89" s="199"/>
      <c r="F89" s="199"/>
      <c r="G89" s="199"/>
      <c r="H89" s="199"/>
      <c r="I89" s="77"/>
      <c r="J89" s="198" t="s">
        <v>85</v>
      </c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5">
        <f>'101 - VON'!$M$30</f>
        <v>0</v>
      </c>
      <c r="AH89" s="196"/>
      <c r="AI89" s="196"/>
      <c r="AJ89" s="196"/>
      <c r="AK89" s="196"/>
      <c r="AL89" s="196"/>
      <c r="AM89" s="196"/>
      <c r="AN89" s="195">
        <f>SUM($AG$89,$AT$89)</f>
        <v>0</v>
      </c>
      <c r="AO89" s="196"/>
      <c r="AP89" s="196"/>
      <c r="AQ89" s="78"/>
      <c r="AS89" s="83">
        <f>'101 - VON'!$M$28</f>
        <v>0</v>
      </c>
      <c r="AT89" s="84">
        <f>ROUND(SUM($AV$89:$AW$89),2)</f>
        <v>0</v>
      </c>
      <c r="AU89" s="85">
        <f>'101 - VON'!$W$121</f>
        <v>0</v>
      </c>
      <c r="AV89" s="84">
        <f>'101 - VON'!$M$32</f>
        <v>0</v>
      </c>
      <c r="AW89" s="84">
        <f>'101 - VON'!$M$33</f>
        <v>0</v>
      </c>
      <c r="AX89" s="84">
        <f>'101 - VON'!$M$34</f>
        <v>0</v>
      </c>
      <c r="AY89" s="84">
        <f>'101 - VON'!$M$35</f>
        <v>0</v>
      </c>
      <c r="AZ89" s="84">
        <f>'101 - VON'!$H$32</f>
        <v>0</v>
      </c>
      <c r="BA89" s="84">
        <f>'101 - VON'!$H$33</f>
        <v>0</v>
      </c>
      <c r="BB89" s="84">
        <f>'101 - VON'!$H$34</f>
        <v>0</v>
      </c>
      <c r="BC89" s="84">
        <f>'101 - VON'!$H$35</f>
        <v>0</v>
      </c>
      <c r="BD89" s="86">
        <f>'101 - VON'!$H$36</f>
        <v>0</v>
      </c>
      <c r="BT89" s="75" t="s">
        <v>22</v>
      </c>
      <c r="BV89" s="75" t="s">
        <v>78</v>
      </c>
      <c r="BW89" s="75" t="s">
        <v>86</v>
      </c>
      <c r="BX89" s="75" t="s">
        <v>79</v>
      </c>
    </row>
    <row r="90" spans="1:89" s="2" customFormat="1" ht="14.25" customHeight="1" x14ac:dyDescent="0.3"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2"/>
    </row>
    <row r="91" spans="1:89" s="6" customFormat="1" ht="30.75" customHeight="1" x14ac:dyDescent="0.3">
      <c r="B91" s="22"/>
      <c r="C91" s="69" t="s">
        <v>87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190">
        <f>ROUND(SUM($AG$92:$AG$95),2)</f>
        <v>0</v>
      </c>
      <c r="AH91" s="192"/>
      <c r="AI91" s="192"/>
      <c r="AJ91" s="192"/>
      <c r="AK91" s="192"/>
      <c r="AL91" s="192"/>
      <c r="AM91" s="192"/>
      <c r="AN91" s="190">
        <f>ROUND(SUM($AN$92:$AN$95),2)</f>
        <v>0</v>
      </c>
      <c r="AO91" s="192"/>
      <c r="AP91" s="192"/>
      <c r="AQ91" s="24"/>
      <c r="AS91" s="64" t="s">
        <v>88</v>
      </c>
      <c r="AT91" s="65" t="s">
        <v>89</v>
      </c>
      <c r="AU91" s="65" t="s">
        <v>40</v>
      </c>
      <c r="AV91" s="66" t="s">
        <v>63</v>
      </c>
      <c r="AW91" s="67"/>
    </row>
    <row r="92" spans="1:89" s="6" customFormat="1" ht="21" customHeight="1" x14ac:dyDescent="0.3">
      <c r="B92" s="22"/>
      <c r="C92" s="23"/>
      <c r="D92" s="87" t="s">
        <v>90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193">
        <f>ROUND($AG$87*$AS$92,2)</f>
        <v>0</v>
      </c>
      <c r="AH92" s="192"/>
      <c r="AI92" s="192"/>
      <c r="AJ92" s="192"/>
      <c r="AK92" s="192"/>
      <c r="AL92" s="192"/>
      <c r="AM92" s="192"/>
      <c r="AN92" s="194">
        <f>ROUND($AG$92+$AV$92,2)</f>
        <v>0</v>
      </c>
      <c r="AO92" s="192"/>
      <c r="AP92" s="192"/>
      <c r="AQ92" s="24"/>
      <c r="AS92" s="88">
        <v>0</v>
      </c>
      <c r="AT92" s="89" t="s">
        <v>91</v>
      </c>
      <c r="AU92" s="89" t="s">
        <v>41</v>
      </c>
      <c r="AV92" s="90">
        <f>ROUND(IF($AU$92="základní",$AG$92*$L$31,IF($AU$92="snížená",$AG$92*$L$32,0)),2)</f>
        <v>0</v>
      </c>
      <c r="BV92" s="6" t="s">
        <v>92</v>
      </c>
      <c r="BY92" s="91">
        <f>IF($AU$92="základní",$AV$92,0)</f>
        <v>0</v>
      </c>
      <c r="BZ92" s="91">
        <f>IF($AU$92="snížená",$AV$92,0)</f>
        <v>0</v>
      </c>
      <c r="CA92" s="91">
        <v>0</v>
      </c>
      <c r="CB92" s="91">
        <v>0</v>
      </c>
      <c r="CC92" s="91">
        <v>0</v>
      </c>
      <c r="CD92" s="91">
        <f>IF($AU$92="základní",$AG$92,0)</f>
        <v>0</v>
      </c>
      <c r="CE92" s="91">
        <f>IF($AU$92="snížená",$AG$92,0)</f>
        <v>0</v>
      </c>
      <c r="CF92" s="91">
        <f>IF($AU$92="zákl. přenesená",$AG$92,0)</f>
        <v>0</v>
      </c>
      <c r="CG92" s="91">
        <f>IF($AU$92="sníž. přenesená",$AG$92,0)</f>
        <v>0</v>
      </c>
      <c r="CH92" s="91">
        <f>IF($AU$92="nulová",$AG$92,0)</f>
        <v>0</v>
      </c>
      <c r="CI92" s="6">
        <f>IF($AU$92="základní",1,IF($AU$92="snížená",2,IF($AU$92="zákl. přenesená",4,IF($AU$92="sníž. přenesená",5,3))))</f>
        <v>1</v>
      </c>
      <c r="CJ92" s="6">
        <f>IF($AT$92="stavební čast",1,IF(8892="investiční čast",2,3))</f>
        <v>1</v>
      </c>
      <c r="CK92" s="6" t="str">
        <f>IF($D$92="Vyplň vlastní","","x")</f>
        <v>x</v>
      </c>
    </row>
    <row r="93" spans="1:89" s="6" customFormat="1" ht="21" customHeight="1" x14ac:dyDescent="0.3">
      <c r="B93" s="22"/>
      <c r="C93" s="23"/>
      <c r="D93" s="197" t="s">
        <v>93</v>
      </c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23"/>
      <c r="AD93" s="23"/>
      <c r="AE93" s="23"/>
      <c r="AF93" s="23"/>
      <c r="AG93" s="193">
        <f>$AG$87*$AS$93</f>
        <v>0</v>
      </c>
      <c r="AH93" s="192"/>
      <c r="AI93" s="192"/>
      <c r="AJ93" s="192"/>
      <c r="AK93" s="192"/>
      <c r="AL93" s="192"/>
      <c r="AM93" s="192"/>
      <c r="AN93" s="194">
        <f>$AG$93+$AV$93</f>
        <v>0</v>
      </c>
      <c r="AO93" s="192"/>
      <c r="AP93" s="192"/>
      <c r="AQ93" s="24"/>
      <c r="AS93" s="92">
        <v>0</v>
      </c>
      <c r="AT93" s="93" t="s">
        <v>91</v>
      </c>
      <c r="AU93" s="93" t="s">
        <v>41</v>
      </c>
      <c r="AV93" s="94">
        <f>ROUND(IF($AU$93="nulová",0,IF(OR($AU$93="základní",$AU$93="zákl. přenesená"),$AG$93*$L$31,$AG$93*$L$32)),2)</f>
        <v>0</v>
      </c>
      <c r="BV93" s="6" t="s">
        <v>94</v>
      </c>
      <c r="BY93" s="91">
        <f>IF($AU$93="základní",$AV$93,0)</f>
        <v>0</v>
      </c>
      <c r="BZ93" s="91">
        <f>IF($AU$93="snížená",$AV$93,0)</f>
        <v>0</v>
      </c>
      <c r="CA93" s="91">
        <f>IF($AU$93="zákl. přenesená",$AV$93,0)</f>
        <v>0</v>
      </c>
      <c r="CB93" s="91">
        <f>IF($AU$93="sníž. přenesená",$AV$93,0)</f>
        <v>0</v>
      </c>
      <c r="CC93" s="91">
        <f>IF($AU$93="nulová",$AV$93,0)</f>
        <v>0</v>
      </c>
      <c r="CD93" s="91">
        <f>IF($AU$93="základní",$AG$93,0)</f>
        <v>0</v>
      </c>
      <c r="CE93" s="91">
        <f>IF($AU$93="snížená",$AG$93,0)</f>
        <v>0</v>
      </c>
      <c r="CF93" s="91">
        <f>IF($AU$93="zákl. přenesená",$AG$93,0)</f>
        <v>0</v>
      </c>
      <c r="CG93" s="91">
        <f>IF($AU$93="sníž. přenesená",$AG$93,0)</f>
        <v>0</v>
      </c>
      <c r="CH93" s="91">
        <f>IF($AU$93="nulová",$AG$93,0)</f>
        <v>0</v>
      </c>
      <c r="CI93" s="6">
        <f>IF($AU$93="základní",1,IF($AU$93="snížená",2,IF($AU$93="zákl. přenesená",4,IF($AU$93="sníž. přenesená",5,3))))</f>
        <v>1</v>
      </c>
      <c r="CJ93" s="6">
        <f>IF($AT$93="stavební čast",1,IF(8893="investiční čast",2,3))</f>
        <v>1</v>
      </c>
      <c r="CK93" s="6" t="str">
        <f>IF($D$93="Vyplň vlastní","","x")</f>
        <v/>
      </c>
    </row>
    <row r="94" spans="1:89" s="6" customFormat="1" ht="21" customHeight="1" x14ac:dyDescent="0.3">
      <c r="B94" s="22"/>
      <c r="C94" s="23"/>
      <c r="D94" s="197" t="s">
        <v>93</v>
      </c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23"/>
      <c r="AD94" s="23"/>
      <c r="AE94" s="23"/>
      <c r="AF94" s="23"/>
      <c r="AG94" s="193">
        <f>$AG$87*$AS$94</f>
        <v>0</v>
      </c>
      <c r="AH94" s="192"/>
      <c r="AI94" s="192"/>
      <c r="AJ94" s="192"/>
      <c r="AK94" s="192"/>
      <c r="AL94" s="192"/>
      <c r="AM94" s="192"/>
      <c r="AN94" s="194">
        <f>$AG$94+$AV$94</f>
        <v>0</v>
      </c>
      <c r="AO94" s="192"/>
      <c r="AP94" s="192"/>
      <c r="AQ94" s="24"/>
      <c r="AS94" s="92">
        <v>0</v>
      </c>
      <c r="AT94" s="93" t="s">
        <v>91</v>
      </c>
      <c r="AU94" s="93" t="s">
        <v>41</v>
      </c>
      <c r="AV94" s="94">
        <f>ROUND(IF($AU$94="nulová",0,IF(OR($AU$94="základní",$AU$94="zákl. přenesená"),$AG$94*$L$31,$AG$94*$L$32)),2)</f>
        <v>0</v>
      </c>
      <c r="BV94" s="6" t="s">
        <v>94</v>
      </c>
      <c r="BY94" s="91">
        <f>IF($AU$94="základní",$AV$94,0)</f>
        <v>0</v>
      </c>
      <c r="BZ94" s="91">
        <f>IF($AU$94="snížená",$AV$94,0)</f>
        <v>0</v>
      </c>
      <c r="CA94" s="91">
        <f>IF($AU$94="zákl. přenesená",$AV$94,0)</f>
        <v>0</v>
      </c>
      <c r="CB94" s="91">
        <f>IF($AU$94="sníž. přenesená",$AV$94,0)</f>
        <v>0</v>
      </c>
      <c r="CC94" s="91">
        <f>IF($AU$94="nulová",$AV$94,0)</f>
        <v>0</v>
      </c>
      <c r="CD94" s="91">
        <f>IF($AU$94="základní",$AG$94,0)</f>
        <v>0</v>
      </c>
      <c r="CE94" s="91">
        <f>IF($AU$94="snížená",$AG$94,0)</f>
        <v>0</v>
      </c>
      <c r="CF94" s="91">
        <f>IF($AU$94="zákl. přenesená",$AG$94,0)</f>
        <v>0</v>
      </c>
      <c r="CG94" s="91">
        <f>IF($AU$94="sníž. přenesená",$AG$94,0)</f>
        <v>0</v>
      </c>
      <c r="CH94" s="91">
        <f>IF($AU$94="nulová",$AG$94,0)</f>
        <v>0</v>
      </c>
      <c r="CI94" s="6">
        <f>IF($AU$94="základní",1,IF($AU$94="snížená",2,IF($AU$94="zákl. přenesená",4,IF($AU$94="sníž. přenesená",5,3))))</f>
        <v>1</v>
      </c>
      <c r="CJ94" s="6">
        <f>IF($AT$94="stavební čast",1,IF(8894="investiční čast",2,3))</f>
        <v>1</v>
      </c>
      <c r="CK94" s="6" t="str">
        <f>IF($D$94="Vyplň vlastní","","x")</f>
        <v/>
      </c>
    </row>
    <row r="95" spans="1:89" s="6" customFormat="1" ht="21" customHeight="1" x14ac:dyDescent="0.3">
      <c r="B95" s="22"/>
      <c r="C95" s="23"/>
      <c r="D95" s="197" t="s">
        <v>93</v>
      </c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23"/>
      <c r="AD95" s="23"/>
      <c r="AE95" s="23"/>
      <c r="AF95" s="23"/>
      <c r="AG95" s="193">
        <f>$AG$87*$AS$95</f>
        <v>0</v>
      </c>
      <c r="AH95" s="192"/>
      <c r="AI95" s="192"/>
      <c r="AJ95" s="192"/>
      <c r="AK95" s="192"/>
      <c r="AL95" s="192"/>
      <c r="AM95" s="192"/>
      <c r="AN95" s="194">
        <f>$AG$95+$AV$95</f>
        <v>0</v>
      </c>
      <c r="AO95" s="192"/>
      <c r="AP95" s="192"/>
      <c r="AQ95" s="24"/>
      <c r="AS95" s="95">
        <v>0</v>
      </c>
      <c r="AT95" s="96" t="s">
        <v>91</v>
      </c>
      <c r="AU95" s="96" t="s">
        <v>41</v>
      </c>
      <c r="AV95" s="97">
        <f>ROUND(IF($AU$95="nulová",0,IF(OR($AU$95="základní",$AU$95="zákl. přenesená"),$AG$95*$L$31,$AG$95*$L$32)),2)</f>
        <v>0</v>
      </c>
      <c r="BV95" s="6" t="s">
        <v>94</v>
      </c>
      <c r="BY95" s="91">
        <f>IF($AU$95="základní",$AV$95,0)</f>
        <v>0</v>
      </c>
      <c r="BZ95" s="91">
        <f>IF($AU$95="snížená",$AV$95,0)</f>
        <v>0</v>
      </c>
      <c r="CA95" s="91">
        <f>IF($AU$95="zákl. přenesená",$AV$95,0)</f>
        <v>0</v>
      </c>
      <c r="CB95" s="91">
        <f>IF($AU$95="sníž. přenesená",$AV$95,0)</f>
        <v>0</v>
      </c>
      <c r="CC95" s="91">
        <f>IF($AU$95="nulová",$AV$95,0)</f>
        <v>0</v>
      </c>
      <c r="CD95" s="91">
        <f>IF($AU$95="základní",$AG$95,0)</f>
        <v>0</v>
      </c>
      <c r="CE95" s="91">
        <f>IF($AU$95="snížená",$AG$95,0)</f>
        <v>0</v>
      </c>
      <c r="CF95" s="91">
        <f>IF($AU$95="zákl. přenesená",$AG$95,0)</f>
        <v>0</v>
      </c>
      <c r="CG95" s="91">
        <f>IF($AU$95="sníž. přenesená",$AG$95,0)</f>
        <v>0</v>
      </c>
      <c r="CH95" s="91">
        <f>IF($AU$95="nulová",$AG$95,0)</f>
        <v>0</v>
      </c>
      <c r="CI95" s="6">
        <f>IF($AU$95="základní",1,IF($AU$95="snížená",2,IF($AU$95="zákl. přenesená",4,IF($AU$95="sníž. přenesená",5,3))))</f>
        <v>1</v>
      </c>
      <c r="CJ95" s="6">
        <f>IF($AT$95="stavební čast",1,IF(8895="investiční čast",2,3))</f>
        <v>1</v>
      </c>
      <c r="CK95" s="6" t="str">
        <f>IF($D$95="Vyplň vlastní","","x")</f>
        <v/>
      </c>
    </row>
    <row r="96" spans="1:89" s="6" customFormat="1" ht="12" customHeight="1" x14ac:dyDescent="0.3"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4"/>
    </row>
    <row r="97" spans="2:43" s="6" customFormat="1" ht="30.75" customHeight="1" x14ac:dyDescent="0.3">
      <c r="B97" s="22"/>
      <c r="C97" s="98" t="s">
        <v>95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186">
        <f>ROUND($AG$87+$AG$91,2)</f>
        <v>0</v>
      </c>
      <c r="AH97" s="187"/>
      <c r="AI97" s="187"/>
      <c r="AJ97" s="187"/>
      <c r="AK97" s="187"/>
      <c r="AL97" s="187"/>
      <c r="AM97" s="187"/>
      <c r="AN97" s="186">
        <f>$AN$87+$AN$91</f>
        <v>0</v>
      </c>
      <c r="AO97" s="187"/>
      <c r="AP97" s="187"/>
      <c r="AQ97" s="24"/>
    </row>
    <row r="98" spans="2:43" s="6" customFormat="1" ht="7.5" customHeight="1" x14ac:dyDescent="0.3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6"/>
    </row>
  </sheetData>
  <sheetProtection password="CC35" sheet="1" objects="1" scenarios="1" formatColumns="0" formatRows="0" sort="0" autoFilter="0"/>
  <mergeCells count="62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AS82:AT84"/>
    <mergeCell ref="AM83:AP83"/>
    <mergeCell ref="L35:O35"/>
    <mergeCell ref="W35:AE35"/>
    <mergeCell ref="AK35:AO35"/>
    <mergeCell ref="X37:AB37"/>
    <mergeCell ref="AK37:AO37"/>
    <mergeCell ref="AN85:AP85"/>
    <mergeCell ref="C76:AP76"/>
    <mergeCell ref="L78:AO78"/>
    <mergeCell ref="AM82:AP82"/>
    <mergeCell ref="AG88:AM88"/>
    <mergeCell ref="D88:H88"/>
    <mergeCell ref="J88:AF88"/>
    <mergeCell ref="C85:G85"/>
    <mergeCell ref="I85:AF85"/>
    <mergeCell ref="AG85:AM85"/>
    <mergeCell ref="D93:AB93"/>
    <mergeCell ref="AG93:AM93"/>
    <mergeCell ref="AN93:AP93"/>
    <mergeCell ref="AN89:AP89"/>
    <mergeCell ref="AG89:AM89"/>
    <mergeCell ref="D89:H89"/>
    <mergeCell ref="J89:AF89"/>
    <mergeCell ref="D94:AB94"/>
    <mergeCell ref="AG94:AM94"/>
    <mergeCell ref="AN94:AP94"/>
    <mergeCell ref="D95:AB95"/>
    <mergeCell ref="AG95:AM95"/>
    <mergeCell ref="AN95:AP95"/>
    <mergeCell ref="AG97:AM97"/>
    <mergeCell ref="AN97:AP97"/>
    <mergeCell ref="AR2:BE2"/>
    <mergeCell ref="AG87:AM87"/>
    <mergeCell ref="AN87:AP87"/>
    <mergeCell ref="AG91:AM91"/>
    <mergeCell ref="AN91:AP91"/>
    <mergeCell ref="AG92:AM92"/>
    <mergeCell ref="AN92:AP92"/>
    <mergeCell ref="AN88:AP88"/>
  </mergeCells>
  <phoneticPr fontId="0" type="noConversion"/>
  <dataValidations count="2">
    <dataValidation type="list" allowBlank="1" showInputMessage="1" showErrorMessage="1" error="Povoleny jsou hodnoty základní, snížená, zákl. přenesená, sníž. přenesená, nulová." sqref="AU92:AU96">
      <formula1>"základní,snížená,zákl. přenesená,sníž. přenesená,nulová"</formula1>
    </dataValidation>
    <dataValidation type="list" allowBlank="1" showInputMessage="1" showErrorMessage="1" error="Povoleny jsou hodnoty stavební čast, technologická čast, investiční čast." sqref="AT92:AT96">
      <formula1>"stavební čast,technologická čast,investiční čast"</formula1>
    </dataValidation>
  </dataValidations>
  <hyperlinks>
    <hyperlink ref="K1:S1" location="C2" tooltip="Souhrnný list stavby" display="1) Souhrnný list stavby"/>
    <hyperlink ref="W1:AF1" location="C87" tooltip="Rekapitulace objektů" display="2) Rekapitulace objektů"/>
    <hyperlink ref="A88" location="'01 - SO 01 Stavební část'!C2" tooltip="01 - SO 01 Stavební část" display="/"/>
    <hyperlink ref="A89" location="'101 - VON'!C2" tooltip="101 - VON" display="/"/>
  </hyperlinks>
  <pageMargins left="0.59027779102325439" right="0.59027779102325439" top="0.52083337306976318" bottom="0.48611113429069519" header="0" footer="0"/>
  <pageSetup paperSize="9" scale="95" fitToHeight="100" orientation="portrait" blackAndWhite="1" horizontalDpi="4294967293" verticalDpi="0" r:id="rId1"/>
  <headerFooter alignWithMargins="0"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35"/>
  <sheetViews>
    <sheetView showGridLines="0" workbookViewId="0">
      <pane ySplit="1" topLeftCell="A295" activePane="bottomLeft" state="frozenSplit"/>
      <selection pane="bottomLeft" activeCell="F326" sqref="F326:I326"/>
    </sheetView>
  </sheetViews>
  <sheetFormatPr defaultColWidth="10.5" defaultRowHeight="14.25" customHeight="1" x14ac:dyDescent="0.3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2.5" style="2" customWidth="1"/>
    <col min="9" max="9" width="7" style="2" customWidth="1"/>
    <col min="10" max="10" width="5.164062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4" width="10.5" style="2" hidden="1" customWidth="1"/>
    <col min="65" max="16384" width="10.5" style="1"/>
  </cols>
  <sheetData>
    <row r="1" spans="1:256" s="3" customFormat="1" ht="22.5" customHeight="1" x14ac:dyDescent="0.3">
      <c r="A1" s="184"/>
      <c r="B1" s="181"/>
      <c r="C1" s="181"/>
      <c r="D1" s="182" t="s">
        <v>1</v>
      </c>
      <c r="E1" s="181"/>
      <c r="F1" s="183" t="s">
        <v>518</v>
      </c>
      <c r="G1" s="183"/>
      <c r="H1" s="231" t="s">
        <v>519</v>
      </c>
      <c r="I1" s="231"/>
      <c r="J1" s="231"/>
      <c r="K1" s="231"/>
      <c r="L1" s="183" t="s">
        <v>520</v>
      </c>
      <c r="M1" s="181"/>
      <c r="N1" s="181"/>
      <c r="O1" s="182" t="s">
        <v>96</v>
      </c>
      <c r="P1" s="181"/>
      <c r="Q1" s="181"/>
      <c r="R1" s="181"/>
      <c r="S1" s="183" t="s">
        <v>521</v>
      </c>
      <c r="T1" s="183"/>
      <c r="U1" s="184"/>
      <c r="V1" s="184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 x14ac:dyDescent="0.3">
      <c r="C2" s="218" t="s">
        <v>5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S2" s="188" t="s">
        <v>6</v>
      </c>
      <c r="T2" s="189"/>
      <c r="U2" s="189"/>
      <c r="V2" s="189"/>
      <c r="W2" s="189"/>
      <c r="X2" s="189"/>
      <c r="Y2" s="189"/>
      <c r="Z2" s="189"/>
      <c r="AA2" s="189"/>
      <c r="AB2" s="189"/>
      <c r="AC2" s="189"/>
      <c r="AT2" s="2" t="s">
        <v>83</v>
      </c>
    </row>
    <row r="3" spans="1:256" s="2" customFormat="1" ht="7.5" customHeight="1" x14ac:dyDescent="0.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97</v>
      </c>
    </row>
    <row r="4" spans="1:256" s="2" customFormat="1" ht="37.5" customHeight="1" x14ac:dyDescent="0.3">
      <c r="B4" s="10"/>
      <c r="C4" s="203" t="s">
        <v>98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12"/>
      <c r="T4" s="13" t="s">
        <v>11</v>
      </c>
      <c r="AT4" s="2" t="s">
        <v>4</v>
      </c>
    </row>
    <row r="5" spans="1:256" s="2" customFormat="1" ht="7.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</row>
    <row r="6" spans="1:256" s="2" customFormat="1" ht="26.25" customHeight="1" x14ac:dyDescent="0.3">
      <c r="B6" s="10"/>
      <c r="C6" s="11"/>
      <c r="D6" s="18" t="s">
        <v>17</v>
      </c>
      <c r="E6" s="11"/>
      <c r="F6" s="253" t="str">
        <f>'Rekapitulace stavby'!$K$6</f>
        <v>Špejchar  - oprava jihovýchodní fasády</v>
      </c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11"/>
      <c r="R6" s="12"/>
    </row>
    <row r="7" spans="1:256" s="6" customFormat="1" ht="33.75" customHeight="1" x14ac:dyDescent="0.3">
      <c r="B7" s="22"/>
      <c r="C7" s="23"/>
      <c r="D7" s="17" t="s">
        <v>99</v>
      </c>
      <c r="E7" s="23"/>
      <c r="F7" s="222" t="s">
        <v>100</v>
      </c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23"/>
      <c r="R7" s="24"/>
    </row>
    <row r="8" spans="1:256" s="6" customFormat="1" ht="15" customHeight="1" x14ac:dyDescent="0.3">
      <c r="B8" s="22"/>
      <c r="C8" s="23"/>
      <c r="D8" s="18" t="s">
        <v>20</v>
      </c>
      <c r="E8" s="23"/>
      <c r="F8" s="16"/>
      <c r="G8" s="23"/>
      <c r="H8" s="23"/>
      <c r="I8" s="23"/>
      <c r="J8" s="23"/>
      <c r="K8" s="23"/>
      <c r="L8" s="23"/>
      <c r="M8" s="18" t="s">
        <v>21</v>
      </c>
      <c r="N8" s="23"/>
      <c r="O8" s="16"/>
      <c r="P8" s="23"/>
      <c r="Q8" s="23"/>
      <c r="R8" s="24"/>
    </row>
    <row r="9" spans="1:256" s="6" customFormat="1" ht="15" customHeight="1" x14ac:dyDescent="0.3">
      <c r="B9" s="22"/>
      <c r="C9" s="23"/>
      <c r="D9" s="18" t="s">
        <v>23</v>
      </c>
      <c r="E9" s="23"/>
      <c r="F9" s="16" t="s">
        <v>24</v>
      </c>
      <c r="G9" s="23"/>
      <c r="H9" s="23"/>
      <c r="I9" s="23"/>
      <c r="J9" s="23"/>
      <c r="K9" s="23"/>
      <c r="L9" s="23"/>
      <c r="M9" s="18" t="s">
        <v>25</v>
      </c>
      <c r="N9" s="23"/>
      <c r="O9" s="262">
        <f>'Rekapitulace stavby'!$AN$8</f>
        <v>42656</v>
      </c>
      <c r="P9" s="192"/>
      <c r="Q9" s="23"/>
      <c r="R9" s="24"/>
    </row>
    <row r="10" spans="1:256" s="6" customFormat="1" ht="12" customHeigh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256" s="6" customFormat="1" ht="15" customHeight="1" x14ac:dyDescent="0.3">
      <c r="B11" s="22"/>
      <c r="C11" s="23"/>
      <c r="D11" s="18" t="s">
        <v>28</v>
      </c>
      <c r="E11" s="23"/>
      <c r="F11" s="23"/>
      <c r="G11" s="23"/>
      <c r="H11" s="23"/>
      <c r="I11" s="23"/>
      <c r="J11" s="23"/>
      <c r="K11" s="23"/>
      <c r="L11" s="23"/>
      <c r="M11" s="18" t="s">
        <v>29</v>
      </c>
      <c r="N11" s="23"/>
      <c r="O11" s="206" t="str">
        <f>IF('Rekapitulace stavby'!$AN$10="","",'Rekapitulace stavby'!$AN$10)</f>
        <v/>
      </c>
      <c r="P11" s="192"/>
      <c r="Q11" s="23"/>
      <c r="R11" s="24"/>
    </row>
    <row r="12" spans="1:256" s="6" customFormat="1" ht="18.75" customHeight="1" x14ac:dyDescent="0.3">
      <c r="B12" s="22"/>
      <c r="C12" s="23"/>
      <c r="D12" s="23"/>
      <c r="E12" s="16" t="str">
        <f>IF('Rekapitulace stavby'!$E$11="","",'Rekapitulace stavby'!$E$11)</f>
        <v xml:space="preserve"> </v>
      </c>
      <c r="F12" s="23"/>
      <c r="G12" s="23"/>
      <c r="H12" s="23"/>
      <c r="I12" s="23"/>
      <c r="J12" s="23"/>
      <c r="K12" s="23"/>
      <c r="L12" s="23"/>
      <c r="M12" s="18" t="s">
        <v>30</v>
      </c>
      <c r="N12" s="23"/>
      <c r="O12" s="206" t="str">
        <f>IF('Rekapitulace stavby'!$AN$11="","",'Rekapitulace stavby'!$AN$11)</f>
        <v/>
      </c>
      <c r="P12" s="192"/>
      <c r="Q12" s="23"/>
      <c r="R12" s="24"/>
    </row>
    <row r="13" spans="1:256" s="6" customFormat="1" ht="7.5" customHeight="1" x14ac:dyDescent="0.3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256" s="6" customFormat="1" ht="15" customHeight="1" x14ac:dyDescent="0.3">
      <c r="B14" s="22"/>
      <c r="C14" s="23"/>
      <c r="D14" s="18" t="s">
        <v>31</v>
      </c>
      <c r="E14" s="23"/>
      <c r="F14" s="23"/>
      <c r="G14" s="23"/>
      <c r="H14" s="23"/>
      <c r="I14" s="23"/>
      <c r="J14" s="23"/>
      <c r="K14" s="23"/>
      <c r="L14" s="23"/>
      <c r="M14" s="18" t="s">
        <v>29</v>
      </c>
      <c r="N14" s="23"/>
      <c r="O14" s="261" t="str">
        <f>IF('Rekapitulace stavby'!$AN$13="","",'Rekapitulace stavby'!$AN$13)</f>
        <v>Vyplň údaj</v>
      </c>
      <c r="P14" s="192"/>
      <c r="Q14" s="23"/>
      <c r="R14" s="24"/>
    </row>
    <row r="15" spans="1:256" s="6" customFormat="1" ht="18.75" customHeight="1" x14ac:dyDescent="0.3">
      <c r="B15" s="22"/>
      <c r="C15" s="23"/>
      <c r="D15" s="23"/>
      <c r="E15" s="261" t="str">
        <f>IF('Rekapitulace stavby'!$E$14="","",'Rekapitulace stavby'!$E$14)</f>
        <v>Vyplň údaj</v>
      </c>
      <c r="F15" s="192"/>
      <c r="G15" s="192"/>
      <c r="H15" s="192"/>
      <c r="I15" s="192"/>
      <c r="J15" s="192"/>
      <c r="K15" s="192"/>
      <c r="L15" s="192"/>
      <c r="M15" s="18" t="s">
        <v>30</v>
      </c>
      <c r="N15" s="23"/>
      <c r="O15" s="261" t="str">
        <f>IF('Rekapitulace stavby'!$AN$14="","",'Rekapitulace stavby'!$AN$14)</f>
        <v>Vyplň údaj</v>
      </c>
      <c r="P15" s="192"/>
      <c r="Q15" s="23"/>
      <c r="R15" s="24"/>
    </row>
    <row r="16" spans="1:256" s="6" customFormat="1" ht="7.5" customHeight="1" x14ac:dyDescent="0.3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2:18" s="6" customFormat="1" ht="15" customHeight="1" x14ac:dyDescent="0.3">
      <c r="B17" s="22"/>
      <c r="C17" s="23"/>
      <c r="D17" s="18" t="s">
        <v>33</v>
      </c>
      <c r="E17" s="23"/>
      <c r="F17" s="23"/>
      <c r="G17" s="23"/>
      <c r="H17" s="23"/>
      <c r="I17" s="23"/>
      <c r="J17" s="23"/>
      <c r="K17" s="23"/>
      <c r="L17" s="23"/>
      <c r="M17" s="18" t="s">
        <v>29</v>
      </c>
      <c r="N17" s="23"/>
      <c r="O17" s="206" t="str">
        <f>IF('Rekapitulace stavby'!$AN$16="","",'Rekapitulace stavby'!$AN$16)</f>
        <v/>
      </c>
      <c r="P17" s="192"/>
      <c r="Q17" s="23"/>
      <c r="R17" s="24"/>
    </row>
    <row r="18" spans="2:18" s="6" customFormat="1" ht="18.75" customHeight="1" x14ac:dyDescent="0.3">
      <c r="B18" s="22"/>
      <c r="C18" s="23"/>
      <c r="D18" s="23"/>
      <c r="E18" s="16" t="str">
        <f>IF('Rekapitulace stavby'!$E$17="","",'Rekapitulace stavby'!$E$17)</f>
        <v xml:space="preserve"> </v>
      </c>
      <c r="F18" s="23"/>
      <c r="G18" s="23"/>
      <c r="H18" s="23"/>
      <c r="I18" s="23"/>
      <c r="J18" s="23"/>
      <c r="K18" s="23"/>
      <c r="L18" s="23"/>
      <c r="M18" s="18" t="s">
        <v>30</v>
      </c>
      <c r="N18" s="23"/>
      <c r="O18" s="206" t="str">
        <f>IF('Rekapitulace stavby'!$AN$17="","",'Rekapitulace stavby'!$AN$17)</f>
        <v/>
      </c>
      <c r="P18" s="192"/>
      <c r="Q18" s="23"/>
      <c r="R18" s="24"/>
    </row>
    <row r="19" spans="2:18" s="6" customFormat="1" ht="7.5" customHeight="1" x14ac:dyDescent="0.3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2:18" s="6" customFormat="1" ht="15" customHeight="1" x14ac:dyDescent="0.3">
      <c r="B20" s="22"/>
      <c r="C20" s="23"/>
      <c r="D20" s="18" t="s">
        <v>35</v>
      </c>
      <c r="E20" s="23"/>
      <c r="F20" s="23"/>
      <c r="G20" s="23"/>
      <c r="H20" s="23"/>
      <c r="I20" s="23"/>
      <c r="J20" s="23"/>
      <c r="K20" s="23"/>
      <c r="L20" s="23"/>
      <c r="M20" s="18" t="s">
        <v>29</v>
      </c>
      <c r="N20" s="23"/>
      <c r="O20" s="206" t="str">
        <f>IF('Rekapitulace stavby'!$AN$19="","",'Rekapitulace stavby'!$AN$19)</f>
        <v/>
      </c>
      <c r="P20" s="192"/>
      <c r="Q20" s="23"/>
      <c r="R20" s="24"/>
    </row>
    <row r="21" spans="2:18" s="6" customFormat="1" ht="18.75" customHeight="1" x14ac:dyDescent="0.3">
      <c r="B21" s="22"/>
      <c r="C21" s="23"/>
      <c r="D21" s="23"/>
      <c r="E21" s="16" t="str">
        <f>IF('Rekapitulace stavby'!$E$20="","",'Rekapitulace stavby'!$E$20)</f>
        <v xml:space="preserve"> </v>
      </c>
      <c r="F21" s="23"/>
      <c r="G21" s="23"/>
      <c r="H21" s="23"/>
      <c r="I21" s="23"/>
      <c r="J21" s="23"/>
      <c r="K21" s="23"/>
      <c r="L21" s="23"/>
      <c r="M21" s="18" t="s">
        <v>30</v>
      </c>
      <c r="N21" s="23"/>
      <c r="O21" s="206" t="str">
        <f>IF('Rekapitulace stavby'!$AN$20="","",'Rekapitulace stavby'!$AN$20)</f>
        <v/>
      </c>
      <c r="P21" s="192"/>
      <c r="Q21" s="23"/>
      <c r="R21" s="24"/>
    </row>
    <row r="22" spans="2:18" s="6" customFormat="1" ht="7.5" customHeight="1" x14ac:dyDescent="0.3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</row>
    <row r="23" spans="2:18" s="6" customFormat="1" ht="15" customHeight="1" x14ac:dyDescent="0.3">
      <c r="B23" s="22"/>
      <c r="C23" s="23"/>
      <c r="D23" s="18" t="s">
        <v>36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99" customFormat="1" ht="15.75" customHeight="1" x14ac:dyDescent="0.3">
      <c r="B24" s="100"/>
      <c r="C24" s="101"/>
      <c r="D24" s="101"/>
      <c r="E24" s="224"/>
      <c r="F24" s="259"/>
      <c r="G24" s="259"/>
      <c r="H24" s="259"/>
      <c r="I24" s="259"/>
      <c r="J24" s="259"/>
      <c r="K24" s="259"/>
      <c r="L24" s="259"/>
      <c r="M24" s="101"/>
      <c r="N24" s="101"/>
      <c r="O24" s="101"/>
      <c r="P24" s="101"/>
      <c r="Q24" s="101"/>
      <c r="R24" s="102"/>
    </row>
    <row r="25" spans="2:18" s="6" customFormat="1" ht="7.5" customHeight="1" x14ac:dyDescent="0.3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</row>
    <row r="26" spans="2:18" s="6" customFormat="1" ht="7.5" customHeight="1" x14ac:dyDescent="0.3">
      <c r="B26" s="22"/>
      <c r="C26" s="23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23"/>
      <c r="R26" s="24"/>
    </row>
    <row r="27" spans="2:18" s="6" customFormat="1" ht="15" customHeight="1" x14ac:dyDescent="0.3">
      <c r="B27" s="22"/>
      <c r="C27" s="23"/>
      <c r="D27" s="103" t="s">
        <v>101</v>
      </c>
      <c r="E27" s="23"/>
      <c r="F27" s="23"/>
      <c r="G27" s="23"/>
      <c r="H27" s="23"/>
      <c r="I27" s="23"/>
      <c r="J27" s="23"/>
      <c r="K27" s="23"/>
      <c r="L27" s="23"/>
      <c r="M27" s="225">
        <f>$N$88</f>
        <v>0</v>
      </c>
      <c r="N27" s="192"/>
      <c r="O27" s="192"/>
      <c r="P27" s="192"/>
      <c r="Q27" s="23"/>
      <c r="R27" s="24"/>
    </row>
    <row r="28" spans="2:18" s="6" customFormat="1" ht="15" customHeight="1" x14ac:dyDescent="0.3">
      <c r="B28" s="22"/>
      <c r="C28" s="23"/>
      <c r="D28" s="21" t="s">
        <v>90</v>
      </c>
      <c r="E28" s="23"/>
      <c r="F28" s="23"/>
      <c r="G28" s="23"/>
      <c r="H28" s="23"/>
      <c r="I28" s="23"/>
      <c r="J28" s="23"/>
      <c r="K28" s="23"/>
      <c r="L28" s="23"/>
      <c r="M28" s="225">
        <f>$N$104</f>
        <v>0</v>
      </c>
      <c r="N28" s="192"/>
      <c r="O28" s="192"/>
      <c r="P28" s="192"/>
      <c r="Q28" s="23"/>
      <c r="R28" s="24"/>
    </row>
    <row r="29" spans="2:18" s="6" customFormat="1" ht="7.5" customHeight="1" x14ac:dyDescent="0.3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  <row r="30" spans="2:18" s="6" customFormat="1" ht="26.25" customHeight="1" x14ac:dyDescent="0.3">
      <c r="B30" s="22"/>
      <c r="C30" s="23"/>
      <c r="D30" s="104" t="s">
        <v>39</v>
      </c>
      <c r="E30" s="23"/>
      <c r="F30" s="23"/>
      <c r="G30" s="23"/>
      <c r="H30" s="23"/>
      <c r="I30" s="23"/>
      <c r="J30" s="23"/>
      <c r="K30" s="23"/>
      <c r="L30" s="23"/>
      <c r="M30" s="260">
        <f>ROUND($M$27+$M$28,2)</f>
        <v>0</v>
      </c>
      <c r="N30" s="192"/>
      <c r="O30" s="192"/>
      <c r="P30" s="192"/>
      <c r="Q30" s="23"/>
      <c r="R30" s="24"/>
    </row>
    <row r="31" spans="2:18" s="6" customFormat="1" ht="7.5" customHeight="1" x14ac:dyDescent="0.3">
      <c r="B31" s="22"/>
      <c r="C31" s="23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23"/>
      <c r="R31" s="24"/>
    </row>
    <row r="32" spans="2:18" s="6" customFormat="1" ht="15" customHeight="1" x14ac:dyDescent="0.3">
      <c r="B32" s="22"/>
      <c r="C32" s="23"/>
      <c r="D32" s="28" t="s">
        <v>40</v>
      </c>
      <c r="E32" s="28" t="s">
        <v>41</v>
      </c>
      <c r="F32" s="105">
        <v>0.21</v>
      </c>
      <c r="G32" s="106" t="s">
        <v>42</v>
      </c>
      <c r="H32" s="258">
        <f>ROUND((((SUM($BE$104:$BE$111)+SUM($BE$129:$BE$329))+SUM($BE$331:$BE$333))),2)</f>
        <v>0</v>
      </c>
      <c r="I32" s="192"/>
      <c r="J32" s="192"/>
      <c r="K32" s="23"/>
      <c r="L32" s="23"/>
      <c r="M32" s="258">
        <f>ROUND(((ROUND((SUM($BE$104:$BE$111)+SUM($BE$129:$BE$329)),2)*$F$32)+SUM($BE$331:$BE$333)*$F$32),2)</f>
        <v>0</v>
      </c>
      <c r="N32" s="192"/>
      <c r="O32" s="192"/>
      <c r="P32" s="192"/>
      <c r="Q32" s="23"/>
      <c r="R32" s="24"/>
    </row>
    <row r="33" spans="2:18" s="6" customFormat="1" ht="15" customHeight="1" x14ac:dyDescent="0.3">
      <c r="B33" s="22"/>
      <c r="C33" s="23"/>
      <c r="D33" s="23"/>
      <c r="E33" s="28" t="s">
        <v>43</v>
      </c>
      <c r="F33" s="105">
        <v>0.15</v>
      </c>
      <c r="G33" s="106" t="s">
        <v>42</v>
      </c>
      <c r="H33" s="258">
        <f>ROUND((((SUM($BF$104:$BF$111)+SUM($BF$129:$BF$329))+SUM($BF$331:$BF$333))),2)</f>
        <v>0</v>
      </c>
      <c r="I33" s="192"/>
      <c r="J33" s="192"/>
      <c r="K33" s="23"/>
      <c r="L33" s="23"/>
      <c r="M33" s="258">
        <f>ROUND(((ROUND((SUM($BF$104:$BF$111)+SUM($BF$129:$BF$329)),2)*$F$33)+SUM($BF$331:$BF$333)*$F$33),2)</f>
        <v>0</v>
      </c>
      <c r="N33" s="192"/>
      <c r="O33" s="192"/>
      <c r="P33" s="192"/>
      <c r="Q33" s="23"/>
      <c r="R33" s="24"/>
    </row>
    <row r="34" spans="2:18" s="6" customFormat="1" ht="15" hidden="1" customHeight="1" x14ac:dyDescent="0.3">
      <c r="B34" s="22"/>
      <c r="C34" s="23"/>
      <c r="D34" s="23"/>
      <c r="E34" s="28" t="s">
        <v>44</v>
      </c>
      <c r="F34" s="105">
        <v>0.21</v>
      </c>
      <c r="G34" s="106" t="s">
        <v>42</v>
      </c>
      <c r="H34" s="258">
        <f>ROUND((((SUM($BG$104:$BG$111)+SUM($BG$129:$BG$329))+SUM($BG$331:$BG$333))),2)</f>
        <v>0</v>
      </c>
      <c r="I34" s="192"/>
      <c r="J34" s="192"/>
      <c r="K34" s="23"/>
      <c r="L34" s="23"/>
      <c r="M34" s="258">
        <v>0</v>
      </c>
      <c r="N34" s="192"/>
      <c r="O34" s="192"/>
      <c r="P34" s="192"/>
      <c r="Q34" s="23"/>
      <c r="R34" s="24"/>
    </row>
    <row r="35" spans="2:18" s="6" customFormat="1" ht="15" hidden="1" customHeight="1" x14ac:dyDescent="0.3">
      <c r="B35" s="22"/>
      <c r="C35" s="23"/>
      <c r="D35" s="23"/>
      <c r="E35" s="28" t="s">
        <v>45</v>
      </c>
      <c r="F35" s="105">
        <v>0.15</v>
      </c>
      <c r="G35" s="106" t="s">
        <v>42</v>
      </c>
      <c r="H35" s="258">
        <f>ROUND((((SUM($BH$104:$BH$111)+SUM($BH$129:$BH$329))+SUM($BH$331:$BH$333))),2)</f>
        <v>0</v>
      </c>
      <c r="I35" s="192"/>
      <c r="J35" s="192"/>
      <c r="K35" s="23"/>
      <c r="L35" s="23"/>
      <c r="M35" s="258">
        <v>0</v>
      </c>
      <c r="N35" s="192"/>
      <c r="O35" s="192"/>
      <c r="P35" s="192"/>
      <c r="Q35" s="23"/>
      <c r="R35" s="24"/>
    </row>
    <row r="36" spans="2:18" s="6" customFormat="1" ht="15" hidden="1" customHeight="1" x14ac:dyDescent="0.3">
      <c r="B36" s="22"/>
      <c r="C36" s="23"/>
      <c r="D36" s="23"/>
      <c r="E36" s="28" t="s">
        <v>46</v>
      </c>
      <c r="F36" s="105">
        <v>0</v>
      </c>
      <c r="G36" s="106" t="s">
        <v>42</v>
      </c>
      <c r="H36" s="258">
        <f>ROUND((((SUM($BI$104:$BI$111)+SUM($BI$129:$BI$329))+SUM($BI$331:$BI$333))),2)</f>
        <v>0</v>
      </c>
      <c r="I36" s="192"/>
      <c r="J36" s="192"/>
      <c r="K36" s="23"/>
      <c r="L36" s="23"/>
      <c r="M36" s="258">
        <v>0</v>
      </c>
      <c r="N36" s="192"/>
      <c r="O36" s="192"/>
      <c r="P36" s="192"/>
      <c r="Q36" s="23"/>
      <c r="R36" s="24"/>
    </row>
    <row r="37" spans="2:18" s="6" customFormat="1" ht="7.5" customHeight="1" x14ac:dyDescent="0.3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6" customFormat="1" ht="26.25" customHeight="1" x14ac:dyDescent="0.3">
      <c r="B38" s="22"/>
      <c r="C38" s="31"/>
      <c r="D38" s="32" t="s">
        <v>47</v>
      </c>
      <c r="E38" s="33"/>
      <c r="F38" s="33"/>
      <c r="G38" s="107" t="s">
        <v>48</v>
      </c>
      <c r="H38" s="34" t="s">
        <v>49</v>
      </c>
      <c r="I38" s="33"/>
      <c r="J38" s="33"/>
      <c r="K38" s="33"/>
      <c r="L38" s="217">
        <f>SUM($M$30:$M$36)</f>
        <v>0</v>
      </c>
      <c r="M38" s="201"/>
      <c r="N38" s="201"/>
      <c r="O38" s="201"/>
      <c r="P38" s="202"/>
      <c r="Q38" s="31"/>
      <c r="R38" s="24"/>
    </row>
    <row r="39" spans="2:18" s="6" customFormat="1" ht="15" customHeight="1" x14ac:dyDescent="0.3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</row>
    <row r="40" spans="2:18" s="6" customFormat="1" ht="15" customHeight="1" x14ac:dyDescent="0.3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 ht="14.25" customHeight="1" x14ac:dyDescent="0.3"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2"/>
    </row>
    <row r="42" spans="2:18" ht="14.25" customHeight="1" x14ac:dyDescent="0.3"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/>
    </row>
    <row r="43" spans="2:18" ht="14.25" customHeight="1" x14ac:dyDescent="0.3"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</row>
    <row r="44" spans="2:18" ht="14.25" customHeight="1" x14ac:dyDescent="0.3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/>
    </row>
    <row r="45" spans="2:18" ht="14.25" customHeight="1" x14ac:dyDescent="0.3"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2"/>
    </row>
    <row r="46" spans="2:18" ht="14.25" customHeight="1" x14ac:dyDescent="0.3"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2"/>
    </row>
    <row r="47" spans="2:18" ht="14.25" customHeight="1" x14ac:dyDescent="0.3"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/>
    </row>
    <row r="48" spans="2:18" ht="14.25" customHeight="1" x14ac:dyDescent="0.3"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2"/>
    </row>
    <row r="49" spans="2:18" ht="14.25" customHeight="1" x14ac:dyDescent="0.3"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2"/>
    </row>
    <row r="50" spans="2:18" s="6" customFormat="1" ht="15.75" customHeight="1" x14ac:dyDescent="0.3">
      <c r="B50" s="22"/>
      <c r="C50" s="23"/>
      <c r="D50" s="35" t="s">
        <v>50</v>
      </c>
      <c r="E50" s="36"/>
      <c r="F50" s="36"/>
      <c r="G50" s="36"/>
      <c r="H50" s="37"/>
      <c r="I50" s="23"/>
      <c r="J50" s="35" t="s">
        <v>51</v>
      </c>
      <c r="K50" s="36"/>
      <c r="L50" s="36"/>
      <c r="M50" s="36"/>
      <c r="N50" s="36"/>
      <c r="O50" s="36"/>
      <c r="P50" s="37"/>
      <c r="Q50" s="23"/>
      <c r="R50" s="24"/>
    </row>
    <row r="51" spans="2:18" ht="14.25" customHeight="1" x14ac:dyDescent="0.3">
      <c r="B51" s="10"/>
      <c r="C51" s="11"/>
      <c r="D51" s="38"/>
      <c r="E51" s="11"/>
      <c r="F51" s="11"/>
      <c r="G51" s="11"/>
      <c r="H51" s="39"/>
      <c r="I51" s="11"/>
      <c r="J51" s="38"/>
      <c r="K51" s="11"/>
      <c r="L51" s="11"/>
      <c r="M51" s="11"/>
      <c r="N51" s="11"/>
      <c r="O51" s="11"/>
      <c r="P51" s="39"/>
      <c r="Q51" s="11"/>
      <c r="R51" s="12"/>
    </row>
    <row r="52" spans="2:18" ht="14.25" customHeight="1" x14ac:dyDescent="0.3">
      <c r="B52" s="10"/>
      <c r="C52" s="11"/>
      <c r="D52" s="38"/>
      <c r="E52" s="11"/>
      <c r="F52" s="11"/>
      <c r="G52" s="11"/>
      <c r="H52" s="39"/>
      <c r="I52" s="11"/>
      <c r="J52" s="38"/>
      <c r="K52" s="11"/>
      <c r="L52" s="11"/>
      <c r="M52" s="11"/>
      <c r="N52" s="11"/>
      <c r="O52" s="11"/>
      <c r="P52" s="39"/>
      <c r="Q52" s="11"/>
      <c r="R52" s="12"/>
    </row>
    <row r="53" spans="2:18" ht="14.25" customHeight="1" x14ac:dyDescent="0.3">
      <c r="B53" s="10"/>
      <c r="C53" s="11"/>
      <c r="D53" s="38"/>
      <c r="E53" s="11"/>
      <c r="F53" s="11"/>
      <c r="G53" s="11"/>
      <c r="H53" s="39"/>
      <c r="I53" s="11"/>
      <c r="J53" s="38"/>
      <c r="K53" s="11"/>
      <c r="L53" s="11"/>
      <c r="M53" s="11"/>
      <c r="N53" s="11"/>
      <c r="O53" s="11"/>
      <c r="P53" s="39"/>
      <c r="Q53" s="11"/>
      <c r="R53" s="12"/>
    </row>
    <row r="54" spans="2:18" ht="14.25" customHeight="1" x14ac:dyDescent="0.3">
      <c r="B54" s="10"/>
      <c r="C54" s="11"/>
      <c r="D54" s="38"/>
      <c r="E54" s="11"/>
      <c r="F54" s="11"/>
      <c r="G54" s="11"/>
      <c r="H54" s="39"/>
      <c r="I54" s="11"/>
      <c r="J54" s="38"/>
      <c r="K54" s="11"/>
      <c r="L54" s="11"/>
      <c r="M54" s="11"/>
      <c r="N54" s="11"/>
      <c r="O54" s="11"/>
      <c r="P54" s="39"/>
      <c r="Q54" s="11"/>
      <c r="R54" s="12"/>
    </row>
    <row r="55" spans="2:18" ht="14.25" customHeight="1" x14ac:dyDescent="0.3">
      <c r="B55" s="10"/>
      <c r="C55" s="11"/>
      <c r="D55" s="38"/>
      <c r="E55" s="11"/>
      <c r="F55" s="11"/>
      <c r="G55" s="11"/>
      <c r="H55" s="39"/>
      <c r="I55" s="11"/>
      <c r="J55" s="38"/>
      <c r="K55" s="11"/>
      <c r="L55" s="11"/>
      <c r="M55" s="11"/>
      <c r="N55" s="11"/>
      <c r="O55" s="11"/>
      <c r="P55" s="39"/>
      <c r="Q55" s="11"/>
      <c r="R55" s="12"/>
    </row>
    <row r="56" spans="2:18" ht="14.25" customHeight="1" x14ac:dyDescent="0.3">
      <c r="B56" s="10"/>
      <c r="C56" s="11"/>
      <c r="D56" s="38"/>
      <c r="E56" s="11"/>
      <c r="F56" s="11"/>
      <c r="G56" s="11"/>
      <c r="H56" s="39"/>
      <c r="I56" s="11"/>
      <c r="J56" s="38"/>
      <c r="K56" s="11"/>
      <c r="L56" s="11"/>
      <c r="M56" s="11"/>
      <c r="N56" s="11"/>
      <c r="O56" s="11"/>
      <c r="P56" s="39"/>
      <c r="Q56" s="11"/>
      <c r="R56" s="12"/>
    </row>
    <row r="57" spans="2:18" ht="14.25" customHeight="1" x14ac:dyDescent="0.3">
      <c r="B57" s="10"/>
      <c r="C57" s="11"/>
      <c r="D57" s="38"/>
      <c r="E57" s="11"/>
      <c r="F57" s="11"/>
      <c r="G57" s="11"/>
      <c r="H57" s="39"/>
      <c r="I57" s="11"/>
      <c r="J57" s="38"/>
      <c r="K57" s="11"/>
      <c r="L57" s="11"/>
      <c r="M57" s="11"/>
      <c r="N57" s="11"/>
      <c r="O57" s="11"/>
      <c r="P57" s="39"/>
      <c r="Q57" s="11"/>
      <c r="R57" s="12"/>
    </row>
    <row r="58" spans="2:18" ht="14.25" customHeight="1" x14ac:dyDescent="0.3">
      <c r="B58" s="10"/>
      <c r="C58" s="11"/>
      <c r="D58" s="38"/>
      <c r="E58" s="11"/>
      <c r="F58" s="11"/>
      <c r="G58" s="11"/>
      <c r="H58" s="39"/>
      <c r="I58" s="11"/>
      <c r="J58" s="38"/>
      <c r="K58" s="11"/>
      <c r="L58" s="11"/>
      <c r="M58" s="11"/>
      <c r="N58" s="11"/>
      <c r="O58" s="11"/>
      <c r="P58" s="39"/>
      <c r="Q58" s="11"/>
      <c r="R58" s="12"/>
    </row>
    <row r="59" spans="2:18" s="6" customFormat="1" ht="15.75" customHeight="1" x14ac:dyDescent="0.3">
      <c r="B59" s="22"/>
      <c r="C59" s="23"/>
      <c r="D59" s="40" t="s">
        <v>52</v>
      </c>
      <c r="E59" s="41"/>
      <c r="F59" s="41"/>
      <c r="G59" s="42" t="s">
        <v>53</v>
      </c>
      <c r="H59" s="43"/>
      <c r="I59" s="23"/>
      <c r="J59" s="40" t="s">
        <v>52</v>
      </c>
      <c r="K59" s="41"/>
      <c r="L59" s="41"/>
      <c r="M59" s="41"/>
      <c r="N59" s="42" t="s">
        <v>53</v>
      </c>
      <c r="O59" s="41"/>
      <c r="P59" s="43"/>
      <c r="Q59" s="23"/>
      <c r="R59" s="24"/>
    </row>
    <row r="60" spans="2:18" ht="14.25" customHeight="1" x14ac:dyDescent="0.3"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2"/>
    </row>
    <row r="61" spans="2:18" s="6" customFormat="1" ht="15.75" customHeight="1" x14ac:dyDescent="0.3">
      <c r="B61" s="22"/>
      <c r="C61" s="23"/>
      <c r="D61" s="35" t="s">
        <v>54</v>
      </c>
      <c r="E61" s="36"/>
      <c r="F61" s="36"/>
      <c r="G61" s="36"/>
      <c r="H61" s="37"/>
      <c r="I61" s="23"/>
      <c r="J61" s="35" t="s">
        <v>55</v>
      </c>
      <c r="K61" s="36"/>
      <c r="L61" s="36"/>
      <c r="M61" s="36"/>
      <c r="N61" s="36"/>
      <c r="O61" s="36"/>
      <c r="P61" s="37"/>
      <c r="Q61" s="23"/>
      <c r="R61" s="24"/>
    </row>
    <row r="62" spans="2:18" ht="14.25" customHeight="1" x14ac:dyDescent="0.3">
      <c r="B62" s="10"/>
      <c r="C62" s="11"/>
      <c r="D62" s="38"/>
      <c r="E62" s="11"/>
      <c r="F62" s="11"/>
      <c r="G62" s="11"/>
      <c r="H62" s="39"/>
      <c r="I62" s="11"/>
      <c r="J62" s="38"/>
      <c r="K62" s="11"/>
      <c r="L62" s="11"/>
      <c r="M62" s="11"/>
      <c r="N62" s="11"/>
      <c r="O62" s="11"/>
      <c r="P62" s="39"/>
      <c r="Q62" s="11"/>
      <c r="R62" s="12"/>
    </row>
    <row r="63" spans="2:18" ht="14.25" customHeight="1" x14ac:dyDescent="0.3">
      <c r="B63" s="10"/>
      <c r="C63" s="11"/>
      <c r="D63" s="38"/>
      <c r="E63" s="11"/>
      <c r="F63" s="11"/>
      <c r="G63" s="11"/>
      <c r="H63" s="39"/>
      <c r="I63" s="11"/>
      <c r="J63" s="38"/>
      <c r="K63" s="11"/>
      <c r="L63" s="11"/>
      <c r="M63" s="11"/>
      <c r="N63" s="11"/>
      <c r="O63" s="11"/>
      <c r="P63" s="39"/>
      <c r="Q63" s="11"/>
      <c r="R63" s="12"/>
    </row>
    <row r="64" spans="2:18" ht="14.25" customHeight="1" x14ac:dyDescent="0.3">
      <c r="B64" s="10"/>
      <c r="C64" s="11"/>
      <c r="D64" s="38"/>
      <c r="E64" s="11"/>
      <c r="F64" s="11"/>
      <c r="G64" s="11"/>
      <c r="H64" s="39"/>
      <c r="I64" s="11"/>
      <c r="J64" s="38"/>
      <c r="K64" s="11"/>
      <c r="L64" s="11"/>
      <c r="M64" s="11"/>
      <c r="N64" s="11"/>
      <c r="O64" s="11"/>
      <c r="P64" s="39"/>
      <c r="Q64" s="11"/>
      <c r="R64" s="12"/>
    </row>
    <row r="65" spans="2:21" ht="14.25" customHeight="1" x14ac:dyDescent="0.3">
      <c r="B65" s="10"/>
      <c r="C65" s="11"/>
      <c r="D65" s="38"/>
      <c r="E65" s="11"/>
      <c r="F65" s="11"/>
      <c r="G65" s="11"/>
      <c r="H65" s="39"/>
      <c r="I65" s="11"/>
      <c r="J65" s="38"/>
      <c r="K65" s="11"/>
      <c r="L65" s="11"/>
      <c r="M65" s="11"/>
      <c r="N65" s="11"/>
      <c r="O65" s="11"/>
      <c r="P65" s="39"/>
      <c r="Q65" s="11"/>
      <c r="R65" s="12"/>
    </row>
    <row r="66" spans="2:21" ht="14.25" customHeight="1" x14ac:dyDescent="0.3">
      <c r="B66" s="10"/>
      <c r="C66" s="11"/>
      <c r="D66" s="38"/>
      <c r="E66" s="11"/>
      <c r="F66" s="11"/>
      <c r="G66" s="11"/>
      <c r="H66" s="39"/>
      <c r="I66" s="11"/>
      <c r="J66" s="38"/>
      <c r="K66" s="11"/>
      <c r="L66" s="11"/>
      <c r="M66" s="11"/>
      <c r="N66" s="11"/>
      <c r="O66" s="11"/>
      <c r="P66" s="39"/>
      <c r="Q66" s="11"/>
      <c r="R66" s="12"/>
    </row>
    <row r="67" spans="2:21" ht="14.25" customHeight="1" x14ac:dyDescent="0.3">
      <c r="B67" s="10"/>
      <c r="C67" s="11"/>
      <c r="D67" s="38"/>
      <c r="E67" s="11"/>
      <c r="F67" s="11"/>
      <c r="G67" s="11"/>
      <c r="H67" s="39"/>
      <c r="I67" s="11"/>
      <c r="J67" s="38"/>
      <c r="K67" s="11"/>
      <c r="L67" s="11"/>
      <c r="M67" s="11"/>
      <c r="N67" s="11"/>
      <c r="O67" s="11"/>
      <c r="P67" s="39"/>
      <c r="Q67" s="11"/>
      <c r="R67" s="12"/>
    </row>
    <row r="68" spans="2:21" ht="14.25" customHeight="1" x14ac:dyDescent="0.3">
      <c r="B68" s="10"/>
      <c r="C68" s="11"/>
      <c r="D68" s="38"/>
      <c r="E68" s="11"/>
      <c r="F68" s="11"/>
      <c r="G68" s="11"/>
      <c r="H68" s="39"/>
      <c r="I68" s="11"/>
      <c r="J68" s="38"/>
      <c r="K68" s="11"/>
      <c r="L68" s="11"/>
      <c r="M68" s="11"/>
      <c r="N68" s="11"/>
      <c r="O68" s="11"/>
      <c r="P68" s="39"/>
      <c r="Q68" s="11"/>
      <c r="R68" s="12"/>
    </row>
    <row r="69" spans="2:21" ht="14.25" customHeight="1" x14ac:dyDescent="0.3">
      <c r="B69" s="10"/>
      <c r="C69" s="11"/>
      <c r="D69" s="38"/>
      <c r="E69" s="11"/>
      <c r="F69" s="11"/>
      <c r="G69" s="11"/>
      <c r="H69" s="39"/>
      <c r="I69" s="11"/>
      <c r="J69" s="38"/>
      <c r="K69" s="11"/>
      <c r="L69" s="11"/>
      <c r="M69" s="11"/>
      <c r="N69" s="11"/>
      <c r="O69" s="11"/>
      <c r="P69" s="39"/>
      <c r="Q69" s="11"/>
      <c r="R69" s="12"/>
    </row>
    <row r="70" spans="2:21" s="6" customFormat="1" ht="15.75" customHeight="1" x14ac:dyDescent="0.3">
      <c r="B70" s="22"/>
      <c r="C70" s="23"/>
      <c r="D70" s="40" t="s">
        <v>52</v>
      </c>
      <c r="E70" s="41"/>
      <c r="F70" s="41"/>
      <c r="G70" s="42" t="s">
        <v>53</v>
      </c>
      <c r="H70" s="43"/>
      <c r="I70" s="23"/>
      <c r="J70" s="40" t="s">
        <v>52</v>
      </c>
      <c r="K70" s="41"/>
      <c r="L70" s="41"/>
      <c r="M70" s="41"/>
      <c r="N70" s="42" t="s">
        <v>53</v>
      </c>
      <c r="O70" s="41"/>
      <c r="P70" s="43"/>
      <c r="Q70" s="23"/>
      <c r="R70" s="24"/>
    </row>
    <row r="71" spans="2:21" s="6" customFormat="1" ht="15" customHeight="1" x14ac:dyDescent="0.3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6"/>
    </row>
    <row r="75" spans="2:21" s="6" customFormat="1" ht="7.5" customHeight="1" x14ac:dyDescent="0.3">
      <c r="B75" s="108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10"/>
    </row>
    <row r="76" spans="2:21" s="6" customFormat="1" ht="37.5" customHeight="1" x14ac:dyDescent="0.3">
      <c r="B76" s="22"/>
      <c r="C76" s="203" t="s">
        <v>102</v>
      </c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24"/>
      <c r="T76" s="23"/>
      <c r="U76" s="23"/>
    </row>
    <row r="77" spans="2:21" s="6" customFormat="1" ht="7.5" customHeight="1" x14ac:dyDescent="0.3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  <c r="T77" s="23"/>
      <c r="U77" s="23"/>
    </row>
    <row r="78" spans="2:21" s="6" customFormat="1" ht="30.75" customHeight="1" x14ac:dyDescent="0.3">
      <c r="B78" s="22"/>
      <c r="C78" s="18" t="s">
        <v>17</v>
      </c>
      <c r="D78" s="23"/>
      <c r="E78" s="23"/>
      <c r="F78" s="253" t="str">
        <f>$F$6</f>
        <v>Špejchar  - oprava jihovýchodní fasády</v>
      </c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23"/>
      <c r="R78" s="24"/>
      <c r="T78" s="23"/>
      <c r="U78" s="23"/>
    </row>
    <row r="79" spans="2:21" s="6" customFormat="1" ht="37.5" customHeight="1" x14ac:dyDescent="0.3">
      <c r="B79" s="22"/>
      <c r="C79" s="55" t="s">
        <v>99</v>
      </c>
      <c r="D79" s="23"/>
      <c r="E79" s="23"/>
      <c r="F79" s="204" t="str">
        <f>$F$7</f>
        <v>01 - SO 01 Stavební část</v>
      </c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23"/>
      <c r="R79" s="24"/>
      <c r="T79" s="23"/>
      <c r="U79" s="23"/>
    </row>
    <row r="80" spans="2:21" s="6" customFormat="1" ht="7.5" customHeight="1" x14ac:dyDescent="0.3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/>
      <c r="T80" s="23"/>
      <c r="U80" s="23"/>
    </row>
    <row r="81" spans="2:47" s="6" customFormat="1" ht="18.75" customHeight="1" x14ac:dyDescent="0.3">
      <c r="B81" s="22"/>
      <c r="C81" s="18" t="s">
        <v>23</v>
      </c>
      <c r="D81" s="23"/>
      <c r="E81" s="23"/>
      <c r="F81" s="16" t="str">
        <f>$F$9</f>
        <v xml:space="preserve"> </v>
      </c>
      <c r="G81" s="23"/>
      <c r="H81" s="23"/>
      <c r="I81" s="23"/>
      <c r="J81" s="23"/>
      <c r="K81" s="18" t="s">
        <v>25</v>
      </c>
      <c r="L81" s="23"/>
      <c r="M81" s="249">
        <f>IF($O$9="","",$O$9)</f>
        <v>42656</v>
      </c>
      <c r="N81" s="192"/>
      <c r="O81" s="192"/>
      <c r="P81" s="192"/>
      <c r="Q81" s="23"/>
      <c r="R81" s="24"/>
      <c r="T81" s="23"/>
      <c r="U81" s="23"/>
    </row>
    <row r="82" spans="2:47" s="6" customFormat="1" ht="7.5" customHeight="1" x14ac:dyDescent="0.3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  <c r="T82" s="23"/>
      <c r="U82" s="23"/>
    </row>
    <row r="83" spans="2:47" s="6" customFormat="1" ht="15.75" customHeight="1" x14ac:dyDescent="0.3">
      <c r="B83" s="22"/>
      <c r="C83" s="18" t="s">
        <v>28</v>
      </c>
      <c r="D83" s="23"/>
      <c r="E83" s="23"/>
      <c r="F83" s="16" t="str">
        <f>$E$12</f>
        <v xml:space="preserve"> </v>
      </c>
      <c r="G83" s="23"/>
      <c r="H83" s="23"/>
      <c r="I83" s="23"/>
      <c r="J83" s="23"/>
      <c r="K83" s="18" t="s">
        <v>33</v>
      </c>
      <c r="L83" s="23"/>
      <c r="M83" s="206" t="str">
        <f>$E$18</f>
        <v xml:space="preserve"> </v>
      </c>
      <c r="N83" s="192"/>
      <c r="O83" s="192"/>
      <c r="P83" s="192"/>
      <c r="Q83" s="192"/>
      <c r="R83" s="24"/>
      <c r="T83" s="23"/>
      <c r="U83" s="23"/>
    </row>
    <row r="84" spans="2:47" s="6" customFormat="1" ht="15" customHeight="1" x14ac:dyDescent="0.3">
      <c r="B84" s="22"/>
      <c r="C84" s="18" t="s">
        <v>31</v>
      </c>
      <c r="D84" s="23"/>
      <c r="E84" s="23"/>
      <c r="F84" s="16" t="str">
        <f>IF($E$15="","",$E$15)</f>
        <v>Vyplň údaj</v>
      </c>
      <c r="G84" s="23"/>
      <c r="H84" s="23"/>
      <c r="I84" s="23"/>
      <c r="J84" s="23"/>
      <c r="K84" s="18" t="s">
        <v>35</v>
      </c>
      <c r="L84" s="23"/>
      <c r="M84" s="206" t="str">
        <f>$E$21</f>
        <v xml:space="preserve"> </v>
      </c>
      <c r="N84" s="192"/>
      <c r="O84" s="192"/>
      <c r="P84" s="192"/>
      <c r="Q84" s="192"/>
      <c r="R84" s="24"/>
      <c r="T84" s="23"/>
      <c r="U84" s="23"/>
    </row>
    <row r="85" spans="2:47" s="6" customFormat="1" ht="11.25" customHeight="1" x14ac:dyDescent="0.3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  <c r="T85" s="23"/>
      <c r="U85" s="23"/>
    </row>
    <row r="86" spans="2:47" s="6" customFormat="1" ht="30" customHeight="1" x14ac:dyDescent="0.3">
      <c r="B86" s="22"/>
      <c r="C86" s="257" t="s">
        <v>103</v>
      </c>
      <c r="D86" s="187"/>
      <c r="E86" s="187"/>
      <c r="F86" s="187"/>
      <c r="G86" s="187"/>
      <c r="H86" s="31"/>
      <c r="I86" s="31"/>
      <c r="J86" s="31"/>
      <c r="K86" s="31"/>
      <c r="L86" s="31"/>
      <c r="M86" s="31"/>
      <c r="N86" s="257" t="s">
        <v>104</v>
      </c>
      <c r="O86" s="192"/>
      <c r="P86" s="192"/>
      <c r="Q86" s="192"/>
      <c r="R86" s="24"/>
      <c r="T86" s="23"/>
      <c r="U86" s="23"/>
    </row>
    <row r="87" spans="2:47" s="6" customFormat="1" ht="11.25" customHeight="1" x14ac:dyDescent="0.3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/>
      <c r="T87" s="23"/>
      <c r="U87" s="23"/>
    </row>
    <row r="88" spans="2:47" s="6" customFormat="1" ht="30" customHeight="1" x14ac:dyDescent="0.3">
      <c r="B88" s="22"/>
      <c r="C88" s="69" t="s">
        <v>105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190">
        <f>$N$129</f>
        <v>0</v>
      </c>
      <c r="O88" s="192"/>
      <c r="P88" s="192"/>
      <c r="Q88" s="192"/>
      <c r="R88" s="24"/>
      <c r="T88" s="23"/>
      <c r="U88" s="23"/>
      <c r="AU88" s="6" t="s">
        <v>106</v>
      </c>
    </row>
    <row r="89" spans="2:47" s="74" customFormat="1" ht="25.5" customHeight="1" x14ac:dyDescent="0.3">
      <c r="B89" s="111"/>
      <c r="C89" s="112"/>
      <c r="D89" s="112" t="s">
        <v>107</v>
      </c>
      <c r="E89" s="112"/>
      <c r="F89" s="112"/>
      <c r="G89" s="112"/>
      <c r="H89" s="112"/>
      <c r="I89" s="112"/>
      <c r="J89" s="112"/>
      <c r="K89" s="112"/>
      <c r="L89" s="112"/>
      <c r="M89" s="112"/>
      <c r="N89" s="256">
        <f>$N$130</f>
        <v>0</v>
      </c>
      <c r="O89" s="255"/>
      <c r="P89" s="255"/>
      <c r="Q89" s="255"/>
      <c r="R89" s="113"/>
      <c r="T89" s="112"/>
      <c r="U89" s="112"/>
    </row>
    <row r="90" spans="2:47" s="114" customFormat="1" ht="21" customHeight="1" x14ac:dyDescent="0.3">
      <c r="B90" s="115"/>
      <c r="C90" s="87"/>
      <c r="D90" s="87" t="s">
        <v>108</v>
      </c>
      <c r="E90" s="87"/>
      <c r="F90" s="87"/>
      <c r="G90" s="87"/>
      <c r="H90" s="87"/>
      <c r="I90" s="87"/>
      <c r="J90" s="87"/>
      <c r="K90" s="87"/>
      <c r="L90" s="87"/>
      <c r="M90" s="87"/>
      <c r="N90" s="194">
        <f>$N$131</f>
        <v>0</v>
      </c>
      <c r="O90" s="254"/>
      <c r="P90" s="254"/>
      <c r="Q90" s="254"/>
      <c r="R90" s="116"/>
      <c r="T90" s="87"/>
      <c r="U90" s="87"/>
    </row>
    <row r="91" spans="2:47" s="114" customFormat="1" ht="21" customHeight="1" x14ac:dyDescent="0.3">
      <c r="B91" s="115"/>
      <c r="C91" s="87"/>
      <c r="D91" s="87" t="s">
        <v>109</v>
      </c>
      <c r="E91" s="87"/>
      <c r="F91" s="87"/>
      <c r="G91" s="87"/>
      <c r="H91" s="87"/>
      <c r="I91" s="87"/>
      <c r="J91" s="87"/>
      <c r="K91" s="87"/>
      <c r="L91" s="87"/>
      <c r="M91" s="87"/>
      <c r="N91" s="194">
        <f>$N$196</f>
        <v>0</v>
      </c>
      <c r="O91" s="254"/>
      <c r="P91" s="254"/>
      <c r="Q91" s="254"/>
      <c r="R91" s="116"/>
      <c r="T91" s="87"/>
      <c r="U91" s="87"/>
    </row>
    <row r="92" spans="2:47" s="114" customFormat="1" ht="21" customHeight="1" x14ac:dyDescent="0.3">
      <c r="B92" s="115"/>
      <c r="C92" s="87"/>
      <c r="D92" s="87" t="s">
        <v>110</v>
      </c>
      <c r="E92" s="87"/>
      <c r="F92" s="87"/>
      <c r="G92" s="87"/>
      <c r="H92" s="87"/>
      <c r="I92" s="87"/>
      <c r="J92" s="87"/>
      <c r="K92" s="87"/>
      <c r="L92" s="87"/>
      <c r="M92" s="87"/>
      <c r="N92" s="194">
        <f>$N$210</f>
        <v>0</v>
      </c>
      <c r="O92" s="254"/>
      <c r="P92" s="254"/>
      <c r="Q92" s="254"/>
      <c r="R92" s="116"/>
      <c r="T92" s="87"/>
      <c r="U92" s="87"/>
    </row>
    <row r="93" spans="2:47" s="114" customFormat="1" ht="21" customHeight="1" x14ac:dyDescent="0.3">
      <c r="B93" s="115"/>
      <c r="C93" s="87"/>
      <c r="D93" s="87" t="s">
        <v>111</v>
      </c>
      <c r="E93" s="87"/>
      <c r="F93" s="87"/>
      <c r="G93" s="87"/>
      <c r="H93" s="87"/>
      <c r="I93" s="87"/>
      <c r="J93" s="87"/>
      <c r="K93" s="87"/>
      <c r="L93" s="87"/>
      <c r="M93" s="87"/>
      <c r="N93" s="194">
        <f>$N$226</f>
        <v>0</v>
      </c>
      <c r="O93" s="254"/>
      <c r="P93" s="254"/>
      <c r="Q93" s="254"/>
      <c r="R93" s="116"/>
      <c r="T93" s="87"/>
      <c r="U93" s="87"/>
    </row>
    <row r="94" spans="2:47" s="114" customFormat="1" ht="21" customHeight="1" x14ac:dyDescent="0.3">
      <c r="B94" s="115"/>
      <c r="C94" s="87"/>
      <c r="D94" s="87" t="s">
        <v>112</v>
      </c>
      <c r="E94" s="87"/>
      <c r="F94" s="87"/>
      <c r="G94" s="87"/>
      <c r="H94" s="87"/>
      <c r="I94" s="87"/>
      <c r="J94" s="87"/>
      <c r="K94" s="87"/>
      <c r="L94" s="87"/>
      <c r="M94" s="87"/>
      <c r="N94" s="194">
        <f>$N$231</f>
        <v>0</v>
      </c>
      <c r="O94" s="254"/>
      <c r="P94" s="254"/>
      <c r="Q94" s="254"/>
      <c r="R94" s="116"/>
      <c r="T94" s="87"/>
      <c r="U94" s="87"/>
    </row>
    <row r="95" spans="2:47" s="114" customFormat="1" ht="21" customHeight="1" x14ac:dyDescent="0.3">
      <c r="B95" s="115"/>
      <c r="C95" s="87"/>
      <c r="D95" s="87" t="s">
        <v>113</v>
      </c>
      <c r="E95" s="87"/>
      <c r="F95" s="87"/>
      <c r="G95" s="87"/>
      <c r="H95" s="87"/>
      <c r="I95" s="87"/>
      <c r="J95" s="87"/>
      <c r="K95" s="87"/>
      <c r="L95" s="87"/>
      <c r="M95" s="87"/>
      <c r="N95" s="194">
        <f>$N$246</f>
        <v>0</v>
      </c>
      <c r="O95" s="254"/>
      <c r="P95" s="254"/>
      <c r="Q95" s="254"/>
      <c r="R95" s="116"/>
      <c r="T95" s="87"/>
      <c r="U95" s="87"/>
    </row>
    <row r="96" spans="2:47" s="114" customFormat="1" ht="21" customHeight="1" x14ac:dyDescent="0.3">
      <c r="B96" s="115"/>
      <c r="C96" s="87"/>
      <c r="D96" s="87" t="s">
        <v>114</v>
      </c>
      <c r="E96" s="87"/>
      <c r="F96" s="87"/>
      <c r="G96" s="87"/>
      <c r="H96" s="87"/>
      <c r="I96" s="87"/>
      <c r="J96" s="87"/>
      <c r="K96" s="87"/>
      <c r="L96" s="87"/>
      <c r="M96" s="87"/>
      <c r="N96" s="194">
        <f>$N$250</f>
        <v>0</v>
      </c>
      <c r="O96" s="254"/>
      <c r="P96" s="254"/>
      <c r="Q96" s="254"/>
      <c r="R96" s="116"/>
      <c r="T96" s="87"/>
      <c r="U96" s="87"/>
    </row>
    <row r="97" spans="2:62" s="114" customFormat="1" ht="21" customHeight="1" x14ac:dyDescent="0.3">
      <c r="B97" s="115"/>
      <c r="C97" s="87"/>
      <c r="D97" s="87" t="s">
        <v>115</v>
      </c>
      <c r="E97" s="87"/>
      <c r="F97" s="87"/>
      <c r="G97" s="87"/>
      <c r="H97" s="87"/>
      <c r="I97" s="87"/>
      <c r="J97" s="87"/>
      <c r="K97" s="87"/>
      <c r="L97" s="87"/>
      <c r="M97" s="87"/>
      <c r="N97" s="194">
        <f>$N$294</f>
        <v>0</v>
      </c>
      <c r="O97" s="254"/>
      <c r="P97" s="254"/>
      <c r="Q97" s="254"/>
      <c r="R97" s="116"/>
      <c r="T97" s="87"/>
      <c r="U97" s="87"/>
    </row>
    <row r="98" spans="2:62" s="114" customFormat="1" ht="21" customHeight="1" x14ac:dyDescent="0.3">
      <c r="B98" s="115"/>
      <c r="C98" s="87"/>
      <c r="D98" s="87" t="s">
        <v>116</v>
      </c>
      <c r="E98" s="87"/>
      <c r="F98" s="87"/>
      <c r="G98" s="87"/>
      <c r="H98" s="87"/>
      <c r="I98" s="87"/>
      <c r="J98" s="87"/>
      <c r="K98" s="87"/>
      <c r="L98" s="87"/>
      <c r="M98" s="87"/>
      <c r="N98" s="194">
        <f>$N$314</f>
        <v>0</v>
      </c>
      <c r="O98" s="254"/>
      <c r="P98" s="254"/>
      <c r="Q98" s="254"/>
      <c r="R98" s="116"/>
      <c r="T98" s="87"/>
      <c r="U98" s="87"/>
    </row>
    <row r="99" spans="2:62" s="74" customFormat="1" ht="25.5" customHeight="1" x14ac:dyDescent="0.3">
      <c r="B99" s="111"/>
      <c r="C99" s="112"/>
      <c r="D99" s="112" t="s">
        <v>117</v>
      </c>
      <c r="E99" s="112"/>
      <c r="F99" s="112"/>
      <c r="G99" s="112"/>
      <c r="H99" s="112"/>
      <c r="I99" s="112"/>
      <c r="J99" s="112"/>
      <c r="K99" s="112"/>
      <c r="L99" s="112"/>
      <c r="M99" s="112"/>
      <c r="N99" s="256">
        <f>$N$316</f>
        <v>0</v>
      </c>
      <c r="O99" s="255"/>
      <c r="P99" s="255"/>
      <c r="Q99" s="255"/>
      <c r="R99" s="113"/>
      <c r="T99" s="112"/>
      <c r="U99" s="112"/>
    </row>
    <row r="100" spans="2:62" s="114" customFormat="1" ht="21" customHeight="1" x14ac:dyDescent="0.3">
      <c r="B100" s="115"/>
      <c r="C100" s="87"/>
      <c r="D100" s="87" t="s">
        <v>118</v>
      </c>
      <c r="E100" s="87"/>
      <c r="F100" s="87"/>
      <c r="G100" s="87"/>
      <c r="H100" s="87"/>
      <c r="I100" s="87"/>
      <c r="J100" s="87"/>
      <c r="K100" s="87"/>
      <c r="L100" s="87"/>
      <c r="M100" s="87"/>
      <c r="N100" s="194">
        <f>$N$317</f>
        <v>0</v>
      </c>
      <c r="O100" s="254"/>
      <c r="P100" s="254"/>
      <c r="Q100" s="254"/>
      <c r="R100" s="116"/>
      <c r="T100" s="87"/>
      <c r="U100" s="87"/>
    </row>
    <row r="101" spans="2:62" s="114" customFormat="1" ht="21" customHeight="1" x14ac:dyDescent="0.3">
      <c r="B101" s="115"/>
      <c r="C101" s="87"/>
      <c r="D101" s="87" t="s">
        <v>119</v>
      </c>
      <c r="E101" s="87"/>
      <c r="F101" s="87"/>
      <c r="G101" s="87"/>
      <c r="H101" s="87"/>
      <c r="I101" s="87"/>
      <c r="J101" s="87"/>
      <c r="K101" s="87"/>
      <c r="L101" s="87"/>
      <c r="M101" s="87"/>
      <c r="N101" s="194">
        <f>$N$322</f>
        <v>0</v>
      </c>
      <c r="O101" s="254"/>
      <c r="P101" s="254"/>
      <c r="Q101" s="254"/>
      <c r="R101" s="116"/>
      <c r="T101" s="87"/>
      <c r="U101" s="87"/>
    </row>
    <row r="102" spans="2:62" s="74" customFormat="1" ht="22.5" customHeight="1" x14ac:dyDescent="0.35">
      <c r="B102" s="111"/>
      <c r="C102" s="112"/>
      <c r="D102" s="112" t="s">
        <v>120</v>
      </c>
      <c r="E102" s="112"/>
      <c r="F102" s="112"/>
      <c r="G102" s="112"/>
      <c r="H102" s="112"/>
      <c r="I102" s="112"/>
      <c r="J102" s="112"/>
      <c r="K102" s="112"/>
      <c r="L102" s="112"/>
      <c r="M102" s="112"/>
      <c r="N102" s="230">
        <f>$N$330</f>
        <v>0</v>
      </c>
      <c r="O102" s="255"/>
      <c r="P102" s="255"/>
      <c r="Q102" s="255"/>
      <c r="R102" s="113"/>
      <c r="T102" s="112"/>
      <c r="U102" s="112"/>
    </row>
    <row r="103" spans="2:62" s="6" customFormat="1" ht="22.5" customHeight="1" x14ac:dyDescent="0.3"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4"/>
      <c r="T103" s="23"/>
      <c r="U103" s="23"/>
    </row>
    <row r="104" spans="2:62" s="6" customFormat="1" ht="30" customHeight="1" x14ac:dyDescent="0.3">
      <c r="B104" s="22"/>
      <c r="C104" s="69" t="s">
        <v>121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190">
        <f>ROUND($N$105+$N$106+$N$107+$N$108+$N$109+$N$110,2)</f>
        <v>0</v>
      </c>
      <c r="O104" s="192"/>
      <c r="P104" s="192"/>
      <c r="Q104" s="192"/>
      <c r="R104" s="24"/>
      <c r="T104" s="117"/>
      <c r="U104" s="118" t="s">
        <v>40</v>
      </c>
    </row>
    <row r="105" spans="2:62" s="6" customFormat="1" ht="18.75" customHeight="1" x14ac:dyDescent="0.3">
      <c r="B105" s="22"/>
      <c r="C105" s="23"/>
      <c r="D105" s="197" t="s">
        <v>122</v>
      </c>
      <c r="E105" s="192"/>
      <c r="F105" s="192"/>
      <c r="G105" s="192"/>
      <c r="H105" s="192"/>
      <c r="I105" s="23"/>
      <c r="J105" s="23"/>
      <c r="K105" s="23"/>
      <c r="L105" s="23"/>
      <c r="M105" s="23"/>
      <c r="N105" s="193">
        <f>ROUND($N$88*$T$105,2)</f>
        <v>0</v>
      </c>
      <c r="O105" s="192"/>
      <c r="P105" s="192"/>
      <c r="Q105" s="192"/>
      <c r="R105" s="24"/>
      <c r="T105" s="119"/>
      <c r="U105" s="120" t="s">
        <v>41</v>
      </c>
      <c r="AY105" s="6" t="s">
        <v>123</v>
      </c>
      <c r="BE105" s="91">
        <f>IF($U$105="základní",$N$105,0)</f>
        <v>0</v>
      </c>
      <c r="BF105" s="91">
        <f>IF($U$105="snížená",$N$105,0)</f>
        <v>0</v>
      </c>
      <c r="BG105" s="91">
        <f>IF($U$105="zákl. přenesená",$N$105,0)</f>
        <v>0</v>
      </c>
      <c r="BH105" s="91">
        <f>IF($U$105="sníž. přenesená",$N$105,0)</f>
        <v>0</v>
      </c>
      <c r="BI105" s="91">
        <f>IF($U$105="nulová",$N$105,0)</f>
        <v>0</v>
      </c>
      <c r="BJ105" s="6" t="s">
        <v>22</v>
      </c>
    </row>
    <row r="106" spans="2:62" s="6" customFormat="1" ht="18.75" customHeight="1" x14ac:dyDescent="0.3">
      <c r="B106" s="22"/>
      <c r="C106" s="23"/>
      <c r="D106" s="197" t="s">
        <v>124</v>
      </c>
      <c r="E106" s="192"/>
      <c r="F106" s="192"/>
      <c r="G106" s="192"/>
      <c r="H106" s="192"/>
      <c r="I106" s="23"/>
      <c r="J106" s="23"/>
      <c r="K106" s="23"/>
      <c r="L106" s="23"/>
      <c r="M106" s="23"/>
      <c r="N106" s="193">
        <f>ROUND($N$88*$T$106,2)</f>
        <v>0</v>
      </c>
      <c r="O106" s="192"/>
      <c r="P106" s="192"/>
      <c r="Q106" s="192"/>
      <c r="R106" s="24"/>
      <c r="T106" s="119"/>
      <c r="U106" s="120" t="s">
        <v>41</v>
      </c>
      <c r="AY106" s="6" t="s">
        <v>123</v>
      </c>
      <c r="BE106" s="91">
        <f>IF($U$106="základní",$N$106,0)</f>
        <v>0</v>
      </c>
      <c r="BF106" s="91">
        <f>IF($U$106="snížená",$N$106,0)</f>
        <v>0</v>
      </c>
      <c r="BG106" s="91">
        <f>IF($U$106="zákl. přenesená",$N$106,0)</f>
        <v>0</v>
      </c>
      <c r="BH106" s="91">
        <f>IF($U$106="sníž. přenesená",$N$106,0)</f>
        <v>0</v>
      </c>
      <c r="BI106" s="91">
        <f>IF($U$106="nulová",$N$106,0)</f>
        <v>0</v>
      </c>
      <c r="BJ106" s="6" t="s">
        <v>22</v>
      </c>
    </row>
    <row r="107" spans="2:62" s="6" customFormat="1" ht="18.75" customHeight="1" x14ac:dyDescent="0.3">
      <c r="B107" s="22"/>
      <c r="C107" s="23"/>
      <c r="D107" s="197" t="s">
        <v>125</v>
      </c>
      <c r="E107" s="192"/>
      <c r="F107" s="192"/>
      <c r="G107" s="192"/>
      <c r="H107" s="192"/>
      <c r="I107" s="23"/>
      <c r="J107" s="23"/>
      <c r="K107" s="23"/>
      <c r="L107" s="23"/>
      <c r="M107" s="23"/>
      <c r="N107" s="193">
        <f>ROUND($N$88*$T$107,2)</f>
        <v>0</v>
      </c>
      <c r="O107" s="192"/>
      <c r="P107" s="192"/>
      <c r="Q107" s="192"/>
      <c r="R107" s="24"/>
      <c r="T107" s="119"/>
      <c r="U107" s="120" t="s">
        <v>41</v>
      </c>
      <c r="AY107" s="6" t="s">
        <v>123</v>
      </c>
      <c r="BE107" s="91">
        <f>IF($U$107="základní",$N$107,0)</f>
        <v>0</v>
      </c>
      <c r="BF107" s="91">
        <f>IF($U$107="snížená",$N$107,0)</f>
        <v>0</v>
      </c>
      <c r="BG107" s="91">
        <f>IF($U$107="zákl. přenesená",$N$107,0)</f>
        <v>0</v>
      </c>
      <c r="BH107" s="91">
        <f>IF($U$107="sníž. přenesená",$N$107,0)</f>
        <v>0</v>
      </c>
      <c r="BI107" s="91">
        <f>IF($U$107="nulová",$N$107,0)</f>
        <v>0</v>
      </c>
      <c r="BJ107" s="6" t="s">
        <v>22</v>
      </c>
    </row>
    <row r="108" spans="2:62" s="6" customFormat="1" ht="18.75" customHeight="1" x14ac:dyDescent="0.3">
      <c r="B108" s="22"/>
      <c r="C108" s="23"/>
      <c r="D108" s="197" t="s">
        <v>126</v>
      </c>
      <c r="E108" s="192"/>
      <c r="F108" s="192"/>
      <c r="G108" s="192"/>
      <c r="H108" s="192"/>
      <c r="I108" s="23"/>
      <c r="J108" s="23"/>
      <c r="K108" s="23"/>
      <c r="L108" s="23"/>
      <c r="M108" s="23"/>
      <c r="N108" s="193">
        <f>ROUND($N$88*$T$108,2)</f>
        <v>0</v>
      </c>
      <c r="O108" s="192"/>
      <c r="P108" s="192"/>
      <c r="Q108" s="192"/>
      <c r="R108" s="24"/>
      <c r="T108" s="119"/>
      <c r="U108" s="120" t="s">
        <v>41</v>
      </c>
      <c r="AY108" s="6" t="s">
        <v>123</v>
      </c>
      <c r="BE108" s="91">
        <f>IF($U$108="základní",$N$108,0)</f>
        <v>0</v>
      </c>
      <c r="BF108" s="91">
        <f>IF($U$108="snížená",$N$108,0)</f>
        <v>0</v>
      </c>
      <c r="BG108" s="91">
        <f>IF($U$108="zákl. přenesená",$N$108,0)</f>
        <v>0</v>
      </c>
      <c r="BH108" s="91">
        <f>IF($U$108="sníž. přenesená",$N$108,0)</f>
        <v>0</v>
      </c>
      <c r="BI108" s="91">
        <f>IF($U$108="nulová",$N$108,0)</f>
        <v>0</v>
      </c>
      <c r="BJ108" s="6" t="s">
        <v>22</v>
      </c>
    </row>
    <row r="109" spans="2:62" s="6" customFormat="1" ht="18.75" customHeight="1" x14ac:dyDescent="0.3">
      <c r="B109" s="22"/>
      <c r="C109" s="23"/>
      <c r="D109" s="197" t="s">
        <v>127</v>
      </c>
      <c r="E109" s="192"/>
      <c r="F109" s="192"/>
      <c r="G109" s="192"/>
      <c r="H109" s="192"/>
      <c r="I109" s="23"/>
      <c r="J109" s="23"/>
      <c r="K109" s="23"/>
      <c r="L109" s="23"/>
      <c r="M109" s="23"/>
      <c r="N109" s="193">
        <f>ROUND($N$88*$T$109,2)</f>
        <v>0</v>
      </c>
      <c r="O109" s="192"/>
      <c r="P109" s="192"/>
      <c r="Q109" s="192"/>
      <c r="R109" s="24"/>
      <c r="T109" s="119"/>
      <c r="U109" s="120" t="s">
        <v>41</v>
      </c>
      <c r="AY109" s="6" t="s">
        <v>123</v>
      </c>
      <c r="BE109" s="91">
        <f>IF($U$109="základní",$N$109,0)</f>
        <v>0</v>
      </c>
      <c r="BF109" s="91">
        <f>IF($U$109="snížená",$N$109,0)</f>
        <v>0</v>
      </c>
      <c r="BG109" s="91">
        <f>IF($U$109="zákl. přenesená",$N$109,0)</f>
        <v>0</v>
      </c>
      <c r="BH109" s="91">
        <f>IF($U$109="sníž. přenesená",$N$109,0)</f>
        <v>0</v>
      </c>
      <c r="BI109" s="91">
        <f>IF($U$109="nulová",$N$109,0)</f>
        <v>0</v>
      </c>
      <c r="BJ109" s="6" t="s">
        <v>22</v>
      </c>
    </row>
    <row r="110" spans="2:62" s="6" customFormat="1" ht="18.75" customHeight="1" x14ac:dyDescent="0.3">
      <c r="B110" s="22"/>
      <c r="C110" s="23"/>
      <c r="D110" s="87" t="s">
        <v>128</v>
      </c>
      <c r="E110" s="23"/>
      <c r="F110" s="23"/>
      <c r="G110" s="23"/>
      <c r="H110" s="23"/>
      <c r="I110" s="23"/>
      <c r="J110" s="23"/>
      <c r="K110" s="23"/>
      <c r="L110" s="23"/>
      <c r="M110" s="23"/>
      <c r="N110" s="193">
        <f>ROUND($N$88*$T$110,2)</f>
        <v>0</v>
      </c>
      <c r="O110" s="192"/>
      <c r="P110" s="192"/>
      <c r="Q110" s="192"/>
      <c r="R110" s="24"/>
      <c r="T110" s="121"/>
      <c r="U110" s="122" t="s">
        <v>41</v>
      </c>
      <c r="AY110" s="6" t="s">
        <v>129</v>
      </c>
      <c r="BE110" s="91">
        <f>IF($U$110="základní",$N$110,0)</f>
        <v>0</v>
      </c>
      <c r="BF110" s="91">
        <f>IF($U$110="snížená",$N$110,0)</f>
        <v>0</v>
      </c>
      <c r="BG110" s="91">
        <f>IF($U$110="zákl. přenesená",$N$110,0)</f>
        <v>0</v>
      </c>
      <c r="BH110" s="91">
        <f>IF($U$110="sníž. přenesená",$N$110,0)</f>
        <v>0</v>
      </c>
      <c r="BI110" s="91">
        <f>IF($U$110="nulová",$N$110,0)</f>
        <v>0</v>
      </c>
      <c r="BJ110" s="6" t="s">
        <v>22</v>
      </c>
    </row>
    <row r="111" spans="2:62" s="6" customFormat="1" ht="14.25" customHeight="1" x14ac:dyDescent="0.3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4"/>
      <c r="T111" s="23"/>
      <c r="U111" s="23"/>
    </row>
    <row r="112" spans="2:62" s="6" customFormat="1" ht="30" customHeight="1" x14ac:dyDescent="0.3">
      <c r="B112" s="22"/>
      <c r="C112" s="98" t="s">
        <v>95</v>
      </c>
      <c r="D112" s="31"/>
      <c r="E112" s="31"/>
      <c r="F112" s="31"/>
      <c r="G112" s="31"/>
      <c r="H112" s="31"/>
      <c r="I112" s="31"/>
      <c r="J112" s="31"/>
      <c r="K112" s="31"/>
      <c r="L112" s="186">
        <f>ROUND(SUM($N$88+$N$104),2)</f>
        <v>0</v>
      </c>
      <c r="M112" s="187"/>
      <c r="N112" s="187"/>
      <c r="O112" s="187"/>
      <c r="P112" s="187"/>
      <c r="Q112" s="187"/>
      <c r="R112" s="24"/>
      <c r="T112" s="23"/>
      <c r="U112" s="23"/>
    </row>
    <row r="113" spans="2:27" s="6" customFormat="1" ht="7.5" customHeight="1" x14ac:dyDescent="0.3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6"/>
      <c r="T113" s="23"/>
      <c r="U113" s="23"/>
    </row>
    <row r="117" spans="2:27" s="6" customFormat="1" ht="7.5" customHeight="1" x14ac:dyDescent="0.3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9"/>
    </row>
    <row r="118" spans="2:27" s="6" customFormat="1" ht="37.5" customHeight="1" x14ac:dyDescent="0.3">
      <c r="B118" s="22"/>
      <c r="C118" s="203" t="s">
        <v>130</v>
      </c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24"/>
    </row>
    <row r="119" spans="2:27" s="6" customFormat="1" ht="7.5" customHeight="1" x14ac:dyDescent="0.3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2:27" s="6" customFormat="1" ht="30.75" customHeight="1" x14ac:dyDescent="0.3">
      <c r="B120" s="22"/>
      <c r="C120" s="18" t="s">
        <v>17</v>
      </c>
      <c r="D120" s="23"/>
      <c r="E120" s="23"/>
      <c r="F120" s="253" t="str">
        <f>$F$6</f>
        <v>Špejchar  - oprava jihovýchodní fasády</v>
      </c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23"/>
      <c r="R120" s="24"/>
    </row>
    <row r="121" spans="2:27" s="6" customFormat="1" ht="37.5" customHeight="1" x14ac:dyDescent="0.3">
      <c r="B121" s="22"/>
      <c r="C121" s="55" t="s">
        <v>99</v>
      </c>
      <c r="D121" s="23"/>
      <c r="E121" s="23"/>
      <c r="F121" s="204" t="str">
        <f>$F$7</f>
        <v>01 - SO 01 Stavební část</v>
      </c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23"/>
      <c r="R121" s="24"/>
    </row>
    <row r="122" spans="2:27" s="6" customFormat="1" ht="7.5" customHeight="1" x14ac:dyDescent="0.3"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4"/>
    </row>
    <row r="123" spans="2:27" s="6" customFormat="1" ht="18.75" customHeight="1" x14ac:dyDescent="0.3">
      <c r="B123" s="22"/>
      <c r="C123" s="18" t="s">
        <v>23</v>
      </c>
      <c r="D123" s="23"/>
      <c r="E123" s="23"/>
      <c r="F123" s="16" t="str">
        <f>$F$9</f>
        <v xml:space="preserve"> </v>
      </c>
      <c r="G123" s="23"/>
      <c r="H123" s="23"/>
      <c r="I123" s="23"/>
      <c r="J123" s="23"/>
      <c r="K123" s="18" t="s">
        <v>25</v>
      </c>
      <c r="L123" s="23"/>
      <c r="M123" s="249">
        <f>IF($O$9="","",$O$9)</f>
        <v>42656</v>
      </c>
      <c r="N123" s="192"/>
      <c r="O123" s="192"/>
      <c r="P123" s="192"/>
      <c r="Q123" s="23"/>
      <c r="R123" s="24"/>
    </row>
    <row r="124" spans="2:27" s="6" customFormat="1" ht="7.5" customHeight="1" x14ac:dyDescent="0.3"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4"/>
    </row>
    <row r="125" spans="2:27" s="6" customFormat="1" ht="15.75" customHeight="1" x14ac:dyDescent="0.3">
      <c r="B125" s="22"/>
      <c r="C125" s="18" t="s">
        <v>28</v>
      </c>
      <c r="D125" s="23"/>
      <c r="E125" s="23"/>
      <c r="F125" s="16" t="str">
        <f>$E$12</f>
        <v xml:space="preserve"> </v>
      </c>
      <c r="G125" s="23"/>
      <c r="H125" s="23"/>
      <c r="I125" s="23"/>
      <c r="J125" s="23"/>
      <c r="K125" s="18" t="s">
        <v>33</v>
      </c>
      <c r="L125" s="23"/>
      <c r="M125" s="206" t="str">
        <f>$E$18</f>
        <v xml:space="preserve"> </v>
      </c>
      <c r="N125" s="192"/>
      <c r="O125" s="192"/>
      <c r="P125" s="192"/>
      <c r="Q125" s="192"/>
      <c r="R125" s="24"/>
    </row>
    <row r="126" spans="2:27" s="6" customFormat="1" ht="15" customHeight="1" x14ac:dyDescent="0.3">
      <c r="B126" s="22"/>
      <c r="C126" s="18" t="s">
        <v>31</v>
      </c>
      <c r="D126" s="23"/>
      <c r="E126" s="23"/>
      <c r="F126" s="16" t="str">
        <f>IF($E$15="","",$E$15)</f>
        <v>Vyplň údaj</v>
      </c>
      <c r="G126" s="23"/>
      <c r="H126" s="23"/>
      <c r="I126" s="23"/>
      <c r="J126" s="23"/>
      <c r="K126" s="18" t="s">
        <v>35</v>
      </c>
      <c r="L126" s="23"/>
      <c r="M126" s="206" t="str">
        <f>$E$21</f>
        <v xml:space="preserve"> </v>
      </c>
      <c r="N126" s="192"/>
      <c r="O126" s="192"/>
      <c r="P126" s="192"/>
      <c r="Q126" s="192"/>
      <c r="R126" s="24"/>
    </row>
    <row r="127" spans="2:27" s="6" customFormat="1" ht="11.25" customHeight="1" x14ac:dyDescent="0.3"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4"/>
    </row>
    <row r="128" spans="2:27" s="123" customFormat="1" ht="30" customHeight="1" x14ac:dyDescent="0.3">
      <c r="B128" s="124"/>
      <c r="C128" s="125" t="s">
        <v>131</v>
      </c>
      <c r="D128" s="126" t="s">
        <v>132</v>
      </c>
      <c r="E128" s="126" t="s">
        <v>58</v>
      </c>
      <c r="F128" s="250" t="s">
        <v>133</v>
      </c>
      <c r="G128" s="251"/>
      <c r="H128" s="251"/>
      <c r="I128" s="251"/>
      <c r="J128" s="126" t="s">
        <v>134</v>
      </c>
      <c r="K128" s="126" t="s">
        <v>135</v>
      </c>
      <c r="L128" s="250" t="s">
        <v>136</v>
      </c>
      <c r="M128" s="251"/>
      <c r="N128" s="250" t="s">
        <v>137</v>
      </c>
      <c r="O128" s="251"/>
      <c r="P128" s="251"/>
      <c r="Q128" s="252"/>
      <c r="R128" s="127"/>
      <c r="T128" s="64" t="s">
        <v>138</v>
      </c>
      <c r="U128" s="65" t="s">
        <v>40</v>
      </c>
      <c r="V128" s="65" t="s">
        <v>139</v>
      </c>
      <c r="W128" s="65" t="s">
        <v>140</v>
      </c>
      <c r="X128" s="65" t="s">
        <v>141</v>
      </c>
      <c r="Y128" s="65" t="s">
        <v>142</v>
      </c>
      <c r="Z128" s="65" t="s">
        <v>143</v>
      </c>
      <c r="AA128" s="66" t="s">
        <v>144</v>
      </c>
    </row>
    <row r="129" spans="2:65" s="6" customFormat="1" ht="30" customHeight="1" x14ac:dyDescent="0.35">
      <c r="B129" s="22"/>
      <c r="C129" s="69" t="s">
        <v>101</v>
      </c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2">
        <f>$BK$129</f>
        <v>0</v>
      </c>
      <c r="O129" s="192"/>
      <c r="P129" s="192"/>
      <c r="Q129" s="192"/>
      <c r="R129" s="24"/>
      <c r="T129" s="68"/>
      <c r="U129" s="36"/>
      <c r="V129" s="36"/>
      <c r="W129" s="128">
        <f>$W$130+$W$316+$W$330</f>
        <v>0</v>
      </c>
      <c r="X129" s="36"/>
      <c r="Y129" s="128">
        <f>$Y$130+$Y$316+$Y$330</f>
        <v>43.594673999999991</v>
      </c>
      <c r="Z129" s="36"/>
      <c r="AA129" s="129">
        <f>$AA$130+$AA$316+$AA$330</f>
        <v>54.250700000000002</v>
      </c>
      <c r="AT129" s="6" t="s">
        <v>75</v>
      </c>
      <c r="AU129" s="6" t="s">
        <v>106</v>
      </c>
      <c r="BK129" s="130">
        <f>$BK$130+$BK$316+$BK$330</f>
        <v>0</v>
      </c>
    </row>
    <row r="130" spans="2:65" s="131" customFormat="1" ht="37.5" customHeight="1" x14ac:dyDescent="0.35">
      <c r="B130" s="132"/>
      <c r="C130" s="133"/>
      <c r="D130" s="134" t="s">
        <v>107</v>
      </c>
      <c r="E130" s="134"/>
      <c r="F130" s="134"/>
      <c r="G130" s="134"/>
      <c r="H130" s="134"/>
      <c r="I130" s="134"/>
      <c r="J130" s="134"/>
      <c r="K130" s="134"/>
      <c r="L130" s="134"/>
      <c r="M130" s="134"/>
      <c r="N130" s="230">
        <f>$BK$130</f>
        <v>0</v>
      </c>
      <c r="O130" s="229"/>
      <c r="P130" s="229"/>
      <c r="Q130" s="229"/>
      <c r="R130" s="135"/>
      <c r="T130" s="136"/>
      <c r="U130" s="133"/>
      <c r="V130" s="133"/>
      <c r="W130" s="137">
        <f>$W$131+$W$196+$W$210+$W$226+$W$231+$W$246+$W$250+$W$294+$W$314</f>
        <v>0</v>
      </c>
      <c r="X130" s="133"/>
      <c r="Y130" s="137">
        <f>$Y$131+$Y$196+$Y$210+$Y$226+$Y$231+$Y$246+$Y$250+$Y$294+$Y$314</f>
        <v>43.390055119999992</v>
      </c>
      <c r="Z130" s="133"/>
      <c r="AA130" s="138">
        <f>$AA$131+$AA$196+$AA$210+$AA$226+$AA$231+$AA$246+$AA$250+$AA$294+$AA$314</f>
        <v>54.250700000000002</v>
      </c>
      <c r="AR130" s="139" t="s">
        <v>22</v>
      </c>
      <c r="AT130" s="139" t="s">
        <v>75</v>
      </c>
      <c r="AU130" s="139" t="s">
        <v>76</v>
      </c>
      <c r="AY130" s="139" t="s">
        <v>145</v>
      </c>
      <c r="BK130" s="140">
        <f>$BK$131+$BK$196+$BK$210+$BK$226+$BK$231+$BK$246+$BK$250+$BK$294+$BK$314</f>
        <v>0</v>
      </c>
    </row>
    <row r="131" spans="2:65" s="131" customFormat="1" ht="21" customHeight="1" x14ac:dyDescent="0.3">
      <c r="B131" s="132"/>
      <c r="C131" s="133"/>
      <c r="D131" s="141" t="s">
        <v>108</v>
      </c>
      <c r="E131" s="141"/>
      <c r="F131" s="141"/>
      <c r="G131" s="141"/>
      <c r="H131" s="141"/>
      <c r="I131" s="141"/>
      <c r="J131" s="141"/>
      <c r="K131" s="141"/>
      <c r="L131" s="141"/>
      <c r="M131" s="141"/>
      <c r="N131" s="228">
        <f>$BK$131</f>
        <v>0</v>
      </c>
      <c r="O131" s="229"/>
      <c r="P131" s="229"/>
      <c r="Q131" s="229"/>
      <c r="R131" s="135"/>
      <c r="T131" s="136"/>
      <c r="U131" s="133"/>
      <c r="V131" s="133"/>
      <c r="W131" s="137">
        <f>SUM($W$132:$W$195)</f>
        <v>0</v>
      </c>
      <c r="X131" s="133"/>
      <c r="Y131" s="137">
        <f>SUM($Y$132:$Y$195)</f>
        <v>8.9249999999999996E-2</v>
      </c>
      <c r="Z131" s="133"/>
      <c r="AA131" s="138">
        <f>SUM($AA$132:$AA$195)</f>
        <v>45.64</v>
      </c>
      <c r="AR131" s="139" t="s">
        <v>22</v>
      </c>
      <c r="AT131" s="139" t="s">
        <v>75</v>
      </c>
      <c r="AU131" s="139" t="s">
        <v>22</v>
      </c>
      <c r="AY131" s="139" t="s">
        <v>145</v>
      </c>
      <c r="BK131" s="140">
        <f>SUM($BK$132:$BK$195)</f>
        <v>0</v>
      </c>
    </row>
    <row r="132" spans="2:65" s="6" customFormat="1" ht="27" customHeight="1" x14ac:dyDescent="0.3">
      <c r="B132" s="22"/>
      <c r="C132" s="142" t="s">
        <v>22</v>
      </c>
      <c r="D132" s="142" t="s">
        <v>146</v>
      </c>
      <c r="E132" s="143" t="s">
        <v>147</v>
      </c>
      <c r="F132" s="238" t="s">
        <v>148</v>
      </c>
      <c r="G132" s="234"/>
      <c r="H132" s="234"/>
      <c r="I132" s="234"/>
      <c r="J132" s="144" t="s">
        <v>149</v>
      </c>
      <c r="K132" s="145">
        <v>70</v>
      </c>
      <c r="L132" s="237">
        <v>0</v>
      </c>
      <c r="M132" s="234"/>
      <c r="N132" s="233">
        <f>ROUND($L$132*$K$132,2)</f>
        <v>0</v>
      </c>
      <c r="O132" s="234"/>
      <c r="P132" s="234"/>
      <c r="Q132" s="234"/>
      <c r="R132" s="24"/>
      <c r="T132" s="146"/>
      <c r="U132" s="29" t="s">
        <v>41</v>
      </c>
      <c r="V132" s="23"/>
      <c r="W132" s="147">
        <f>$V$132*$K$132</f>
        <v>0</v>
      </c>
      <c r="X132" s="147">
        <v>0</v>
      </c>
      <c r="Y132" s="147">
        <f>$X$132*$K$132</f>
        <v>0</v>
      </c>
      <c r="Z132" s="147">
        <v>0.41699999999999998</v>
      </c>
      <c r="AA132" s="148">
        <f>$Z$132*$K$132</f>
        <v>29.189999999999998</v>
      </c>
      <c r="AR132" s="6" t="s">
        <v>150</v>
      </c>
      <c r="AT132" s="6" t="s">
        <v>146</v>
      </c>
      <c r="AU132" s="6" t="s">
        <v>97</v>
      </c>
      <c r="AY132" s="6" t="s">
        <v>145</v>
      </c>
      <c r="BE132" s="91">
        <f>IF($U$132="základní",$N$132,0)</f>
        <v>0</v>
      </c>
      <c r="BF132" s="91">
        <f>IF($U$132="snížená",$N$132,0)</f>
        <v>0</v>
      </c>
      <c r="BG132" s="91">
        <f>IF($U$132="zákl. přenesená",$N$132,0)</f>
        <v>0</v>
      </c>
      <c r="BH132" s="91">
        <f>IF($U$132="sníž. přenesená",$N$132,0)</f>
        <v>0</v>
      </c>
      <c r="BI132" s="91">
        <f>IF($U$132="nulová",$N$132,0)</f>
        <v>0</v>
      </c>
      <c r="BJ132" s="6" t="s">
        <v>22</v>
      </c>
      <c r="BK132" s="91">
        <f>ROUND($L$132*$K$132,2)</f>
        <v>0</v>
      </c>
      <c r="BL132" s="6" t="s">
        <v>150</v>
      </c>
      <c r="BM132" s="6" t="s">
        <v>151</v>
      </c>
    </row>
    <row r="133" spans="2:65" s="6" customFormat="1" ht="27" customHeight="1" x14ac:dyDescent="0.3">
      <c r="B133" s="22"/>
      <c r="C133" s="142" t="s">
        <v>97</v>
      </c>
      <c r="D133" s="142" t="s">
        <v>146</v>
      </c>
      <c r="E133" s="143" t="s">
        <v>152</v>
      </c>
      <c r="F133" s="238" t="s">
        <v>153</v>
      </c>
      <c r="G133" s="234"/>
      <c r="H133" s="234"/>
      <c r="I133" s="234"/>
      <c r="J133" s="144" t="s">
        <v>149</v>
      </c>
      <c r="K133" s="145">
        <v>70</v>
      </c>
      <c r="L133" s="237">
        <v>0</v>
      </c>
      <c r="M133" s="234"/>
      <c r="N133" s="233">
        <f>ROUND($L$133*$K$133,2)</f>
        <v>0</v>
      </c>
      <c r="O133" s="234"/>
      <c r="P133" s="234"/>
      <c r="Q133" s="234"/>
      <c r="R133" s="24"/>
      <c r="T133" s="146"/>
      <c r="U133" s="29" t="s">
        <v>41</v>
      </c>
      <c r="V133" s="23"/>
      <c r="W133" s="147">
        <f>$V$133*$K$133</f>
        <v>0</v>
      </c>
      <c r="X133" s="147">
        <v>0</v>
      </c>
      <c r="Y133" s="147">
        <f>$X$133*$K$133</f>
        <v>0</v>
      </c>
      <c r="Z133" s="147">
        <v>0.23499999999999999</v>
      </c>
      <c r="AA133" s="148">
        <f>$Z$133*$K$133</f>
        <v>16.45</v>
      </c>
      <c r="AR133" s="6" t="s">
        <v>150</v>
      </c>
      <c r="AT133" s="6" t="s">
        <v>146</v>
      </c>
      <c r="AU133" s="6" t="s">
        <v>97</v>
      </c>
      <c r="AY133" s="6" t="s">
        <v>145</v>
      </c>
      <c r="BE133" s="91">
        <f>IF($U$133="základní",$N$133,0)</f>
        <v>0</v>
      </c>
      <c r="BF133" s="91">
        <f>IF($U$133="snížená",$N$133,0)</f>
        <v>0</v>
      </c>
      <c r="BG133" s="91">
        <f>IF($U$133="zákl. přenesená",$N$133,0)</f>
        <v>0</v>
      </c>
      <c r="BH133" s="91">
        <f>IF($U$133="sníž. přenesená",$N$133,0)</f>
        <v>0</v>
      </c>
      <c r="BI133" s="91">
        <f>IF($U$133="nulová",$N$133,0)</f>
        <v>0</v>
      </c>
      <c r="BJ133" s="6" t="s">
        <v>22</v>
      </c>
      <c r="BK133" s="91">
        <f>ROUND($L$133*$K$133,2)</f>
        <v>0</v>
      </c>
      <c r="BL133" s="6" t="s">
        <v>150</v>
      </c>
      <c r="BM133" s="6" t="s">
        <v>154</v>
      </c>
    </row>
    <row r="134" spans="2:65" s="6" customFormat="1" ht="27" customHeight="1" x14ac:dyDescent="0.3">
      <c r="B134" s="22"/>
      <c r="C134" s="142" t="s">
        <v>155</v>
      </c>
      <c r="D134" s="142" t="s">
        <v>146</v>
      </c>
      <c r="E134" s="143" t="s">
        <v>156</v>
      </c>
      <c r="F134" s="238" t="s">
        <v>157</v>
      </c>
      <c r="G134" s="234"/>
      <c r="H134" s="234"/>
      <c r="I134" s="234"/>
      <c r="J134" s="144" t="s">
        <v>158</v>
      </c>
      <c r="K134" s="145">
        <v>13.715999999999999</v>
      </c>
      <c r="L134" s="237">
        <v>0</v>
      </c>
      <c r="M134" s="234"/>
      <c r="N134" s="233">
        <f>ROUND($L$134*$K$134,2)</f>
        <v>0</v>
      </c>
      <c r="O134" s="234"/>
      <c r="P134" s="234"/>
      <c r="Q134" s="234"/>
      <c r="R134" s="24"/>
      <c r="T134" s="146"/>
      <c r="U134" s="29" t="s">
        <v>41</v>
      </c>
      <c r="V134" s="23"/>
      <c r="W134" s="147">
        <f>$V$134*$K$134</f>
        <v>0</v>
      </c>
      <c r="X134" s="147">
        <v>0</v>
      </c>
      <c r="Y134" s="147">
        <f>$X$134*$K$134</f>
        <v>0</v>
      </c>
      <c r="Z134" s="147">
        <v>0</v>
      </c>
      <c r="AA134" s="148">
        <f>$Z$134*$K$134</f>
        <v>0</v>
      </c>
      <c r="AR134" s="6" t="s">
        <v>150</v>
      </c>
      <c r="AT134" s="6" t="s">
        <v>146</v>
      </c>
      <c r="AU134" s="6" t="s">
        <v>97</v>
      </c>
      <c r="AY134" s="6" t="s">
        <v>145</v>
      </c>
      <c r="BE134" s="91">
        <f>IF($U$134="základní",$N$134,0)</f>
        <v>0</v>
      </c>
      <c r="BF134" s="91">
        <f>IF($U$134="snížená",$N$134,0)</f>
        <v>0</v>
      </c>
      <c r="BG134" s="91">
        <f>IF($U$134="zákl. přenesená",$N$134,0)</f>
        <v>0</v>
      </c>
      <c r="BH134" s="91">
        <f>IF($U$134="sníž. přenesená",$N$134,0)</f>
        <v>0</v>
      </c>
      <c r="BI134" s="91">
        <f>IF($U$134="nulová",$N$134,0)</f>
        <v>0</v>
      </c>
      <c r="BJ134" s="6" t="s">
        <v>22</v>
      </c>
      <c r="BK134" s="91">
        <f>ROUND($L$134*$K$134,2)</f>
        <v>0</v>
      </c>
      <c r="BL134" s="6" t="s">
        <v>150</v>
      </c>
      <c r="BM134" s="6" t="s">
        <v>159</v>
      </c>
    </row>
    <row r="135" spans="2:65" s="6" customFormat="1" ht="18.75" customHeight="1" x14ac:dyDescent="0.3">
      <c r="B135" s="149"/>
      <c r="C135" s="150"/>
      <c r="D135" s="150"/>
      <c r="E135" s="150"/>
      <c r="F135" s="239" t="s">
        <v>160</v>
      </c>
      <c r="G135" s="240"/>
      <c r="H135" s="240"/>
      <c r="I135" s="240"/>
      <c r="J135" s="150"/>
      <c r="K135" s="151">
        <v>13.715999999999999</v>
      </c>
      <c r="L135" s="150"/>
      <c r="M135" s="150"/>
      <c r="N135" s="150"/>
      <c r="O135" s="150"/>
      <c r="P135" s="150"/>
      <c r="Q135" s="150"/>
      <c r="R135" s="152"/>
      <c r="T135" s="153"/>
      <c r="U135" s="150"/>
      <c r="V135" s="150"/>
      <c r="W135" s="150"/>
      <c r="X135" s="150"/>
      <c r="Y135" s="150"/>
      <c r="Z135" s="150"/>
      <c r="AA135" s="154"/>
      <c r="AT135" s="155" t="s">
        <v>161</v>
      </c>
      <c r="AU135" s="155" t="s">
        <v>97</v>
      </c>
      <c r="AV135" s="155" t="s">
        <v>97</v>
      </c>
      <c r="AW135" s="155" t="s">
        <v>106</v>
      </c>
      <c r="AX135" s="155" t="s">
        <v>76</v>
      </c>
      <c r="AY135" s="155" t="s">
        <v>145</v>
      </c>
    </row>
    <row r="136" spans="2:65" s="6" customFormat="1" ht="18.75" customHeight="1" x14ac:dyDescent="0.3">
      <c r="B136" s="156"/>
      <c r="C136" s="157"/>
      <c r="D136" s="157"/>
      <c r="E136" s="157"/>
      <c r="F136" s="241" t="s">
        <v>162</v>
      </c>
      <c r="G136" s="242"/>
      <c r="H136" s="242"/>
      <c r="I136" s="242"/>
      <c r="J136" s="157"/>
      <c r="K136" s="158">
        <v>13.715999999999999</v>
      </c>
      <c r="L136" s="157"/>
      <c r="M136" s="157"/>
      <c r="N136" s="157"/>
      <c r="O136" s="157"/>
      <c r="P136" s="157"/>
      <c r="Q136" s="157"/>
      <c r="R136" s="159"/>
      <c r="T136" s="160"/>
      <c r="U136" s="157"/>
      <c r="V136" s="157"/>
      <c r="W136" s="157"/>
      <c r="X136" s="157"/>
      <c r="Y136" s="157"/>
      <c r="Z136" s="157"/>
      <c r="AA136" s="161"/>
      <c r="AT136" s="162" t="s">
        <v>161</v>
      </c>
      <c r="AU136" s="162" t="s">
        <v>97</v>
      </c>
      <c r="AV136" s="162" t="s">
        <v>150</v>
      </c>
      <c r="AW136" s="162" t="s">
        <v>106</v>
      </c>
      <c r="AX136" s="162" t="s">
        <v>22</v>
      </c>
      <c r="AY136" s="162" t="s">
        <v>145</v>
      </c>
    </row>
    <row r="137" spans="2:65" s="6" customFormat="1" ht="27" customHeight="1" x14ac:dyDescent="0.3">
      <c r="B137" s="22"/>
      <c r="C137" s="142" t="s">
        <v>150</v>
      </c>
      <c r="D137" s="142" t="s">
        <v>146</v>
      </c>
      <c r="E137" s="143" t="s">
        <v>163</v>
      </c>
      <c r="F137" s="238" t="s">
        <v>164</v>
      </c>
      <c r="G137" s="234"/>
      <c r="H137" s="234"/>
      <c r="I137" s="234"/>
      <c r="J137" s="144" t="s">
        <v>158</v>
      </c>
      <c r="K137" s="145">
        <v>4.1150000000000002</v>
      </c>
      <c r="L137" s="237">
        <v>0</v>
      </c>
      <c r="M137" s="234"/>
      <c r="N137" s="233">
        <f>ROUND($L$137*$K$137,2)</f>
        <v>0</v>
      </c>
      <c r="O137" s="234"/>
      <c r="P137" s="234"/>
      <c r="Q137" s="234"/>
      <c r="R137" s="24"/>
      <c r="T137" s="146"/>
      <c r="U137" s="29" t="s">
        <v>41</v>
      </c>
      <c r="V137" s="23"/>
      <c r="W137" s="147">
        <f>$V$137*$K$137</f>
        <v>0</v>
      </c>
      <c r="X137" s="147">
        <v>0</v>
      </c>
      <c r="Y137" s="147">
        <f>$X$137*$K$137</f>
        <v>0</v>
      </c>
      <c r="Z137" s="147">
        <v>0</v>
      </c>
      <c r="AA137" s="148">
        <f>$Z$137*$K$137</f>
        <v>0</v>
      </c>
      <c r="AR137" s="6" t="s">
        <v>150</v>
      </c>
      <c r="AT137" s="6" t="s">
        <v>146</v>
      </c>
      <c r="AU137" s="6" t="s">
        <v>97</v>
      </c>
      <c r="AY137" s="6" t="s">
        <v>145</v>
      </c>
      <c r="BE137" s="91">
        <f>IF($U$137="základní",$N$137,0)</f>
        <v>0</v>
      </c>
      <c r="BF137" s="91">
        <f>IF($U$137="snížená",$N$137,0)</f>
        <v>0</v>
      </c>
      <c r="BG137" s="91">
        <f>IF($U$137="zákl. přenesená",$N$137,0)</f>
        <v>0</v>
      </c>
      <c r="BH137" s="91">
        <f>IF($U$137="sníž. přenesená",$N$137,0)</f>
        <v>0</v>
      </c>
      <c r="BI137" s="91">
        <f>IF($U$137="nulová",$N$137,0)</f>
        <v>0</v>
      </c>
      <c r="BJ137" s="6" t="s">
        <v>22</v>
      </c>
      <c r="BK137" s="91">
        <f>ROUND($L$137*$K$137,2)</f>
        <v>0</v>
      </c>
      <c r="BL137" s="6" t="s">
        <v>150</v>
      </c>
      <c r="BM137" s="6" t="s">
        <v>165</v>
      </c>
    </row>
    <row r="138" spans="2:65" s="6" customFormat="1" ht="18.75" customHeight="1" x14ac:dyDescent="0.3">
      <c r="B138" s="149"/>
      <c r="C138" s="150"/>
      <c r="D138" s="150"/>
      <c r="E138" s="150"/>
      <c r="F138" s="239" t="s">
        <v>166</v>
      </c>
      <c r="G138" s="240"/>
      <c r="H138" s="240"/>
      <c r="I138" s="240"/>
      <c r="J138" s="150"/>
      <c r="K138" s="151">
        <v>4.1150000000000002</v>
      </c>
      <c r="L138" s="150"/>
      <c r="M138" s="150"/>
      <c r="N138" s="150"/>
      <c r="O138" s="150"/>
      <c r="P138" s="150"/>
      <c r="Q138" s="150"/>
      <c r="R138" s="152"/>
      <c r="T138" s="153"/>
      <c r="U138" s="150"/>
      <c r="V138" s="150"/>
      <c r="W138" s="150"/>
      <c r="X138" s="150"/>
      <c r="Y138" s="150"/>
      <c r="Z138" s="150"/>
      <c r="AA138" s="154"/>
      <c r="AT138" s="155" t="s">
        <v>161</v>
      </c>
      <c r="AU138" s="155" t="s">
        <v>97</v>
      </c>
      <c r="AV138" s="155" t="s">
        <v>97</v>
      </c>
      <c r="AW138" s="155" t="s">
        <v>106</v>
      </c>
      <c r="AX138" s="155" t="s">
        <v>76</v>
      </c>
      <c r="AY138" s="155" t="s">
        <v>145</v>
      </c>
    </row>
    <row r="139" spans="2:65" s="6" customFormat="1" ht="18.75" customHeight="1" x14ac:dyDescent="0.3">
      <c r="B139" s="156"/>
      <c r="C139" s="157"/>
      <c r="D139" s="157"/>
      <c r="E139" s="157"/>
      <c r="F139" s="241" t="s">
        <v>162</v>
      </c>
      <c r="G139" s="242"/>
      <c r="H139" s="242"/>
      <c r="I139" s="242"/>
      <c r="J139" s="157"/>
      <c r="K139" s="158">
        <v>4.1150000000000002</v>
      </c>
      <c r="L139" s="157"/>
      <c r="M139" s="157"/>
      <c r="N139" s="157"/>
      <c r="O139" s="157"/>
      <c r="P139" s="157"/>
      <c r="Q139" s="157"/>
      <c r="R139" s="159"/>
      <c r="T139" s="160"/>
      <c r="U139" s="157"/>
      <c r="V139" s="157"/>
      <c r="W139" s="157"/>
      <c r="X139" s="157"/>
      <c r="Y139" s="157"/>
      <c r="Z139" s="157"/>
      <c r="AA139" s="161"/>
      <c r="AT139" s="162" t="s">
        <v>161</v>
      </c>
      <c r="AU139" s="162" t="s">
        <v>97</v>
      </c>
      <c r="AV139" s="162" t="s">
        <v>150</v>
      </c>
      <c r="AW139" s="162" t="s">
        <v>106</v>
      </c>
      <c r="AX139" s="162" t="s">
        <v>22</v>
      </c>
      <c r="AY139" s="162" t="s">
        <v>145</v>
      </c>
    </row>
    <row r="140" spans="2:65" s="6" customFormat="1" ht="27" customHeight="1" x14ac:dyDescent="0.3">
      <c r="B140" s="22"/>
      <c r="C140" s="142" t="s">
        <v>167</v>
      </c>
      <c r="D140" s="142" t="s">
        <v>146</v>
      </c>
      <c r="E140" s="143" t="s">
        <v>168</v>
      </c>
      <c r="F140" s="238" t="s">
        <v>169</v>
      </c>
      <c r="G140" s="234"/>
      <c r="H140" s="234"/>
      <c r="I140" s="234"/>
      <c r="J140" s="144" t="s">
        <v>158</v>
      </c>
      <c r="K140" s="145">
        <v>63</v>
      </c>
      <c r="L140" s="237">
        <v>0</v>
      </c>
      <c r="M140" s="234"/>
      <c r="N140" s="233">
        <f>ROUND($L$140*$K$140,2)</f>
        <v>0</v>
      </c>
      <c r="O140" s="234"/>
      <c r="P140" s="234"/>
      <c r="Q140" s="234"/>
      <c r="R140" s="24"/>
      <c r="T140" s="146"/>
      <c r="U140" s="29" t="s">
        <v>41</v>
      </c>
      <c r="V140" s="23"/>
      <c r="W140" s="147">
        <f>$V$140*$K$140</f>
        <v>0</v>
      </c>
      <c r="X140" s="147">
        <v>0</v>
      </c>
      <c r="Y140" s="147">
        <f>$X$140*$K$140</f>
        <v>0</v>
      </c>
      <c r="Z140" s="147">
        <v>0</v>
      </c>
      <c r="AA140" s="148">
        <f>$Z$140*$K$140</f>
        <v>0</v>
      </c>
      <c r="AR140" s="6" t="s">
        <v>150</v>
      </c>
      <c r="AT140" s="6" t="s">
        <v>146</v>
      </c>
      <c r="AU140" s="6" t="s">
        <v>97</v>
      </c>
      <c r="AY140" s="6" t="s">
        <v>145</v>
      </c>
      <c r="BE140" s="91">
        <f>IF($U$140="základní",$N$140,0)</f>
        <v>0</v>
      </c>
      <c r="BF140" s="91">
        <f>IF($U$140="snížená",$N$140,0)</f>
        <v>0</v>
      </c>
      <c r="BG140" s="91">
        <f>IF($U$140="zákl. přenesená",$N$140,0)</f>
        <v>0</v>
      </c>
      <c r="BH140" s="91">
        <f>IF($U$140="sníž. přenesená",$N$140,0)</f>
        <v>0</v>
      </c>
      <c r="BI140" s="91">
        <f>IF($U$140="nulová",$N$140,0)</f>
        <v>0</v>
      </c>
      <c r="BJ140" s="6" t="s">
        <v>22</v>
      </c>
      <c r="BK140" s="91">
        <f>ROUND($L$140*$K$140,2)</f>
        <v>0</v>
      </c>
      <c r="BL140" s="6" t="s">
        <v>150</v>
      </c>
      <c r="BM140" s="6" t="s">
        <v>170</v>
      </c>
    </row>
    <row r="141" spans="2:65" s="6" customFormat="1" ht="18.75" customHeight="1" x14ac:dyDescent="0.3">
      <c r="B141" s="149"/>
      <c r="C141" s="150"/>
      <c r="D141" s="150"/>
      <c r="E141" s="150"/>
      <c r="F141" s="239" t="s">
        <v>171</v>
      </c>
      <c r="G141" s="240"/>
      <c r="H141" s="240"/>
      <c r="I141" s="240"/>
      <c r="J141" s="150"/>
      <c r="K141" s="151">
        <v>63</v>
      </c>
      <c r="L141" s="150"/>
      <c r="M141" s="150"/>
      <c r="N141" s="150"/>
      <c r="O141" s="150"/>
      <c r="P141" s="150"/>
      <c r="Q141" s="150"/>
      <c r="R141" s="152"/>
      <c r="T141" s="153"/>
      <c r="U141" s="150"/>
      <c r="V141" s="150"/>
      <c r="W141" s="150"/>
      <c r="X141" s="150"/>
      <c r="Y141" s="150"/>
      <c r="Z141" s="150"/>
      <c r="AA141" s="154"/>
      <c r="AT141" s="155" t="s">
        <v>161</v>
      </c>
      <c r="AU141" s="155" t="s">
        <v>97</v>
      </c>
      <c r="AV141" s="155" t="s">
        <v>97</v>
      </c>
      <c r="AW141" s="155" t="s">
        <v>106</v>
      </c>
      <c r="AX141" s="155" t="s">
        <v>76</v>
      </c>
      <c r="AY141" s="155" t="s">
        <v>145</v>
      </c>
    </row>
    <row r="142" spans="2:65" s="6" customFormat="1" ht="18.75" customHeight="1" x14ac:dyDescent="0.3">
      <c r="B142" s="156"/>
      <c r="C142" s="157"/>
      <c r="D142" s="157"/>
      <c r="E142" s="157"/>
      <c r="F142" s="241" t="s">
        <v>162</v>
      </c>
      <c r="G142" s="242"/>
      <c r="H142" s="242"/>
      <c r="I142" s="242"/>
      <c r="J142" s="157"/>
      <c r="K142" s="158">
        <v>63</v>
      </c>
      <c r="L142" s="157"/>
      <c r="M142" s="157"/>
      <c r="N142" s="157"/>
      <c r="O142" s="157"/>
      <c r="P142" s="157"/>
      <c r="Q142" s="157"/>
      <c r="R142" s="159"/>
      <c r="T142" s="160"/>
      <c r="U142" s="157"/>
      <c r="V142" s="157"/>
      <c r="W142" s="157"/>
      <c r="X142" s="157"/>
      <c r="Y142" s="157"/>
      <c r="Z142" s="157"/>
      <c r="AA142" s="161"/>
      <c r="AT142" s="162" t="s">
        <v>161</v>
      </c>
      <c r="AU142" s="162" t="s">
        <v>97</v>
      </c>
      <c r="AV142" s="162" t="s">
        <v>150</v>
      </c>
      <c r="AW142" s="162" t="s">
        <v>106</v>
      </c>
      <c r="AX142" s="162" t="s">
        <v>22</v>
      </c>
      <c r="AY142" s="162" t="s">
        <v>145</v>
      </c>
    </row>
    <row r="143" spans="2:65" s="6" customFormat="1" ht="27" customHeight="1" x14ac:dyDescent="0.3">
      <c r="B143" s="22"/>
      <c r="C143" s="142" t="s">
        <v>172</v>
      </c>
      <c r="D143" s="142" t="s">
        <v>146</v>
      </c>
      <c r="E143" s="143" t="s">
        <v>173</v>
      </c>
      <c r="F143" s="238" t="s">
        <v>174</v>
      </c>
      <c r="G143" s="234"/>
      <c r="H143" s="234"/>
      <c r="I143" s="234"/>
      <c r="J143" s="144" t="s">
        <v>158</v>
      </c>
      <c r="K143" s="145">
        <v>18.899999999999999</v>
      </c>
      <c r="L143" s="237">
        <v>0</v>
      </c>
      <c r="M143" s="234"/>
      <c r="N143" s="233">
        <f>ROUND($L$143*$K$143,2)</f>
        <v>0</v>
      </c>
      <c r="O143" s="234"/>
      <c r="P143" s="234"/>
      <c r="Q143" s="234"/>
      <c r="R143" s="24"/>
      <c r="T143" s="146"/>
      <c r="U143" s="29" t="s">
        <v>41</v>
      </c>
      <c r="V143" s="23"/>
      <c r="W143" s="147">
        <f>$V$143*$K$143</f>
        <v>0</v>
      </c>
      <c r="X143" s="147">
        <v>0</v>
      </c>
      <c r="Y143" s="147">
        <f>$X$143*$K$143</f>
        <v>0</v>
      </c>
      <c r="Z143" s="147">
        <v>0</v>
      </c>
      <c r="AA143" s="148">
        <f>$Z$143*$K$143</f>
        <v>0</v>
      </c>
      <c r="AR143" s="6" t="s">
        <v>150</v>
      </c>
      <c r="AT143" s="6" t="s">
        <v>146</v>
      </c>
      <c r="AU143" s="6" t="s">
        <v>97</v>
      </c>
      <c r="AY143" s="6" t="s">
        <v>145</v>
      </c>
      <c r="BE143" s="91">
        <f>IF($U$143="základní",$N$143,0)</f>
        <v>0</v>
      </c>
      <c r="BF143" s="91">
        <f>IF($U$143="snížená",$N$143,0)</f>
        <v>0</v>
      </c>
      <c r="BG143" s="91">
        <f>IF($U$143="zákl. přenesená",$N$143,0)</f>
        <v>0</v>
      </c>
      <c r="BH143" s="91">
        <f>IF($U$143="sníž. přenesená",$N$143,0)</f>
        <v>0</v>
      </c>
      <c r="BI143" s="91">
        <f>IF($U$143="nulová",$N$143,0)</f>
        <v>0</v>
      </c>
      <c r="BJ143" s="6" t="s">
        <v>22</v>
      </c>
      <c r="BK143" s="91">
        <f>ROUND($L$143*$K$143,2)</f>
        <v>0</v>
      </c>
      <c r="BL143" s="6" t="s">
        <v>150</v>
      </c>
      <c r="BM143" s="6" t="s">
        <v>175</v>
      </c>
    </row>
    <row r="144" spans="2:65" s="6" customFormat="1" ht="18.75" customHeight="1" x14ac:dyDescent="0.3">
      <c r="B144" s="149"/>
      <c r="C144" s="150"/>
      <c r="D144" s="150"/>
      <c r="E144" s="150"/>
      <c r="F144" s="239" t="s">
        <v>176</v>
      </c>
      <c r="G144" s="240"/>
      <c r="H144" s="240"/>
      <c r="I144" s="240"/>
      <c r="J144" s="150"/>
      <c r="K144" s="151">
        <v>18.899999999999999</v>
      </c>
      <c r="L144" s="150"/>
      <c r="M144" s="150"/>
      <c r="N144" s="150"/>
      <c r="O144" s="150"/>
      <c r="P144" s="150"/>
      <c r="Q144" s="150"/>
      <c r="R144" s="152"/>
      <c r="T144" s="153"/>
      <c r="U144" s="150"/>
      <c r="V144" s="150"/>
      <c r="W144" s="150"/>
      <c r="X144" s="150"/>
      <c r="Y144" s="150"/>
      <c r="Z144" s="150"/>
      <c r="AA144" s="154"/>
      <c r="AT144" s="155" t="s">
        <v>161</v>
      </c>
      <c r="AU144" s="155" t="s">
        <v>97</v>
      </c>
      <c r="AV144" s="155" t="s">
        <v>97</v>
      </c>
      <c r="AW144" s="155" t="s">
        <v>106</v>
      </c>
      <c r="AX144" s="155" t="s">
        <v>76</v>
      </c>
      <c r="AY144" s="155" t="s">
        <v>145</v>
      </c>
    </row>
    <row r="145" spans="2:65" s="6" customFormat="1" ht="18.75" customHeight="1" x14ac:dyDescent="0.3">
      <c r="B145" s="156"/>
      <c r="C145" s="157"/>
      <c r="D145" s="157"/>
      <c r="E145" s="157"/>
      <c r="F145" s="241" t="s">
        <v>162</v>
      </c>
      <c r="G145" s="242"/>
      <c r="H145" s="242"/>
      <c r="I145" s="242"/>
      <c r="J145" s="157"/>
      <c r="K145" s="158">
        <v>18.899999999999999</v>
      </c>
      <c r="L145" s="157"/>
      <c r="M145" s="157"/>
      <c r="N145" s="157"/>
      <c r="O145" s="157"/>
      <c r="P145" s="157"/>
      <c r="Q145" s="157"/>
      <c r="R145" s="159"/>
      <c r="T145" s="160"/>
      <c r="U145" s="157"/>
      <c r="V145" s="157"/>
      <c r="W145" s="157"/>
      <c r="X145" s="157"/>
      <c r="Y145" s="157"/>
      <c r="Z145" s="157"/>
      <c r="AA145" s="161"/>
      <c r="AT145" s="162" t="s">
        <v>161</v>
      </c>
      <c r="AU145" s="162" t="s">
        <v>97</v>
      </c>
      <c r="AV145" s="162" t="s">
        <v>150</v>
      </c>
      <c r="AW145" s="162" t="s">
        <v>106</v>
      </c>
      <c r="AX145" s="162" t="s">
        <v>22</v>
      </c>
      <c r="AY145" s="162" t="s">
        <v>145</v>
      </c>
    </row>
    <row r="146" spans="2:65" s="6" customFormat="1" ht="27" customHeight="1" x14ac:dyDescent="0.3">
      <c r="B146" s="22"/>
      <c r="C146" s="142" t="s">
        <v>177</v>
      </c>
      <c r="D146" s="142" t="s">
        <v>146</v>
      </c>
      <c r="E146" s="143" t="s">
        <v>178</v>
      </c>
      <c r="F146" s="238" t="s">
        <v>179</v>
      </c>
      <c r="G146" s="234"/>
      <c r="H146" s="234"/>
      <c r="I146" s="234"/>
      <c r="J146" s="144" t="s">
        <v>149</v>
      </c>
      <c r="K146" s="145">
        <v>105</v>
      </c>
      <c r="L146" s="237">
        <v>0</v>
      </c>
      <c r="M146" s="234"/>
      <c r="N146" s="233">
        <f>ROUND($L$146*$K$146,2)</f>
        <v>0</v>
      </c>
      <c r="O146" s="234"/>
      <c r="P146" s="234"/>
      <c r="Q146" s="234"/>
      <c r="R146" s="24"/>
      <c r="T146" s="146"/>
      <c r="U146" s="29" t="s">
        <v>41</v>
      </c>
      <c r="V146" s="23"/>
      <c r="W146" s="147">
        <f>$V$146*$K$146</f>
        <v>0</v>
      </c>
      <c r="X146" s="147">
        <v>8.4999999999999995E-4</v>
      </c>
      <c r="Y146" s="147">
        <f>$X$146*$K$146</f>
        <v>8.9249999999999996E-2</v>
      </c>
      <c r="Z146" s="147">
        <v>0</v>
      </c>
      <c r="AA146" s="148">
        <f>$Z$146*$K$146</f>
        <v>0</v>
      </c>
      <c r="AR146" s="6" t="s">
        <v>150</v>
      </c>
      <c r="AT146" s="6" t="s">
        <v>146</v>
      </c>
      <c r="AU146" s="6" t="s">
        <v>97</v>
      </c>
      <c r="AY146" s="6" t="s">
        <v>145</v>
      </c>
      <c r="BE146" s="91">
        <f>IF($U$146="základní",$N$146,0)</f>
        <v>0</v>
      </c>
      <c r="BF146" s="91">
        <f>IF($U$146="snížená",$N$146,0)</f>
        <v>0</v>
      </c>
      <c r="BG146" s="91">
        <f>IF($U$146="zákl. přenesená",$N$146,0)</f>
        <v>0</v>
      </c>
      <c r="BH146" s="91">
        <f>IF($U$146="sníž. přenesená",$N$146,0)</f>
        <v>0</v>
      </c>
      <c r="BI146" s="91">
        <f>IF($U$146="nulová",$N$146,0)</f>
        <v>0</v>
      </c>
      <c r="BJ146" s="6" t="s">
        <v>22</v>
      </c>
      <c r="BK146" s="91">
        <f>ROUND($L$146*$K$146,2)</f>
        <v>0</v>
      </c>
      <c r="BL146" s="6" t="s">
        <v>150</v>
      </c>
      <c r="BM146" s="6" t="s">
        <v>180</v>
      </c>
    </row>
    <row r="147" spans="2:65" s="6" customFormat="1" ht="18.75" customHeight="1" x14ac:dyDescent="0.3">
      <c r="B147" s="149"/>
      <c r="C147" s="150"/>
      <c r="D147" s="150"/>
      <c r="E147" s="150"/>
      <c r="F147" s="239" t="s">
        <v>181</v>
      </c>
      <c r="G147" s="240"/>
      <c r="H147" s="240"/>
      <c r="I147" s="240"/>
      <c r="J147" s="150"/>
      <c r="K147" s="151">
        <v>105</v>
      </c>
      <c r="L147" s="150"/>
      <c r="M147" s="150"/>
      <c r="N147" s="150"/>
      <c r="O147" s="150"/>
      <c r="P147" s="150"/>
      <c r="Q147" s="150"/>
      <c r="R147" s="152"/>
      <c r="T147" s="153"/>
      <c r="U147" s="150"/>
      <c r="V147" s="150"/>
      <c r="W147" s="150"/>
      <c r="X147" s="150"/>
      <c r="Y147" s="150"/>
      <c r="Z147" s="150"/>
      <c r="AA147" s="154"/>
      <c r="AT147" s="155" t="s">
        <v>161</v>
      </c>
      <c r="AU147" s="155" t="s">
        <v>97</v>
      </c>
      <c r="AV147" s="155" t="s">
        <v>97</v>
      </c>
      <c r="AW147" s="155" t="s">
        <v>106</v>
      </c>
      <c r="AX147" s="155" t="s">
        <v>76</v>
      </c>
      <c r="AY147" s="155" t="s">
        <v>145</v>
      </c>
    </row>
    <row r="148" spans="2:65" s="6" customFormat="1" ht="18.75" customHeight="1" x14ac:dyDescent="0.3">
      <c r="B148" s="156"/>
      <c r="C148" s="157"/>
      <c r="D148" s="157"/>
      <c r="E148" s="157"/>
      <c r="F148" s="241" t="s">
        <v>162</v>
      </c>
      <c r="G148" s="242"/>
      <c r="H148" s="242"/>
      <c r="I148" s="242"/>
      <c r="J148" s="157"/>
      <c r="K148" s="158">
        <v>105</v>
      </c>
      <c r="L148" s="157"/>
      <c r="M148" s="157"/>
      <c r="N148" s="157"/>
      <c r="O148" s="157"/>
      <c r="P148" s="157"/>
      <c r="Q148" s="157"/>
      <c r="R148" s="159"/>
      <c r="T148" s="160"/>
      <c r="U148" s="157"/>
      <c r="V148" s="157"/>
      <c r="W148" s="157"/>
      <c r="X148" s="157"/>
      <c r="Y148" s="157"/>
      <c r="Z148" s="157"/>
      <c r="AA148" s="161"/>
      <c r="AT148" s="162" t="s">
        <v>161</v>
      </c>
      <c r="AU148" s="162" t="s">
        <v>97</v>
      </c>
      <c r="AV148" s="162" t="s">
        <v>150</v>
      </c>
      <c r="AW148" s="162" t="s">
        <v>106</v>
      </c>
      <c r="AX148" s="162" t="s">
        <v>22</v>
      </c>
      <c r="AY148" s="162" t="s">
        <v>145</v>
      </c>
    </row>
    <row r="149" spans="2:65" s="6" customFormat="1" ht="27" customHeight="1" x14ac:dyDescent="0.3">
      <c r="B149" s="22"/>
      <c r="C149" s="142" t="s">
        <v>182</v>
      </c>
      <c r="D149" s="142" t="s">
        <v>146</v>
      </c>
      <c r="E149" s="143" t="s">
        <v>183</v>
      </c>
      <c r="F149" s="238" t="s">
        <v>184</v>
      </c>
      <c r="G149" s="234"/>
      <c r="H149" s="234"/>
      <c r="I149" s="234"/>
      <c r="J149" s="144" t="s">
        <v>149</v>
      </c>
      <c r="K149" s="145">
        <v>105</v>
      </c>
      <c r="L149" s="237">
        <v>0</v>
      </c>
      <c r="M149" s="234"/>
      <c r="N149" s="233">
        <f>ROUND($L$149*$K$149,2)</f>
        <v>0</v>
      </c>
      <c r="O149" s="234"/>
      <c r="P149" s="234"/>
      <c r="Q149" s="234"/>
      <c r="R149" s="24"/>
      <c r="T149" s="146"/>
      <c r="U149" s="29" t="s">
        <v>41</v>
      </c>
      <c r="V149" s="23"/>
      <c r="W149" s="147">
        <f>$V$149*$K$149</f>
        <v>0</v>
      </c>
      <c r="X149" s="147">
        <v>0</v>
      </c>
      <c r="Y149" s="147">
        <f>$X$149*$K$149</f>
        <v>0</v>
      </c>
      <c r="Z149" s="147">
        <v>0</v>
      </c>
      <c r="AA149" s="148">
        <f>$Z$149*$K$149</f>
        <v>0</v>
      </c>
      <c r="AR149" s="6" t="s">
        <v>150</v>
      </c>
      <c r="AT149" s="6" t="s">
        <v>146</v>
      </c>
      <c r="AU149" s="6" t="s">
        <v>97</v>
      </c>
      <c r="AY149" s="6" t="s">
        <v>145</v>
      </c>
      <c r="BE149" s="91">
        <f>IF($U$149="základní",$N$149,0)</f>
        <v>0</v>
      </c>
      <c r="BF149" s="91">
        <f>IF($U$149="snížená",$N$149,0)</f>
        <v>0</v>
      </c>
      <c r="BG149" s="91">
        <f>IF($U$149="zákl. přenesená",$N$149,0)</f>
        <v>0</v>
      </c>
      <c r="BH149" s="91">
        <f>IF($U$149="sníž. přenesená",$N$149,0)</f>
        <v>0</v>
      </c>
      <c r="BI149" s="91">
        <f>IF($U$149="nulová",$N$149,0)</f>
        <v>0</v>
      </c>
      <c r="BJ149" s="6" t="s">
        <v>22</v>
      </c>
      <c r="BK149" s="91">
        <f>ROUND($L$149*$K$149,2)</f>
        <v>0</v>
      </c>
      <c r="BL149" s="6" t="s">
        <v>150</v>
      </c>
      <c r="BM149" s="6" t="s">
        <v>185</v>
      </c>
    </row>
    <row r="150" spans="2:65" s="6" customFormat="1" ht="27" customHeight="1" x14ac:dyDescent="0.3">
      <c r="B150" s="22"/>
      <c r="C150" s="142" t="s">
        <v>186</v>
      </c>
      <c r="D150" s="142" t="s">
        <v>146</v>
      </c>
      <c r="E150" s="143" t="s">
        <v>187</v>
      </c>
      <c r="F150" s="238" t="s">
        <v>188</v>
      </c>
      <c r="G150" s="234"/>
      <c r="H150" s="234"/>
      <c r="I150" s="234"/>
      <c r="J150" s="144" t="s">
        <v>158</v>
      </c>
      <c r="K150" s="145">
        <v>77.971000000000004</v>
      </c>
      <c r="L150" s="237">
        <v>0</v>
      </c>
      <c r="M150" s="234"/>
      <c r="N150" s="233">
        <f>ROUND($L$150*$K$150,2)</f>
        <v>0</v>
      </c>
      <c r="O150" s="234"/>
      <c r="P150" s="234"/>
      <c r="Q150" s="234"/>
      <c r="R150" s="24"/>
      <c r="T150" s="146"/>
      <c r="U150" s="29" t="s">
        <v>41</v>
      </c>
      <c r="V150" s="23"/>
      <c r="W150" s="147">
        <f>$V$150*$K$150</f>
        <v>0</v>
      </c>
      <c r="X150" s="147">
        <v>0</v>
      </c>
      <c r="Y150" s="147">
        <f>$X$150*$K$150</f>
        <v>0</v>
      </c>
      <c r="Z150" s="147">
        <v>0</v>
      </c>
      <c r="AA150" s="148">
        <f>$Z$150*$K$150</f>
        <v>0</v>
      </c>
      <c r="AR150" s="6" t="s">
        <v>150</v>
      </c>
      <c r="AT150" s="6" t="s">
        <v>146</v>
      </c>
      <c r="AU150" s="6" t="s">
        <v>97</v>
      </c>
      <c r="AY150" s="6" t="s">
        <v>145</v>
      </c>
      <c r="BE150" s="91">
        <f>IF($U$150="základní",$N$150,0)</f>
        <v>0</v>
      </c>
      <c r="BF150" s="91">
        <f>IF($U$150="snížená",$N$150,0)</f>
        <v>0</v>
      </c>
      <c r="BG150" s="91">
        <f>IF($U$150="zákl. přenesená",$N$150,0)</f>
        <v>0</v>
      </c>
      <c r="BH150" s="91">
        <f>IF($U$150="sníž. přenesená",$N$150,0)</f>
        <v>0</v>
      </c>
      <c r="BI150" s="91">
        <f>IF($U$150="nulová",$N$150,0)</f>
        <v>0</v>
      </c>
      <c r="BJ150" s="6" t="s">
        <v>22</v>
      </c>
      <c r="BK150" s="91">
        <f>ROUND($L$150*$K$150,2)</f>
        <v>0</v>
      </c>
      <c r="BL150" s="6" t="s">
        <v>150</v>
      </c>
      <c r="BM150" s="6" t="s">
        <v>189</v>
      </c>
    </row>
    <row r="151" spans="2:65" s="6" customFormat="1" ht="18.75" customHeight="1" x14ac:dyDescent="0.3">
      <c r="B151" s="149"/>
      <c r="C151" s="150"/>
      <c r="D151" s="150"/>
      <c r="E151" s="150"/>
      <c r="F151" s="239" t="s">
        <v>190</v>
      </c>
      <c r="G151" s="240"/>
      <c r="H151" s="240"/>
      <c r="I151" s="240"/>
      <c r="J151" s="150"/>
      <c r="K151" s="151">
        <v>13.715999999999999</v>
      </c>
      <c r="L151" s="150"/>
      <c r="M151" s="150"/>
      <c r="N151" s="150"/>
      <c r="O151" s="150"/>
      <c r="P151" s="150"/>
      <c r="Q151" s="150"/>
      <c r="R151" s="152"/>
      <c r="T151" s="153"/>
      <c r="U151" s="150"/>
      <c r="V151" s="150"/>
      <c r="W151" s="150"/>
      <c r="X151" s="150"/>
      <c r="Y151" s="150"/>
      <c r="Z151" s="150"/>
      <c r="AA151" s="154"/>
      <c r="AT151" s="155" t="s">
        <v>161</v>
      </c>
      <c r="AU151" s="155" t="s">
        <v>97</v>
      </c>
      <c r="AV151" s="155" t="s">
        <v>97</v>
      </c>
      <c r="AW151" s="155" t="s">
        <v>106</v>
      </c>
      <c r="AX151" s="155" t="s">
        <v>76</v>
      </c>
      <c r="AY151" s="155" t="s">
        <v>145</v>
      </c>
    </row>
    <row r="152" spans="2:65" s="6" customFormat="1" ht="18.75" customHeight="1" x14ac:dyDescent="0.3">
      <c r="B152" s="149"/>
      <c r="C152" s="150"/>
      <c r="D152" s="150"/>
      <c r="E152" s="150"/>
      <c r="F152" s="239" t="s">
        <v>191</v>
      </c>
      <c r="G152" s="240"/>
      <c r="H152" s="240"/>
      <c r="I152" s="240"/>
      <c r="J152" s="150"/>
      <c r="K152" s="151">
        <v>52.53</v>
      </c>
      <c r="L152" s="150"/>
      <c r="M152" s="150"/>
      <c r="N152" s="150"/>
      <c r="O152" s="150"/>
      <c r="P152" s="150"/>
      <c r="Q152" s="150"/>
      <c r="R152" s="152"/>
      <c r="T152" s="153"/>
      <c r="U152" s="150"/>
      <c r="V152" s="150"/>
      <c r="W152" s="150"/>
      <c r="X152" s="150"/>
      <c r="Y152" s="150"/>
      <c r="Z152" s="150"/>
      <c r="AA152" s="154"/>
      <c r="AT152" s="155" t="s">
        <v>161</v>
      </c>
      <c r="AU152" s="155" t="s">
        <v>97</v>
      </c>
      <c r="AV152" s="155" t="s">
        <v>97</v>
      </c>
      <c r="AW152" s="155" t="s">
        <v>106</v>
      </c>
      <c r="AX152" s="155" t="s">
        <v>76</v>
      </c>
      <c r="AY152" s="155" t="s">
        <v>145</v>
      </c>
    </row>
    <row r="153" spans="2:65" s="6" customFormat="1" ht="18.75" customHeight="1" x14ac:dyDescent="0.3">
      <c r="B153" s="149"/>
      <c r="C153" s="150"/>
      <c r="D153" s="150"/>
      <c r="E153" s="150"/>
      <c r="F153" s="239" t="s">
        <v>192</v>
      </c>
      <c r="G153" s="240"/>
      <c r="H153" s="240"/>
      <c r="I153" s="240"/>
      <c r="J153" s="150"/>
      <c r="K153" s="151">
        <v>11.725</v>
      </c>
      <c r="L153" s="150"/>
      <c r="M153" s="150"/>
      <c r="N153" s="150"/>
      <c r="O153" s="150"/>
      <c r="P153" s="150"/>
      <c r="Q153" s="150"/>
      <c r="R153" s="152"/>
      <c r="T153" s="153"/>
      <c r="U153" s="150"/>
      <c r="V153" s="150"/>
      <c r="W153" s="150"/>
      <c r="X153" s="150"/>
      <c r="Y153" s="150"/>
      <c r="Z153" s="150"/>
      <c r="AA153" s="154"/>
      <c r="AT153" s="155" t="s">
        <v>161</v>
      </c>
      <c r="AU153" s="155" t="s">
        <v>97</v>
      </c>
      <c r="AV153" s="155" t="s">
        <v>97</v>
      </c>
      <c r="AW153" s="155" t="s">
        <v>106</v>
      </c>
      <c r="AX153" s="155" t="s">
        <v>76</v>
      </c>
      <c r="AY153" s="155" t="s">
        <v>145</v>
      </c>
    </row>
    <row r="154" spans="2:65" s="6" customFormat="1" ht="18.75" customHeight="1" x14ac:dyDescent="0.3">
      <c r="B154" s="156"/>
      <c r="C154" s="157"/>
      <c r="D154" s="157"/>
      <c r="E154" s="157"/>
      <c r="F154" s="241" t="s">
        <v>162</v>
      </c>
      <c r="G154" s="242"/>
      <c r="H154" s="242"/>
      <c r="I154" s="242"/>
      <c r="J154" s="157"/>
      <c r="K154" s="158">
        <v>77.971000000000004</v>
      </c>
      <c r="L154" s="157"/>
      <c r="M154" s="157"/>
      <c r="N154" s="157"/>
      <c r="O154" s="157"/>
      <c r="P154" s="157"/>
      <c r="Q154" s="157"/>
      <c r="R154" s="159"/>
      <c r="T154" s="160"/>
      <c r="U154" s="157"/>
      <c r="V154" s="157"/>
      <c r="W154" s="157"/>
      <c r="X154" s="157"/>
      <c r="Y154" s="157"/>
      <c r="Z154" s="157"/>
      <c r="AA154" s="161"/>
      <c r="AT154" s="162" t="s">
        <v>161</v>
      </c>
      <c r="AU154" s="162" t="s">
        <v>97</v>
      </c>
      <c r="AV154" s="162" t="s">
        <v>150</v>
      </c>
      <c r="AW154" s="162" t="s">
        <v>106</v>
      </c>
      <c r="AX154" s="162" t="s">
        <v>22</v>
      </c>
      <c r="AY154" s="162" t="s">
        <v>145</v>
      </c>
    </row>
    <row r="155" spans="2:65" s="6" customFormat="1" ht="27" customHeight="1" x14ac:dyDescent="0.3">
      <c r="B155" s="22"/>
      <c r="C155" s="142" t="s">
        <v>26</v>
      </c>
      <c r="D155" s="142" t="s">
        <v>146</v>
      </c>
      <c r="E155" s="143" t="s">
        <v>193</v>
      </c>
      <c r="F155" s="238" t="s">
        <v>194</v>
      </c>
      <c r="G155" s="234"/>
      <c r="H155" s="234"/>
      <c r="I155" s="234"/>
      <c r="J155" s="144" t="s">
        <v>158</v>
      </c>
      <c r="K155" s="145">
        <v>75.790000000000006</v>
      </c>
      <c r="L155" s="237">
        <v>0</v>
      </c>
      <c r="M155" s="234"/>
      <c r="N155" s="233">
        <f>ROUND($L$155*$K$155,2)</f>
        <v>0</v>
      </c>
      <c r="O155" s="234"/>
      <c r="P155" s="234"/>
      <c r="Q155" s="234"/>
      <c r="R155" s="24"/>
      <c r="T155" s="146"/>
      <c r="U155" s="29" t="s">
        <v>41</v>
      </c>
      <c r="V155" s="23"/>
      <c r="W155" s="147">
        <f>$V$155*$K$155</f>
        <v>0</v>
      </c>
      <c r="X155" s="147">
        <v>0</v>
      </c>
      <c r="Y155" s="147">
        <f>$X$155*$K$155</f>
        <v>0</v>
      </c>
      <c r="Z155" s="147">
        <v>0</v>
      </c>
      <c r="AA155" s="148">
        <f>$Z$155*$K$155</f>
        <v>0</v>
      </c>
      <c r="AR155" s="6" t="s">
        <v>150</v>
      </c>
      <c r="AT155" s="6" t="s">
        <v>146</v>
      </c>
      <c r="AU155" s="6" t="s">
        <v>97</v>
      </c>
      <c r="AY155" s="6" t="s">
        <v>145</v>
      </c>
      <c r="BE155" s="91">
        <f>IF($U$155="základní",$N$155,0)</f>
        <v>0</v>
      </c>
      <c r="BF155" s="91">
        <f>IF($U$155="snížená",$N$155,0)</f>
        <v>0</v>
      </c>
      <c r="BG155" s="91">
        <f>IF($U$155="zákl. přenesená",$N$155,0)</f>
        <v>0</v>
      </c>
      <c r="BH155" s="91">
        <f>IF($U$155="sníž. přenesená",$N$155,0)</f>
        <v>0</v>
      </c>
      <c r="BI155" s="91">
        <f>IF($U$155="nulová",$N$155,0)</f>
        <v>0</v>
      </c>
      <c r="BJ155" s="6" t="s">
        <v>22</v>
      </c>
      <c r="BK155" s="91">
        <f>ROUND($L$155*$K$155,2)</f>
        <v>0</v>
      </c>
      <c r="BL155" s="6" t="s">
        <v>150</v>
      </c>
      <c r="BM155" s="6" t="s">
        <v>195</v>
      </c>
    </row>
    <row r="156" spans="2:65" s="6" customFormat="1" ht="18.75" customHeight="1" x14ac:dyDescent="0.3">
      <c r="B156" s="149"/>
      <c r="C156" s="150"/>
      <c r="D156" s="150"/>
      <c r="E156" s="150"/>
      <c r="F156" s="239" t="s">
        <v>196</v>
      </c>
      <c r="G156" s="240"/>
      <c r="H156" s="240"/>
      <c r="I156" s="240"/>
      <c r="J156" s="150"/>
      <c r="K156" s="151">
        <v>13.715999999999999</v>
      </c>
      <c r="L156" s="150"/>
      <c r="M156" s="150"/>
      <c r="N156" s="150"/>
      <c r="O156" s="150"/>
      <c r="P156" s="150"/>
      <c r="Q156" s="150"/>
      <c r="R156" s="152"/>
      <c r="T156" s="153"/>
      <c r="U156" s="150"/>
      <c r="V156" s="150"/>
      <c r="W156" s="150"/>
      <c r="X156" s="150"/>
      <c r="Y156" s="150"/>
      <c r="Z156" s="150"/>
      <c r="AA156" s="154"/>
      <c r="AT156" s="155" t="s">
        <v>161</v>
      </c>
      <c r="AU156" s="155" t="s">
        <v>97</v>
      </c>
      <c r="AV156" s="155" t="s">
        <v>97</v>
      </c>
      <c r="AW156" s="155" t="s">
        <v>106</v>
      </c>
      <c r="AX156" s="155" t="s">
        <v>76</v>
      </c>
      <c r="AY156" s="155" t="s">
        <v>145</v>
      </c>
    </row>
    <row r="157" spans="2:65" s="6" customFormat="1" ht="18.75" customHeight="1" x14ac:dyDescent="0.3">
      <c r="B157" s="149"/>
      <c r="C157" s="150"/>
      <c r="D157" s="150"/>
      <c r="E157" s="150"/>
      <c r="F157" s="239" t="s">
        <v>197</v>
      </c>
      <c r="G157" s="240"/>
      <c r="H157" s="240"/>
      <c r="I157" s="240"/>
      <c r="J157" s="150"/>
      <c r="K157" s="151">
        <v>-0.92600000000000005</v>
      </c>
      <c r="L157" s="150"/>
      <c r="M157" s="150"/>
      <c r="N157" s="150"/>
      <c r="O157" s="150"/>
      <c r="P157" s="150"/>
      <c r="Q157" s="150"/>
      <c r="R157" s="152"/>
      <c r="T157" s="153"/>
      <c r="U157" s="150"/>
      <c r="V157" s="150"/>
      <c r="W157" s="150"/>
      <c r="X157" s="150"/>
      <c r="Y157" s="150"/>
      <c r="Z157" s="150"/>
      <c r="AA157" s="154"/>
      <c r="AT157" s="155" t="s">
        <v>161</v>
      </c>
      <c r="AU157" s="155" t="s">
        <v>97</v>
      </c>
      <c r="AV157" s="155" t="s">
        <v>97</v>
      </c>
      <c r="AW157" s="155" t="s">
        <v>106</v>
      </c>
      <c r="AX157" s="155" t="s">
        <v>76</v>
      </c>
      <c r="AY157" s="155" t="s">
        <v>145</v>
      </c>
    </row>
    <row r="158" spans="2:65" s="6" customFormat="1" ht="18.75" customHeight="1" x14ac:dyDescent="0.3">
      <c r="B158" s="149"/>
      <c r="C158" s="150"/>
      <c r="D158" s="150"/>
      <c r="E158" s="150"/>
      <c r="F158" s="239" t="s">
        <v>198</v>
      </c>
      <c r="G158" s="240"/>
      <c r="H158" s="240"/>
      <c r="I158" s="240"/>
      <c r="J158" s="150"/>
      <c r="K158" s="151">
        <v>63</v>
      </c>
      <c r="L158" s="150"/>
      <c r="M158" s="150"/>
      <c r="N158" s="150"/>
      <c r="O158" s="150"/>
      <c r="P158" s="150"/>
      <c r="Q158" s="150"/>
      <c r="R158" s="152"/>
      <c r="T158" s="153"/>
      <c r="U158" s="150"/>
      <c r="V158" s="150"/>
      <c r="W158" s="150"/>
      <c r="X158" s="150"/>
      <c r="Y158" s="150"/>
      <c r="Z158" s="150"/>
      <c r="AA158" s="154"/>
      <c r="AT158" s="155" t="s">
        <v>161</v>
      </c>
      <c r="AU158" s="155" t="s">
        <v>97</v>
      </c>
      <c r="AV158" s="155" t="s">
        <v>97</v>
      </c>
      <c r="AW158" s="155" t="s">
        <v>106</v>
      </c>
      <c r="AX158" s="155" t="s">
        <v>76</v>
      </c>
      <c r="AY158" s="155" t="s">
        <v>145</v>
      </c>
    </row>
    <row r="159" spans="2:65" s="6" customFormat="1" ht="18.75" customHeight="1" x14ac:dyDescent="0.3">
      <c r="B159" s="156"/>
      <c r="C159" s="157"/>
      <c r="D159" s="157"/>
      <c r="E159" s="157"/>
      <c r="F159" s="241" t="s">
        <v>162</v>
      </c>
      <c r="G159" s="242"/>
      <c r="H159" s="242"/>
      <c r="I159" s="242"/>
      <c r="J159" s="157"/>
      <c r="K159" s="158">
        <v>75.790000000000006</v>
      </c>
      <c r="L159" s="157"/>
      <c r="M159" s="157"/>
      <c r="N159" s="157"/>
      <c r="O159" s="157"/>
      <c r="P159" s="157"/>
      <c r="Q159" s="157"/>
      <c r="R159" s="159"/>
      <c r="T159" s="160"/>
      <c r="U159" s="157"/>
      <c r="V159" s="157"/>
      <c r="W159" s="157"/>
      <c r="X159" s="157"/>
      <c r="Y159" s="157"/>
      <c r="Z159" s="157"/>
      <c r="AA159" s="161"/>
      <c r="AT159" s="162" t="s">
        <v>161</v>
      </c>
      <c r="AU159" s="162" t="s">
        <v>97</v>
      </c>
      <c r="AV159" s="162" t="s">
        <v>150</v>
      </c>
      <c r="AW159" s="162" t="s">
        <v>106</v>
      </c>
      <c r="AX159" s="162" t="s">
        <v>22</v>
      </c>
      <c r="AY159" s="162" t="s">
        <v>145</v>
      </c>
    </row>
    <row r="160" spans="2:65" s="6" customFormat="1" ht="15.75" customHeight="1" x14ac:dyDescent="0.3">
      <c r="B160" s="22"/>
      <c r="C160" s="142" t="s">
        <v>199</v>
      </c>
      <c r="D160" s="142" t="s">
        <v>146</v>
      </c>
      <c r="E160" s="143" t="s">
        <v>200</v>
      </c>
      <c r="F160" s="238" t="s">
        <v>201</v>
      </c>
      <c r="G160" s="234"/>
      <c r="H160" s="234"/>
      <c r="I160" s="234"/>
      <c r="J160" s="144" t="s">
        <v>158</v>
      </c>
      <c r="K160" s="145">
        <v>77.971000000000004</v>
      </c>
      <c r="L160" s="237">
        <v>0</v>
      </c>
      <c r="M160" s="234"/>
      <c r="N160" s="233">
        <f>ROUND($L$160*$K$160,2)</f>
        <v>0</v>
      </c>
      <c r="O160" s="234"/>
      <c r="P160" s="234"/>
      <c r="Q160" s="234"/>
      <c r="R160" s="24"/>
      <c r="T160" s="146"/>
      <c r="U160" s="29" t="s">
        <v>41</v>
      </c>
      <c r="V160" s="23"/>
      <c r="W160" s="147">
        <f>$V$160*$K$160</f>
        <v>0</v>
      </c>
      <c r="X160" s="147">
        <v>0</v>
      </c>
      <c r="Y160" s="147">
        <f>$X$160*$K$160</f>
        <v>0</v>
      </c>
      <c r="Z160" s="147">
        <v>0</v>
      </c>
      <c r="AA160" s="148">
        <f>$Z$160*$K$160</f>
        <v>0</v>
      </c>
      <c r="AR160" s="6" t="s">
        <v>150</v>
      </c>
      <c r="AT160" s="6" t="s">
        <v>146</v>
      </c>
      <c r="AU160" s="6" t="s">
        <v>97</v>
      </c>
      <c r="AY160" s="6" t="s">
        <v>145</v>
      </c>
      <c r="BE160" s="91">
        <f>IF($U$160="základní",$N$160,0)</f>
        <v>0</v>
      </c>
      <c r="BF160" s="91">
        <f>IF($U$160="snížená",$N$160,0)</f>
        <v>0</v>
      </c>
      <c r="BG160" s="91">
        <f>IF($U$160="zákl. přenesená",$N$160,0)</f>
        <v>0</v>
      </c>
      <c r="BH160" s="91">
        <f>IF($U$160="sníž. přenesená",$N$160,0)</f>
        <v>0</v>
      </c>
      <c r="BI160" s="91">
        <f>IF($U$160="nulová",$N$160,0)</f>
        <v>0</v>
      </c>
      <c r="BJ160" s="6" t="s">
        <v>22</v>
      </c>
      <c r="BK160" s="91">
        <f>ROUND($L$160*$K$160,2)</f>
        <v>0</v>
      </c>
      <c r="BL160" s="6" t="s">
        <v>150</v>
      </c>
      <c r="BM160" s="6" t="s">
        <v>202</v>
      </c>
    </row>
    <row r="161" spans="2:65" s="6" customFormat="1" ht="18.75" customHeight="1" x14ac:dyDescent="0.3">
      <c r="B161" s="149"/>
      <c r="C161" s="150"/>
      <c r="D161" s="150"/>
      <c r="E161" s="150"/>
      <c r="F161" s="239" t="s">
        <v>203</v>
      </c>
      <c r="G161" s="240"/>
      <c r="H161" s="240"/>
      <c r="I161" s="240"/>
      <c r="J161" s="150"/>
      <c r="K161" s="151">
        <v>13.715999999999999</v>
      </c>
      <c r="L161" s="150"/>
      <c r="M161" s="150"/>
      <c r="N161" s="150"/>
      <c r="O161" s="150"/>
      <c r="P161" s="150"/>
      <c r="Q161" s="150"/>
      <c r="R161" s="152"/>
      <c r="T161" s="153"/>
      <c r="U161" s="150"/>
      <c r="V161" s="150"/>
      <c r="W161" s="150"/>
      <c r="X161" s="150"/>
      <c r="Y161" s="150"/>
      <c r="Z161" s="150"/>
      <c r="AA161" s="154"/>
      <c r="AT161" s="155" t="s">
        <v>161</v>
      </c>
      <c r="AU161" s="155" t="s">
        <v>97</v>
      </c>
      <c r="AV161" s="155" t="s">
        <v>97</v>
      </c>
      <c r="AW161" s="155" t="s">
        <v>106</v>
      </c>
      <c r="AX161" s="155" t="s">
        <v>76</v>
      </c>
      <c r="AY161" s="155" t="s">
        <v>145</v>
      </c>
    </row>
    <row r="162" spans="2:65" s="6" customFormat="1" ht="18.75" customHeight="1" x14ac:dyDescent="0.3">
      <c r="B162" s="149"/>
      <c r="C162" s="150"/>
      <c r="D162" s="150"/>
      <c r="E162" s="150"/>
      <c r="F162" s="239" t="s">
        <v>191</v>
      </c>
      <c r="G162" s="240"/>
      <c r="H162" s="240"/>
      <c r="I162" s="240"/>
      <c r="J162" s="150"/>
      <c r="K162" s="151">
        <v>52.53</v>
      </c>
      <c r="L162" s="150"/>
      <c r="M162" s="150"/>
      <c r="N162" s="150"/>
      <c r="O162" s="150"/>
      <c r="P162" s="150"/>
      <c r="Q162" s="150"/>
      <c r="R162" s="152"/>
      <c r="T162" s="153"/>
      <c r="U162" s="150"/>
      <c r="V162" s="150"/>
      <c r="W162" s="150"/>
      <c r="X162" s="150"/>
      <c r="Y162" s="150"/>
      <c r="Z162" s="150"/>
      <c r="AA162" s="154"/>
      <c r="AT162" s="155" t="s">
        <v>161</v>
      </c>
      <c r="AU162" s="155" t="s">
        <v>97</v>
      </c>
      <c r="AV162" s="155" t="s">
        <v>97</v>
      </c>
      <c r="AW162" s="155" t="s">
        <v>106</v>
      </c>
      <c r="AX162" s="155" t="s">
        <v>76</v>
      </c>
      <c r="AY162" s="155" t="s">
        <v>145</v>
      </c>
    </row>
    <row r="163" spans="2:65" s="6" customFormat="1" ht="18.75" customHeight="1" x14ac:dyDescent="0.3">
      <c r="B163" s="149"/>
      <c r="C163" s="150"/>
      <c r="D163" s="150"/>
      <c r="E163" s="150"/>
      <c r="F163" s="239" t="s">
        <v>192</v>
      </c>
      <c r="G163" s="240"/>
      <c r="H163" s="240"/>
      <c r="I163" s="240"/>
      <c r="J163" s="150"/>
      <c r="K163" s="151">
        <v>11.725</v>
      </c>
      <c r="L163" s="150"/>
      <c r="M163" s="150"/>
      <c r="N163" s="150"/>
      <c r="O163" s="150"/>
      <c r="P163" s="150"/>
      <c r="Q163" s="150"/>
      <c r="R163" s="152"/>
      <c r="T163" s="153"/>
      <c r="U163" s="150"/>
      <c r="V163" s="150"/>
      <c r="W163" s="150"/>
      <c r="X163" s="150"/>
      <c r="Y163" s="150"/>
      <c r="Z163" s="150"/>
      <c r="AA163" s="154"/>
      <c r="AT163" s="155" t="s">
        <v>161</v>
      </c>
      <c r="AU163" s="155" t="s">
        <v>97</v>
      </c>
      <c r="AV163" s="155" t="s">
        <v>97</v>
      </c>
      <c r="AW163" s="155" t="s">
        <v>106</v>
      </c>
      <c r="AX163" s="155" t="s">
        <v>76</v>
      </c>
      <c r="AY163" s="155" t="s">
        <v>145</v>
      </c>
    </row>
    <row r="164" spans="2:65" s="6" customFormat="1" ht="18.75" customHeight="1" x14ac:dyDescent="0.3">
      <c r="B164" s="156"/>
      <c r="C164" s="157"/>
      <c r="D164" s="157"/>
      <c r="E164" s="157"/>
      <c r="F164" s="241" t="s">
        <v>162</v>
      </c>
      <c r="G164" s="242"/>
      <c r="H164" s="242"/>
      <c r="I164" s="242"/>
      <c r="J164" s="157"/>
      <c r="K164" s="158">
        <v>77.971000000000004</v>
      </c>
      <c r="L164" s="157"/>
      <c r="M164" s="157"/>
      <c r="N164" s="157"/>
      <c r="O164" s="157"/>
      <c r="P164" s="157"/>
      <c r="Q164" s="157"/>
      <c r="R164" s="159"/>
      <c r="T164" s="160"/>
      <c r="U164" s="157"/>
      <c r="V164" s="157"/>
      <c r="W164" s="157"/>
      <c r="X164" s="157"/>
      <c r="Y164" s="157"/>
      <c r="Z164" s="157"/>
      <c r="AA164" s="161"/>
      <c r="AT164" s="162" t="s">
        <v>161</v>
      </c>
      <c r="AU164" s="162" t="s">
        <v>97</v>
      </c>
      <c r="AV164" s="162" t="s">
        <v>150</v>
      </c>
      <c r="AW164" s="162" t="s">
        <v>106</v>
      </c>
      <c r="AX164" s="162" t="s">
        <v>22</v>
      </c>
      <c r="AY164" s="162" t="s">
        <v>145</v>
      </c>
    </row>
    <row r="165" spans="2:65" s="6" customFormat="1" ht="27" customHeight="1" x14ac:dyDescent="0.3">
      <c r="B165" s="22"/>
      <c r="C165" s="142" t="s">
        <v>204</v>
      </c>
      <c r="D165" s="142" t="s">
        <v>146</v>
      </c>
      <c r="E165" s="143" t="s">
        <v>205</v>
      </c>
      <c r="F165" s="238" t="s">
        <v>206</v>
      </c>
      <c r="G165" s="234"/>
      <c r="H165" s="234"/>
      <c r="I165" s="234"/>
      <c r="J165" s="144" t="s">
        <v>207</v>
      </c>
      <c r="K165" s="145">
        <v>121.264</v>
      </c>
      <c r="L165" s="237">
        <v>0</v>
      </c>
      <c r="M165" s="234"/>
      <c r="N165" s="233">
        <f>ROUND($L$165*$K$165,2)</f>
        <v>0</v>
      </c>
      <c r="O165" s="234"/>
      <c r="P165" s="234"/>
      <c r="Q165" s="234"/>
      <c r="R165" s="24"/>
      <c r="T165" s="146"/>
      <c r="U165" s="29" t="s">
        <v>41</v>
      </c>
      <c r="V165" s="23"/>
      <c r="W165" s="147">
        <f>$V$165*$K$165</f>
        <v>0</v>
      </c>
      <c r="X165" s="147">
        <v>0</v>
      </c>
      <c r="Y165" s="147">
        <f>$X$165*$K$165</f>
        <v>0</v>
      </c>
      <c r="Z165" s="147">
        <v>0</v>
      </c>
      <c r="AA165" s="148">
        <f>$Z$165*$K$165</f>
        <v>0</v>
      </c>
      <c r="AR165" s="6" t="s">
        <v>150</v>
      </c>
      <c r="AT165" s="6" t="s">
        <v>146</v>
      </c>
      <c r="AU165" s="6" t="s">
        <v>97</v>
      </c>
      <c r="AY165" s="6" t="s">
        <v>145</v>
      </c>
      <c r="BE165" s="91">
        <f>IF($U$165="základní",$N$165,0)</f>
        <v>0</v>
      </c>
      <c r="BF165" s="91">
        <f>IF($U$165="snížená",$N$165,0)</f>
        <v>0</v>
      </c>
      <c r="BG165" s="91">
        <f>IF($U$165="zákl. přenesená",$N$165,0)</f>
        <v>0</v>
      </c>
      <c r="BH165" s="91">
        <f>IF($U$165="sníž. přenesená",$N$165,0)</f>
        <v>0</v>
      </c>
      <c r="BI165" s="91">
        <f>IF($U$165="nulová",$N$165,0)</f>
        <v>0</v>
      </c>
      <c r="BJ165" s="6" t="s">
        <v>22</v>
      </c>
      <c r="BK165" s="91">
        <f>ROUND($L$165*$K$165,2)</f>
        <v>0</v>
      </c>
      <c r="BL165" s="6" t="s">
        <v>150</v>
      </c>
      <c r="BM165" s="6" t="s">
        <v>208</v>
      </c>
    </row>
    <row r="166" spans="2:65" s="6" customFormat="1" ht="18.75" customHeight="1" x14ac:dyDescent="0.3">
      <c r="B166" s="149"/>
      <c r="C166" s="150"/>
      <c r="D166" s="150"/>
      <c r="E166" s="150"/>
      <c r="F166" s="239" t="s">
        <v>209</v>
      </c>
      <c r="G166" s="240"/>
      <c r="H166" s="240"/>
      <c r="I166" s="240"/>
      <c r="J166" s="150"/>
      <c r="K166" s="151">
        <v>121.264</v>
      </c>
      <c r="L166" s="150"/>
      <c r="M166" s="150"/>
      <c r="N166" s="150"/>
      <c r="O166" s="150"/>
      <c r="P166" s="150"/>
      <c r="Q166" s="150"/>
      <c r="R166" s="152"/>
      <c r="T166" s="153"/>
      <c r="U166" s="150"/>
      <c r="V166" s="150"/>
      <c r="W166" s="150"/>
      <c r="X166" s="150"/>
      <c r="Y166" s="150"/>
      <c r="Z166" s="150"/>
      <c r="AA166" s="154"/>
      <c r="AT166" s="155" t="s">
        <v>161</v>
      </c>
      <c r="AU166" s="155" t="s">
        <v>97</v>
      </c>
      <c r="AV166" s="155" t="s">
        <v>97</v>
      </c>
      <c r="AW166" s="155" t="s">
        <v>106</v>
      </c>
      <c r="AX166" s="155" t="s">
        <v>76</v>
      </c>
      <c r="AY166" s="155" t="s">
        <v>145</v>
      </c>
    </row>
    <row r="167" spans="2:65" s="6" customFormat="1" ht="18.75" customHeight="1" x14ac:dyDescent="0.3">
      <c r="B167" s="156"/>
      <c r="C167" s="157"/>
      <c r="D167" s="157"/>
      <c r="E167" s="157"/>
      <c r="F167" s="241" t="s">
        <v>162</v>
      </c>
      <c r="G167" s="242"/>
      <c r="H167" s="242"/>
      <c r="I167" s="242"/>
      <c r="J167" s="157"/>
      <c r="K167" s="158">
        <v>121.264</v>
      </c>
      <c r="L167" s="157"/>
      <c r="M167" s="157"/>
      <c r="N167" s="157"/>
      <c r="O167" s="157"/>
      <c r="P167" s="157"/>
      <c r="Q167" s="157"/>
      <c r="R167" s="159"/>
      <c r="T167" s="160"/>
      <c r="U167" s="157"/>
      <c r="V167" s="157"/>
      <c r="W167" s="157"/>
      <c r="X167" s="157"/>
      <c r="Y167" s="157"/>
      <c r="Z167" s="157"/>
      <c r="AA167" s="161"/>
      <c r="AT167" s="162" t="s">
        <v>161</v>
      </c>
      <c r="AU167" s="162" t="s">
        <v>97</v>
      </c>
      <c r="AV167" s="162" t="s">
        <v>150</v>
      </c>
      <c r="AW167" s="162" t="s">
        <v>106</v>
      </c>
      <c r="AX167" s="162" t="s">
        <v>22</v>
      </c>
      <c r="AY167" s="162" t="s">
        <v>145</v>
      </c>
    </row>
    <row r="168" spans="2:65" s="6" customFormat="1" ht="27" customHeight="1" x14ac:dyDescent="0.3">
      <c r="B168" s="22"/>
      <c r="C168" s="142" t="s">
        <v>210</v>
      </c>
      <c r="D168" s="142" t="s">
        <v>146</v>
      </c>
      <c r="E168" s="143" t="s">
        <v>211</v>
      </c>
      <c r="F168" s="238" t="s">
        <v>212</v>
      </c>
      <c r="G168" s="234"/>
      <c r="H168" s="234"/>
      <c r="I168" s="234"/>
      <c r="J168" s="144" t="s">
        <v>158</v>
      </c>
      <c r="K168" s="145">
        <v>52.53</v>
      </c>
      <c r="L168" s="237">
        <v>0</v>
      </c>
      <c r="M168" s="234"/>
      <c r="N168" s="233">
        <f>ROUND($L$168*$K$168,2)</f>
        <v>0</v>
      </c>
      <c r="O168" s="234"/>
      <c r="P168" s="234"/>
      <c r="Q168" s="234"/>
      <c r="R168" s="24"/>
      <c r="T168" s="146"/>
      <c r="U168" s="29" t="s">
        <v>41</v>
      </c>
      <c r="V168" s="23"/>
      <c r="W168" s="147">
        <f>$V$168*$K$168</f>
        <v>0</v>
      </c>
      <c r="X168" s="147">
        <v>0</v>
      </c>
      <c r="Y168" s="147">
        <f>$X$168*$K$168</f>
        <v>0</v>
      </c>
      <c r="Z168" s="147">
        <v>0</v>
      </c>
      <c r="AA168" s="148">
        <f>$Z$168*$K$168</f>
        <v>0</v>
      </c>
      <c r="AR168" s="6" t="s">
        <v>150</v>
      </c>
      <c r="AT168" s="6" t="s">
        <v>146</v>
      </c>
      <c r="AU168" s="6" t="s">
        <v>97</v>
      </c>
      <c r="AY168" s="6" t="s">
        <v>145</v>
      </c>
      <c r="BE168" s="91">
        <f>IF($U$168="základní",$N$168,0)</f>
        <v>0</v>
      </c>
      <c r="BF168" s="91">
        <f>IF($U$168="snížená",$N$168,0)</f>
        <v>0</v>
      </c>
      <c r="BG168" s="91">
        <f>IF($U$168="zákl. přenesená",$N$168,0)</f>
        <v>0</v>
      </c>
      <c r="BH168" s="91">
        <f>IF($U$168="sníž. přenesená",$N$168,0)</f>
        <v>0</v>
      </c>
      <c r="BI168" s="91">
        <f>IF($U$168="nulová",$N$168,0)</f>
        <v>0</v>
      </c>
      <c r="BJ168" s="6" t="s">
        <v>22</v>
      </c>
      <c r="BK168" s="91">
        <f>ROUND($L$168*$K$168,2)</f>
        <v>0</v>
      </c>
      <c r="BL168" s="6" t="s">
        <v>150</v>
      </c>
      <c r="BM168" s="6" t="s">
        <v>213</v>
      </c>
    </row>
    <row r="169" spans="2:65" s="6" customFormat="1" ht="18.75" customHeight="1" x14ac:dyDescent="0.3">
      <c r="B169" s="149"/>
      <c r="C169" s="150"/>
      <c r="D169" s="150"/>
      <c r="E169" s="150"/>
      <c r="F169" s="239" t="s">
        <v>214</v>
      </c>
      <c r="G169" s="240"/>
      <c r="H169" s="240"/>
      <c r="I169" s="240"/>
      <c r="J169" s="150"/>
      <c r="K169" s="151">
        <v>13.715999999999999</v>
      </c>
      <c r="L169" s="150"/>
      <c r="M169" s="150"/>
      <c r="N169" s="150"/>
      <c r="O169" s="150"/>
      <c r="P169" s="150"/>
      <c r="Q169" s="150"/>
      <c r="R169" s="152"/>
      <c r="T169" s="153"/>
      <c r="U169" s="150"/>
      <c r="V169" s="150"/>
      <c r="W169" s="150"/>
      <c r="X169" s="150"/>
      <c r="Y169" s="150"/>
      <c r="Z169" s="150"/>
      <c r="AA169" s="154"/>
      <c r="AT169" s="155" t="s">
        <v>161</v>
      </c>
      <c r="AU169" s="155" t="s">
        <v>97</v>
      </c>
      <c r="AV169" s="155" t="s">
        <v>97</v>
      </c>
      <c r="AW169" s="155" t="s">
        <v>106</v>
      </c>
      <c r="AX169" s="155" t="s">
        <v>76</v>
      </c>
      <c r="AY169" s="155" t="s">
        <v>145</v>
      </c>
    </row>
    <row r="170" spans="2:65" s="6" customFormat="1" ht="18.75" customHeight="1" x14ac:dyDescent="0.3">
      <c r="B170" s="149"/>
      <c r="C170" s="150"/>
      <c r="D170" s="150"/>
      <c r="E170" s="150"/>
      <c r="F170" s="239" t="s">
        <v>215</v>
      </c>
      <c r="G170" s="240"/>
      <c r="H170" s="240"/>
      <c r="I170" s="240"/>
      <c r="J170" s="150"/>
      <c r="K170" s="151">
        <v>-1.0289999999999999</v>
      </c>
      <c r="L170" s="150"/>
      <c r="M170" s="150"/>
      <c r="N170" s="150"/>
      <c r="O170" s="150"/>
      <c r="P170" s="150"/>
      <c r="Q170" s="150"/>
      <c r="R170" s="152"/>
      <c r="T170" s="153"/>
      <c r="U170" s="150"/>
      <c r="V170" s="150"/>
      <c r="W170" s="150"/>
      <c r="X170" s="150"/>
      <c r="Y170" s="150"/>
      <c r="Z170" s="150"/>
      <c r="AA170" s="154"/>
      <c r="AT170" s="155" t="s">
        <v>161</v>
      </c>
      <c r="AU170" s="155" t="s">
        <v>97</v>
      </c>
      <c r="AV170" s="155" t="s">
        <v>97</v>
      </c>
      <c r="AW170" s="155" t="s">
        <v>106</v>
      </c>
      <c r="AX170" s="155" t="s">
        <v>76</v>
      </c>
      <c r="AY170" s="155" t="s">
        <v>145</v>
      </c>
    </row>
    <row r="171" spans="2:65" s="6" customFormat="1" ht="18.75" customHeight="1" x14ac:dyDescent="0.3">
      <c r="B171" s="149"/>
      <c r="C171" s="150"/>
      <c r="D171" s="150"/>
      <c r="E171" s="150"/>
      <c r="F171" s="239" t="s">
        <v>216</v>
      </c>
      <c r="G171" s="240"/>
      <c r="H171" s="240"/>
      <c r="I171" s="240"/>
      <c r="J171" s="150"/>
      <c r="K171" s="151">
        <v>-7.407</v>
      </c>
      <c r="L171" s="150"/>
      <c r="M171" s="150"/>
      <c r="N171" s="150"/>
      <c r="O171" s="150"/>
      <c r="P171" s="150"/>
      <c r="Q171" s="150"/>
      <c r="R171" s="152"/>
      <c r="T171" s="153"/>
      <c r="U171" s="150"/>
      <c r="V171" s="150"/>
      <c r="W171" s="150"/>
      <c r="X171" s="150"/>
      <c r="Y171" s="150"/>
      <c r="Z171" s="150"/>
      <c r="AA171" s="154"/>
      <c r="AT171" s="155" t="s">
        <v>161</v>
      </c>
      <c r="AU171" s="155" t="s">
        <v>97</v>
      </c>
      <c r="AV171" s="155" t="s">
        <v>97</v>
      </c>
      <c r="AW171" s="155" t="s">
        <v>106</v>
      </c>
      <c r="AX171" s="155" t="s">
        <v>76</v>
      </c>
      <c r="AY171" s="155" t="s">
        <v>145</v>
      </c>
    </row>
    <row r="172" spans="2:65" s="6" customFormat="1" ht="18.75" customHeight="1" x14ac:dyDescent="0.3">
      <c r="B172" s="163"/>
      <c r="C172" s="164"/>
      <c r="D172" s="164"/>
      <c r="E172" s="164"/>
      <c r="F172" s="247" t="s">
        <v>217</v>
      </c>
      <c r="G172" s="248"/>
      <c r="H172" s="248"/>
      <c r="I172" s="248"/>
      <c r="J172" s="164"/>
      <c r="K172" s="165">
        <v>5.28</v>
      </c>
      <c r="L172" s="164"/>
      <c r="M172" s="164"/>
      <c r="N172" s="164"/>
      <c r="O172" s="164"/>
      <c r="P172" s="164"/>
      <c r="Q172" s="164"/>
      <c r="R172" s="166"/>
      <c r="T172" s="167"/>
      <c r="U172" s="164"/>
      <c r="V172" s="164"/>
      <c r="W172" s="164"/>
      <c r="X172" s="164"/>
      <c r="Y172" s="164"/>
      <c r="Z172" s="164"/>
      <c r="AA172" s="168"/>
      <c r="AT172" s="169" t="s">
        <v>161</v>
      </c>
      <c r="AU172" s="169" t="s">
        <v>97</v>
      </c>
      <c r="AV172" s="169" t="s">
        <v>155</v>
      </c>
      <c r="AW172" s="169" t="s">
        <v>106</v>
      </c>
      <c r="AX172" s="169" t="s">
        <v>76</v>
      </c>
      <c r="AY172" s="169" t="s">
        <v>145</v>
      </c>
    </row>
    <row r="173" spans="2:65" s="6" customFormat="1" ht="18.75" customHeight="1" x14ac:dyDescent="0.3">
      <c r="B173" s="149"/>
      <c r="C173" s="150"/>
      <c r="D173" s="150"/>
      <c r="E173" s="150"/>
      <c r="F173" s="239" t="s">
        <v>198</v>
      </c>
      <c r="G173" s="240"/>
      <c r="H173" s="240"/>
      <c r="I173" s="240"/>
      <c r="J173" s="150"/>
      <c r="K173" s="151">
        <v>63</v>
      </c>
      <c r="L173" s="150"/>
      <c r="M173" s="150"/>
      <c r="N173" s="150"/>
      <c r="O173" s="150"/>
      <c r="P173" s="150"/>
      <c r="Q173" s="150"/>
      <c r="R173" s="152"/>
      <c r="T173" s="153"/>
      <c r="U173" s="150"/>
      <c r="V173" s="150"/>
      <c r="W173" s="150"/>
      <c r="X173" s="150"/>
      <c r="Y173" s="150"/>
      <c r="Z173" s="150"/>
      <c r="AA173" s="154"/>
      <c r="AT173" s="155" t="s">
        <v>161</v>
      </c>
      <c r="AU173" s="155" t="s">
        <v>97</v>
      </c>
      <c r="AV173" s="155" t="s">
        <v>97</v>
      </c>
      <c r="AW173" s="155" t="s">
        <v>106</v>
      </c>
      <c r="AX173" s="155" t="s">
        <v>76</v>
      </c>
      <c r="AY173" s="155" t="s">
        <v>145</v>
      </c>
    </row>
    <row r="174" spans="2:65" s="6" customFormat="1" ht="18.75" customHeight="1" x14ac:dyDescent="0.3">
      <c r="B174" s="149"/>
      <c r="C174" s="150"/>
      <c r="D174" s="150"/>
      <c r="E174" s="150"/>
      <c r="F174" s="239" t="s">
        <v>218</v>
      </c>
      <c r="G174" s="240"/>
      <c r="H174" s="240"/>
      <c r="I174" s="240"/>
      <c r="J174" s="150"/>
      <c r="K174" s="151">
        <v>-15.75</v>
      </c>
      <c r="L174" s="150"/>
      <c r="M174" s="150"/>
      <c r="N174" s="150"/>
      <c r="O174" s="150"/>
      <c r="P174" s="150"/>
      <c r="Q174" s="150"/>
      <c r="R174" s="152"/>
      <c r="T174" s="153"/>
      <c r="U174" s="150"/>
      <c r="V174" s="150"/>
      <c r="W174" s="150"/>
      <c r="X174" s="150"/>
      <c r="Y174" s="150"/>
      <c r="Z174" s="150"/>
      <c r="AA174" s="154"/>
      <c r="AT174" s="155" t="s">
        <v>161</v>
      </c>
      <c r="AU174" s="155" t="s">
        <v>97</v>
      </c>
      <c r="AV174" s="155" t="s">
        <v>97</v>
      </c>
      <c r="AW174" s="155" t="s">
        <v>106</v>
      </c>
      <c r="AX174" s="155" t="s">
        <v>76</v>
      </c>
      <c r="AY174" s="155" t="s">
        <v>145</v>
      </c>
    </row>
    <row r="175" spans="2:65" s="6" customFormat="1" ht="18.75" customHeight="1" x14ac:dyDescent="0.3">
      <c r="B175" s="163"/>
      <c r="C175" s="164"/>
      <c r="D175" s="164"/>
      <c r="E175" s="164"/>
      <c r="F175" s="247" t="s">
        <v>217</v>
      </c>
      <c r="G175" s="248"/>
      <c r="H175" s="248"/>
      <c r="I175" s="248"/>
      <c r="J175" s="164"/>
      <c r="K175" s="165">
        <v>47.25</v>
      </c>
      <c r="L175" s="164"/>
      <c r="M175" s="164"/>
      <c r="N175" s="164"/>
      <c r="O175" s="164"/>
      <c r="P175" s="164"/>
      <c r="Q175" s="164"/>
      <c r="R175" s="166"/>
      <c r="T175" s="167"/>
      <c r="U175" s="164"/>
      <c r="V175" s="164"/>
      <c r="W175" s="164"/>
      <c r="X175" s="164"/>
      <c r="Y175" s="164"/>
      <c r="Z175" s="164"/>
      <c r="AA175" s="168"/>
      <c r="AT175" s="169" t="s">
        <v>161</v>
      </c>
      <c r="AU175" s="169" t="s">
        <v>97</v>
      </c>
      <c r="AV175" s="169" t="s">
        <v>155</v>
      </c>
      <c r="AW175" s="169" t="s">
        <v>106</v>
      </c>
      <c r="AX175" s="169" t="s">
        <v>76</v>
      </c>
      <c r="AY175" s="169" t="s">
        <v>145</v>
      </c>
    </row>
    <row r="176" spans="2:65" s="6" customFormat="1" ht="18.75" customHeight="1" x14ac:dyDescent="0.3">
      <c r="B176" s="156"/>
      <c r="C176" s="157"/>
      <c r="D176" s="157"/>
      <c r="E176" s="157"/>
      <c r="F176" s="241" t="s">
        <v>162</v>
      </c>
      <c r="G176" s="242"/>
      <c r="H176" s="242"/>
      <c r="I176" s="242"/>
      <c r="J176" s="157"/>
      <c r="K176" s="158">
        <v>52.53</v>
      </c>
      <c r="L176" s="157"/>
      <c r="M176" s="157"/>
      <c r="N176" s="157"/>
      <c r="O176" s="157"/>
      <c r="P176" s="157"/>
      <c r="Q176" s="157"/>
      <c r="R176" s="159"/>
      <c r="T176" s="160"/>
      <c r="U176" s="157"/>
      <c r="V176" s="157"/>
      <c r="W176" s="157"/>
      <c r="X176" s="157"/>
      <c r="Y176" s="157"/>
      <c r="Z176" s="157"/>
      <c r="AA176" s="161"/>
      <c r="AT176" s="162" t="s">
        <v>161</v>
      </c>
      <c r="AU176" s="162" t="s">
        <v>97</v>
      </c>
      <c r="AV176" s="162" t="s">
        <v>150</v>
      </c>
      <c r="AW176" s="162" t="s">
        <v>106</v>
      </c>
      <c r="AX176" s="162" t="s">
        <v>22</v>
      </c>
      <c r="AY176" s="162" t="s">
        <v>145</v>
      </c>
    </row>
    <row r="177" spans="2:65" s="6" customFormat="1" ht="15.75" customHeight="1" x14ac:dyDescent="0.3">
      <c r="B177" s="22"/>
      <c r="C177" s="170" t="s">
        <v>219</v>
      </c>
      <c r="D177" s="170" t="s">
        <v>220</v>
      </c>
      <c r="E177" s="171" t="s">
        <v>221</v>
      </c>
      <c r="F177" s="243" t="s">
        <v>222</v>
      </c>
      <c r="G177" s="244"/>
      <c r="H177" s="244"/>
      <c r="I177" s="244"/>
      <c r="J177" s="172" t="s">
        <v>207</v>
      </c>
      <c r="K177" s="173">
        <v>8.9440000000000008</v>
      </c>
      <c r="L177" s="245">
        <v>0</v>
      </c>
      <c r="M177" s="244"/>
      <c r="N177" s="246">
        <f>ROUND($L$177*$K$177,2)</f>
        <v>0</v>
      </c>
      <c r="O177" s="234"/>
      <c r="P177" s="234"/>
      <c r="Q177" s="234"/>
      <c r="R177" s="24"/>
      <c r="T177" s="146"/>
      <c r="U177" s="29" t="s">
        <v>41</v>
      </c>
      <c r="V177" s="23"/>
      <c r="W177" s="147">
        <f>$V$177*$K$177</f>
        <v>0</v>
      </c>
      <c r="X177" s="147">
        <v>0</v>
      </c>
      <c r="Y177" s="147">
        <f>$X$177*$K$177</f>
        <v>0</v>
      </c>
      <c r="Z177" s="147">
        <v>0</v>
      </c>
      <c r="AA177" s="148">
        <f>$Z$177*$K$177</f>
        <v>0</v>
      </c>
      <c r="AR177" s="6" t="s">
        <v>182</v>
      </c>
      <c r="AT177" s="6" t="s">
        <v>220</v>
      </c>
      <c r="AU177" s="6" t="s">
        <v>97</v>
      </c>
      <c r="AY177" s="6" t="s">
        <v>145</v>
      </c>
      <c r="BE177" s="91">
        <f>IF($U$177="základní",$N$177,0)</f>
        <v>0</v>
      </c>
      <c r="BF177" s="91">
        <f>IF($U$177="snížená",$N$177,0)</f>
        <v>0</v>
      </c>
      <c r="BG177" s="91">
        <f>IF($U$177="zákl. přenesená",$N$177,0)</f>
        <v>0</v>
      </c>
      <c r="BH177" s="91">
        <f>IF($U$177="sníž. přenesená",$N$177,0)</f>
        <v>0</v>
      </c>
      <c r="BI177" s="91">
        <f>IF($U$177="nulová",$N$177,0)</f>
        <v>0</v>
      </c>
      <c r="BJ177" s="6" t="s">
        <v>22</v>
      </c>
      <c r="BK177" s="91">
        <f>ROUND($L$177*$K$177,2)</f>
        <v>0</v>
      </c>
      <c r="BL177" s="6" t="s">
        <v>150</v>
      </c>
      <c r="BM177" s="6" t="s">
        <v>223</v>
      </c>
    </row>
    <row r="178" spans="2:65" s="6" customFormat="1" ht="18.75" customHeight="1" x14ac:dyDescent="0.3">
      <c r="B178" s="149"/>
      <c r="C178" s="150"/>
      <c r="D178" s="150"/>
      <c r="E178" s="150"/>
      <c r="F178" s="239" t="s">
        <v>224</v>
      </c>
      <c r="G178" s="240"/>
      <c r="H178" s="240"/>
      <c r="I178" s="240"/>
      <c r="J178" s="150"/>
      <c r="K178" s="151">
        <v>8.9440000000000008</v>
      </c>
      <c r="L178" s="150"/>
      <c r="M178" s="150"/>
      <c r="N178" s="150"/>
      <c r="O178" s="150"/>
      <c r="P178" s="150"/>
      <c r="Q178" s="150"/>
      <c r="R178" s="152"/>
      <c r="T178" s="153"/>
      <c r="U178" s="150"/>
      <c r="V178" s="150"/>
      <c r="W178" s="150"/>
      <c r="X178" s="150"/>
      <c r="Y178" s="150"/>
      <c r="Z178" s="150"/>
      <c r="AA178" s="154"/>
      <c r="AT178" s="155" t="s">
        <v>161</v>
      </c>
      <c r="AU178" s="155" t="s">
        <v>97</v>
      </c>
      <c r="AV178" s="155" t="s">
        <v>97</v>
      </c>
      <c r="AW178" s="155" t="s">
        <v>106</v>
      </c>
      <c r="AX178" s="155" t="s">
        <v>76</v>
      </c>
      <c r="AY178" s="155" t="s">
        <v>145</v>
      </c>
    </row>
    <row r="179" spans="2:65" s="6" customFormat="1" ht="18.75" customHeight="1" x14ac:dyDescent="0.3">
      <c r="B179" s="156"/>
      <c r="C179" s="157"/>
      <c r="D179" s="157"/>
      <c r="E179" s="157"/>
      <c r="F179" s="241" t="s">
        <v>162</v>
      </c>
      <c r="G179" s="242"/>
      <c r="H179" s="242"/>
      <c r="I179" s="242"/>
      <c r="J179" s="157"/>
      <c r="K179" s="158">
        <v>8.9440000000000008</v>
      </c>
      <c r="L179" s="157"/>
      <c r="M179" s="157"/>
      <c r="N179" s="157"/>
      <c r="O179" s="157"/>
      <c r="P179" s="157"/>
      <c r="Q179" s="157"/>
      <c r="R179" s="159"/>
      <c r="T179" s="160"/>
      <c r="U179" s="157"/>
      <c r="V179" s="157"/>
      <c r="W179" s="157"/>
      <c r="X179" s="157"/>
      <c r="Y179" s="157"/>
      <c r="Z179" s="157"/>
      <c r="AA179" s="161"/>
      <c r="AT179" s="162" t="s">
        <v>161</v>
      </c>
      <c r="AU179" s="162" t="s">
        <v>97</v>
      </c>
      <c r="AV179" s="162" t="s">
        <v>150</v>
      </c>
      <c r="AW179" s="162" t="s">
        <v>106</v>
      </c>
      <c r="AX179" s="162" t="s">
        <v>22</v>
      </c>
      <c r="AY179" s="162" t="s">
        <v>145</v>
      </c>
    </row>
    <row r="180" spans="2:65" s="6" customFormat="1" ht="15.75" customHeight="1" x14ac:dyDescent="0.3">
      <c r="B180" s="22"/>
      <c r="C180" s="170" t="s">
        <v>9</v>
      </c>
      <c r="D180" s="170" t="s">
        <v>220</v>
      </c>
      <c r="E180" s="171" t="s">
        <v>225</v>
      </c>
      <c r="F180" s="243" t="s">
        <v>226</v>
      </c>
      <c r="G180" s="244"/>
      <c r="H180" s="244"/>
      <c r="I180" s="244"/>
      <c r="J180" s="172" t="s">
        <v>207</v>
      </c>
      <c r="K180" s="173">
        <v>97.055999999999997</v>
      </c>
      <c r="L180" s="245">
        <v>0</v>
      </c>
      <c r="M180" s="244"/>
      <c r="N180" s="246">
        <f>ROUND($L$180*$K$180,2)</f>
        <v>0</v>
      </c>
      <c r="O180" s="234"/>
      <c r="P180" s="234"/>
      <c r="Q180" s="234"/>
      <c r="R180" s="24"/>
      <c r="T180" s="146"/>
      <c r="U180" s="29" t="s">
        <v>41</v>
      </c>
      <c r="V180" s="23"/>
      <c r="W180" s="147">
        <f>$V$180*$K$180</f>
        <v>0</v>
      </c>
      <c r="X180" s="147">
        <v>0</v>
      </c>
      <c r="Y180" s="147">
        <f>$X$180*$K$180</f>
        <v>0</v>
      </c>
      <c r="Z180" s="147">
        <v>0</v>
      </c>
      <c r="AA180" s="148">
        <f>$Z$180*$K$180</f>
        <v>0</v>
      </c>
      <c r="AR180" s="6" t="s">
        <v>182</v>
      </c>
      <c r="AT180" s="6" t="s">
        <v>220</v>
      </c>
      <c r="AU180" s="6" t="s">
        <v>97</v>
      </c>
      <c r="AY180" s="6" t="s">
        <v>145</v>
      </c>
      <c r="BE180" s="91">
        <f>IF($U$180="základní",$N$180,0)</f>
        <v>0</v>
      </c>
      <c r="BF180" s="91">
        <f>IF($U$180="snížená",$N$180,0)</f>
        <v>0</v>
      </c>
      <c r="BG180" s="91">
        <f>IF($U$180="zákl. přenesená",$N$180,0)</f>
        <v>0</v>
      </c>
      <c r="BH180" s="91">
        <f>IF($U$180="sníž. přenesená",$N$180,0)</f>
        <v>0</v>
      </c>
      <c r="BI180" s="91">
        <f>IF($U$180="nulová",$N$180,0)</f>
        <v>0</v>
      </c>
      <c r="BJ180" s="6" t="s">
        <v>22</v>
      </c>
      <c r="BK180" s="91">
        <f>ROUND($L$180*$K$180,2)</f>
        <v>0</v>
      </c>
      <c r="BL180" s="6" t="s">
        <v>150</v>
      </c>
      <c r="BM180" s="6" t="s">
        <v>227</v>
      </c>
    </row>
    <row r="181" spans="2:65" s="6" customFormat="1" ht="18.75" customHeight="1" x14ac:dyDescent="0.3">
      <c r="B181" s="149"/>
      <c r="C181" s="150"/>
      <c r="D181" s="150"/>
      <c r="E181" s="150"/>
      <c r="F181" s="239" t="s">
        <v>228</v>
      </c>
      <c r="G181" s="240"/>
      <c r="H181" s="240"/>
      <c r="I181" s="240"/>
      <c r="J181" s="150"/>
      <c r="K181" s="151">
        <v>97.055999999999997</v>
      </c>
      <c r="L181" s="150"/>
      <c r="M181" s="150"/>
      <c r="N181" s="150"/>
      <c r="O181" s="150"/>
      <c r="P181" s="150"/>
      <c r="Q181" s="150"/>
      <c r="R181" s="152"/>
      <c r="T181" s="153"/>
      <c r="U181" s="150"/>
      <c r="V181" s="150"/>
      <c r="W181" s="150"/>
      <c r="X181" s="150"/>
      <c r="Y181" s="150"/>
      <c r="Z181" s="150"/>
      <c r="AA181" s="154"/>
      <c r="AT181" s="155" t="s">
        <v>161</v>
      </c>
      <c r="AU181" s="155" t="s">
        <v>97</v>
      </c>
      <c r="AV181" s="155" t="s">
        <v>97</v>
      </c>
      <c r="AW181" s="155" t="s">
        <v>106</v>
      </c>
      <c r="AX181" s="155" t="s">
        <v>76</v>
      </c>
      <c r="AY181" s="155" t="s">
        <v>145</v>
      </c>
    </row>
    <row r="182" spans="2:65" s="6" customFormat="1" ht="18.75" customHeight="1" x14ac:dyDescent="0.3">
      <c r="B182" s="156"/>
      <c r="C182" s="157"/>
      <c r="D182" s="157"/>
      <c r="E182" s="157"/>
      <c r="F182" s="241" t="s">
        <v>162</v>
      </c>
      <c r="G182" s="242"/>
      <c r="H182" s="242"/>
      <c r="I182" s="242"/>
      <c r="J182" s="157"/>
      <c r="K182" s="158">
        <v>97.055999999999997</v>
      </c>
      <c r="L182" s="157"/>
      <c r="M182" s="157"/>
      <c r="N182" s="157"/>
      <c r="O182" s="157"/>
      <c r="P182" s="157"/>
      <c r="Q182" s="157"/>
      <c r="R182" s="159"/>
      <c r="T182" s="160"/>
      <c r="U182" s="157"/>
      <c r="V182" s="157"/>
      <c r="W182" s="157"/>
      <c r="X182" s="157"/>
      <c r="Y182" s="157"/>
      <c r="Z182" s="157"/>
      <c r="AA182" s="161"/>
      <c r="AT182" s="162" t="s">
        <v>161</v>
      </c>
      <c r="AU182" s="162" t="s">
        <v>97</v>
      </c>
      <c r="AV182" s="162" t="s">
        <v>150</v>
      </c>
      <c r="AW182" s="162" t="s">
        <v>106</v>
      </c>
      <c r="AX182" s="162" t="s">
        <v>22</v>
      </c>
      <c r="AY182" s="162" t="s">
        <v>145</v>
      </c>
    </row>
    <row r="183" spans="2:65" s="6" customFormat="1" ht="27" customHeight="1" x14ac:dyDescent="0.3">
      <c r="B183" s="22"/>
      <c r="C183" s="142" t="s">
        <v>229</v>
      </c>
      <c r="D183" s="142" t="s">
        <v>146</v>
      </c>
      <c r="E183" s="143" t="s">
        <v>230</v>
      </c>
      <c r="F183" s="238" t="s">
        <v>231</v>
      </c>
      <c r="G183" s="234"/>
      <c r="H183" s="234"/>
      <c r="I183" s="234"/>
      <c r="J183" s="144" t="s">
        <v>158</v>
      </c>
      <c r="K183" s="145">
        <v>11.725</v>
      </c>
      <c r="L183" s="237">
        <v>0</v>
      </c>
      <c r="M183" s="234"/>
      <c r="N183" s="233">
        <f>ROUND($L$183*$K$183,2)</f>
        <v>0</v>
      </c>
      <c r="O183" s="234"/>
      <c r="P183" s="234"/>
      <c r="Q183" s="234"/>
      <c r="R183" s="24"/>
      <c r="T183" s="146"/>
      <c r="U183" s="29" t="s">
        <v>41</v>
      </c>
      <c r="V183" s="23"/>
      <c r="W183" s="147">
        <f>$V$183*$K$183</f>
        <v>0</v>
      </c>
      <c r="X183" s="147">
        <v>0</v>
      </c>
      <c r="Y183" s="147">
        <f>$X$183*$K$183</f>
        <v>0</v>
      </c>
      <c r="Z183" s="147">
        <v>0</v>
      </c>
      <c r="AA183" s="148">
        <f>$Z$183*$K$183</f>
        <v>0</v>
      </c>
      <c r="AR183" s="6" t="s">
        <v>150</v>
      </c>
      <c r="AT183" s="6" t="s">
        <v>146</v>
      </c>
      <c r="AU183" s="6" t="s">
        <v>97</v>
      </c>
      <c r="AY183" s="6" t="s">
        <v>145</v>
      </c>
      <c r="BE183" s="91">
        <f>IF($U$183="základní",$N$183,0)</f>
        <v>0</v>
      </c>
      <c r="BF183" s="91">
        <f>IF($U$183="snížená",$N$183,0)</f>
        <v>0</v>
      </c>
      <c r="BG183" s="91">
        <f>IF($U$183="zákl. přenesená",$N$183,0)</f>
        <v>0</v>
      </c>
      <c r="BH183" s="91">
        <f>IF($U$183="sníž. přenesená",$N$183,0)</f>
        <v>0</v>
      </c>
      <c r="BI183" s="91">
        <f>IF($U$183="nulová",$N$183,0)</f>
        <v>0</v>
      </c>
      <c r="BJ183" s="6" t="s">
        <v>22</v>
      </c>
      <c r="BK183" s="91">
        <f>ROUND($L$183*$K$183,2)</f>
        <v>0</v>
      </c>
      <c r="BL183" s="6" t="s">
        <v>150</v>
      </c>
      <c r="BM183" s="6" t="s">
        <v>232</v>
      </c>
    </row>
    <row r="184" spans="2:65" s="6" customFormat="1" ht="18.75" customHeight="1" x14ac:dyDescent="0.3">
      <c r="B184" s="149"/>
      <c r="C184" s="150"/>
      <c r="D184" s="150"/>
      <c r="E184" s="150"/>
      <c r="F184" s="239" t="s">
        <v>233</v>
      </c>
      <c r="G184" s="240"/>
      <c r="H184" s="240"/>
      <c r="I184" s="240"/>
      <c r="J184" s="150"/>
      <c r="K184" s="151">
        <v>11.725</v>
      </c>
      <c r="L184" s="150"/>
      <c r="M184" s="150"/>
      <c r="N184" s="150"/>
      <c r="O184" s="150"/>
      <c r="P184" s="150"/>
      <c r="Q184" s="150"/>
      <c r="R184" s="152"/>
      <c r="T184" s="153"/>
      <c r="U184" s="150"/>
      <c r="V184" s="150"/>
      <c r="W184" s="150"/>
      <c r="X184" s="150"/>
      <c r="Y184" s="150"/>
      <c r="Z184" s="150"/>
      <c r="AA184" s="154"/>
      <c r="AT184" s="155" t="s">
        <v>161</v>
      </c>
      <c r="AU184" s="155" t="s">
        <v>97</v>
      </c>
      <c r="AV184" s="155" t="s">
        <v>97</v>
      </c>
      <c r="AW184" s="155" t="s">
        <v>106</v>
      </c>
      <c r="AX184" s="155" t="s">
        <v>76</v>
      </c>
      <c r="AY184" s="155" t="s">
        <v>145</v>
      </c>
    </row>
    <row r="185" spans="2:65" s="6" customFormat="1" ht="18.75" customHeight="1" x14ac:dyDescent="0.3">
      <c r="B185" s="156"/>
      <c r="C185" s="157"/>
      <c r="D185" s="157"/>
      <c r="E185" s="157"/>
      <c r="F185" s="241" t="s">
        <v>162</v>
      </c>
      <c r="G185" s="242"/>
      <c r="H185" s="242"/>
      <c r="I185" s="242"/>
      <c r="J185" s="157"/>
      <c r="K185" s="158">
        <v>11.725</v>
      </c>
      <c r="L185" s="157"/>
      <c r="M185" s="157"/>
      <c r="N185" s="157"/>
      <c r="O185" s="157"/>
      <c r="P185" s="157"/>
      <c r="Q185" s="157"/>
      <c r="R185" s="159"/>
      <c r="T185" s="160"/>
      <c r="U185" s="157"/>
      <c r="V185" s="157"/>
      <c r="W185" s="157"/>
      <c r="X185" s="157"/>
      <c r="Y185" s="157"/>
      <c r="Z185" s="157"/>
      <c r="AA185" s="161"/>
      <c r="AT185" s="162" t="s">
        <v>161</v>
      </c>
      <c r="AU185" s="162" t="s">
        <v>97</v>
      </c>
      <c r="AV185" s="162" t="s">
        <v>150</v>
      </c>
      <c r="AW185" s="162" t="s">
        <v>106</v>
      </c>
      <c r="AX185" s="162" t="s">
        <v>22</v>
      </c>
      <c r="AY185" s="162" t="s">
        <v>145</v>
      </c>
    </row>
    <row r="186" spans="2:65" s="6" customFormat="1" ht="15.75" customHeight="1" x14ac:dyDescent="0.3">
      <c r="B186" s="22"/>
      <c r="C186" s="170" t="s">
        <v>234</v>
      </c>
      <c r="D186" s="170" t="s">
        <v>220</v>
      </c>
      <c r="E186" s="171" t="s">
        <v>225</v>
      </c>
      <c r="F186" s="243" t="s">
        <v>226</v>
      </c>
      <c r="G186" s="244"/>
      <c r="H186" s="244"/>
      <c r="I186" s="244"/>
      <c r="J186" s="172" t="s">
        <v>207</v>
      </c>
      <c r="K186" s="173">
        <v>24.084</v>
      </c>
      <c r="L186" s="245">
        <v>0</v>
      </c>
      <c r="M186" s="244"/>
      <c r="N186" s="246">
        <f>ROUND($L$186*$K$186,2)</f>
        <v>0</v>
      </c>
      <c r="O186" s="234"/>
      <c r="P186" s="234"/>
      <c r="Q186" s="234"/>
      <c r="R186" s="24"/>
      <c r="T186" s="146"/>
      <c r="U186" s="29" t="s">
        <v>41</v>
      </c>
      <c r="V186" s="23"/>
      <c r="W186" s="147">
        <f>$V$186*$K$186</f>
        <v>0</v>
      </c>
      <c r="X186" s="147">
        <v>0</v>
      </c>
      <c r="Y186" s="147">
        <f>$X$186*$K$186</f>
        <v>0</v>
      </c>
      <c r="Z186" s="147">
        <v>0</v>
      </c>
      <c r="AA186" s="148">
        <f>$Z$186*$K$186</f>
        <v>0</v>
      </c>
      <c r="AR186" s="6" t="s">
        <v>182</v>
      </c>
      <c r="AT186" s="6" t="s">
        <v>220</v>
      </c>
      <c r="AU186" s="6" t="s">
        <v>97</v>
      </c>
      <c r="AY186" s="6" t="s">
        <v>145</v>
      </c>
      <c r="BE186" s="91">
        <f>IF($U$186="základní",$N$186,0)</f>
        <v>0</v>
      </c>
      <c r="BF186" s="91">
        <f>IF($U$186="snížená",$N$186,0)</f>
        <v>0</v>
      </c>
      <c r="BG186" s="91">
        <f>IF($U$186="zákl. přenesená",$N$186,0)</f>
        <v>0</v>
      </c>
      <c r="BH186" s="91">
        <f>IF($U$186="sníž. přenesená",$N$186,0)</f>
        <v>0</v>
      </c>
      <c r="BI186" s="91">
        <f>IF($U$186="nulová",$N$186,0)</f>
        <v>0</v>
      </c>
      <c r="BJ186" s="6" t="s">
        <v>22</v>
      </c>
      <c r="BK186" s="91">
        <f>ROUND($L$186*$K$186,2)</f>
        <v>0</v>
      </c>
      <c r="BL186" s="6" t="s">
        <v>150</v>
      </c>
      <c r="BM186" s="6" t="s">
        <v>235</v>
      </c>
    </row>
    <row r="187" spans="2:65" s="6" customFormat="1" ht="18.75" customHeight="1" x14ac:dyDescent="0.3">
      <c r="B187" s="149"/>
      <c r="C187" s="150"/>
      <c r="D187" s="150"/>
      <c r="E187" s="150"/>
      <c r="F187" s="239" t="s">
        <v>236</v>
      </c>
      <c r="G187" s="240"/>
      <c r="H187" s="240"/>
      <c r="I187" s="240"/>
      <c r="J187" s="150"/>
      <c r="K187" s="151">
        <v>24.084</v>
      </c>
      <c r="L187" s="150"/>
      <c r="M187" s="150"/>
      <c r="N187" s="150"/>
      <c r="O187" s="150"/>
      <c r="P187" s="150"/>
      <c r="Q187" s="150"/>
      <c r="R187" s="152"/>
      <c r="T187" s="153"/>
      <c r="U187" s="150"/>
      <c r="V187" s="150"/>
      <c r="W187" s="150"/>
      <c r="X187" s="150"/>
      <c r="Y187" s="150"/>
      <c r="Z187" s="150"/>
      <c r="AA187" s="154"/>
      <c r="AT187" s="155" t="s">
        <v>161</v>
      </c>
      <c r="AU187" s="155" t="s">
        <v>97</v>
      </c>
      <c r="AV187" s="155" t="s">
        <v>97</v>
      </c>
      <c r="AW187" s="155" t="s">
        <v>106</v>
      </c>
      <c r="AX187" s="155" t="s">
        <v>76</v>
      </c>
      <c r="AY187" s="155" t="s">
        <v>145</v>
      </c>
    </row>
    <row r="188" spans="2:65" s="6" customFormat="1" ht="18.75" customHeight="1" x14ac:dyDescent="0.3">
      <c r="B188" s="156"/>
      <c r="C188" s="157"/>
      <c r="D188" s="157"/>
      <c r="E188" s="157"/>
      <c r="F188" s="241" t="s">
        <v>162</v>
      </c>
      <c r="G188" s="242"/>
      <c r="H188" s="242"/>
      <c r="I188" s="242"/>
      <c r="J188" s="157"/>
      <c r="K188" s="158">
        <v>24.084</v>
      </c>
      <c r="L188" s="157"/>
      <c r="M188" s="157"/>
      <c r="N188" s="157"/>
      <c r="O188" s="157"/>
      <c r="P188" s="157"/>
      <c r="Q188" s="157"/>
      <c r="R188" s="159"/>
      <c r="T188" s="160"/>
      <c r="U188" s="157"/>
      <c r="V188" s="157"/>
      <c r="W188" s="157"/>
      <c r="X188" s="157"/>
      <c r="Y188" s="157"/>
      <c r="Z188" s="157"/>
      <c r="AA188" s="161"/>
      <c r="AT188" s="162" t="s">
        <v>161</v>
      </c>
      <c r="AU188" s="162" t="s">
        <v>97</v>
      </c>
      <c r="AV188" s="162" t="s">
        <v>150</v>
      </c>
      <c r="AW188" s="162" t="s">
        <v>106</v>
      </c>
      <c r="AX188" s="162" t="s">
        <v>22</v>
      </c>
      <c r="AY188" s="162" t="s">
        <v>145</v>
      </c>
    </row>
    <row r="189" spans="2:65" s="6" customFormat="1" ht="15.75" customHeight="1" x14ac:dyDescent="0.3">
      <c r="B189" s="22"/>
      <c r="C189" s="142" t="s">
        <v>237</v>
      </c>
      <c r="D189" s="142" t="s">
        <v>146</v>
      </c>
      <c r="E189" s="143" t="s">
        <v>238</v>
      </c>
      <c r="F189" s="238" t="s">
        <v>239</v>
      </c>
      <c r="G189" s="234"/>
      <c r="H189" s="234"/>
      <c r="I189" s="234"/>
      <c r="J189" s="144" t="s">
        <v>149</v>
      </c>
      <c r="K189" s="145">
        <v>5.4859999999999998</v>
      </c>
      <c r="L189" s="237">
        <v>0</v>
      </c>
      <c r="M189" s="234"/>
      <c r="N189" s="233">
        <f>ROUND($L$189*$K$189,2)</f>
        <v>0</v>
      </c>
      <c r="O189" s="234"/>
      <c r="P189" s="234"/>
      <c r="Q189" s="234"/>
      <c r="R189" s="24"/>
      <c r="T189" s="146"/>
      <c r="U189" s="29" t="s">
        <v>41</v>
      </c>
      <c r="V189" s="23"/>
      <c r="W189" s="147">
        <f>$V$189*$K$189</f>
        <v>0</v>
      </c>
      <c r="X189" s="147">
        <v>0</v>
      </c>
      <c r="Y189" s="147">
        <f>$X$189*$K$189</f>
        <v>0</v>
      </c>
      <c r="Z189" s="147">
        <v>0</v>
      </c>
      <c r="AA189" s="148">
        <f>$Z$189*$K$189</f>
        <v>0</v>
      </c>
      <c r="AR189" s="6" t="s">
        <v>150</v>
      </c>
      <c r="AT189" s="6" t="s">
        <v>146</v>
      </c>
      <c r="AU189" s="6" t="s">
        <v>97</v>
      </c>
      <c r="AY189" s="6" t="s">
        <v>145</v>
      </c>
      <c r="BE189" s="91">
        <f>IF($U$189="základní",$N$189,0)</f>
        <v>0</v>
      </c>
      <c r="BF189" s="91">
        <f>IF($U$189="snížená",$N$189,0)</f>
        <v>0</v>
      </c>
      <c r="BG189" s="91">
        <f>IF($U$189="zákl. přenesená",$N$189,0)</f>
        <v>0</v>
      </c>
      <c r="BH189" s="91">
        <f>IF($U$189="sníž. přenesená",$N$189,0)</f>
        <v>0</v>
      </c>
      <c r="BI189" s="91">
        <f>IF($U$189="nulová",$N$189,0)</f>
        <v>0</v>
      </c>
      <c r="BJ189" s="6" t="s">
        <v>22</v>
      </c>
      <c r="BK189" s="91">
        <f>ROUND($L$189*$K$189,2)</f>
        <v>0</v>
      </c>
      <c r="BL189" s="6" t="s">
        <v>150</v>
      </c>
      <c r="BM189" s="6" t="s">
        <v>240</v>
      </c>
    </row>
    <row r="190" spans="2:65" s="6" customFormat="1" ht="18.75" customHeight="1" x14ac:dyDescent="0.3">
      <c r="B190" s="149"/>
      <c r="C190" s="150"/>
      <c r="D190" s="150"/>
      <c r="E190" s="150"/>
      <c r="F190" s="239" t="s">
        <v>241</v>
      </c>
      <c r="G190" s="240"/>
      <c r="H190" s="240"/>
      <c r="I190" s="240"/>
      <c r="J190" s="150"/>
      <c r="K190" s="151">
        <v>5.4859999999999998</v>
      </c>
      <c r="L190" s="150"/>
      <c r="M190" s="150"/>
      <c r="N190" s="150"/>
      <c r="O190" s="150"/>
      <c r="P190" s="150"/>
      <c r="Q190" s="150"/>
      <c r="R190" s="152"/>
      <c r="T190" s="153"/>
      <c r="U190" s="150"/>
      <c r="V190" s="150"/>
      <c r="W190" s="150"/>
      <c r="X190" s="150"/>
      <c r="Y190" s="150"/>
      <c r="Z190" s="150"/>
      <c r="AA190" s="154"/>
      <c r="AT190" s="155" t="s">
        <v>161</v>
      </c>
      <c r="AU190" s="155" t="s">
        <v>97</v>
      </c>
      <c r="AV190" s="155" t="s">
        <v>97</v>
      </c>
      <c r="AW190" s="155" t="s">
        <v>106</v>
      </c>
      <c r="AX190" s="155" t="s">
        <v>76</v>
      </c>
      <c r="AY190" s="155" t="s">
        <v>145</v>
      </c>
    </row>
    <row r="191" spans="2:65" s="6" customFormat="1" ht="18.75" customHeight="1" x14ac:dyDescent="0.3">
      <c r="B191" s="156"/>
      <c r="C191" s="157"/>
      <c r="D191" s="157"/>
      <c r="E191" s="157"/>
      <c r="F191" s="241" t="s">
        <v>162</v>
      </c>
      <c r="G191" s="242"/>
      <c r="H191" s="242"/>
      <c r="I191" s="242"/>
      <c r="J191" s="157"/>
      <c r="K191" s="158">
        <v>5.4859999999999998</v>
      </c>
      <c r="L191" s="157"/>
      <c r="M191" s="157"/>
      <c r="N191" s="157"/>
      <c r="O191" s="157"/>
      <c r="P191" s="157"/>
      <c r="Q191" s="157"/>
      <c r="R191" s="159"/>
      <c r="T191" s="160"/>
      <c r="U191" s="157"/>
      <c r="V191" s="157"/>
      <c r="W191" s="157"/>
      <c r="X191" s="157"/>
      <c r="Y191" s="157"/>
      <c r="Z191" s="157"/>
      <c r="AA191" s="161"/>
      <c r="AT191" s="162" t="s">
        <v>161</v>
      </c>
      <c r="AU191" s="162" t="s">
        <v>97</v>
      </c>
      <c r="AV191" s="162" t="s">
        <v>150</v>
      </c>
      <c r="AW191" s="162" t="s">
        <v>106</v>
      </c>
      <c r="AX191" s="162" t="s">
        <v>22</v>
      </c>
      <c r="AY191" s="162" t="s">
        <v>145</v>
      </c>
    </row>
    <row r="192" spans="2:65" s="6" customFormat="1" ht="15.75" customHeight="1" x14ac:dyDescent="0.3">
      <c r="B192" s="22"/>
      <c r="C192" s="142" t="s">
        <v>242</v>
      </c>
      <c r="D192" s="142" t="s">
        <v>146</v>
      </c>
      <c r="E192" s="143" t="s">
        <v>243</v>
      </c>
      <c r="F192" s="238" t="s">
        <v>244</v>
      </c>
      <c r="G192" s="234"/>
      <c r="H192" s="234"/>
      <c r="I192" s="234"/>
      <c r="J192" s="144" t="s">
        <v>149</v>
      </c>
      <c r="K192" s="145">
        <v>33.002000000000002</v>
      </c>
      <c r="L192" s="237">
        <v>0</v>
      </c>
      <c r="M192" s="234"/>
      <c r="N192" s="233">
        <f>ROUND($L$192*$K$192,2)</f>
        <v>0</v>
      </c>
      <c r="O192" s="234"/>
      <c r="P192" s="234"/>
      <c r="Q192" s="234"/>
      <c r="R192" s="24"/>
      <c r="T192" s="146"/>
      <c r="U192" s="29" t="s">
        <v>41</v>
      </c>
      <c r="V192" s="23"/>
      <c r="W192" s="147">
        <f>$V$192*$K$192</f>
        <v>0</v>
      </c>
      <c r="X192" s="147">
        <v>0</v>
      </c>
      <c r="Y192" s="147">
        <f>$X$192*$K$192</f>
        <v>0</v>
      </c>
      <c r="Z192" s="147">
        <v>0</v>
      </c>
      <c r="AA192" s="148">
        <f>$Z$192*$K$192</f>
        <v>0</v>
      </c>
      <c r="AR192" s="6" t="s">
        <v>150</v>
      </c>
      <c r="AT192" s="6" t="s">
        <v>146</v>
      </c>
      <c r="AU192" s="6" t="s">
        <v>97</v>
      </c>
      <c r="AY192" s="6" t="s">
        <v>145</v>
      </c>
      <c r="BE192" s="91">
        <f>IF($U$192="základní",$N$192,0)</f>
        <v>0</v>
      </c>
      <c r="BF192" s="91">
        <f>IF($U$192="snížená",$N$192,0)</f>
        <v>0</v>
      </c>
      <c r="BG192" s="91">
        <f>IF($U$192="zákl. přenesená",$N$192,0)</f>
        <v>0</v>
      </c>
      <c r="BH192" s="91">
        <f>IF($U$192="sníž. přenesená",$N$192,0)</f>
        <v>0</v>
      </c>
      <c r="BI192" s="91">
        <f>IF($U$192="nulová",$N$192,0)</f>
        <v>0</v>
      </c>
      <c r="BJ192" s="6" t="s">
        <v>22</v>
      </c>
      <c r="BK192" s="91">
        <f>ROUND($L$192*$K$192,2)</f>
        <v>0</v>
      </c>
      <c r="BL192" s="6" t="s">
        <v>150</v>
      </c>
      <c r="BM192" s="6" t="s">
        <v>245</v>
      </c>
    </row>
    <row r="193" spans="2:65" s="6" customFormat="1" ht="18.75" customHeight="1" x14ac:dyDescent="0.3">
      <c r="B193" s="149"/>
      <c r="C193" s="150"/>
      <c r="D193" s="150"/>
      <c r="E193" s="150"/>
      <c r="F193" s="239" t="s">
        <v>246</v>
      </c>
      <c r="G193" s="240"/>
      <c r="H193" s="240"/>
      <c r="I193" s="240"/>
      <c r="J193" s="150"/>
      <c r="K193" s="151">
        <v>12.002000000000001</v>
      </c>
      <c r="L193" s="150"/>
      <c r="M193" s="150"/>
      <c r="N193" s="150"/>
      <c r="O193" s="150"/>
      <c r="P193" s="150"/>
      <c r="Q193" s="150"/>
      <c r="R193" s="152"/>
      <c r="T193" s="153"/>
      <c r="U193" s="150"/>
      <c r="V193" s="150"/>
      <c r="W193" s="150"/>
      <c r="X193" s="150"/>
      <c r="Y193" s="150"/>
      <c r="Z193" s="150"/>
      <c r="AA193" s="154"/>
      <c r="AT193" s="155" t="s">
        <v>161</v>
      </c>
      <c r="AU193" s="155" t="s">
        <v>97</v>
      </c>
      <c r="AV193" s="155" t="s">
        <v>97</v>
      </c>
      <c r="AW193" s="155" t="s">
        <v>106</v>
      </c>
      <c r="AX193" s="155" t="s">
        <v>76</v>
      </c>
      <c r="AY193" s="155" t="s">
        <v>145</v>
      </c>
    </row>
    <row r="194" spans="2:65" s="6" customFormat="1" ht="18.75" customHeight="1" x14ac:dyDescent="0.3">
      <c r="B194" s="149"/>
      <c r="C194" s="150"/>
      <c r="D194" s="150"/>
      <c r="E194" s="150"/>
      <c r="F194" s="239" t="s">
        <v>247</v>
      </c>
      <c r="G194" s="240"/>
      <c r="H194" s="240"/>
      <c r="I194" s="240"/>
      <c r="J194" s="150"/>
      <c r="K194" s="151">
        <v>21</v>
      </c>
      <c r="L194" s="150"/>
      <c r="M194" s="150"/>
      <c r="N194" s="150"/>
      <c r="O194" s="150"/>
      <c r="P194" s="150"/>
      <c r="Q194" s="150"/>
      <c r="R194" s="152"/>
      <c r="T194" s="153"/>
      <c r="U194" s="150"/>
      <c r="V194" s="150"/>
      <c r="W194" s="150"/>
      <c r="X194" s="150"/>
      <c r="Y194" s="150"/>
      <c r="Z194" s="150"/>
      <c r="AA194" s="154"/>
      <c r="AT194" s="155" t="s">
        <v>161</v>
      </c>
      <c r="AU194" s="155" t="s">
        <v>97</v>
      </c>
      <c r="AV194" s="155" t="s">
        <v>97</v>
      </c>
      <c r="AW194" s="155" t="s">
        <v>106</v>
      </c>
      <c r="AX194" s="155" t="s">
        <v>76</v>
      </c>
      <c r="AY194" s="155" t="s">
        <v>145</v>
      </c>
    </row>
    <row r="195" spans="2:65" s="6" customFormat="1" ht="18.75" customHeight="1" x14ac:dyDescent="0.3">
      <c r="B195" s="156"/>
      <c r="C195" s="157"/>
      <c r="D195" s="157"/>
      <c r="E195" s="157"/>
      <c r="F195" s="241" t="s">
        <v>162</v>
      </c>
      <c r="G195" s="242"/>
      <c r="H195" s="242"/>
      <c r="I195" s="242"/>
      <c r="J195" s="157"/>
      <c r="K195" s="158">
        <v>33.002000000000002</v>
      </c>
      <c r="L195" s="157"/>
      <c r="M195" s="157"/>
      <c r="N195" s="157"/>
      <c r="O195" s="157"/>
      <c r="P195" s="157"/>
      <c r="Q195" s="157"/>
      <c r="R195" s="159"/>
      <c r="T195" s="160"/>
      <c r="U195" s="157"/>
      <c r="V195" s="157"/>
      <c r="W195" s="157"/>
      <c r="X195" s="157"/>
      <c r="Y195" s="157"/>
      <c r="Z195" s="157"/>
      <c r="AA195" s="161"/>
      <c r="AT195" s="162" t="s">
        <v>161</v>
      </c>
      <c r="AU195" s="162" t="s">
        <v>97</v>
      </c>
      <c r="AV195" s="162" t="s">
        <v>150</v>
      </c>
      <c r="AW195" s="162" t="s">
        <v>106</v>
      </c>
      <c r="AX195" s="162" t="s">
        <v>22</v>
      </c>
      <c r="AY195" s="162" t="s">
        <v>145</v>
      </c>
    </row>
    <row r="196" spans="2:65" s="131" customFormat="1" ht="30.75" customHeight="1" x14ac:dyDescent="0.3">
      <c r="B196" s="132"/>
      <c r="C196" s="133"/>
      <c r="D196" s="141" t="s">
        <v>109</v>
      </c>
      <c r="E196" s="141"/>
      <c r="F196" s="141"/>
      <c r="G196" s="141"/>
      <c r="H196" s="141"/>
      <c r="I196" s="141"/>
      <c r="J196" s="141"/>
      <c r="K196" s="141"/>
      <c r="L196" s="141"/>
      <c r="M196" s="141"/>
      <c r="N196" s="228">
        <f>$BK$196</f>
        <v>0</v>
      </c>
      <c r="O196" s="229"/>
      <c r="P196" s="229"/>
      <c r="Q196" s="229"/>
      <c r="R196" s="135"/>
      <c r="T196" s="136"/>
      <c r="U196" s="133"/>
      <c r="V196" s="133"/>
      <c r="W196" s="137">
        <f>SUM($W$197:$W$209)</f>
        <v>0</v>
      </c>
      <c r="X196" s="133"/>
      <c r="Y196" s="137">
        <f>SUM($Y$197:$Y$209)</f>
        <v>12.143866829999999</v>
      </c>
      <c r="Z196" s="133"/>
      <c r="AA196" s="138">
        <f>SUM($AA$197:$AA$209)</f>
        <v>0</v>
      </c>
      <c r="AR196" s="139" t="s">
        <v>22</v>
      </c>
      <c r="AT196" s="139" t="s">
        <v>75</v>
      </c>
      <c r="AU196" s="139" t="s">
        <v>22</v>
      </c>
      <c r="AY196" s="139" t="s">
        <v>145</v>
      </c>
      <c r="BK196" s="140">
        <f>SUM($BK$197:$BK$209)</f>
        <v>0</v>
      </c>
    </row>
    <row r="197" spans="2:65" s="6" customFormat="1" ht="27" customHeight="1" x14ac:dyDescent="0.3">
      <c r="B197" s="22"/>
      <c r="C197" s="142" t="s">
        <v>248</v>
      </c>
      <c r="D197" s="142" t="s">
        <v>146</v>
      </c>
      <c r="E197" s="143" t="s">
        <v>249</v>
      </c>
      <c r="F197" s="238" t="s">
        <v>250</v>
      </c>
      <c r="G197" s="234"/>
      <c r="H197" s="234"/>
      <c r="I197" s="234"/>
      <c r="J197" s="144" t="s">
        <v>158</v>
      </c>
      <c r="K197" s="145">
        <v>7.407</v>
      </c>
      <c r="L197" s="237">
        <v>0</v>
      </c>
      <c r="M197" s="234"/>
      <c r="N197" s="233">
        <f>ROUND($L$197*$K$197,2)</f>
        <v>0</v>
      </c>
      <c r="O197" s="234"/>
      <c r="P197" s="234"/>
      <c r="Q197" s="234"/>
      <c r="R197" s="24"/>
      <c r="T197" s="146"/>
      <c r="U197" s="29" t="s">
        <v>41</v>
      </c>
      <c r="V197" s="23"/>
      <c r="W197" s="147">
        <f>$V$197*$K$197</f>
        <v>0</v>
      </c>
      <c r="X197" s="147">
        <v>1.63</v>
      </c>
      <c r="Y197" s="147">
        <f>$X$197*$K$197</f>
        <v>12.073409999999999</v>
      </c>
      <c r="Z197" s="147">
        <v>0</v>
      </c>
      <c r="AA197" s="148">
        <f>$Z$197*$K$197</f>
        <v>0</v>
      </c>
      <c r="AR197" s="6" t="s">
        <v>150</v>
      </c>
      <c r="AT197" s="6" t="s">
        <v>146</v>
      </c>
      <c r="AU197" s="6" t="s">
        <v>97</v>
      </c>
      <c r="AY197" s="6" t="s">
        <v>145</v>
      </c>
      <c r="BE197" s="91">
        <f>IF($U$197="základní",$N$197,0)</f>
        <v>0</v>
      </c>
      <c r="BF197" s="91">
        <f>IF($U$197="snížená",$N$197,0)</f>
        <v>0</v>
      </c>
      <c r="BG197" s="91">
        <f>IF($U$197="zákl. přenesená",$N$197,0)</f>
        <v>0</v>
      </c>
      <c r="BH197" s="91">
        <f>IF($U$197="sníž. přenesená",$N$197,0)</f>
        <v>0</v>
      </c>
      <c r="BI197" s="91">
        <f>IF($U$197="nulová",$N$197,0)</f>
        <v>0</v>
      </c>
      <c r="BJ197" s="6" t="s">
        <v>22</v>
      </c>
      <c r="BK197" s="91">
        <f>ROUND($L$197*$K$197,2)</f>
        <v>0</v>
      </c>
      <c r="BL197" s="6" t="s">
        <v>150</v>
      </c>
      <c r="BM197" s="6" t="s">
        <v>251</v>
      </c>
    </row>
    <row r="198" spans="2:65" s="6" customFormat="1" ht="18.75" customHeight="1" x14ac:dyDescent="0.3">
      <c r="B198" s="149"/>
      <c r="C198" s="150"/>
      <c r="D198" s="150"/>
      <c r="E198" s="150"/>
      <c r="F198" s="239" t="s">
        <v>252</v>
      </c>
      <c r="G198" s="240"/>
      <c r="H198" s="240"/>
      <c r="I198" s="240"/>
      <c r="J198" s="150"/>
      <c r="K198" s="151">
        <v>7.407</v>
      </c>
      <c r="L198" s="150"/>
      <c r="M198" s="150"/>
      <c r="N198" s="150"/>
      <c r="O198" s="150"/>
      <c r="P198" s="150"/>
      <c r="Q198" s="150"/>
      <c r="R198" s="152"/>
      <c r="T198" s="153"/>
      <c r="U198" s="150"/>
      <c r="V198" s="150"/>
      <c r="W198" s="150"/>
      <c r="X198" s="150"/>
      <c r="Y198" s="150"/>
      <c r="Z198" s="150"/>
      <c r="AA198" s="154"/>
      <c r="AT198" s="155" t="s">
        <v>161</v>
      </c>
      <c r="AU198" s="155" t="s">
        <v>97</v>
      </c>
      <c r="AV198" s="155" t="s">
        <v>97</v>
      </c>
      <c r="AW198" s="155" t="s">
        <v>106</v>
      </c>
      <c r="AX198" s="155" t="s">
        <v>76</v>
      </c>
      <c r="AY198" s="155" t="s">
        <v>145</v>
      </c>
    </row>
    <row r="199" spans="2:65" s="6" customFormat="1" ht="18.75" customHeight="1" x14ac:dyDescent="0.3">
      <c r="B199" s="156"/>
      <c r="C199" s="157"/>
      <c r="D199" s="157"/>
      <c r="E199" s="157"/>
      <c r="F199" s="241" t="s">
        <v>162</v>
      </c>
      <c r="G199" s="242"/>
      <c r="H199" s="242"/>
      <c r="I199" s="242"/>
      <c r="J199" s="157"/>
      <c r="K199" s="158">
        <v>7.407</v>
      </c>
      <c r="L199" s="157"/>
      <c r="M199" s="157"/>
      <c r="N199" s="157"/>
      <c r="O199" s="157"/>
      <c r="P199" s="157"/>
      <c r="Q199" s="157"/>
      <c r="R199" s="159"/>
      <c r="T199" s="160"/>
      <c r="U199" s="157"/>
      <c r="V199" s="157"/>
      <c r="W199" s="157"/>
      <c r="X199" s="157"/>
      <c r="Y199" s="157"/>
      <c r="Z199" s="157"/>
      <c r="AA199" s="161"/>
      <c r="AT199" s="162" t="s">
        <v>161</v>
      </c>
      <c r="AU199" s="162" t="s">
        <v>97</v>
      </c>
      <c r="AV199" s="162" t="s">
        <v>150</v>
      </c>
      <c r="AW199" s="162" t="s">
        <v>106</v>
      </c>
      <c r="AX199" s="162" t="s">
        <v>22</v>
      </c>
      <c r="AY199" s="162" t="s">
        <v>145</v>
      </c>
    </row>
    <row r="200" spans="2:65" s="6" customFormat="1" ht="27" customHeight="1" x14ac:dyDescent="0.3">
      <c r="B200" s="22"/>
      <c r="C200" s="142" t="s">
        <v>8</v>
      </c>
      <c r="D200" s="142" t="s">
        <v>146</v>
      </c>
      <c r="E200" s="143" t="s">
        <v>253</v>
      </c>
      <c r="F200" s="238" t="s">
        <v>254</v>
      </c>
      <c r="G200" s="234"/>
      <c r="H200" s="234"/>
      <c r="I200" s="234"/>
      <c r="J200" s="144" t="s">
        <v>149</v>
      </c>
      <c r="K200" s="145">
        <v>72.009</v>
      </c>
      <c r="L200" s="237">
        <v>0</v>
      </c>
      <c r="M200" s="234"/>
      <c r="N200" s="233">
        <f>ROUND($L$200*$K$200,2)</f>
        <v>0</v>
      </c>
      <c r="O200" s="234"/>
      <c r="P200" s="234"/>
      <c r="Q200" s="234"/>
      <c r="R200" s="24"/>
      <c r="T200" s="146"/>
      <c r="U200" s="29" t="s">
        <v>41</v>
      </c>
      <c r="V200" s="23"/>
      <c r="W200" s="147">
        <f>$V$200*$K$200</f>
        <v>0</v>
      </c>
      <c r="X200" s="147">
        <v>1.7000000000000001E-4</v>
      </c>
      <c r="Y200" s="147">
        <f>$X$200*$K$200</f>
        <v>1.224153E-2</v>
      </c>
      <c r="Z200" s="147">
        <v>0</v>
      </c>
      <c r="AA200" s="148">
        <f>$Z$200*$K$200</f>
        <v>0</v>
      </c>
      <c r="AR200" s="6" t="s">
        <v>150</v>
      </c>
      <c r="AT200" s="6" t="s">
        <v>146</v>
      </c>
      <c r="AU200" s="6" t="s">
        <v>97</v>
      </c>
      <c r="AY200" s="6" t="s">
        <v>145</v>
      </c>
      <c r="BE200" s="91">
        <f>IF($U$200="základní",$N$200,0)</f>
        <v>0</v>
      </c>
      <c r="BF200" s="91">
        <f>IF($U$200="snížená",$N$200,0)</f>
        <v>0</v>
      </c>
      <c r="BG200" s="91">
        <f>IF($U$200="zákl. přenesená",$N$200,0)</f>
        <v>0</v>
      </c>
      <c r="BH200" s="91">
        <f>IF($U$200="sníž. přenesená",$N$200,0)</f>
        <v>0</v>
      </c>
      <c r="BI200" s="91">
        <f>IF($U$200="nulová",$N$200,0)</f>
        <v>0</v>
      </c>
      <c r="BJ200" s="6" t="s">
        <v>22</v>
      </c>
      <c r="BK200" s="91">
        <f>ROUND($L$200*$K$200,2)</f>
        <v>0</v>
      </c>
      <c r="BL200" s="6" t="s">
        <v>150</v>
      </c>
      <c r="BM200" s="6" t="s">
        <v>255</v>
      </c>
    </row>
    <row r="201" spans="2:65" s="6" customFormat="1" ht="18.75" customHeight="1" x14ac:dyDescent="0.3">
      <c r="B201" s="149"/>
      <c r="C201" s="150"/>
      <c r="D201" s="150"/>
      <c r="E201" s="150"/>
      <c r="F201" s="239" t="s">
        <v>256</v>
      </c>
      <c r="G201" s="240"/>
      <c r="H201" s="240"/>
      <c r="I201" s="240"/>
      <c r="J201" s="150"/>
      <c r="K201" s="151">
        <v>72.009</v>
      </c>
      <c r="L201" s="150"/>
      <c r="M201" s="150"/>
      <c r="N201" s="150"/>
      <c r="O201" s="150"/>
      <c r="P201" s="150"/>
      <c r="Q201" s="150"/>
      <c r="R201" s="152"/>
      <c r="T201" s="153"/>
      <c r="U201" s="150"/>
      <c r="V201" s="150"/>
      <c r="W201" s="150"/>
      <c r="X201" s="150"/>
      <c r="Y201" s="150"/>
      <c r="Z201" s="150"/>
      <c r="AA201" s="154"/>
      <c r="AT201" s="155" t="s">
        <v>161</v>
      </c>
      <c r="AU201" s="155" t="s">
        <v>97</v>
      </c>
      <c r="AV201" s="155" t="s">
        <v>97</v>
      </c>
      <c r="AW201" s="155" t="s">
        <v>106</v>
      </c>
      <c r="AX201" s="155" t="s">
        <v>76</v>
      </c>
      <c r="AY201" s="155" t="s">
        <v>145</v>
      </c>
    </row>
    <row r="202" spans="2:65" s="6" customFormat="1" ht="18.75" customHeight="1" x14ac:dyDescent="0.3">
      <c r="B202" s="156"/>
      <c r="C202" s="157"/>
      <c r="D202" s="157"/>
      <c r="E202" s="157"/>
      <c r="F202" s="241" t="s">
        <v>162</v>
      </c>
      <c r="G202" s="242"/>
      <c r="H202" s="242"/>
      <c r="I202" s="242"/>
      <c r="J202" s="157"/>
      <c r="K202" s="158">
        <v>72.009</v>
      </c>
      <c r="L202" s="157"/>
      <c r="M202" s="157"/>
      <c r="N202" s="157"/>
      <c r="O202" s="157"/>
      <c r="P202" s="157"/>
      <c r="Q202" s="157"/>
      <c r="R202" s="159"/>
      <c r="T202" s="160"/>
      <c r="U202" s="157"/>
      <c r="V202" s="157"/>
      <c r="W202" s="157"/>
      <c r="X202" s="157"/>
      <c r="Y202" s="157"/>
      <c r="Z202" s="157"/>
      <c r="AA202" s="161"/>
      <c r="AT202" s="162" t="s">
        <v>161</v>
      </c>
      <c r="AU202" s="162" t="s">
        <v>97</v>
      </c>
      <c r="AV202" s="162" t="s">
        <v>150</v>
      </c>
      <c r="AW202" s="162" t="s">
        <v>106</v>
      </c>
      <c r="AX202" s="162" t="s">
        <v>22</v>
      </c>
      <c r="AY202" s="162" t="s">
        <v>145</v>
      </c>
    </row>
    <row r="203" spans="2:65" s="6" customFormat="1" ht="15.75" customHeight="1" x14ac:dyDescent="0.3">
      <c r="B203" s="22"/>
      <c r="C203" s="170" t="s">
        <v>257</v>
      </c>
      <c r="D203" s="170" t="s">
        <v>220</v>
      </c>
      <c r="E203" s="171" t="s">
        <v>258</v>
      </c>
      <c r="F203" s="243" t="s">
        <v>259</v>
      </c>
      <c r="G203" s="244"/>
      <c r="H203" s="244"/>
      <c r="I203" s="244"/>
      <c r="J203" s="172" t="s">
        <v>149</v>
      </c>
      <c r="K203" s="173">
        <v>72.009</v>
      </c>
      <c r="L203" s="245">
        <v>0</v>
      </c>
      <c r="M203" s="244"/>
      <c r="N203" s="246">
        <f>ROUND($L$203*$K$203,2)</f>
        <v>0</v>
      </c>
      <c r="O203" s="234"/>
      <c r="P203" s="234"/>
      <c r="Q203" s="234"/>
      <c r="R203" s="24"/>
      <c r="T203" s="146"/>
      <c r="U203" s="29" t="s">
        <v>41</v>
      </c>
      <c r="V203" s="23"/>
      <c r="W203" s="147">
        <f>$V$203*$K$203</f>
        <v>0</v>
      </c>
      <c r="X203" s="147">
        <v>4.0000000000000002E-4</v>
      </c>
      <c r="Y203" s="147">
        <f>$X$203*$K$203</f>
        <v>2.8803600000000002E-2</v>
      </c>
      <c r="Z203" s="147">
        <v>0</v>
      </c>
      <c r="AA203" s="148">
        <f>$Z$203*$K$203</f>
        <v>0</v>
      </c>
      <c r="AR203" s="6" t="s">
        <v>182</v>
      </c>
      <c r="AT203" s="6" t="s">
        <v>220</v>
      </c>
      <c r="AU203" s="6" t="s">
        <v>97</v>
      </c>
      <c r="AY203" s="6" t="s">
        <v>145</v>
      </c>
      <c r="BE203" s="91">
        <f>IF($U$203="základní",$N$203,0)</f>
        <v>0</v>
      </c>
      <c r="BF203" s="91">
        <f>IF($U$203="snížená",$N$203,0)</f>
        <v>0</v>
      </c>
      <c r="BG203" s="91">
        <f>IF($U$203="zákl. přenesená",$N$203,0)</f>
        <v>0</v>
      </c>
      <c r="BH203" s="91">
        <f>IF($U$203="sníž. přenesená",$N$203,0)</f>
        <v>0</v>
      </c>
      <c r="BI203" s="91">
        <f>IF($U$203="nulová",$N$203,0)</f>
        <v>0</v>
      </c>
      <c r="BJ203" s="6" t="s">
        <v>22</v>
      </c>
      <c r="BK203" s="91">
        <f>ROUND($L$203*$K$203,2)</f>
        <v>0</v>
      </c>
      <c r="BL203" s="6" t="s">
        <v>150</v>
      </c>
      <c r="BM203" s="6" t="s">
        <v>260</v>
      </c>
    </row>
    <row r="204" spans="2:65" s="6" customFormat="1" ht="27" customHeight="1" x14ac:dyDescent="0.3">
      <c r="B204" s="22"/>
      <c r="C204" s="142" t="s">
        <v>261</v>
      </c>
      <c r="D204" s="142" t="s">
        <v>146</v>
      </c>
      <c r="E204" s="143" t="s">
        <v>262</v>
      </c>
      <c r="F204" s="238" t="s">
        <v>263</v>
      </c>
      <c r="G204" s="234"/>
      <c r="H204" s="234"/>
      <c r="I204" s="234"/>
      <c r="J204" s="144" t="s">
        <v>264</v>
      </c>
      <c r="K204" s="145">
        <v>34.29</v>
      </c>
      <c r="L204" s="237">
        <v>0</v>
      </c>
      <c r="M204" s="234"/>
      <c r="N204" s="233">
        <f>ROUND($L$204*$K$204,2)</f>
        <v>0</v>
      </c>
      <c r="O204" s="234"/>
      <c r="P204" s="234"/>
      <c r="Q204" s="234"/>
      <c r="R204" s="24"/>
      <c r="T204" s="146"/>
      <c r="U204" s="29" t="s">
        <v>41</v>
      </c>
      <c r="V204" s="23"/>
      <c r="W204" s="147">
        <f>$V$204*$K$204</f>
        <v>0</v>
      </c>
      <c r="X204" s="147">
        <v>7.2999999999999996E-4</v>
      </c>
      <c r="Y204" s="147">
        <f>$X$204*$K$204</f>
        <v>2.5031699999999997E-2</v>
      </c>
      <c r="Z204" s="147">
        <v>0</v>
      </c>
      <c r="AA204" s="148">
        <f>$Z$204*$K$204</f>
        <v>0</v>
      </c>
      <c r="AR204" s="6" t="s">
        <v>150</v>
      </c>
      <c r="AT204" s="6" t="s">
        <v>146</v>
      </c>
      <c r="AU204" s="6" t="s">
        <v>97</v>
      </c>
      <c r="AY204" s="6" t="s">
        <v>145</v>
      </c>
      <c r="BE204" s="91">
        <f>IF($U$204="základní",$N$204,0)</f>
        <v>0</v>
      </c>
      <c r="BF204" s="91">
        <f>IF($U$204="snížená",$N$204,0)</f>
        <v>0</v>
      </c>
      <c r="BG204" s="91">
        <f>IF($U$204="zákl. přenesená",$N$204,0)</f>
        <v>0</v>
      </c>
      <c r="BH204" s="91">
        <f>IF($U$204="sníž. přenesená",$N$204,0)</f>
        <v>0</v>
      </c>
      <c r="BI204" s="91">
        <f>IF($U$204="nulová",$N$204,0)</f>
        <v>0</v>
      </c>
      <c r="BJ204" s="6" t="s">
        <v>22</v>
      </c>
      <c r="BK204" s="91">
        <f>ROUND($L$204*$K$204,2)</f>
        <v>0</v>
      </c>
      <c r="BL204" s="6" t="s">
        <v>150</v>
      </c>
      <c r="BM204" s="6" t="s">
        <v>265</v>
      </c>
    </row>
    <row r="205" spans="2:65" s="6" customFormat="1" ht="18.75" customHeight="1" x14ac:dyDescent="0.3">
      <c r="B205" s="149"/>
      <c r="C205" s="150"/>
      <c r="D205" s="150"/>
      <c r="E205" s="150"/>
      <c r="F205" s="239" t="s">
        <v>266</v>
      </c>
      <c r="G205" s="240"/>
      <c r="H205" s="240"/>
      <c r="I205" s="240"/>
      <c r="J205" s="150"/>
      <c r="K205" s="151">
        <v>34.29</v>
      </c>
      <c r="L205" s="150"/>
      <c r="M205" s="150"/>
      <c r="N205" s="150"/>
      <c r="O205" s="150"/>
      <c r="P205" s="150"/>
      <c r="Q205" s="150"/>
      <c r="R205" s="152"/>
      <c r="T205" s="153"/>
      <c r="U205" s="150"/>
      <c r="V205" s="150"/>
      <c r="W205" s="150"/>
      <c r="X205" s="150"/>
      <c r="Y205" s="150"/>
      <c r="Z205" s="150"/>
      <c r="AA205" s="154"/>
      <c r="AT205" s="155" t="s">
        <v>161</v>
      </c>
      <c r="AU205" s="155" t="s">
        <v>97</v>
      </c>
      <c r="AV205" s="155" t="s">
        <v>97</v>
      </c>
      <c r="AW205" s="155" t="s">
        <v>106</v>
      </c>
      <c r="AX205" s="155" t="s">
        <v>76</v>
      </c>
      <c r="AY205" s="155" t="s">
        <v>145</v>
      </c>
    </row>
    <row r="206" spans="2:65" s="6" customFormat="1" ht="18.75" customHeight="1" x14ac:dyDescent="0.3">
      <c r="B206" s="156"/>
      <c r="C206" s="157"/>
      <c r="D206" s="157"/>
      <c r="E206" s="157"/>
      <c r="F206" s="241" t="s">
        <v>162</v>
      </c>
      <c r="G206" s="242"/>
      <c r="H206" s="242"/>
      <c r="I206" s="242"/>
      <c r="J206" s="157"/>
      <c r="K206" s="158">
        <v>34.29</v>
      </c>
      <c r="L206" s="157"/>
      <c r="M206" s="157"/>
      <c r="N206" s="157"/>
      <c r="O206" s="157"/>
      <c r="P206" s="157"/>
      <c r="Q206" s="157"/>
      <c r="R206" s="159"/>
      <c r="T206" s="160"/>
      <c r="U206" s="157"/>
      <c r="V206" s="157"/>
      <c r="W206" s="157"/>
      <c r="X206" s="157"/>
      <c r="Y206" s="157"/>
      <c r="Z206" s="157"/>
      <c r="AA206" s="161"/>
      <c r="AT206" s="162" t="s">
        <v>161</v>
      </c>
      <c r="AU206" s="162" t="s">
        <v>97</v>
      </c>
      <c r="AV206" s="162" t="s">
        <v>150</v>
      </c>
      <c r="AW206" s="162" t="s">
        <v>106</v>
      </c>
      <c r="AX206" s="162" t="s">
        <v>22</v>
      </c>
      <c r="AY206" s="162" t="s">
        <v>145</v>
      </c>
    </row>
    <row r="207" spans="2:65" s="6" customFormat="1" ht="39" customHeight="1" x14ac:dyDescent="0.3">
      <c r="B207" s="22"/>
      <c r="C207" s="142" t="s">
        <v>267</v>
      </c>
      <c r="D207" s="142" t="s">
        <v>146</v>
      </c>
      <c r="E207" s="143" t="s">
        <v>268</v>
      </c>
      <c r="F207" s="238" t="s">
        <v>269</v>
      </c>
      <c r="G207" s="234"/>
      <c r="H207" s="234"/>
      <c r="I207" s="234"/>
      <c r="J207" s="144" t="s">
        <v>270</v>
      </c>
      <c r="K207" s="145">
        <v>6</v>
      </c>
      <c r="L207" s="237">
        <v>0</v>
      </c>
      <c r="M207" s="234"/>
      <c r="N207" s="233">
        <f>ROUND($L$207*$K$207,2)</f>
        <v>0</v>
      </c>
      <c r="O207" s="234"/>
      <c r="P207" s="234"/>
      <c r="Q207" s="234"/>
      <c r="R207" s="24"/>
      <c r="T207" s="146"/>
      <c r="U207" s="29" t="s">
        <v>41</v>
      </c>
      <c r="V207" s="23"/>
      <c r="W207" s="147">
        <f>$V$207*$K$207</f>
        <v>0</v>
      </c>
      <c r="X207" s="147">
        <v>7.2999999999999996E-4</v>
      </c>
      <c r="Y207" s="147">
        <f>$X$207*$K$207</f>
        <v>4.3800000000000002E-3</v>
      </c>
      <c r="Z207" s="147">
        <v>0</v>
      </c>
      <c r="AA207" s="148">
        <f>$Z$207*$K$207</f>
        <v>0</v>
      </c>
      <c r="AR207" s="6" t="s">
        <v>150</v>
      </c>
      <c r="AT207" s="6" t="s">
        <v>146</v>
      </c>
      <c r="AU207" s="6" t="s">
        <v>97</v>
      </c>
      <c r="AY207" s="6" t="s">
        <v>145</v>
      </c>
      <c r="BE207" s="91">
        <f>IF($U$207="základní",$N$207,0)</f>
        <v>0</v>
      </c>
      <c r="BF207" s="91">
        <f>IF($U$207="snížená",$N$207,0)</f>
        <v>0</v>
      </c>
      <c r="BG207" s="91">
        <f>IF($U$207="zákl. přenesená",$N$207,0)</f>
        <v>0</v>
      </c>
      <c r="BH207" s="91">
        <f>IF($U$207="sníž. přenesená",$N$207,0)</f>
        <v>0</v>
      </c>
      <c r="BI207" s="91">
        <f>IF($U$207="nulová",$N$207,0)</f>
        <v>0</v>
      </c>
      <c r="BJ207" s="6" t="s">
        <v>22</v>
      </c>
      <c r="BK207" s="91">
        <f>ROUND($L$207*$K$207,2)</f>
        <v>0</v>
      </c>
      <c r="BL207" s="6" t="s">
        <v>150</v>
      </c>
      <c r="BM207" s="6" t="s">
        <v>271</v>
      </c>
    </row>
    <row r="208" spans="2:65" s="6" customFormat="1" ht="18.75" customHeight="1" x14ac:dyDescent="0.3">
      <c r="B208" s="149"/>
      <c r="C208" s="150"/>
      <c r="D208" s="150"/>
      <c r="E208" s="150"/>
      <c r="F208" s="239" t="s">
        <v>172</v>
      </c>
      <c r="G208" s="240"/>
      <c r="H208" s="240"/>
      <c r="I208" s="240"/>
      <c r="J208" s="150"/>
      <c r="K208" s="151">
        <v>6</v>
      </c>
      <c r="L208" s="150"/>
      <c r="M208" s="150"/>
      <c r="N208" s="150"/>
      <c r="O208" s="150"/>
      <c r="P208" s="150"/>
      <c r="Q208" s="150"/>
      <c r="R208" s="152"/>
      <c r="T208" s="153"/>
      <c r="U208" s="150"/>
      <c r="V208" s="150"/>
      <c r="W208" s="150"/>
      <c r="X208" s="150"/>
      <c r="Y208" s="150"/>
      <c r="Z208" s="150"/>
      <c r="AA208" s="154"/>
      <c r="AT208" s="155" t="s">
        <v>161</v>
      </c>
      <c r="AU208" s="155" t="s">
        <v>97</v>
      </c>
      <c r="AV208" s="155" t="s">
        <v>97</v>
      </c>
      <c r="AW208" s="155" t="s">
        <v>106</v>
      </c>
      <c r="AX208" s="155" t="s">
        <v>76</v>
      </c>
      <c r="AY208" s="155" t="s">
        <v>145</v>
      </c>
    </row>
    <row r="209" spans="2:65" s="6" customFormat="1" ht="18.75" customHeight="1" x14ac:dyDescent="0.3">
      <c r="B209" s="156"/>
      <c r="C209" s="157"/>
      <c r="D209" s="157"/>
      <c r="E209" s="157"/>
      <c r="F209" s="241" t="s">
        <v>162</v>
      </c>
      <c r="G209" s="242"/>
      <c r="H209" s="242"/>
      <c r="I209" s="242"/>
      <c r="J209" s="157"/>
      <c r="K209" s="158">
        <v>6</v>
      </c>
      <c r="L209" s="157"/>
      <c r="M209" s="157"/>
      <c r="N209" s="157"/>
      <c r="O209" s="157"/>
      <c r="P209" s="157"/>
      <c r="Q209" s="157"/>
      <c r="R209" s="159"/>
      <c r="T209" s="160"/>
      <c r="U209" s="157"/>
      <c r="V209" s="157"/>
      <c r="W209" s="157"/>
      <c r="X209" s="157"/>
      <c r="Y209" s="157"/>
      <c r="Z209" s="157"/>
      <c r="AA209" s="161"/>
      <c r="AT209" s="162" t="s">
        <v>161</v>
      </c>
      <c r="AU209" s="162" t="s">
        <v>97</v>
      </c>
      <c r="AV209" s="162" t="s">
        <v>150</v>
      </c>
      <c r="AW209" s="162" t="s">
        <v>106</v>
      </c>
      <c r="AX209" s="162" t="s">
        <v>22</v>
      </c>
      <c r="AY209" s="162" t="s">
        <v>145</v>
      </c>
    </row>
    <row r="210" spans="2:65" s="131" customFormat="1" ht="30.75" customHeight="1" x14ac:dyDescent="0.3">
      <c r="B210" s="132"/>
      <c r="C210" s="133"/>
      <c r="D210" s="141" t="s">
        <v>110</v>
      </c>
      <c r="E210" s="141"/>
      <c r="F210" s="141"/>
      <c r="G210" s="141"/>
      <c r="H210" s="141"/>
      <c r="I210" s="141"/>
      <c r="J210" s="141"/>
      <c r="K210" s="141"/>
      <c r="L210" s="141"/>
      <c r="M210" s="141"/>
      <c r="N210" s="228">
        <f>$BK$210</f>
        <v>0</v>
      </c>
      <c r="O210" s="229"/>
      <c r="P210" s="229"/>
      <c r="Q210" s="229"/>
      <c r="R210" s="135"/>
      <c r="T210" s="136"/>
      <c r="U210" s="133"/>
      <c r="V210" s="133"/>
      <c r="W210" s="137">
        <f>SUM($W$211:$W$225)</f>
        <v>0</v>
      </c>
      <c r="X210" s="133"/>
      <c r="Y210" s="137">
        <f>SUM($Y$211:$Y$225)</f>
        <v>9.0986139700000006</v>
      </c>
      <c r="Z210" s="133"/>
      <c r="AA210" s="138">
        <f>SUM($AA$211:$AA$225)</f>
        <v>0</v>
      </c>
      <c r="AR210" s="139" t="s">
        <v>22</v>
      </c>
      <c r="AT210" s="139" t="s">
        <v>75</v>
      </c>
      <c r="AU210" s="139" t="s">
        <v>22</v>
      </c>
      <c r="AY210" s="139" t="s">
        <v>145</v>
      </c>
      <c r="BK210" s="140">
        <f>SUM($BK$211:$BK$225)</f>
        <v>0</v>
      </c>
    </row>
    <row r="211" spans="2:65" s="6" customFormat="1" ht="27" customHeight="1" x14ac:dyDescent="0.3">
      <c r="B211" s="22"/>
      <c r="C211" s="142" t="s">
        <v>272</v>
      </c>
      <c r="D211" s="142" t="s">
        <v>146</v>
      </c>
      <c r="E211" s="143" t="s">
        <v>273</v>
      </c>
      <c r="F211" s="238" t="s">
        <v>274</v>
      </c>
      <c r="G211" s="234"/>
      <c r="H211" s="234"/>
      <c r="I211" s="234"/>
      <c r="J211" s="144" t="s">
        <v>158</v>
      </c>
      <c r="K211" s="145">
        <v>1.6830000000000001</v>
      </c>
      <c r="L211" s="237">
        <v>0</v>
      </c>
      <c r="M211" s="234"/>
      <c r="N211" s="233">
        <f>ROUND($L$211*$K$211,2)</f>
        <v>0</v>
      </c>
      <c r="O211" s="234"/>
      <c r="P211" s="234"/>
      <c r="Q211" s="234"/>
      <c r="R211" s="24"/>
      <c r="T211" s="146"/>
      <c r="U211" s="29" t="s">
        <v>41</v>
      </c>
      <c r="V211" s="23"/>
      <c r="W211" s="147">
        <f>$V$211*$K$211</f>
        <v>0</v>
      </c>
      <c r="X211" s="147">
        <v>2.2564500000000001</v>
      </c>
      <c r="Y211" s="147">
        <f>$X$211*$K$211</f>
        <v>3.7976053500000004</v>
      </c>
      <c r="Z211" s="147">
        <v>0</v>
      </c>
      <c r="AA211" s="148">
        <f>$Z$211*$K$211</f>
        <v>0</v>
      </c>
      <c r="AR211" s="6" t="s">
        <v>150</v>
      </c>
      <c r="AT211" s="6" t="s">
        <v>146</v>
      </c>
      <c r="AU211" s="6" t="s">
        <v>97</v>
      </c>
      <c r="AY211" s="6" t="s">
        <v>145</v>
      </c>
      <c r="BE211" s="91">
        <f>IF($U$211="základní",$N$211,0)</f>
        <v>0</v>
      </c>
      <c r="BF211" s="91">
        <f>IF($U$211="snížená",$N$211,0)</f>
        <v>0</v>
      </c>
      <c r="BG211" s="91">
        <f>IF($U$211="zákl. přenesená",$N$211,0)</f>
        <v>0</v>
      </c>
      <c r="BH211" s="91">
        <f>IF($U$211="sníž. přenesená",$N$211,0)</f>
        <v>0</v>
      </c>
      <c r="BI211" s="91">
        <f>IF($U$211="nulová",$N$211,0)</f>
        <v>0</v>
      </c>
      <c r="BJ211" s="6" t="s">
        <v>22</v>
      </c>
      <c r="BK211" s="91">
        <f>ROUND($L$211*$K$211,2)</f>
        <v>0</v>
      </c>
      <c r="BL211" s="6" t="s">
        <v>150</v>
      </c>
      <c r="BM211" s="6" t="s">
        <v>275</v>
      </c>
    </row>
    <row r="212" spans="2:65" s="6" customFormat="1" ht="18.75" customHeight="1" x14ac:dyDescent="0.3">
      <c r="B212" s="149"/>
      <c r="C212" s="150"/>
      <c r="D212" s="150"/>
      <c r="E212" s="150"/>
      <c r="F212" s="239" t="s">
        <v>276</v>
      </c>
      <c r="G212" s="240"/>
      <c r="H212" s="240"/>
      <c r="I212" s="240"/>
      <c r="J212" s="150"/>
      <c r="K212" s="151">
        <v>1.6830000000000001</v>
      </c>
      <c r="L212" s="150"/>
      <c r="M212" s="150"/>
      <c r="N212" s="150"/>
      <c r="O212" s="150"/>
      <c r="P212" s="150"/>
      <c r="Q212" s="150"/>
      <c r="R212" s="152"/>
      <c r="T212" s="153"/>
      <c r="U212" s="150"/>
      <c r="V212" s="150"/>
      <c r="W212" s="150"/>
      <c r="X212" s="150"/>
      <c r="Y212" s="150"/>
      <c r="Z212" s="150"/>
      <c r="AA212" s="154"/>
      <c r="AT212" s="155" t="s">
        <v>161</v>
      </c>
      <c r="AU212" s="155" t="s">
        <v>97</v>
      </c>
      <c r="AV212" s="155" t="s">
        <v>97</v>
      </c>
      <c r="AW212" s="155" t="s">
        <v>106</v>
      </c>
      <c r="AX212" s="155" t="s">
        <v>76</v>
      </c>
      <c r="AY212" s="155" t="s">
        <v>145</v>
      </c>
    </row>
    <row r="213" spans="2:65" s="6" customFormat="1" ht="18.75" customHeight="1" x14ac:dyDescent="0.3">
      <c r="B213" s="156"/>
      <c r="C213" s="157"/>
      <c r="D213" s="157"/>
      <c r="E213" s="157"/>
      <c r="F213" s="241" t="s">
        <v>162</v>
      </c>
      <c r="G213" s="242"/>
      <c r="H213" s="242"/>
      <c r="I213" s="242"/>
      <c r="J213" s="157"/>
      <c r="K213" s="158">
        <v>1.6830000000000001</v>
      </c>
      <c r="L213" s="157"/>
      <c r="M213" s="157"/>
      <c r="N213" s="157"/>
      <c r="O213" s="157"/>
      <c r="P213" s="157"/>
      <c r="Q213" s="157"/>
      <c r="R213" s="159"/>
      <c r="T213" s="160"/>
      <c r="U213" s="157"/>
      <c r="V213" s="157"/>
      <c r="W213" s="157"/>
      <c r="X213" s="157"/>
      <c r="Y213" s="157"/>
      <c r="Z213" s="157"/>
      <c r="AA213" s="161"/>
      <c r="AT213" s="162" t="s">
        <v>161</v>
      </c>
      <c r="AU213" s="162" t="s">
        <v>97</v>
      </c>
      <c r="AV213" s="162" t="s">
        <v>150</v>
      </c>
      <c r="AW213" s="162" t="s">
        <v>106</v>
      </c>
      <c r="AX213" s="162" t="s">
        <v>22</v>
      </c>
      <c r="AY213" s="162" t="s">
        <v>145</v>
      </c>
    </row>
    <row r="214" spans="2:65" s="6" customFormat="1" ht="27" customHeight="1" x14ac:dyDescent="0.3">
      <c r="B214" s="22"/>
      <c r="C214" s="142" t="s">
        <v>277</v>
      </c>
      <c r="D214" s="142" t="s">
        <v>146</v>
      </c>
      <c r="E214" s="143" t="s">
        <v>278</v>
      </c>
      <c r="F214" s="238" t="s">
        <v>279</v>
      </c>
      <c r="G214" s="234"/>
      <c r="H214" s="234"/>
      <c r="I214" s="234"/>
      <c r="J214" s="144" t="s">
        <v>158</v>
      </c>
      <c r="K214" s="145">
        <v>2.0659999999999998</v>
      </c>
      <c r="L214" s="237">
        <v>0</v>
      </c>
      <c r="M214" s="234"/>
      <c r="N214" s="233">
        <f>ROUND($L$214*$K$214,2)</f>
        <v>0</v>
      </c>
      <c r="O214" s="234"/>
      <c r="P214" s="234"/>
      <c r="Q214" s="234"/>
      <c r="R214" s="24"/>
      <c r="T214" s="146"/>
      <c r="U214" s="29" t="s">
        <v>41</v>
      </c>
      <c r="V214" s="23"/>
      <c r="W214" s="147">
        <f>$V$214*$K$214</f>
        <v>0</v>
      </c>
      <c r="X214" s="147">
        <v>2.2564500000000001</v>
      </c>
      <c r="Y214" s="147">
        <f>$X$214*$K$214</f>
        <v>4.6618256999999996</v>
      </c>
      <c r="Z214" s="147">
        <v>0</v>
      </c>
      <c r="AA214" s="148">
        <f>$Z$214*$K$214</f>
        <v>0</v>
      </c>
      <c r="AR214" s="6" t="s">
        <v>150</v>
      </c>
      <c r="AT214" s="6" t="s">
        <v>146</v>
      </c>
      <c r="AU214" s="6" t="s">
        <v>97</v>
      </c>
      <c r="AY214" s="6" t="s">
        <v>145</v>
      </c>
      <c r="BE214" s="91">
        <f>IF($U$214="základní",$N$214,0)</f>
        <v>0</v>
      </c>
      <c r="BF214" s="91">
        <f>IF($U$214="snížená",$N$214,0)</f>
        <v>0</v>
      </c>
      <c r="BG214" s="91">
        <f>IF($U$214="zákl. přenesená",$N$214,0)</f>
        <v>0</v>
      </c>
      <c r="BH214" s="91">
        <f>IF($U$214="sníž. přenesená",$N$214,0)</f>
        <v>0</v>
      </c>
      <c r="BI214" s="91">
        <f>IF($U$214="nulová",$N$214,0)</f>
        <v>0</v>
      </c>
      <c r="BJ214" s="6" t="s">
        <v>22</v>
      </c>
      <c r="BK214" s="91">
        <f>ROUND($L$214*$K$214,2)</f>
        <v>0</v>
      </c>
      <c r="BL214" s="6" t="s">
        <v>150</v>
      </c>
      <c r="BM214" s="6" t="s">
        <v>280</v>
      </c>
    </row>
    <row r="215" spans="2:65" s="6" customFormat="1" ht="18.75" customHeight="1" x14ac:dyDescent="0.3">
      <c r="B215" s="149"/>
      <c r="C215" s="150"/>
      <c r="D215" s="150"/>
      <c r="E215" s="150"/>
      <c r="F215" s="239" t="s">
        <v>281</v>
      </c>
      <c r="G215" s="240"/>
      <c r="H215" s="240"/>
      <c r="I215" s="240"/>
      <c r="J215" s="150"/>
      <c r="K215" s="151">
        <v>2.0659999999999998</v>
      </c>
      <c r="L215" s="150"/>
      <c r="M215" s="150"/>
      <c r="N215" s="150"/>
      <c r="O215" s="150"/>
      <c r="P215" s="150"/>
      <c r="Q215" s="150"/>
      <c r="R215" s="152"/>
      <c r="T215" s="153"/>
      <c r="U215" s="150"/>
      <c r="V215" s="150"/>
      <c r="W215" s="150"/>
      <c r="X215" s="150"/>
      <c r="Y215" s="150"/>
      <c r="Z215" s="150"/>
      <c r="AA215" s="154"/>
      <c r="AT215" s="155" t="s">
        <v>161</v>
      </c>
      <c r="AU215" s="155" t="s">
        <v>97</v>
      </c>
      <c r="AV215" s="155" t="s">
        <v>97</v>
      </c>
      <c r="AW215" s="155" t="s">
        <v>106</v>
      </c>
      <c r="AX215" s="155" t="s">
        <v>76</v>
      </c>
      <c r="AY215" s="155" t="s">
        <v>145</v>
      </c>
    </row>
    <row r="216" spans="2:65" s="6" customFormat="1" ht="18.75" customHeight="1" x14ac:dyDescent="0.3">
      <c r="B216" s="156"/>
      <c r="C216" s="157"/>
      <c r="D216" s="157"/>
      <c r="E216" s="157"/>
      <c r="F216" s="241" t="s">
        <v>162</v>
      </c>
      <c r="G216" s="242"/>
      <c r="H216" s="242"/>
      <c r="I216" s="242"/>
      <c r="J216" s="157"/>
      <c r="K216" s="158">
        <v>2.0659999999999998</v>
      </c>
      <c r="L216" s="157"/>
      <c r="M216" s="157"/>
      <c r="N216" s="157"/>
      <c r="O216" s="157"/>
      <c r="P216" s="157"/>
      <c r="Q216" s="157"/>
      <c r="R216" s="159"/>
      <c r="T216" s="160"/>
      <c r="U216" s="157"/>
      <c r="V216" s="157"/>
      <c r="W216" s="157"/>
      <c r="X216" s="157"/>
      <c r="Y216" s="157"/>
      <c r="Z216" s="157"/>
      <c r="AA216" s="161"/>
      <c r="AT216" s="162" t="s">
        <v>161</v>
      </c>
      <c r="AU216" s="162" t="s">
        <v>97</v>
      </c>
      <c r="AV216" s="162" t="s">
        <v>150</v>
      </c>
      <c r="AW216" s="162" t="s">
        <v>106</v>
      </c>
      <c r="AX216" s="162" t="s">
        <v>22</v>
      </c>
      <c r="AY216" s="162" t="s">
        <v>145</v>
      </c>
    </row>
    <row r="217" spans="2:65" s="6" customFormat="1" ht="27" customHeight="1" x14ac:dyDescent="0.3">
      <c r="B217" s="22"/>
      <c r="C217" s="142" t="s">
        <v>282</v>
      </c>
      <c r="D217" s="142" t="s">
        <v>146</v>
      </c>
      <c r="E217" s="143" t="s">
        <v>283</v>
      </c>
      <c r="F217" s="238" t="s">
        <v>284</v>
      </c>
      <c r="G217" s="234"/>
      <c r="H217" s="234"/>
      <c r="I217" s="234"/>
      <c r="J217" s="144" t="s">
        <v>149</v>
      </c>
      <c r="K217" s="145">
        <v>9.18</v>
      </c>
      <c r="L217" s="237">
        <v>0</v>
      </c>
      <c r="M217" s="234"/>
      <c r="N217" s="233">
        <f>ROUND($L$217*$K$217,2)</f>
        <v>0</v>
      </c>
      <c r="O217" s="234"/>
      <c r="P217" s="234"/>
      <c r="Q217" s="234"/>
      <c r="R217" s="24"/>
      <c r="T217" s="146"/>
      <c r="U217" s="29" t="s">
        <v>41</v>
      </c>
      <c r="V217" s="23"/>
      <c r="W217" s="147">
        <f>$V$217*$K$217</f>
        <v>0</v>
      </c>
      <c r="X217" s="147">
        <v>5.1900000000000002E-3</v>
      </c>
      <c r="Y217" s="147">
        <f>$X$217*$K$217</f>
        <v>4.7644199999999998E-2</v>
      </c>
      <c r="Z217" s="147">
        <v>0</v>
      </c>
      <c r="AA217" s="148">
        <f>$Z$217*$K$217</f>
        <v>0</v>
      </c>
      <c r="AR217" s="6" t="s">
        <v>150</v>
      </c>
      <c r="AT217" s="6" t="s">
        <v>146</v>
      </c>
      <c r="AU217" s="6" t="s">
        <v>97</v>
      </c>
      <c r="AY217" s="6" t="s">
        <v>145</v>
      </c>
      <c r="BE217" s="91">
        <f>IF($U$217="základní",$N$217,0)</f>
        <v>0</v>
      </c>
      <c r="BF217" s="91">
        <f>IF($U$217="snížená",$N$217,0)</f>
        <v>0</v>
      </c>
      <c r="BG217" s="91">
        <f>IF($U$217="zákl. přenesená",$N$217,0)</f>
        <v>0</v>
      </c>
      <c r="BH217" s="91">
        <f>IF($U$217="sníž. přenesená",$N$217,0)</f>
        <v>0</v>
      </c>
      <c r="BI217" s="91">
        <f>IF($U$217="nulová",$N$217,0)</f>
        <v>0</v>
      </c>
      <c r="BJ217" s="6" t="s">
        <v>22</v>
      </c>
      <c r="BK217" s="91">
        <f>ROUND($L$217*$K$217,2)</f>
        <v>0</v>
      </c>
      <c r="BL217" s="6" t="s">
        <v>150</v>
      </c>
      <c r="BM217" s="6" t="s">
        <v>285</v>
      </c>
    </row>
    <row r="218" spans="2:65" s="6" customFormat="1" ht="18.75" customHeight="1" x14ac:dyDescent="0.3">
      <c r="B218" s="149"/>
      <c r="C218" s="150"/>
      <c r="D218" s="150"/>
      <c r="E218" s="150"/>
      <c r="F218" s="239" t="s">
        <v>286</v>
      </c>
      <c r="G218" s="240"/>
      <c r="H218" s="240"/>
      <c r="I218" s="240"/>
      <c r="J218" s="150"/>
      <c r="K218" s="151">
        <v>9.18</v>
      </c>
      <c r="L218" s="150"/>
      <c r="M218" s="150"/>
      <c r="N218" s="150"/>
      <c r="O218" s="150"/>
      <c r="P218" s="150"/>
      <c r="Q218" s="150"/>
      <c r="R218" s="152"/>
      <c r="T218" s="153"/>
      <c r="U218" s="150"/>
      <c r="V218" s="150"/>
      <c r="W218" s="150"/>
      <c r="X218" s="150"/>
      <c r="Y218" s="150"/>
      <c r="Z218" s="150"/>
      <c r="AA218" s="154"/>
      <c r="AT218" s="155" t="s">
        <v>161</v>
      </c>
      <c r="AU218" s="155" t="s">
        <v>97</v>
      </c>
      <c r="AV218" s="155" t="s">
        <v>97</v>
      </c>
      <c r="AW218" s="155" t="s">
        <v>106</v>
      </c>
      <c r="AX218" s="155" t="s">
        <v>76</v>
      </c>
      <c r="AY218" s="155" t="s">
        <v>145</v>
      </c>
    </row>
    <row r="219" spans="2:65" s="6" customFormat="1" ht="18.75" customHeight="1" x14ac:dyDescent="0.3">
      <c r="B219" s="156"/>
      <c r="C219" s="157"/>
      <c r="D219" s="157"/>
      <c r="E219" s="157"/>
      <c r="F219" s="241" t="s">
        <v>162</v>
      </c>
      <c r="G219" s="242"/>
      <c r="H219" s="242"/>
      <c r="I219" s="242"/>
      <c r="J219" s="157"/>
      <c r="K219" s="158">
        <v>9.18</v>
      </c>
      <c r="L219" s="157"/>
      <c r="M219" s="157"/>
      <c r="N219" s="157"/>
      <c r="O219" s="157"/>
      <c r="P219" s="157"/>
      <c r="Q219" s="157"/>
      <c r="R219" s="159"/>
      <c r="T219" s="160"/>
      <c r="U219" s="157"/>
      <c r="V219" s="157"/>
      <c r="W219" s="157"/>
      <c r="X219" s="157"/>
      <c r="Y219" s="157"/>
      <c r="Z219" s="157"/>
      <c r="AA219" s="161"/>
      <c r="AT219" s="162" t="s">
        <v>161</v>
      </c>
      <c r="AU219" s="162" t="s">
        <v>97</v>
      </c>
      <c r="AV219" s="162" t="s">
        <v>150</v>
      </c>
      <c r="AW219" s="162" t="s">
        <v>106</v>
      </c>
      <c r="AX219" s="162" t="s">
        <v>22</v>
      </c>
      <c r="AY219" s="162" t="s">
        <v>145</v>
      </c>
    </row>
    <row r="220" spans="2:65" s="6" customFormat="1" ht="15.75" customHeight="1" x14ac:dyDescent="0.3">
      <c r="B220" s="22"/>
      <c r="C220" s="142" t="s">
        <v>287</v>
      </c>
      <c r="D220" s="142" t="s">
        <v>146</v>
      </c>
      <c r="E220" s="143" t="s">
        <v>288</v>
      </c>
      <c r="F220" s="238" t="s">
        <v>289</v>
      </c>
      <c r="G220" s="234"/>
      <c r="H220" s="234"/>
      <c r="I220" s="234"/>
      <c r="J220" s="144" t="s">
        <v>207</v>
      </c>
      <c r="K220" s="145">
        <v>0.56200000000000006</v>
      </c>
      <c r="L220" s="237">
        <v>0</v>
      </c>
      <c r="M220" s="234"/>
      <c r="N220" s="233">
        <f>ROUND($L$220*$K$220,2)</f>
        <v>0</v>
      </c>
      <c r="O220" s="234"/>
      <c r="P220" s="234"/>
      <c r="Q220" s="234"/>
      <c r="R220" s="24"/>
      <c r="T220" s="146"/>
      <c r="U220" s="29" t="s">
        <v>41</v>
      </c>
      <c r="V220" s="23"/>
      <c r="W220" s="147">
        <f>$V$220*$K$220</f>
        <v>0</v>
      </c>
      <c r="X220" s="147">
        <v>1.0525599999999999</v>
      </c>
      <c r="Y220" s="147">
        <f>$X$220*$K$220</f>
        <v>0.59153872000000007</v>
      </c>
      <c r="Z220" s="147">
        <v>0</v>
      </c>
      <c r="AA220" s="148">
        <f>$Z$220*$K$220</f>
        <v>0</v>
      </c>
      <c r="AR220" s="6" t="s">
        <v>150</v>
      </c>
      <c r="AT220" s="6" t="s">
        <v>146</v>
      </c>
      <c r="AU220" s="6" t="s">
        <v>97</v>
      </c>
      <c r="AY220" s="6" t="s">
        <v>145</v>
      </c>
      <c r="BE220" s="91">
        <f>IF($U$220="základní",$N$220,0)</f>
        <v>0</v>
      </c>
      <c r="BF220" s="91">
        <f>IF($U$220="snížená",$N$220,0)</f>
        <v>0</v>
      </c>
      <c r="BG220" s="91">
        <f>IF($U$220="zákl. přenesená",$N$220,0)</f>
        <v>0</v>
      </c>
      <c r="BH220" s="91">
        <f>IF($U$220="sníž. přenesená",$N$220,0)</f>
        <v>0</v>
      </c>
      <c r="BI220" s="91">
        <f>IF($U$220="nulová",$N$220,0)</f>
        <v>0</v>
      </c>
      <c r="BJ220" s="6" t="s">
        <v>22</v>
      </c>
      <c r="BK220" s="91">
        <f>ROUND($L$220*$K$220,2)</f>
        <v>0</v>
      </c>
      <c r="BL220" s="6" t="s">
        <v>150</v>
      </c>
      <c r="BM220" s="6" t="s">
        <v>290</v>
      </c>
    </row>
    <row r="221" spans="2:65" s="6" customFormat="1" ht="18.75" customHeight="1" x14ac:dyDescent="0.3">
      <c r="B221" s="149"/>
      <c r="C221" s="150"/>
      <c r="D221" s="150"/>
      <c r="E221" s="150"/>
      <c r="F221" s="239" t="s">
        <v>291</v>
      </c>
      <c r="G221" s="240"/>
      <c r="H221" s="240"/>
      <c r="I221" s="240"/>
      <c r="J221" s="150"/>
      <c r="K221" s="151">
        <v>0.56200000000000006</v>
      </c>
      <c r="L221" s="150"/>
      <c r="M221" s="150"/>
      <c r="N221" s="150"/>
      <c r="O221" s="150"/>
      <c r="P221" s="150"/>
      <c r="Q221" s="150"/>
      <c r="R221" s="152"/>
      <c r="T221" s="153"/>
      <c r="U221" s="150"/>
      <c r="V221" s="150"/>
      <c r="W221" s="150"/>
      <c r="X221" s="150"/>
      <c r="Y221" s="150"/>
      <c r="Z221" s="150"/>
      <c r="AA221" s="154"/>
      <c r="AT221" s="155" t="s">
        <v>161</v>
      </c>
      <c r="AU221" s="155" t="s">
        <v>97</v>
      </c>
      <c r="AV221" s="155" t="s">
        <v>97</v>
      </c>
      <c r="AW221" s="155" t="s">
        <v>106</v>
      </c>
      <c r="AX221" s="155" t="s">
        <v>76</v>
      </c>
      <c r="AY221" s="155" t="s">
        <v>145</v>
      </c>
    </row>
    <row r="222" spans="2:65" s="6" customFormat="1" ht="18.75" customHeight="1" x14ac:dyDescent="0.3">
      <c r="B222" s="156"/>
      <c r="C222" s="157"/>
      <c r="D222" s="157"/>
      <c r="E222" s="157"/>
      <c r="F222" s="241" t="s">
        <v>162</v>
      </c>
      <c r="G222" s="242"/>
      <c r="H222" s="242"/>
      <c r="I222" s="242"/>
      <c r="J222" s="157"/>
      <c r="K222" s="158">
        <v>0.56200000000000006</v>
      </c>
      <c r="L222" s="157"/>
      <c r="M222" s="157"/>
      <c r="N222" s="157"/>
      <c r="O222" s="157"/>
      <c r="P222" s="157"/>
      <c r="Q222" s="157"/>
      <c r="R222" s="159"/>
      <c r="T222" s="160"/>
      <c r="U222" s="157"/>
      <c r="V222" s="157"/>
      <c r="W222" s="157"/>
      <c r="X222" s="157"/>
      <c r="Y222" s="157"/>
      <c r="Z222" s="157"/>
      <c r="AA222" s="161"/>
      <c r="AT222" s="162" t="s">
        <v>161</v>
      </c>
      <c r="AU222" s="162" t="s">
        <v>97</v>
      </c>
      <c r="AV222" s="162" t="s">
        <v>150</v>
      </c>
      <c r="AW222" s="162" t="s">
        <v>106</v>
      </c>
      <c r="AX222" s="162" t="s">
        <v>22</v>
      </c>
      <c r="AY222" s="162" t="s">
        <v>145</v>
      </c>
    </row>
    <row r="223" spans="2:65" s="6" customFormat="1" ht="27" customHeight="1" x14ac:dyDescent="0.3">
      <c r="B223" s="22"/>
      <c r="C223" s="142" t="s">
        <v>292</v>
      </c>
      <c r="D223" s="142" t="s">
        <v>146</v>
      </c>
      <c r="E223" s="143" t="s">
        <v>293</v>
      </c>
      <c r="F223" s="238" t="s">
        <v>294</v>
      </c>
      <c r="G223" s="234"/>
      <c r="H223" s="234"/>
      <c r="I223" s="234"/>
      <c r="J223" s="144" t="s">
        <v>158</v>
      </c>
      <c r="K223" s="145">
        <v>3.15</v>
      </c>
      <c r="L223" s="237">
        <v>0</v>
      </c>
      <c r="M223" s="234"/>
      <c r="N223" s="233">
        <f>ROUND($L$223*$K$223,2)</f>
        <v>0</v>
      </c>
      <c r="O223" s="234"/>
      <c r="P223" s="234"/>
      <c r="Q223" s="234"/>
      <c r="R223" s="24"/>
      <c r="T223" s="146"/>
      <c r="U223" s="29" t="s">
        <v>41</v>
      </c>
      <c r="V223" s="23"/>
      <c r="W223" s="147">
        <f>$V$223*$K$223</f>
        <v>0</v>
      </c>
      <c r="X223" s="147">
        <v>0</v>
      </c>
      <c r="Y223" s="147">
        <f>$X$223*$K$223</f>
        <v>0</v>
      </c>
      <c r="Z223" s="147">
        <v>0</v>
      </c>
      <c r="AA223" s="148">
        <f>$Z$223*$K$223</f>
        <v>0</v>
      </c>
      <c r="AR223" s="6" t="s">
        <v>150</v>
      </c>
      <c r="AT223" s="6" t="s">
        <v>146</v>
      </c>
      <c r="AU223" s="6" t="s">
        <v>97</v>
      </c>
      <c r="AY223" s="6" t="s">
        <v>145</v>
      </c>
      <c r="BE223" s="91">
        <f>IF($U$223="základní",$N$223,0)</f>
        <v>0</v>
      </c>
      <c r="BF223" s="91">
        <f>IF($U$223="snížená",$N$223,0)</f>
        <v>0</v>
      </c>
      <c r="BG223" s="91">
        <f>IF($U$223="zákl. přenesená",$N$223,0)</f>
        <v>0</v>
      </c>
      <c r="BH223" s="91">
        <f>IF($U$223="sníž. přenesená",$N$223,0)</f>
        <v>0</v>
      </c>
      <c r="BI223" s="91">
        <f>IF($U$223="nulová",$N$223,0)</f>
        <v>0</v>
      </c>
      <c r="BJ223" s="6" t="s">
        <v>22</v>
      </c>
      <c r="BK223" s="91">
        <f>ROUND($L$223*$K$223,2)</f>
        <v>0</v>
      </c>
      <c r="BL223" s="6" t="s">
        <v>150</v>
      </c>
      <c r="BM223" s="6" t="s">
        <v>295</v>
      </c>
    </row>
    <row r="224" spans="2:65" s="6" customFormat="1" ht="18.75" customHeight="1" x14ac:dyDescent="0.3">
      <c r="B224" s="149"/>
      <c r="C224" s="150"/>
      <c r="D224" s="150"/>
      <c r="E224" s="150"/>
      <c r="F224" s="239" t="s">
        <v>296</v>
      </c>
      <c r="G224" s="240"/>
      <c r="H224" s="240"/>
      <c r="I224" s="240"/>
      <c r="J224" s="150"/>
      <c r="K224" s="151">
        <v>3.15</v>
      </c>
      <c r="L224" s="150"/>
      <c r="M224" s="150"/>
      <c r="N224" s="150"/>
      <c r="O224" s="150"/>
      <c r="P224" s="150"/>
      <c r="Q224" s="150"/>
      <c r="R224" s="152"/>
      <c r="T224" s="153"/>
      <c r="U224" s="150"/>
      <c r="V224" s="150"/>
      <c r="W224" s="150"/>
      <c r="X224" s="150"/>
      <c r="Y224" s="150"/>
      <c r="Z224" s="150"/>
      <c r="AA224" s="154"/>
      <c r="AT224" s="155" t="s">
        <v>161</v>
      </c>
      <c r="AU224" s="155" t="s">
        <v>97</v>
      </c>
      <c r="AV224" s="155" t="s">
        <v>97</v>
      </c>
      <c r="AW224" s="155" t="s">
        <v>106</v>
      </c>
      <c r="AX224" s="155" t="s">
        <v>76</v>
      </c>
      <c r="AY224" s="155" t="s">
        <v>145</v>
      </c>
    </row>
    <row r="225" spans="2:65" s="6" customFormat="1" ht="18.75" customHeight="1" x14ac:dyDescent="0.3">
      <c r="B225" s="156"/>
      <c r="C225" s="157"/>
      <c r="D225" s="157"/>
      <c r="E225" s="157"/>
      <c r="F225" s="241" t="s">
        <v>162</v>
      </c>
      <c r="G225" s="242"/>
      <c r="H225" s="242"/>
      <c r="I225" s="242"/>
      <c r="J225" s="157"/>
      <c r="K225" s="158">
        <v>3.15</v>
      </c>
      <c r="L225" s="157"/>
      <c r="M225" s="157"/>
      <c r="N225" s="157"/>
      <c r="O225" s="157"/>
      <c r="P225" s="157"/>
      <c r="Q225" s="157"/>
      <c r="R225" s="159"/>
      <c r="T225" s="160"/>
      <c r="U225" s="157"/>
      <c r="V225" s="157"/>
      <c r="W225" s="157"/>
      <c r="X225" s="157"/>
      <c r="Y225" s="157"/>
      <c r="Z225" s="157"/>
      <c r="AA225" s="161"/>
      <c r="AT225" s="162" t="s">
        <v>161</v>
      </c>
      <c r="AU225" s="162" t="s">
        <v>97</v>
      </c>
      <c r="AV225" s="162" t="s">
        <v>150</v>
      </c>
      <c r="AW225" s="162" t="s">
        <v>106</v>
      </c>
      <c r="AX225" s="162" t="s">
        <v>22</v>
      </c>
      <c r="AY225" s="162" t="s">
        <v>145</v>
      </c>
    </row>
    <row r="226" spans="2:65" s="131" customFormat="1" ht="30.75" customHeight="1" x14ac:dyDescent="0.3">
      <c r="B226" s="132"/>
      <c r="C226" s="133"/>
      <c r="D226" s="141" t="s">
        <v>111</v>
      </c>
      <c r="E226" s="141"/>
      <c r="F226" s="141"/>
      <c r="G226" s="141"/>
      <c r="H226" s="141"/>
      <c r="I226" s="141"/>
      <c r="J226" s="141"/>
      <c r="K226" s="141"/>
      <c r="L226" s="141"/>
      <c r="M226" s="141"/>
      <c r="N226" s="228">
        <f>$BK$226</f>
        <v>0</v>
      </c>
      <c r="O226" s="229"/>
      <c r="P226" s="229"/>
      <c r="Q226" s="229"/>
      <c r="R226" s="135"/>
      <c r="T226" s="136"/>
      <c r="U226" s="133"/>
      <c r="V226" s="133"/>
      <c r="W226" s="137">
        <f>SUM($W$227:$W$230)</f>
        <v>0</v>
      </c>
      <c r="X226" s="133"/>
      <c r="Y226" s="137">
        <f>SUM($Y$227:$Y$230)</f>
        <v>12.859</v>
      </c>
      <c r="Z226" s="133"/>
      <c r="AA226" s="138">
        <f>SUM($AA$227:$AA$230)</f>
        <v>0</v>
      </c>
      <c r="AR226" s="139" t="s">
        <v>22</v>
      </c>
      <c r="AT226" s="139" t="s">
        <v>75</v>
      </c>
      <c r="AU226" s="139" t="s">
        <v>22</v>
      </c>
      <c r="AY226" s="139" t="s">
        <v>145</v>
      </c>
      <c r="BK226" s="140">
        <f>SUM($BK$227:$BK$230)</f>
        <v>0</v>
      </c>
    </row>
    <row r="227" spans="2:65" s="6" customFormat="1" ht="15.75" customHeight="1" x14ac:dyDescent="0.3">
      <c r="B227" s="22"/>
      <c r="C227" s="142" t="s">
        <v>297</v>
      </c>
      <c r="D227" s="142" t="s">
        <v>146</v>
      </c>
      <c r="E227" s="143" t="s">
        <v>298</v>
      </c>
      <c r="F227" s="238" t="s">
        <v>299</v>
      </c>
      <c r="G227" s="234"/>
      <c r="H227" s="234"/>
      <c r="I227" s="234"/>
      <c r="J227" s="144" t="s">
        <v>149</v>
      </c>
      <c r="K227" s="145">
        <v>70</v>
      </c>
      <c r="L227" s="237">
        <v>0</v>
      </c>
      <c r="M227" s="234"/>
      <c r="N227" s="233">
        <f>ROUND($L$227*$K$227,2)</f>
        <v>0</v>
      </c>
      <c r="O227" s="234"/>
      <c r="P227" s="234"/>
      <c r="Q227" s="234"/>
      <c r="R227" s="24"/>
      <c r="T227" s="146"/>
      <c r="U227" s="29" t="s">
        <v>41</v>
      </c>
      <c r="V227" s="23"/>
      <c r="W227" s="147">
        <f>$V$227*$K$227</f>
        <v>0</v>
      </c>
      <c r="X227" s="147">
        <v>0</v>
      </c>
      <c r="Y227" s="147">
        <f>$X$227*$K$227</f>
        <v>0</v>
      </c>
      <c r="Z227" s="147">
        <v>0</v>
      </c>
      <c r="AA227" s="148">
        <f>$Z$227*$K$227</f>
        <v>0</v>
      </c>
      <c r="AR227" s="6" t="s">
        <v>150</v>
      </c>
      <c r="AT227" s="6" t="s">
        <v>146</v>
      </c>
      <c r="AU227" s="6" t="s">
        <v>97</v>
      </c>
      <c r="AY227" s="6" t="s">
        <v>145</v>
      </c>
      <c r="BE227" s="91">
        <f>IF($U$227="základní",$N$227,0)</f>
        <v>0</v>
      </c>
      <c r="BF227" s="91">
        <f>IF($U$227="snížená",$N$227,0)</f>
        <v>0</v>
      </c>
      <c r="BG227" s="91">
        <f>IF($U$227="zákl. přenesená",$N$227,0)</f>
        <v>0</v>
      </c>
      <c r="BH227" s="91">
        <f>IF($U$227="sníž. přenesená",$N$227,0)</f>
        <v>0</v>
      </c>
      <c r="BI227" s="91">
        <f>IF($U$227="nulová",$N$227,0)</f>
        <v>0</v>
      </c>
      <c r="BJ227" s="6" t="s">
        <v>22</v>
      </c>
      <c r="BK227" s="91">
        <f>ROUND($L$227*$K$227,2)</f>
        <v>0</v>
      </c>
      <c r="BL227" s="6" t="s">
        <v>150</v>
      </c>
      <c r="BM227" s="6" t="s">
        <v>300</v>
      </c>
    </row>
    <row r="228" spans="2:65" s="6" customFormat="1" ht="27" customHeight="1" x14ac:dyDescent="0.3">
      <c r="B228" s="22"/>
      <c r="C228" s="142" t="s">
        <v>301</v>
      </c>
      <c r="D228" s="142" t="s">
        <v>146</v>
      </c>
      <c r="E228" s="143" t="s">
        <v>302</v>
      </c>
      <c r="F228" s="238" t="s">
        <v>303</v>
      </c>
      <c r="G228" s="234"/>
      <c r="H228" s="234"/>
      <c r="I228" s="234"/>
      <c r="J228" s="144" t="s">
        <v>149</v>
      </c>
      <c r="K228" s="145">
        <v>70</v>
      </c>
      <c r="L228" s="237">
        <v>0</v>
      </c>
      <c r="M228" s="234"/>
      <c r="N228" s="233">
        <f>ROUND($L$228*$K$228,2)</f>
        <v>0</v>
      </c>
      <c r="O228" s="234"/>
      <c r="P228" s="234"/>
      <c r="Q228" s="234"/>
      <c r="R228" s="24"/>
      <c r="T228" s="146"/>
      <c r="U228" s="29" t="s">
        <v>41</v>
      </c>
      <c r="V228" s="23"/>
      <c r="W228" s="147">
        <f>$V$228*$K$228</f>
        <v>0</v>
      </c>
      <c r="X228" s="147">
        <v>0.1837</v>
      </c>
      <c r="Y228" s="147">
        <f>$X$228*$K$228</f>
        <v>12.859</v>
      </c>
      <c r="Z228" s="147">
        <v>0</v>
      </c>
      <c r="AA228" s="148">
        <f>$Z$228*$K$228</f>
        <v>0</v>
      </c>
      <c r="AR228" s="6" t="s">
        <v>150</v>
      </c>
      <c r="AT228" s="6" t="s">
        <v>146</v>
      </c>
      <c r="AU228" s="6" t="s">
        <v>97</v>
      </c>
      <c r="AY228" s="6" t="s">
        <v>145</v>
      </c>
      <c r="BE228" s="91">
        <f>IF($U$228="základní",$N$228,0)</f>
        <v>0</v>
      </c>
      <c r="BF228" s="91">
        <f>IF($U$228="snížená",$N$228,0)</f>
        <v>0</v>
      </c>
      <c r="BG228" s="91">
        <f>IF($U$228="zákl. přenesená",$N$228,0)</f>
        <v>0</v>
      </c>
      <c r="BH228" s="91">
        <f>IF($U$228="sníž. přenesená",$N$228,0)</f>
        <v>0</v>
      </c>
      <c r="BI228" s="91">
        <f>IF($U$228="nulová",$N$228,0)</f>
        <v>0</v>
      </c>
      <c r="BJ228" s="6" t="s">
        <v>22</v>
      </c>
      <c r="BK228" s="91">
        <f>ROUND($L$228*$K$228,2)</f>
        <v>0</v>
      </c>
      <c r="BL228" s="6" t="s">
        <v>150</v>
      </c>
      <c r="BM228" s="6" t="s">
        <v>304</v>
      </c>
    </row>
    <row r="229" spans="2:65" s="6" customFormat="1" ht="18.75" customHeight="1" x14ac:dyDescent="0.3">
      <c r="B229" s="149"/>
      <c r="C229" s="150"/>
      <c r="D229" s="150"/>
      <c r="E229" s="150"/>
      <c r="F229" s="239" t="s">
        <v>305</v>
      </c>
      <c r="G229" s="240"/>
      <c r="H229" s="240"/>
      <c r="I229" s="240"/>
      <c r="J229" s="150"/>
      <c r="K229" s="151">
        <v>70</v>
      </c>
      <c r="L229" s="150"/>
      <c r="M229" s="150"/>
      <c r="N229" s="150"/>
      <c r="O229" s="150"/>
      <c r="P229" s="150"/>
      <c r="Q229" s="150"/>
      <c r="R229" s="152"/>
      <c r="T229" s="153"/>
      <c r="U229" s="150"/>
      <c r="V229" s="150"/>
      <c r="W229" s="150"/>
      <c r="X229" s="150"/>
      <c r="Y229" s="150"/>
      <c r="Z229" s="150"/>
      <c r="AA229" s="154"/>
      <c r="AT229" s="155" t="s">
        <v>161</v>
      </c>
      <c r="AU229" s="155" t="s">
        <v>97</v>
      </c>
      <c r="AV229" s="155" t="s">
        <v>97</v>
      </c>
      <c r="AW229" s="155" t="s">
        <v>106</v>
      </c>
      <c r="AX229" s="155" t="s">
        <v>76</v>
      </c>
      <c r="AY229" s="155" t="s">
        <v>145</v>
      </c>
    </row>
    <row r="230" spans="2:65" s="6" customFormat="1" ht="18.75" customHeight="1" x14ac:dyDescent="0.3">
      <c r="B230" s="156"/>
      <c r="C230" s="157"/>
      <c r="D230" s="157"/>
      <c r="E230" s="157"/>
      <c r="F230" s="241" t="s">
        <v>162</v>
      </c>
      <c r="G230" s="242"/>
      <c r="H230" s="242"/>
      <c r="I230" s="242"/>
      <c r="J230" s="157"/>
      <c r="K230" s="158">
        <v>70</v>
      </c>
      <c r="L230" s="157"/>
      <c r="M230" s="157"/>
      <c r="N230" s="157"/>
      <c r="O230" s="157"/>
      <c r="P230" s="157"/>
      <c r="Q230" s="157"/>
      <c r="R230" s="159"/>
      <c r="T230" s="160"/>
      <c r="U230" s="157"/>
      <c r="V230" s="157"/>
      <c r="W230" s="157"/>
      <c r="X230" s="157"/>
      <c r="Y230" s="157"/>
      <c r="Z230" s="157"/>
      <c r="AA230" s="161"/>
      <c r="AT230" s="162" t="s">
        <v>161</v>
      </c>
      <c r="AU230" s="162" t="s">
        <v>97</v>
      </c>
      <c r="AV230" s="162" t="s">
        <v>150</v>
      </c>
      <c r="AW230" s="162" t="s">
        <v>106</v>
      </c>
      <c r="AX230" s="162" t="s">
        <v>22</v>
      </c>
      <c r="AY230" s="162" t="s">
        <v>145</v>
      </c>
    </row>
    <row r="231" spans="2:65" s="131" customFormat="1" ht="30.75" customHeight="1" x14ac:dyDescent="0.3">
      <c r="B231" s="132"/>
      <c r="C231" s="133"/>
      <c r="D231" s="141" t="s">
        <v>112</v>
      </c>
      <c r="E231" s="141"/>
      <c r="F231" s="141"/>
      <c r="G231" s="141"/>
      <c r="H231" s="141"/>
      <c r="I231" s="141"/>
      <c r="J231" s="141"/>
      <c r="K231" s="141"/>
      <c r="L231" s="141"/>
      <c r="M231" s="141"/>
      <c r="N231" s="228">
        <f>$BK$231</f>
        <v>0</v>
      </c>
      <c r="O231" s="229"/>
      <c r="P231" s="229"/>
      <c r="Q231" s="229"/>
      <c r="R231" s="135"/>
      <c r="T231" s="136"/>
      <c r="U231" s="133"/>
      <c r="V231" s="133"/>
      <c r="W231" s="137">
        <f>SUM($W$232:$W$245)</f>
        <v>0</v>
      </c>
      <c r="X231" s="133"/>
      <c r="Y231" s="137">
        <f>SUM($Y$232:$Y$245)</f>
        <v>3.2590963200000003</v>
      </c>
      <c r="Z231" s="133"/>
      <c r="AA231" s="138">
        <f>SUM($AA$232:$AA$245)</f>
        <v>0</v>
      </c>
      <c r="AR231" s="139" t="s">
        <v>22</v>
      </c>
      <c r="AT231" s="139" t="s">
        <v>75</v>
      </c>
      <c r="AU231" s="139" t="s">
        <v>22</v>
      </c>
      <c r="AY231" s="139" t="s">
        <v>145</v>
      </c>
      <c r="BK231" s="140">
        <f>SUM($BK$232:$BK$245)</f>
        <v>0</v>
      </c>
    </row>
    <row r="232" spans="2:65" s="6" customFormat="1" ht="15.75" customHeight="1" x14ac:dyDescent="0.3">
      <c r="B232" s="22"/>
      <c r="C232" s="142" t="s">
        <v>306</v>
      </c>
      <c r="D232" s="142" t="s">
        <v>146</v>
      </c>
      <c r="E232" s="143" t="s">
        <v>307</v>
      </c>
      <c r="F232" s="238" t="s">
        <v>308</v>
      </c>
      <c r="G232" s="234"/>
      <c r="H232" s="234"/>
      <c r="I232" s="234"/>
      <c r="J232" s="144" t="s">
        <v>264</v>
      </c>
      <c r="K232" s="145">
        <v>68.58</v>
      </c>
      <c r="L232" s="237">
        <v>0</v>
      </c>
      <c r="M232" s="234"/>
      <c r="N232" s="233">
        <f>ROUND($L$232*$K$232,2)</f>
        <v>0</v>
      </c>
      <c r="O232" s="234"/>
      <c r="P232" s="234"/>
      <c r="Q232" s="234"/>
      <c r="R232" s="24"/>
      <c r="T232" s="146"/>
      <c r="U232" s="29" t="s">
        <v>41</v>
      </c>
      <c r="V232" s="23"/>
      <c r="W232" s="147">
        <f>$V$232*$K$232</f>
        <v>0</v>
      </c>
      <c r="X232" s="147">
        <v>6.0000000000000002E-5</v>
      </c>
      <c r="Y232" s="147">
        <f>$X$232*$K$232</f>
        <v>4.1148000000000001E-3</v>
      </c>
      <c r="Z232" s="147">
        <v>0</v>
      </c>
      <c r="AA232" s="148">
        <f>$Z$232*$K$232</f>
        <v>0</v>
      </c>
      <c r="AR232" s="6" t="s">
        <v>150</v>
      </c>
      <c r="AT232" s="6" t="s">
        <v>146</v>
      </c>
      <c r="AU232" s="6" t="s">
        <v>97</v>
      </c>
      <c r="AY232" s="6" t="s">
        <v>145</v>
      </c>
      <c r="BE232" s="91">
        <f>IF($U$232="základní",$N$232,0)</f>
        <v>0</v>
      </c>
      <c r="BF232" s="91">
        <f>IF($U$232="snížená",$N$232,0)</f>
        <v>0</v>
      </c>
      <c r="BG232" s="91">
        <f>IF($U$232="zákl. přenesená",$N$232,0)</f>
        <v>0</v>
      </c>
      <c r="BH232" s="91">
        <f>IF($U$232="sníž. přenesená",$N$232,0)</f>
        <v>0</v>
      </c>
      <c r="BI232" s="91">
        <f>IF($U$232="nulová",$N$232,0)</f>
        <v>0</v>
      </c>
      <c r="BJ232" s="6" t="s">
        <v>22</v>
      </c>
      <c r="BK232" s="91">
        <f>ROUND($L$232*$K$232,2)</f>
        <v>0</v>
      </c>
      <c r="BL232" s="6" t="s">
        <v>150</v>
      </c>
      <c r="BM232" s="6" t="s">
        <v>309</v>
      </c>
    </row>
    <row r="233" spans="2:65" s="6" customFormat="1" ht="18.75" customHeight="1" x14ac:dyDescent="0.3">
      <c r="B233" s="149"/>
      <c r="C233" s="150"/>
      <c r="D233" s="150"/>
      <c r="E233" s="150"/>
      <c r="F233" s="239" t="s">
        <v>310</v>
      </c>
      <c r="G233" s="240"/>
      <c r="H233" s="240"/>
      <c r="I233" s="240"/>
      <c r="J233" s="150"/>
      <c r="K233" s="151">
        <v>68.58</v>
      </c>
      <c r="L233" s="150"/>
      <c r="M233" s="150"/>
      <c r="N233" s="150"/>
      <c r="O233" s="150"/>
      <c r="P233" s="150"/>
      <c r="Q233" s="150"/>
      <c r="R233" s="152"/>
      <c r="T233" s="153"/>
      <c r="U233" s="150"/>
      <c r="V233" s="150"/>
      <c r="W233" s="150"/>
      <c r="X233" s="150"/>
      <c r="Y233" s="150"/>
      <c r="Z233" s="150"/>
      <c r="AA233" s="154"/>
      <c r="AT233" s="155" t="s">
        <v>161</v>
      </c>
      <c r="AU233" s="155" t="s">
        <v>97</v>
      </c>
      <c r="AV233" s="155" t="s">
        <v>97</v>
      </c>
      <c r="AW233" s="155" t="s">
        <v>106</v>
      </c>
      <c r="AX233" s="155" t="s">
        <v>76</v>
      </c>
      <c r="AY233" s="155" t="s">
        <v>145</v>
      </c>
    </row>
    <row r="234" spans="2:65" s="6" customFormat="1" ht="18.75" customHeight="1" x14ac:dyDescent="0.3">
      <c r="B234" s="156"/>
      <c r="C234" s="157"/>
      <c r="D234" s="157"/>
      <c r="E234" s="157"/>
      <c r="F234" s="241" t="s">
        <v>162</v>
      </c>
      <c r="G234" s="242"/>
      <c r="H234" s="242"/>
      <c r="I234" s="242"/>
      <c r="J234" s="157"/>
      <c r="K234" s="158">
        <v>68.58</v>
      </c>
      <c r="L234" s="157"/>
      <c r="M234" s="157"/>
      <c r="N234" s="157"/>
      <c r="O234" s="157"/>
      <c r="P234" s="157"/>
      <c r="Q234" s="157"/>
      <c r="R234" s="159"/>
      <c r="T234" s="160"/>
      <c r="U234" s="157"/>
      <c r="V234" s="157"/>
      <c r="W234" s="157"/>
      <c r="X234" s="157"/>
      <c r="Y234" s="157"/>
      <c r="Z234" s="157"/>
      <c r="AA234" s="161"/>
      <c r="AT234" s="162" t="s">
        <v>161</v>
      </c>
      <c r="AU234" s="162" t="s">
        <v>97</v>
      </c>
      <c r="AV234" s="162" t="s">
        <v>150</v>
      </c>
      <c r="AW234" s="162" t="s">
        <v>106</v>
      </c>
      <c r="AX234" s="162" t="s">
        <v>22</v>
      </c>
      <c r="AY234" s="162" t="s">
        <v>145</v>
      </c>
    </row>
    <row r="235" spans="2:65" s="6" customFormat="1" ht="15.75" customHeight="1" x14ac:dyDescent="0.3">
      <c r="B235" s="22"/>
      <c r="C235" s="170" t="s">
        <v>311</v>
      </c>
      <c r="D235" s="170" t="s">
        <v>220</v>
      </c>
      <c r="E235" s="171" t="s">
        <v>312</v>
      </c>
      <c r="F235" s="243" t="s">
        <v>313</v>
      </c>
      <c r="G235" s="244"/>
      <c r="H235" s="244"/>
      <c r="I235" s="244"/>
      <c r="J235" s="172" t="s">
        <v>264</v>
      </c>
      <c r="K235" s="173">
        <v>36.005000000000003</v>
      </c>
      <c r="L235" s="245">
        <v>0</v>
      </c>
      <c r="M235" s="244"/>
      <c r="N235" s="246">
        <f>ROUND($L$235*$K$235,2)</f>
        <v>0</v>
      </c>
      <c r="O235" s="234"/>
      <c r="P235" s="234"/>
      <c r="Q235" s="234"/>
      <c r="R235" s="24"/>
      <c r="T235" s="146"/>
      <c r="U235" s="29" t="s">
        <v>41</v>
      </c>
      <c r="V235" s="23"/>
      <c r="W235" s="147">
        <f>$V$235*$K$235</f>
        <v>0</v>
      </c>
      <c r="X235" s="147">
        <v>2.9999999999999997E-4</v>
      </c>
      <c r="Y235" s="147">
        <f>$X$235*$K$235</f>
        <v>1.08015E-2</v>
      </c>
      <c r="Z235" s="147">
        <v>0</v>
      </c>
      <c r="AA235" s="148">
        <f>$Z$235*$K$235</f>
        <v>0</v>
      </c>
      <c r="AR235" s="6" t="s">
        <v>182</v>
      </c>
      <c r="AT235" s="6" t="s">
        <v>220</v>
      </c>
      <c r="AU235" s="6" t="s">
        <v>97</v>
      </c>
      <c r="AY235" s="6" t="s">
        <v>145</v>
      </c>
      <c r="BE235" s="91">
        <f>IF($U$235="základní",$N$235,0)</f>
        <v>0</v>
      </c>
      <c r="BF235" s="91">
        <f>IF($U$235="snížená",$N$235,0)</f>
        <v>0</v>
      </c>
      <c r="BG235" s="91">
        <f>IF($U$235="zákl. přenesená",$N$235,0)</f>
        <v>0</v>
      </c>
      <c r="BH235" s="91">
        <f>IF($U$235="sníž. přenesená",$N$235,0)</f>
        <v>0</v>
      </c>
      <c r="BI235" s="91">
        <f>IF($U$235="nulová",$N$235,0)</f>
        <v>0</v>
      </c>
      <c r="BJ235" s="6" t="s">
        <v>22</v>
      </c>
      <c r="BK235" s="91">
        <f>ROUND($L$235*$K$235,2)</f>
        <v>0</v>
      </c>
      <c r="BL235" s="6" t="s">
        <v>150</v>
      </c>
      <c r="BM235" s="6" t="s">
        <v>314</v>
      </c>
    </row>
    <row r="236" spans="2:65" s="6" customFormat="1" ht="15.75" customHeight="1" x14ac:dyDescent="0.3">
      <c r="B236" s="22"/>
      <c r="C236" s="170" t="s">
        <v>315</v>
      </c>
      <c r="D236" s="170" t="s">
        <v>220</v>
      </c>
      <c r="E236" s="171" t="s">
        <v>316</v>
      </c>
      <c r="F236" s="243" t="s">
        <v>317</v>
      </c>
      <c r="G236" s="244"/>
      <c r="H236" s="244"/>
      <c r="I236" s="244"/>
      <c r="J236" s="172" t="s">
        <v>264</v>
      </c>
      <c r="K236" s="173">
        <v>36.005000000000003</v>
      </c>
      <c r="L236" s="245">
        <v>0</v>
      </c>
      <c r="M236" s="244"/>
      <c r="N236" s="246">
        <f>ROUND($L$236*$K$236,2)</f>
        <v>0</v>
      </c>
      <c r="O236" s="234"/>
      <c r="P236" s="234"/>
      <c r="Q236" s="234"/>
      <c r="R236" s="24"/>
      <c r="T236" s="146"/>
      <c r="U236" s="29" t="s">
        <v>41</v>
      </c>
      <c r="V236" s="23"/>
      <c r="W236" s="147">
        <f>$V$236*$K$236</f>
        <v>0</v>
      </c>
      <c r="X236" s="147">
        <v>7.6000000000000004E-4</v>
      </c>
      <c r="Y236" s="147">
        <f>$X$236*$K$236</f>
        <v>2.7363800000000004E-2</v>
      </c>
      <c r="Z236" s="147">
        <v>0</v>
      </c>
      <c r="AA236" s="148">
        <f>$Z$236*$K$236</f>
        <v>0</v>
      </c>
      <c r="AR236" s="6" t="s">
        <v>182</v>
      </c>
      <c r="AT236" s="6" t="s">
        <v>220</v>
      </c>
      <c r="AU236" s="6" t="s">
        <v>97</v>
      </c>
      <c r="AY236" s="6" t="s">
        <v>145</v>
      </c>
      <c r="BE236" s="91">
        <f>IF($U$236="základní",$N$236,0)</f>
        <v>0</v>
      </c>
      <c r="BF236" s="91">
        <f>IF($U$236="snížená",$N$236,0)</f>
        <v>0</v>
      </c>
      <c r="BG236" s="91">
        <f>IF($U$236="zákl. přenesená",$N$236,0)</f>
        <v>0</v>
      </c>
      <c r="BH236" s="91">
        <f>IF($U$236="sníž. přenesená",$N$236,0)</f>
        <v>0</v>
      </c>
      <c r="BI236" s="91">
        <f>IF($U$236="nulová",$N$236,0)</f>
        <v>0</v>
      </c>
      <c r="BJ236" s="6" t="s">
        <v>22</v>
      </c>
      <c r="BK236" s="91">
        <f>ROUND($L$236*$K$236,2)</f>
        <v>0</v>
      </c>
      <c r="BL236" s="6" t="s">
        <v>150</v>
      </c>
      <c r="BM236" s="6" t="s">
        <v>318</v>
      </c>
    </row>
    <row r="237" spans="2:65" s="6" customFormat="1" ht="15.75" customHeight="1" x14ac:dyDescent="0.3">
      <c r="B237" s="22"/>
      <c r="C237" s="142" t="s">
        <v>319</v>
      </c>
      <c r="D237" s="142" t="s">
        <v>146</v>
      </c>
      <c r="E237" s="143" t="s">
        <v>320</v>
      </c>
      <c r="F237" s="238" t="s">
        <v>321</v>
      </c>
      <c r="G237" s="234"/>
      <c r="H237" s="234"/>
      <c r="I237" s="234"/>
      <c r="J237" s="144" t="s">
        <v>149</v>
      </c>
      <c r="K237" s="145">
        <v>34.29</v>
      </c>
      <c r="L237" s="237">
        <v>0</v>
      </c>
      <c r="M237" s="234"/>
      <c r="N237" s="233">
        <f>ROUND($L$237*$K$237,2)</f>
        <v>0</v>
      </c>
      <c r="O237" s="234"/>
      <c r="P237" s="234"/>
      <c r="Q237" s="234"/>
      <c r="R237" s="24"/>
      <c r="T237" s="146"/>
      <c r="U237" s="29" t="s">
        <v>41</v>
      </c>
      <c r="V237" s="23"/>
      <c r="W237" s="147">
        <f>$V$237*$K$237</f>
        <v>0</v>
      </c>
      <c r="X237" s="147">
        <v>3.15E-2</v>
      </c>
      <c r="Y237" s="147">
        <f>$X$237*$K$237</f>
        <v>1.0801350000000001</v>
      </c>
      <c r="Z237" s="147">
        <v>0</v>
      </c>
      <c r="AA237" s="148">
        <f>$Z$237*$K$237</f>
        <v>0</v>
      </c>
      <c r="AR237" s="6" t="s">
        <v>150</v>
      </c>
      <c r="AT237" s="6" t="s">
        <v>146</v>
      </c>
      <c r="AU237" s="6" t="s">
        <v>97</v>
      </c>
      <c r="AY237" s="6" t="s">
        <v>145</v>
      </c>
      <c r="BE237" s="91">
        <f>IF($U$237="základní",$N$237,0)</f>
        <v>0</v>
      </c>
      <c r="BF237" s="91">
        <f>IF($U$237="snížená",$N$237,0)</f>
        <v>0</v>
      </c>
      <c r="BG237" s="91">
        <f>IF($U$237="zákl. přenesená",$N$237,0)</f>
        <v>0</v>
      </c>
      <c r="BH237" s="91">
        <f>IF($U$237="sníž. přenesená",$N$237,0)</f>
        <v>0</v>
      </c>
      <c r="BI237" s="91">
        <f>IF($U$237="nulová",$N$237,0)</f>
        <v>0</v>
      </c>
      <c r="BJ237" s="6" t="s">
        <v>22</v>
      </c>
      <c r="BK237" s="91">
        <f>ROUND($L$237*$K$237,2)</f>
        <v>0</v>
      </c>
      <c r="BL237" s="6" t="s">
        <v>150</v>
      </c>
      <c r="BM237" s="6" t="s">
        <v>322</v>
      </c>
    </row>
    <row r="238" spans="2:65" s="6" customFormat="1" ht="18.75" customHeight="1" x14ac:dyDescent="0.3">
      <c r="B238" s="149"/>
      <c r="C238" s="150"/>
      <c r="D238" s="150"/>
      <c r="E238" s="150"/>
      <c r="F238" s="239" t="s">
        <v>323</v>
      </c>
      <c r="G238" s="240"/>
      <c r="H238" s="240"/>
      <c r="I238" s="240"/>
      <c r="J238" s="150"/>
      <c r="K238" s="151">
        <v>34.29</v>
      </c>
      <c r="L238" s="150"/>
      <c r="M238" s="150"/>
      <c r="N238" s="150"/>
      <c r="O238" s="150"/>
      <c r="P238" s="150"/>
      <c r="Q238" s="150"/>
      <c r="R238" s="152"/>
      <c r="T238" s="153"/>
      <c r="U238" s="150"/>
      <c r="V238" s="150"/>
      <c r="W238" s="150"/>
      <c r="X238" s="150"/>
      <c r="Y238" s="150"/>
      <c r="Z238" s="150"/>
      <c r="AA238" s="154"/>
      <c r="AT238" s="155" t="s">
        <v>161</v>
      </c>
      <c r="AU238" s="155" t="s">
        <v>97</v>
      </c>
      <c r="AV238" s="155" t="s">
        <v>97</v>
      </c>
      <c r="AW238" s="155" t="s">
        <v>106</v>
      </c>
      <c r="AX238" s="155" t="s">
        <v>76</v>
      </c>
      <c r="AY238" s="155" t="s">
        <v>145</v>
      </c>
    </row>
    <row r="239" spans="2:65" s="6" customFormat="1" ht="18.75" customHeight="1" x14ac:dyDescent="0.3">
      <c r="B239" s="156"/>
      <c r="C239" s="157"/>
      <c r="D239" s="157"/>
      <c r="E239" s="157"/>
      <c r="F239" s="241" t="s">
        <v>162</v>
      </c>
      <c r="G239" s="242"/>
      <c r="H239" s="242"/>
      <c r="I239" s="242"/>
      <c r="J239" s="157"/>
      <c r="K239" s="158">
        <v>34.29</v>
      </c>
      <c r="L239" s="157"/>
      <c r="M239" s="157"/>
      <c r="N239" s="157"/>
      <c r="O239" s="157"/>
      <c r="P239" s="157"/>
      <c r="Q239" s="157"/>
      <c r="R239" s="159"/>
      <c r="T239" s="160"/>
      <c r="U239" s="157"/>
      <c r="V239" s="157"/>
      <c r="W239" s="157"/>
      <c r="X239" s="157"/>
      <c r="Y239" s="157"/>
      <c r="Z239" s="157"/>
      <c r="AA239" s="161"/>
      <c r="AT239" s="162" t="s">
        <v>161</v>
      </c>
      <c r="AU239" s="162" t="s">
        <v>97</v>
      </c>
      <c r="AV239" s="162" t="s">
        <v>150</v>
      </c>
      <c r="AW239" s="162" t="s">
        <v>106</v>
      </c>
      <c r="AX239" s="162" t="s">
        <v>22</v>
      </c>
      <c r="AY239" s="162" t="s">
        <v>145</v>
      </c>
    </row>
    <row r="240" spans="2:65" s="6" customFormat="1" ht="27" customHeight="1" x14ac:dyDescent="0.3">
      <c r="B240" s="22"/>
      <c r="C240" s="142" t="s">
        <v>324</v>
      </c>
      <c r="D240" s="142" t="s">
        <v>146</v>
      </c>
      <c r="E240" s="143" t="s">
        <v>325</v>
      </c>
      <c r="F240" s="238" t="s">
        <v>326</v>
      </c>
      <c r="G240" s="234"/>
      <c r="H240" s="234"/>
      <c r="I240" s="234"/>
      <c r="J240" s="144" t="s">
        <v>149</v>
      </c>
      <c r="K240" s="145">
        <v>92.149000000000001</v>
      </c>
      <c r="L240" s="237">
        <v>0</v>
      </c>
      <c r="M240" s="234"/>
      <c r="N240" s="233">
        <f>ROUND($L$240*$K$240,2)</f>
        <v>0</v>
      </c>
      <c r="O240" s="234"/>
      <c r="P240" s="234"/>
      <c r="Q240" s="234"/>
      <c r="R240" s="24"/>
      <c r="T240" s="146"/>
      <c r="U240" s="29" t="s">
        <v>41</v>
      </c>
      <c r="V240" s="23"/>
      <c r="W240" s="147">
        <f>$V$240*$K$240</f>
        <v>0</v>
      </c>
      <c r="X240" s="147">
        <v>2.6800000000000001E-3</v>
      </c>
      <c r="Y240" s="147">
        <f>$X$240*$K$240</f>
        <v>0.24695932000000001</v>
      </c>
      <c r="Z240" s="147">
        <v>0</v>
      </c>
      <c r="AA240" s="148">
        <f>$Z$240*$K$240</f>
        <v>0</v>
      </c>
      <c r="AR240" s="6" t="s">
        <v>150</v>
      </c>
      <c r="AT240" s="6" t="s">
        <v>146</v>
      </c>
      <c r="AU240" s="6" t="s">
        <v>97</v>
      </c>
      <c r="AY240" s="6" t="s">
        <v>145</v>
      </c>
      <c r="BE240" s="91">
        <f>IF($U$240="základní",$N$240,0)</f>
        <v>0</v>
      </c>
      <c r="BF240" s="91">
        <f>IF($U$240="snížená",$N$240,0)</f>
        <v>0</v>
      </c>
      <c r="BG240" s="91">
        <f>IF($U$240="zákl. přenesená",$N$240,0)</f>
        <v>0</v>
      </c>
      <c r="BH240" s="91">
        <f>IF($U$240="sníž. přenesená",$N$240,0)</f>
        <v>0</v>
      </c>
      <c r="BI240" s="91">
        <f>IF($U$240="nulová",$N$240,0)</f>
        <v>0</v>
      </c>
      <c r="BJ240" s="6" t="s">
        <v>22</v>
      </c>
      <c r="BK240" s="91">
        <f>ROUND($L$240*$K$240,2)</f>
        <v>0</v>
      </c>
      <c r="BL240" s="6" t="s">
        <v>150</v>
      </c>
      <c r="BM240" s="6" t="s">
        <v>327</v>
      </c>
    </row>
    <row r="241" spans="2:65" s="6" customFormat="1" ht="18.75" customHeight="1" x14ac:dyDescent="0.3">
      <c r="B241" s="149"/>
      <c r="C241" s="150"/>
      <c r="D241" s="150"/>
      <c r="E241" s="150"/>
      <c r="F241" s="239" t="s">
        <v>328</v>
      </c>
      <c r="G241" s="240"/>
      <c r="H241" s="240"/>
      <c r="I241" s="240"/>
      <c r="J241" s="150"/>
      <c r="K241" s="151">
        <v>92.149000000000001</v>
      </c>
      <c r="L241" s="150"/>
      <c r="M241" s="150"/>
      <c r="N241" s="150"/>
      <c r="O241" s="150"/>
      <c r="P241" s="150"/>
      <c r="Q241" s="150"/>
      <c r="R241" s="152"/>
      <c r="T241" s="153"/>
      <c r="U241" s="150"/>
      <c r="V241" s="150"/>
      <c r="W241" s="150"/>
      <c r="X241" s="150"/>
      <c r="Y241" s="150"/>
      <c r="Z241" s="150"/>
      <c r="AA241" s="154"/>
      <c r="AT241" s="155" t="s">
        <v>161</v>
      </c>
      <c r="AU241" s="155" t="s">
        <v>97</v>
      </c>
      <c r="AV241" s="155" t="s">
        <v>97</v>
      </c>
      <c r="AW241" s="155" t="s">
        <v>106</v>
      </c>
      <c r="AX241" s="155" t="s">
        <v>76</v>
      </c>
      <c r="AY241" s="155" t="s">
        <v>145</v>
      </c>
    </row>
    <row r="242" spans="2:65" s="6" customFormat="1" ht="18.75" customHeight="1" x14ac:dyDescent="0.3">
      <c r="B242" s="156"/>
      <c r="C242" s="157"/>
      <c r="D242" s="157"/>
      <c r="E242" s="157"/>
      <c r="F242" s="241" t="s">
        <v>162</v>
      </c>
      <c r="G242" s="242"/>
      <c r="H242" s="242"/>
      <c r="I242" s="242"/>
      <c r="J242" s="157"/>
      <c r="K242" s="158">
        <v>92.149000000000001</v>
      </c>
      <c r="L242" s="157"/>
      <c r="M242" s="157"/>
      <c r="N242" s="157"/>
      <c r="O242" s="157"/>
      <c r="P242" s="157"/>
      <c r="Q242" s="157"/>
      <c r="R242" s="159"/>
      <c r="T242" s="160"/>
      <c r="U242" s="157"/>
      <c r="V242" s="157"/>
      <c r="W242" s="157"/>
      <c r="X242" s="157"/>
      <c r="Y242" s="157"/>
      <c r="Z242" s="157"/>
      <c r="AA242" s="161"/>
      <c r="AT242" s="162" t="s">
        <v>161</v>
      </c>
      <c r="AU242" s="162" t="s">
        <v>97</v>
      </c>
      <c r="AV242" s="162" t="s">
        <v>150</v>
      </c>
      <c r="AW242" s="162" t="s">
        <v>106</v>
      </c>
      <c r="AX242" s="162" t="s">
        <v>22</v>
      </c>
      <c r="AY242" s="162" t="s">
        <v>145</v>
      </c>
    </row>
    <row r="243" spans="2:65" s="6" customFormat="1" ht="27" customHeight="1" x14ac:dyDescent="0.3">
      <c r="B243" s="22"/>
      <c r="C243" s="142" t="s">
        <v>329</v>
      </c>
      <c r="D243" s="142" t="s">
        <v>146</v>
      </c>
      <c r="E243" s="143" t="s">
        <v>330</v>
      </c>
      <c r="F243" s="238" t="s">
        <v>331</v>
      </c>
      <c r="G243" s="234"/>
      <c r="H243" s="234"/>
      <c r="I243" s="234"/>
      <c r="J243" s="144" t="s">
        <v>149</v>
      </c>
      <c r="K243" s="145">
        <v>10.287000000000001</v>
      </c>
      <c r="L243" s="237">
        <v>0</v>
      </c>
      <c r="M243" s="234"/>
      <c r="N243" s="233">
        <f>ROUND($L$243*$K$243,2)</f>
        <v>0</v>
      </c>
      <c r="O243" s="234"/>
      <c r="P243" s="234"/>
      <c r="Q243" s="234"/>
      <c r="R243" s="24"/>
      <c r="T243" s="146"/>
      <c r="U243" s="29" t="s">
        <v>41</v>
      </c>
      <c r="V243" s="23"/>
      <c r="W243" s="147">
        <f>$V$243*$K$243</f>
        <v>0</v>
      </c>
      <c r="X243" s="147">
        <v>0.1837</v>
      </c>
      <c r="Y243" s="147">
        <f>$X$243*$K$243</f>
        <v>1.8897219000000001</v>
      </c>
      <c r="Z243" s="147">
        <v>0</v>
      </c>
      <c r="AA243" s="148">
        <f>$Z$243*$K$243</f>
        <v>0</v>
      </c>
      <c r="AR243" s="6" t="s">
        <v>150</v>
      </c>
      <c r="AT243" s="6" t="s">
        <v>146</v>
      </c>
      <c r="AU243" s="6" t="s">
        <v>97</v>
      </c>
      <c r="AY243" s="6" t="s">
        <v>145</v>
      </c>
      <c r="BE243" s="91">
        <f>IF($U$243="základní",$N$243,0)</f>
        <v>0</v>
      </c>
      <c r="BF243" s="91">
        <f>IF($U$243="snížená",$N$243,0)</f>
        <v>0</v>
      </c>
      <c r="BG243" s="91">
        <f>IF($U$243="zákl. přenesená",$N$243,0)</f>
        <v>0</v>
      </c>
      <c r="BH243" s="91">
        <f>IF($U$243="sníž. přenesená",$N$243,0)</f>
        <v>0</v>
      </c>
      <c r="BI243" s="91">
        <f>IF($U$243="nulová",$N$243,0)</f>
        <v>0</v>
      </c>
      <c r="BJ243" s="6" t="s">
        <v>22</v>
      </c>
      <c r="BK243" s="91">
        <f>ROUND($L$243*$K$243,2)</f>
        <v>0</v>
      </c>
      <c r="BL243" s="6" t="s">
        <v>150</v>
      </c>
      <c r="BM243" s="6" t="s">
        <v>332</v>
      </c>
    </row>
    <row r="244" spans="2:65" s="6" customFormat="1" ht="18.75" customHeight="1" x14ac:dyDescent="0.3">
      <c r="B244" s="149"/>
      <c r="C244" s="150"/>
      <c r="D244" s="150"/>
      <c r="E244" s="150"/>
      <c r="F244" s="239" t="s">
        <v>333</v>
      </c>
      <c r="G244" s="240"/>
      <c r="H244" s="240"/>
      <c r="I244" s="240"/>
      <c r="J244" s="150"/>
      <c r="K244" s="151">
        <v>10.287000000000001</v>
      </c>
      <c r="L244" s="150"/>
      <c r="M244" s="150"/>
      <c r="N244" s="150"/>
      <c r="O244" s="150"/>
      <c r="P244" s="150"/>
      <c r="Q244" s="150"/>
      <c r="R244" s="152"/>
      <c r="T244" s="153"/>
      <c r="U244" s="150"/>
      <c r="V244" s="150"/>
      <c r="W244" s="150"/>
      <c r="X244" s="150"/>
      <c r="Y244" s="150"/>
      <c r="Z244" s="150"/>
      <c r="AA244" s="154"/>
      <c r="AT244" s="155" t="s">
        <v>161</v>
      </c>
      <c r="AU244" s="155" t="s">
        <v>97</v>
      </c>
      <c r="AV244" s="155" t="s">
        <v>97</v>
      </c>
      <c r="AW244" s="155" t="s">
        <v>106</v>
      </c>
      <c r="AX244" s="155" t="s">
        <v>76</v>
      </c>
      <c r="AY244" s="155" t="s">
        <v>145</v>
      </c>
    </row>
    <row r="245" spans="2:65" s="6" customFormat="1" ht="18.75" customHeight="1" x14ac:dyDescent="0.3">
      <c r="B245" s="156"/>
      <c r="C245" s="157"/>
      <c r="D245" s="157"/>
      <c r="E245" s="157"/>
      <c r="F245" s="241" t="s">
        <v>162</v>
      </c>
      <c r="G245" s="242"/>
      <c r="H245" s="242"/>
      <c r="I245" s="242"/>
      <c r="J245" s="157"/>
      <c r="K245" s="158">
        <v>10.287000000000001</v>
      </c>
      <c r="L245" s="157"/>
      <c r="M245" s="157"/>
      <c r="N245" s="157"/>
      <c r="O245" s="157"/>
      <c r="P245" s="157"/>
      <c r="Q245" s="157"/>
      <c r="R245" s="159"/>
      <c r="T245" s="160"/>
      <c r="U245" s="157"/>
      <c r="V245" s="157"/>
      <c r="W245" s="157"/>
      <c r="X245" s="157"/>
      <c r="Y245" s="157"/>
      <c r="Z245" s="157"/>
      <c r="AA245" s="161"/>
      <c r="AT245" s="162" t="s">
        <v>161</v>
      </c>
      <c r="AU245" s="162" t="s">
        <v>97</v>
      </c>
      <c r="AV245" s="162" t="s">
        <v>150</v>
      </c>
      <c r="AW245" s="162" t="s">
        <v>106</v>
      </c>
      <c r="AX245" s="162" t="s">
        <v>22</v>
      </c>
      <c r="AY245" s="162" t="s">
        <v>145</v>
      </c>
    </row>
    <row r="246" spans="2:65" s="131" customFormat="1" ht="30.75" customHeight="1" x14ac:dyDescent="0.3">
      <c r="B246" s="132"/>
      <c r="C246" s="133"/>
      <c r="D246" s="141" t="s">
        <v>113</v>
      </c>
      <c r="E246" s="141"/>
      <c r="F246" s="141"/>
      <c r="G246" s="141"/>
      <c r="H246" s="141"/>
      <c r="I246" s="141"/>
      <c r="J246" s="141"/>
      <c r="K246" s="141"/>
      <c r="L246" s="141"/>
      <c r="M246" s="141"/>
      <c r="N246" s="228">
        <f>$BK$246</f>
        <v>0</v>
      </c>
      <c r="O246" s="229"/>
      <c r="P246" s="229"/>
      <c r="Q246" s="229"/>
      <c r="R246" s="135"/>
      <c r="T246" s="136"/>
      <c r="U246" s="133"/>
      <c r="V246" s="133"/>
      <c r="W246" s="137">
        <f>SUM($W$247:$W$249)</f>
        <v>0</v>
      </c>
      <c r="X246" s="133"/>
      <c r="Y246" s="137">
        <f>SUM($Y$247:$Y$249)</f>
        <v>0.12701000000000001</v>
      </c>
      <c r="Z246" s="133"/>
      <c r="AA246" s="138">
        <f>SUM($AA$247:$AA$249)</f>
        <v>0</v>
      </c>
      <c r="AR246" s="139" t="s">
        <v>22</v>
      </c>
      <c r="AT246" s="139" t="s">
        <v>75</v>
      </c>
      <c r="AU246" s="139" t="s">
        <v>22</v>
      </c>
      <c r="AY246" s="139" t="s">
        <v>145</v>
      </c>
      <c r="BK246" s="140">
        <f>SUM($BK$247:$BK$249)</f>
        <v>0</v>
      </c>
    </row>
    <row r="247" spans="2:65" s="6" customFormat="1" ht="27" customHeight="1" x14ac:dyDescent="0.3">
      <c r="B247" s="22"/>
      <c r="C247" s="142" t="s">
        <v>334</v>
      </c>
      <c r="D247" s="142" t="s">
        <v>146</v>
      </c>
      <c r="E247" s="143" t="s">
        <v>335</v>
      </c>
      <c r="F247" s="238" t="s">
        <v>336</v>
      </c>
      <c r="G247" s="234"/>
      <c r="H247" s="234"/>
      <c r="I247" s="234"/>
      <c r="J247" s="144" t="s">
        <v>264</v>
      </c>
      <c r="K247" s="145">
        <v>17.5</v>
      </c>
      <c r="L247" s="237">
        <v>0</v>
      </c>
      <c r="M247" s="234"/>
      <c r="N247" s="233">
        <f>ROUND($L$247*$K$247,2)</f>
        <v>0</v>
      </c>
      <c r="O247" s="234"/>
      <c r="P247" s="234"/>
      <c r="Q247" s="234"/>
      <c r="R247" s="24"/>
      <c r="T247" s="146"/>
      <c r="U247" s="29" t="s">
        <v>41</v>
      </c>
      <c r="V247" s="23"/>
      <c r="W247" s="147">
        <f>$V$247*$K$247</f>
        <v>0</v>
      </c>
      <c r="X247" s="147">
        <v>7.2399999999999999E-3</v>
      </c>
      <c r="Y247" s="147">
        <f>$X$247*$K$247</f>
        <v>0.12670000000000001</v>
      </c>
      <c r="Z247" s="147">
        <v>0</v>
      </c>
      <c r="AA247" s="148">
        <f>$Z$247*$K$247</f>
        <v>0</v>
      </c>
      <c r="AR247" s="6" t="s">
        <v>150</v>
      </c>
      <c r="AT247" s="6" t="s">
        <v>146</v>
      </c>
      <c r="AU247" s="6" t="s">
        <v>97</v>
      </c>
      <c r="AY247" s="6" t="s">
        <v>145</v>
      </c>
      <c r="BE247" s="91">
        <f>IF($U$247="základní",$N$247,0)</f>
        <v>0</v>
      </c>
      <c r="BF247" s="91">
        <f>IF($U$247="snížená",$N$247,0)</f>
        <v>0</v>
      </c>
      <c r="BG247" s="91">
        <f>IF($U$247="zákl. přenesená",$N$247,0)</f>
        <v>0</v>
      </c>
      <c r="BH247" s="91">
        <f>IF($U$247="sníž. přenesená",$N$247,0)</f>
        <v>0</v>
      </c>
      <c r="BI247" s="91">
        <f>IF($U$247="nulová",$N$247,0)</f>
        <v>0</v>
      </c>
      <c r="BJ247" s="6" t="s">
        <v>22</v>
      </c>
      <c r="BK247" s="91">
        <f>ROUND($L$247*$K$247,2)</f>
        <v>0</v>
      </c>
      <c r="BL247" s="6" t="s">
        <v>150</v>
      </c>
      <c r="BM247" s="6" t="s">
        <v>337</v>
      </c>
    </row>
    <row r="248" spans="2:65" s="6" customFormat="1" ht="15.75" customHeight="1" x14ac:dyDescent="0.3">
      <c r="B248" s="22"/>
      <c r="C248" s="142" t="s">
        <v>338</v>
      </c>
      <c r="D248" s="142" t="s">
        <v>146</v>
      </c>
      <c r="E248" s="143" t="s">
        <v>339</v>
      </c>
      <c r="F248" s="238" t="s">
        <v>340</v>
      </c>
      <c r="G248" s="234"/>
      <c r="H248" s="234"/>
      <c r="I248" s="234"/>
      <c r="J248" s="144" t="s">
        <v>270</v>
      </c>
      <c r="K248" s="145">
        <v>1</v>
      </c>
      <c r="L248" s="237">
        <v>0</v>
      </c>
      <c r="M248" s="234"/>
      <c r="N248" s="233">
        <f>ROUND($L$248*$K$248,2)</f>
        <v>0</v>
      </c>
      <c r="O248" s="234"/>
      <c r="P248" s="234"/>
      <c r="Q248" s="234"/>
      <c r="R248" s="24"/>
      <c r="T248" s="146"/>
      <c r="U248" s="29" t="s">
        <v>41</v>
      </c>
      <c r="V248" s="23"/>
      <c r="W248" s="147">
        <f>$V$248*$K$248</f>
        <v>0</v>
      </c>
      <c r="X248" s="147">
        <v>0</v>
      </c>
      <c r="Y248" s="147">
        <f>$X$248*$K$248</f>
        <v>0</v>
      </c>
      <c r="Z248" s="147">
        <v>0</v>
      </c>
      <c r="AA248" s="148">
        <f>$Z$248*$K$248</f>
        <v>0</v>
      </c>
      <c r="AR248" s="6" t="s">
        <v>150</v>
      </c>
      <c r="AT248" s="6" t="s">
        <v>146</v>
      </c>
      <c r="AU248" s="6" t="s">
        <v>97</v>
      </c>
      <c r="AY248" s="6" t="s">
        <v>145</v>
      </c>
      <c r="BE248" s="91">
        <f>IF($U$248="základní",$N$248,0)</f>
        <v>0</v>
      </c>
      <c r="BF248" s="91">
        <f>IF($U$248="snížená",$N$248,0)</f>
        <v>0</v>
      </c>
      <c r="BG248" s="91">
        <f>IF($U$248="zákl. přenesená",$N$248,0)</f>
        <v>0</v>
      </c>
      <c r="BH248" s="91">
        <f>IF($U$248="sníž. přenesená",$N$248,0)</f>
        <v>0</v>
      </c>
      <c r="BI248" s="91">
        <f>IF($U$248="nulová",$N$248,0)</f>
        <v>0</v>
      </c>
      <c r="BJ248" s="6" t="s">
        <v>22</v>
      </c>
      <c r="BK248" s="91">
        <f>ROUND($L$248*$K$248,2)</f>
        <v>0</v>
      </c>
      <c r="BL248" s="6" t="s">
        <v>150</v>
      </c>
      <c r="BM248" s="6" t="s">
        <v>341</v>
      </c>
    </row>
    <row r="249" spans="2:65" s="6" customFormat="1" ht="27" customHeight="1" x14ac:dyDescent="0.3">
      <c r="B249" s="22"/>
      <c r="C249" s="142" t="s">
        <v>342</v>
      </c>
      <c r="D249" s="142" t="s">
        <v>146</v>
      </c>
      <c r="E249" s="143" t="s">
        <v>343</v>
      </c>
      <c r="F249" s="238" t="s">
        <v>344</v>
      </c>
      <c r="G249" s="234"/>
      <c r="H249" s="234"/>
      <c r="I249" s="234"/>
      <c r="J249" s="144" t="s">
        <v>345</v>
      </c>
      <c r="K249" s="145">
        <v>1</v>
      </c>
      <c r="L249" s="237">
        <v>0</v>
      </c>
      <c r="M249" s="234"/>
      <c r="N249" s="233">
        <f>ROUND($L$249*$K$249,2)</f>
        <v>0</v>
      </c>
      <c r="O249" s="234"/>
      <c r="P249" s="234"/>
      <c r="Q249" s="234"/>
      <c r="R249" s="24"/>
      <c r="T249" s="146"/>
      <c r="U249" s="29" t="s">
        <v>41</v>
      </c>
      <c r="V249" s="23"/>
      <c r="W249" s="147">
        <f>$V$249*$K$249</f>
        <v>0</v>
      </c>
      <c r="X249" s="147">
        <v>3.1E-4</v>
      </c>
      <c r="Y249" s="147">
        <f>$X$249*$K$249</f>
        <v>3.1E-4</v>
      </c>
      <c r="Z249" s="147">
        <v>0</v>
      </c>
      <c r="AA249" s="148">
        <f>$Z$249*$K$249</f>
        <v>0</v>
      </c>
      <c r="AR249" s="6" t="s">
        <v>150</v>
      </c>
      <c r="AT249" s="6" t="s">
        <v>146</v>
      </c>
      <c r="AU249" s="6" t="s">
        <v>97</v>
      </c>
      <c r="AY249" s="6" t="s">
        <v>145</v>
      </c>
      <c r="BE249" s="91">
        <f>IF($U$249="základní",$N$249,0)</f>
        <v>0</v>
      </c>
      <c r="BF249" s="91">
        <f>IF($U$249="snížená",$N$249,0)</f>
        <v>0</v>
      </c>
      <c r="BG249" s="91">
        <f>IF($U$249="zákl. přenesená",$N$249,0)</f>
        <v>0</v>
      </c>
      <c r="BH249" s="91">
        <f>IF($U$249="sníž. přenesená",$N$249,0)</f>
        <v>0</v>
      </c>
      <c r="BI249" s="91">
        <f>IF($U$249="nulová",$N$249,0)</f>
        <v>0</v>
      </c>
      <c r="BJ249" s="6" t="s">
        <v>22</v>
      </c>
      <c r="BK249" s="91">
        <f>ROUND($L$249*$K$249,2)</f>
        <v>0</v>
      </c>
      <c r="BL249" s="6" t="s">
        <v>150</v>
      </c>
      <c r="BM249" s="6" t="s">
        <v>346</v>
      </c>
    </row>
    <row r="250" spans="2:65" s="131" customFormat="1" ht="30.75" customHeight="1" x14ac:dyDescent="0.3">
      <c r="B250" s="132"/>
      <c r="C250" s="133"/>
      <c r="D250" s="141" t="s">
        <v>114</v>
      </c>
      <c r="E250" s="141"/>
      <c r="F250" s="141"/>
      <c r="G250" s="141"/>
      <c r="H250" s="141"/>
      <c r="I250" s="141"/>
      <c r="J250" s="141"/>
      <c r="K250" s="141"/>
      <c r="L250" s="141"/>
      <c r="M250" s="141"/>
      <c r="N250" s="228">
        <f>$BK$250</f>
        <v>0</v>
      </c>
      <c r="O250" s="229"/>
      <c r="P250" s="229"/>
      <c r="Q250" s="229"/>
      <c r="R250" s="135"/>
      <c r="T250" s="136"/>
      <c r="U250" s="133"/>
      <c r="V250" s="133"/>
      <c r="W250" s="137">
        <f>SUM($W$251:$W$293)</f>
        <v>0</v>
      </c>
      <c r="X250" s="133"/>
      <c r="Y250" s="137">
        <f>SUM($Y$251:$Y$293)</f>
        <v>5.813218</v>
      </c>
      <c r="Z250" s="133"/>
      <c r="AA250" s="138">
        <f>SUM($AA$251:$AA$293)</f>
        <v>8.6107000000000014</v>
      </c>
      <c r="AR250" s="139" t="s">
        <v>22</v>
      </c>
      <c r="AT250" s="139" t="s">
        <v>75</v>
      </c>
      <c r="AU250" s="139" t="s">
        <v>22</v>
      </c>
      <c r="AY250" s="139" t="s">
        <v>145</v>
      </c>
      <c r="BK250" s="140">
        <f>SUM($BK$251:$BK$293)</f>
        <v>0</v>
      </c>
    </row>
    <row r="251" spans="2:65" s="6" customFormat="1" ht="39" customHeight="1" x14ac:dyDescent="0.3">
      <c r="B251" s="22"/>
      <c r="C251" s="142" t="s">
        <v>347</v>
      </c>
      <c r="D251" s="142" t="s">
        <v>146</v>
      </c>
      <c r="E251" s="143" t="s">
        <v>348</v>
      </c>
      <c r="F251" s="238" t="s">
        <v>349</v>
      </c>
      <c r="G251" s="234"/>
      <c r="H251" s="234"/>
      <c r="I251" s="234"/>
      <c r="J251" s="144" t="s">
        <v>264</v>
      </c>
      <c r="K251" s="145">
        <v>34.29</v>
      </c>
      <c r="L251" s="237">
        <v>0</v>
      </c>
      <c r="M251" s="234"/>
      <c r="N251" s="233">
        <f>ROUND($L$251*$K$251,2)</f>
        <v>0</v>
      </c>
      <c r="O251" s="234"/>
      <c r="P251" s="234"/>
      <c r="Q251" s="234"/>
      <c r="R251" s="24"/>
      <c r="T251" s="146"/>
      <c r="U251" s="29" t="s">
        <v>41</v>
      </c>
      <c r="V251" s="23"/>
      <c r="W251" s="147">
        <f>$V$251*$K$251</f>
        <v>0</v>
      </c>
      <c r="X251" s="147">
        <v>0.1295</v>
      </c>
      <c r="Y251" s="147">
        <f>$X$251*$K$251</f>
        <v>4.4405549999999998</v>
      </c>
      <c r="Z251" s="147">
        <v>0</v>
      </c>
      <c r="AA251" s="148">
        <f>$Z$251*$K$251</f>
        <v>0</v>
      </c>
      <c r="AR251" s="6" t="s">
        <v>150</v>
      </c>
      <c r="AT251" s="6" t="s">
        <v>146</v>
      </c>
      <c r="AU251" s="6" t="s">
        <v>97</v>
      </c>
      <c r="AY251" s="6" t="s">
        <v>145</v>
      </c>
      <c r="BE251" s="91">
        <f>IF($U$251="základní",$N$251,0)</f>
        <v>0</v>
      </c>
      <c r="BF251" s="91">
        <f>IF($U$251="snížená",$N$251,0)</f>
        <v>0</v>
      </c>
      <c r="BG251" s="91">
        <f>IF($U$251="zákl. přenesená",$N$251,0)</f>
        <v>0</v>
      </c>
      <c r="BH251" s="91">
        <f>IF($U$251="sníž. přenesená",$N$251,0)</f>
        <v>0</v>
      </c>
      <c r="BI251" s="91">
        <f>IF($U$251="nulová",$N$251,0)</f>
        <v>0</v>
      </c>
      <c r="BJ251" s="6" t="s">
        <v>22</v>
      </c>
      <c r="BK251" s="91">
        <f>ROUND($L$251*$K$251,2)</f>
        <v>0</v>
      </c>
      <c r="BL251" s="6" t="s">
        <v>150</v>
      </c>
      <c r="BM251" s="6" t="s">
        <v>350</v>
      </c>
    </row>
    <row r="252" spans="2:65" s="6" customFormat="1" ht="27" customHeight="1" x14ac:dyDescent="0.3">
      <c r="B252" s="22"/>
      <c r="C252" s="170" t="s">
        <v>351</v>
      </c>
      <c r="D252" s="170" t="s">
        <v>220</v>
      </c>
      <c r="E252" s="171" t="s">
        <v>352</v>
      </c>
      <c r="F252" s="243" t="s">
        <v>353</v>
      </c>
      <c r="G252" s="244"/>
      <c r="H252" s="244"/>
      <c r="I252" s="244"/>
      <c r="J252" s="172" t="s">
        <v>270</v>
      </c>
      <c r="K252" s="173">
        <v>34.29</v>
      </c>
      <c r="L252" s="245">
        <v>0</v>
      </c>
      <c r="M252" s="244"/>
      <c r="N252" s="246">
        <f>ROUND($L$252*$K$252,2)</f>
        <v>0</v>
      </c>
      <c r="O252" s="234"/>
      <c r="P252" s="234"/>
      <c r="Q252" s="234"/>
      <c r="R252" s="24"/>
      <c r="T252" s="146"/>
      <c r="U252" s="29" t="s">
        <v>41</v>
      </c>
      <c r="V252" s="23"/>
      <c r="W252" s="147">
        <f>$V$252*$K$252</f>
        <v>0</v>
      </c>
      <c r="X252" s="147">
        <v>3.5999999999999997E-2</v>
      </c>
      <c r="Y252" s="147">
        <f>$X$252*$K$252</f>
        <v>1.23444</v>
      </c>
      <c r="Z252" s="147">
        <v>0</v>
      </c>
      <c r="AA252" s="148">
        <f>$Z$252*$K$252</f>
        <v>0</v>
      </c>
      <c r="AR252" s="6" t="s">
        <v>182</v>
      </c>
      <c r="AT252" s="6" t="s">
        <v>220</v>
      </c>
      <c r="AU252" s="6" t="s">
        <v>97</v>
      </c>
      <c r="AY252" s="6" t="s">
        <v>145</v>
      </c>
      <c r="BE252" s="91">
        <f>IF($U$252="základní",$N$252,0)</f>
        <v>0</v>
      </c>
      <c r="BF252" s="91">
        <f>IF($U$252="snížená",$N$252,0)</f>
        <v>0</v>
      </c>
      <c r="BG252" s="91">
        <f>IF($U$252="zákl. přenesená",$N$252,0)</f>
        <v>0</v>
      </c>
      <c r="BH252" s="91">
        <f>IF($U$252="sníž. přenesená",$N$252,0)</f>
        <v>0</v>
      </c>
      <c r="BI252" s="91">
        <f>IF($U$252="nulová",$N$252,0)</f>
        <v>0</v>
      </c>
      <c r="BJ252" s="6" t="s">
        <v>22</v>
      </c>
      <c r="BK252" s="91">
        <f>ROUND($L$252*$K$252,2)</f>
        <v>0</v>
      </c>
      <c r="BL252" s="6" t="s">
        <v>150</v>
      </c>
      <c r="BM252" s="6" t="s">
        <v>354</v>
      </c>
    </row>
    <row r="253" spans="2:65" s="6" customFormat="1" ht="39" customHeight="1" x14ac:dyDescent="0.3">
      <c r="B253" s="22"/>
      <c r="C253" s="142" t="s">
        <v>355</v>
      </c>
      <c r="D253" s="142" t="s">
        <v>146</v>
      </c>
      <c r="E253" s="143" t="s">
        <v>356</v>
      </c>
      <c r="F253" s="238" t="s">
        <v>357</v>
      </c>
      <c r="G253" s="234"/>
      <c r="H253" s="234"/>
      <c r="I253" s="234"/>
      <c r="J253" s="144" t="s">
        <v>149</v>
      </c>
      <c r="K253" s="145">
        <v>88</v>
      </c>
      <c r="L253" s="237">
        <v>0</v>
      </c>
      <c r="M253" s="234"/>
      <c r="N253" s="233">
        <f>ROUND($L$253*$K$253,2)</f>
        <v>0</v>
      </c>
      <c r="O253" s="234"/>
      <c r="P253" s="234"/>
      <c r="Q253" s="234"/>
      <c r="R253" s="24"/>
      <c r="T253" s="146"/>
      <c r="U253" s="29" t="s">
        <v>41</v>
      </c>
      <c r="V253" s="23"/>
      <c r="W253" s="147">
        <f>$V$253*$K$253</f>
        <v>0</v>
      </c>
      <c r="X253" s="147">
        <v>0</v>
      </c>
      <c r="Y253" s="147">
        <f>$X$253*$K$253</f>
        <v>0</v>
      </c>
      <c r="Z253" s="147">
        <v>0</v>
      </c>
      <c r="AA253" s="148">
        <f>$Z$253*$K$253</f>
        <v>0</v>
      </c>
      <c r="AR253" s="6" t="s">
        <v>150</v>
      </c>
      <c r="AT253" s="6" t="s">
        <v>146</v>
      </c>
      <c r="AU253" s="6" t="s">
        <v>97</v>
      </c>
      <c r="AY253" s="6" t="s">
        <v>145</v>
      </c>
      <c r="BE253" s="91">
        <f>IF($U$253="základní",$N$253,0)</f>
        <v>0</v>
      </c>
      <c r="BF253" s="91">
        <f>IF($U$253="snížená",$N$253,0)</f>
        <v>0</v>
      </c>
      <c r="BG253" s="91">
        <f>IF($U$253="zákl. přenesená",$N$253,0)</f>
        <v>0</v>
      </c>
      <c r="BH253" s="91">
        <f>IF($U$253="sníž. přenesená",$N$253,0)</f>
        <v>0</v>
      </c>
      <c r="BI253" s="91">
        <f>IF($U$253="nulová",$N$253,0)</f>
        <v>0</v>
      </c>
      <c r="BJ253" s="6" t="s">
        <v>22</v>
      </c>
      <c r="BK253" s="91">
        <f>ROUND($L$253*$K$253,2)</f>
        <v>0</v>
      </c>
      <c r="BL253" s="6" t="s">
        <v>150</v>
      </c>
      <c r="BM253" s="6" t="s">
        <v>358</v>
      </c>
    </row>
    <row r="254" spans="2:65" s="6" customFormat="1" ht="18.75" customHeight="1" x14ac:dyDescent="0.3">
      <c r="B254" s="149"/>
      <c r="C254" s="150"/>
      <c r="D254" s="150"/>
      <c r="E254" s="150"/>
      <c r="F254" s="239" t="s">
        <v>359</v>
      </c>
      <c r="G254" s="240"/>
      <c r="H254" s="240"/>
      <c r="I254" s="240"/>
      <c r="J254" s="150"/>
      <c r="K254" s="151">
        <v>88</v>
      </c>
      <c r="L254" s="150"/>
      <c r="M254" s="150"/>
      <c r="N254" s="150"/>
      <c r="O254" s="150"/>
      <c r="P254" s="150"/>
      <c r="Q254" s="150"/>
      <c r="R254" s="152"/>
      <c r="T254" s="153"/>
      <c r="U254" s="150"/>
      <c r="V254" s="150"/>
      <c r="W254" s="150"/>
      <c r="X254" s="150"/>
      <c r="Y254" s="150"/>
      <c r="Z254" s="150"/>
      <c r="AA254" s="154"/>
      <c r="AT254" s="155" t="s">
        <v>161</v>
      </c>
      <c r="AU254" s="155" t="s">
        <v>97</v>
      </c>
      <c r="AV254" s="155" t="s">
        <v>97</v>
      </c>
      <c r="AW254" s="155" t="s">
        <v>106</v>
      </c>
      <c r="AX254" s="155" t="s">
        <v>76</v>
      </c>
      <c r="AY254" s="155" t="s">
        <v>145</v>
      </c>
    </row>
    <row r="255" spans="2:65" s="6" customFormat="1" ht="18.75" customHeight="1" x14ac:dyDescent="0.3">
      <c r="B255" s="156"/>
      <c r="C255" s="157"/>
      <c r="D255" s="157"/>
      <c r="E255" s="157"/>
      <c r="F255" s="241" t="s">
        <v>162</v>
      </c>
      <c r="G255" s="242"/>
      <c r="H255" s="242"/>
      <c r="I255" s="242"/>
      <c r="J255" s="157"/>
      <c r="K255" s="158">
        <v>88</v>
      </c>
      <c r="L255" s="157"/>
      <c r="M255" s="157"/>
      <c r="N255" s="157"/>
      <c r="O255" s="157"/>
      <c r="P255" s="157"/>
      <c r="Q255" s="157"/>
      <c r="R255" s="159"/>
      <c r="T255" s="160"/>
      <c r="U255" s="157"/>
      <c r="V255" s="157"/>
      <c r="W255" s="157"/>
      <c r="X255" s="157"/>
      <c r="Y255" s="157"/>
      <c r="Z255" s="157"/>
      <c r="AA255" s="161"/>
      <c r="AT255" s="162" t="s">
        <v>161</v>
      </c>
      <c r="AU255" s="162" t="s">
        <v>97</v>
      </c>
      <c r="AV255" s="162" t="s">
        <v>150</v>
      </c>
      <c r="AW255" s="162" t="s">
        <v>106</v>
      </c>
      <c r="AX255" s="162" t="s">
        <v>22</v>
      </c>
      <c r="AY255" s="162" t="s">
        <v>145</v>
      </c>
    </row>
    <row r="256" spans="2:65" s="6" customFormat="1" ht="39" customHeight="1" x14ac:dyDescent="0.3">
      <c r="B256" s="22"/>
      <c r="C256" s="142" t="s">
        <v>360</v>
      </c>
      <c r="D256" s="142" t="s">
        <v>146</v>
      </c>
      <c r="E256" s="143" t="s">
        <v>361</v>
      </c>
      <c r="F256" s="238" t="s">
        <v>362</v>
      </c>
      <c r="G256" s="234"/>
      <c r="H256" s="234"/>
      <c r="I256" s="234"/>
      <c r="J256" s="144" t="s">
        <v>149</v>
      </c>
      <c r="K256" s="145">
        <v>5280</v>
      </c>
      <c r="L256" s="237">
        <v>0</v>
      </c>
      <c r="M256" s="234"/>
      <c r="N256" s="233">
        <f>ROUND($L$256*$K$256,2)</f>
        <v>0</v>
      </c>
      <c r="O256" s="234"/>
      <c r="P256" s="234"/>
      <c r="Q256" s="234"/>
      <c r="R256" s="24"/>
      <c r="T256" s="146"/>
      <c r="U256" s="29" t="s">
        <v>41</v>
      </c>
      <c r="V256" s="23"/>
      <c r="W256" s="147">
        <f>$V$256*$K$256</f>
        <v>0</v>
      </c>
      <c r="X256" s="147">
        <v>0</v>
      </c>
      <c r="Y256" s="147">
        <f>$X$256*$K$256</f>
        <v>0</v>
      </c>
      <c r="Z256" s="147">
        <v>0</v>
      </c>
      <c r="AA256" s="148">
        <f>$Z$256*$K$256</f>
        <v>0</v>
      </c>
      <c r="AR256" s="6" t="s">
        <v>150</v>
      </c>
      <c r="AT256" s="6" t="s">
        <v>146</v>
      </c>
      <c r="AU256" s="6" t="s">
        <v>97</v>
      </c>
      <c r="AY256" s="6" t="s">
        <v>145</v>
      </c>
      <c r="BE256" s="91">
        <f>IF($U$256="základní",$N$256,0)</f>
        <v>0</v>
      </c>
      <c r="BF256" s="91">
        <f>IF($U$256="snížená",$N$256,0)</f>
        <v>0</v>
      </c>
      <c r="BG256" s="91">
        <f>IF($U$256="zákl. přenesená",$N$256,0)</f>
        <v>0</v>
      </c>
      <c r="BH256" s="91">
        <f>IF($U$256="sníž. přenesená",$N$256,0)</f>
        <v>0</v>
      </c>
      <c r="BI256" s="91">
        <f>IF($U$256="nulová",$N$256,0)</f>
        <v>0</v>
      </c>
      <c r="BJ256" s="6" t="s">
        <v>22</v>
      </c>
      <c r="BK256" s="91">
        <f>ROUND($L$256*$K$256,2)</f>
        <v>0</v>
      </c>
      <c r="BL256" s="6" t="s">
        <v>150</v>
      </c>
      <c r="BM256" s="6" t="s">
        <v>363</v>
      </c>
    </row>
    <row r="257" spans="2:65" s="6" customFormat="1" ht="39" customHeight="1" x14ac:dyDescent="0.3">
      <c r="B257" s="22"/>
      <c r="C257" s="142" t="s">
        <v>364</v>
      </c>
      <c r="D257" s="142" t="s">
        <v>146</v>
      </c>
      <c r="E257" s="143" t="s">
        <v>365</v>
      </c>
      <c r="F257" s="238" t="s">
        <v>366</v>
      </c>
      <c r="G257" s="234"/>
      <c r="H257" s="234"/>
      <c r="I257" s="234"/>
      <c r="J257" s="144" t="s">
        <v>149</v>
      </c>
      <c r="K257" s="145">
        <v>88</v>
      </c>
      <c r="L257" s="237">
        <v>0</v>
      </c>
      <c r="M257" s="234"/>
      <c r="N257" s="233">
        <f>ROUND($L$257*$K$257,2)</f>
        <v>0</v>
      </c>
      <c r="O257" s="234"/>
      <c r="P257" s="234"/>
      <c r="Q257" s="234"/>
      <c r="R257" s="24"/>
      <c r="T257" s="146"/>
      <c r="U257" s="29" t="s">
        <v>41</v>
      </c>
      <c r="V257" s="23"/>
      <c r="W257" s="147">
        <f>$V$257*$K$257</f>
        <v>0</v>
      </c>
      <c r="X257" s="147">
        <v>0</v>
      </c>
      <c r="Y257" s="147">
        <f>$X$257*$K$257</f>
        <v>0</v>
      </c>
      <c r="Z257" s="147">
        <v>0</v>
      </c>
      <c r="AA257" s="148">
        <f>$Z$257*$K$257</f>
        <v>0</v>
      </c>
      <c r="AR257" s="6" t="s">
        <v>150</v>
      </c>
      <c r="AT257" s="6" t="s">
        <v>146</v>
      </c>
      <c r="AU257" s="6" t="s">
        <v>97</v>
      </c>
      <c r="AY257" s="6" t="s">
        <v>145</v>
      </c>
      <c r="BE257" s="91">
        <f>IF($U$257="základní",$N$257,0)</f>
        <v>0</v>
      </c>
      <c r="BF257" s="91">
        <f>IF($U$257="snížená",$N$257,0)</f>
        <v>0</v>
      </c>
      <c r="BG257" s="91">
        <f>IF($U$257="zákl. přenesená",$N$257,0)</f>
        <v>0</v>
      </c>
      <c r="BH257" s="91">
        <f>IF($U$257="sníž. přenesená",$N$257,0)</f>
        <v>0</v>
      </c>
      <c r="BI257" s="91">
        <f>IF($U$257="nulová",$N$257,0)</f>
        <v>0</v>
      </c>
      <c r="BJ257" s="6" t="s">
        <v>22</v>
      </c>
      <c r="BK257" s="91">
        <f>ROUND($L$257*$K$257,2)</f>
        <v>0</v>
      </c>
      <c r="BL257" s="6" t="s">
        <v>150</v>
      </c>
      <c r="BM257" s="6" t="s">
        <v>367</v>
      </c>
    </row>
    <row r="258" spans="2:65" s="6" customFormat="1" ht="15.75" customHeight="1" x14ac:dyDescent="0.3">
      <c r="B258" s="22"/>
      <c r="C258" s="142" t="s">
        <v>368</v>
      </c>
      <c r="D258" s="142" t="s">
        <v>146</v>
      </c>
      <c r="E258" s="143" t="s">
        <v>369</v>
      </c>
      <c r="F258" s="238" t="s">
        <v>370</v>
      </c>
      <c r="G258" s="234"/>
      <c r="H258" s="234"/>
      <c r="I258" s="234"/>
      <c r="J258" s="144" t="s">
        <v>149</v>
      </c>
      <c r="K258" s="145">
        <v>184</v>
      </c>
      <c r="L258" s="237">
        <v>0</v>
      </c>
      <c r="M258" s="234"/>
      <c r="N258" s="233">
        <f>ROUND($L$258*$K$258,2)</f>
        <v>0</v>
      </c>
      <c r="O258" s="234"/>
      <c r="P258" s="234"/>
      <c r="Q258" s="234"/>
      <c r="R258" s="24"/>
      <c r="T258" s="146"/>
      <c r="U258" s="29" t="s">
        <v>41</v>
      </c>
      <c r="V258" s="23"/>
      <c r="W258" s="147">
        <f>$V$258*$K$258</f>
        <v>0</v>
      </c>
      <c r="X258" s="147">
        <v>0</v>
      </c>
      <c r="Y258" s="147">
        <f>$X$258*$K$258</f>
        <v>0</v>
      </c>
      <c r="Z258" s="147">
        <v>0</v>
      </c>
      <c r="AA258" s="148">
        <f>$Z$258*$K$258</f>
        <v>0</v>
      </c>
      <c r="AR258" s="6" t="s">
        <v>150</v>
      </c>
      <c r="AT258" s="6" t="s">
        <v>146</v>
      </c>
      <c r="AU258" s="6" t="s">
        <v>97</v>
      </c>
      <c r="AY258" s="6" t="s">
        <v>145</v>
      </c>
      <c r="BE258" s="91">
        <f>IF($U$258="základní",$N$258,0)</f>
        <v>0</v>
      </c>
      <c r="BF258" s="91">
        <f>IF($U$258="snížená",$N$258,0)</f>
        <v>0</v>
      </c>
      <c r="BG258" s="91">
        <f>IF($U$258="zákl. přenesená",$N$258,0)</f>
        <v>0</v>
      </c>
      <c r="BH258" s="91">
        <f>IF($U$258="sníž. přenesená",$N$258,0)</f>
        <v>0</v>
      </c>
      <c r="BI258" s="91">
        <f>IF($U$258="nulová",$N$258,0)</f>
        <v>0</v>
      </c>
      <c r="BJ258" s="6" t="s">
        <v>22</v>
      </c>
      <c r="BK258" s="91">
        <f>ROUND($L$258*$K$258,2)</f>
        <v>0</v>
      </c>
      <c r="BL258" s="6" t="s">
        <v>150</v>
      </c>
      <c r="BM258" s="6" t="s">
        <v>371</v>
      </c>
    </row>
    <row r="259" spans="2:65" s="6" customFormat="1" ht="18.75" customHeight="1" x14ac:dyDescent="0.3">
      <c r="B259" s="149"/>
      <c r="C259" s="150"/>
      <c r="D259" s="150"/>
      <c r="E259" s="150"/>
      <c r="F259" s="239" t="s">
        <v>372</v>
      </c>
      <c r="G259" s="240"/>
      <c r="H259" s="240"/>
      <c r="I259" s="240"/>
      <c r="J259" s="150"/>
      <c r="K259" s="151">
        <v>184</v>
      </c>
      <c r="L259" s="150"/>
      <c r="M259" s="150"/>
      <c r="N259" s="150"/>
      <c r="O259" s="150"/>
      <c r="P259" s="150"/>
      <c r="Q259" s="150"/>
      <c r="R259" s="152"/>
      <c r="T259" s="153"/>
      <c r="U259" s="150"/>
      <c r="V259" s="150"/>
      <c r="W259" s="150"/>
      <c r="X259" s="150"/>
      <c r="Y259" s="150"/>
      <c r="Z259" s="150"/>
      <c r="AA259" s="154"/>
      <c r="AT259" s="155" t="s">
        <v>161</v>
      </c>
      <c r="AU259" s="155" t="s">
        <v>97</v>
      </c>
      <c r="AV259" s="155" t="s">
        <v>97</v>
      </c>
      <c r="AW259" s="155" t="s">
        <v>106</v>
      </c>
      <c r="AX259" s="155" t="s">
        <v>76</v>
      </c>
      <c r="AY259" s="155" t="s">
        <v>145</v>
      </c>
    </row>
    <row r="260" spans="2:65" s="6" customFormat="1" ht="18.75" customHeight="1" x14ac:dyDescent="0.3">
      <c r="B260" s="156"/>
      <c r="C260" s="157"/>
      <c r="D260" s="157"/>
      <c r="E260" s="157"/>
      <c r="F260" s="241" t="s">
        <v>162</v>
      </c>
      <c r="G260" s="242"/>
      <c r="H260" s="242"/>
      <c r="I260" s="242"/>
      <c r="J260" s="157"/>
      <c r="K260" s="158">
        <v>184</v>
      </c>
      <c r="L260" s="157"/>
      <c r="M260" s="157"/>
      <c r="N260" s="157"/>
      <c r="O260" s="157"/>
      <c r="P260" s="157"/>
      <c r="Q260" s="157"/>
      <c r="R260" s="159"/>
      <c r="T260" s="160"/>
      <c r="U260" s="157"/>
      <c r="V260" s="157"/>
      <c r="W260" s="157"/>
      <c r="X260" s="157"/>
      <c r="Y260" s="157"/>
      <c r="Z260" s="157"/>
      <c r="AA260" s="161"/>
      <c r="AT260" s="162" t="s">
        <v>161</v>
      </c>
      <c r="AU260" s="162" t="s">
        <v>97</v>
      </c>
      <c r="AV260" s="162" t="s">
        <v>150</v>
      </c>
      <c r="AW260" s="162" t="s">
        <v>106</v>
      </c>
      <c r="AX260" s="162" t="s">
        <v>22</v>
      </c>
      <c r="AY260" s="162" t="s">
        <v>145</v>
      </c>
    </row>
    <row r="261" spans="2:65" s="6" customFormat="1" ht="18.75" customHeight="1" x14ac:dyDescent="0.3">
      <c r="B261" s="149"/>
      <c r="C261" s="150"/>
      <c r="D261" s="150"/>
      <c r="E261" s="150"/>
      <c r="F261" s="239"/>
      <c r="G261" s="240"/>
      <c r="H261" s="240"/>
      <c r="I261" s="240"/>
      <c r="J261" s="150"/>
      <c r="K261" s="151">
        <v>0</v>
      </c>
      <c r="L261" s="150"/>
      <c r="M261" s="150"/>
      <c r="N261" s="150"/>
      <c r="O261" s="150"/>
      <c r="P261" s="150"/>
      <c r="Q261" s="150"/>
      <c r="R261" s="152"/>
      <c r="T261" s="153"/>
      <c r="U261" s="150"/>
      <c r="V261" s="150"/>
      <c r="W261" s="150"/>
      <c r="X261" s="150"/>
      <c r="Y261" s="150"/>
      <c r="Z261" s="150"/>
      <c r="AA261" s="154"/>
      <c r="AT261" s="155" t="s">
        <v>161</v>
      </c>
      <c r="AU261" s="155" t="s">
        <v>97</v>
      </c>
      <c r="AV261" s="155" t="s">
        <v>97</v>
      </c>
      <c r="AW261" s="155" t="s">
        <v>106</v>
      </c>
      <c r="AX261" s="155" t="s">
        <v>76</v>
      </c>
      <c r="AY261" s="155" t="s">
        <v>145</v>
      </c>
    </row>
    <row r="262" spans="2:65" s="6" customFormat="1" ht="18.75" customHeight="1" x14ac:dyDescent="0.3">
      <c r="B262" s="149"/>
      <c r="C262" s="150"/>
      <c r="D262" s="150"/>
      <c r="E262" s="150"/>
      <c r="F262" s="239"/>
      <c r="G262" s="240"/>
      <c r="H262" s="240"/>
      <c r="I262" s="240"/>
      <c r="J262" s="150"/>
      <c r="K262" s="151">
        <v>0</v>
      </c>
      <c r="L262" s="150"/>
      <c r="M262" s="150"/>
      <c r="N262" s="150"/>
      <c r="O262" s="150"/>
      <c r="P262" s="150"/>
      <c r="Q262" s="150"/>
      <c r="R262" s="152"/>
      <c r="T262" s="153"/>
      <c r="U262" s="150"/>
      <c r="V262" s="150"/>
      <c r="W262" s="150"/>
      <c r="X262" s="150"/>
      <c r="Y262" s="150"/>
      <c r="Z262" s="150"/>
      <c r="AA262" s="154"/>
      <c r="AT262" s="155" t="s">
        <v>161</v>
      </c>
      <c r="AU262" s="155" t="s">
        <v>97</v>
      </c>
      <c r="AV262" s="155" t="s">
        <v>97</v>
      </c>
      <c r="AW262" s="155" t="s">
        <v>106</v>
      </c>
      <c r="AX262" s="155" t="s">
        <v>76</v>
      </c>
      <c r="AY262" s="155" t="s">
        <v>145</v>
      </c>
    </row>
    <row r="263" spans="2:65" s="6" customFormat="1" ht="18.75" customHeight="1" x14ac:dyDescent="0.3">
      <c r="B263" s="149"/>
      <c r="C263" s="150"/>
      <c r="D263" s="150"/>
      <c r="E263" s="150"/>
      <c r="F263" s="239"/>
      <c r="G263" s="240"/>
      <c r="H263" s="240"/>
      <c r="I263" s="240"/>
      <c r="J263" s="150"/>
      <c r="K263" s="151">
        <v>0</v>
      </c>
      <c r="L263" s="150"/>
      <c r="M263" s="150"/>
      <c r="N263" s="150"/>
      <c r="O263" s="150"/>
      <c r="P263" s="150"/>
      <c r="Q263" s="150"/>
      <c r="R263" s="152"/>
      <c r="T263" s="153"/>
      <c r="U263" s="150"/>
      <c r="V263" s="150"/>
      <c r="W263" s="150"/>
      <c r="X263" s="150"/>
      <c r="Y263" s="150"/>
      <c r="Z263" s="150"/>
      <c r="AA263" s="154"/>
      <c r="AT263" s="155" t="s">
        <v>161</v>
      </c>
      <c r="AU263" s="155" t="s">
        <v>97</v>
      </c>
      <c r="AV263" s="155" t="s">
        <v>97</v>
      </c>
      <c r="AW263" s="155" t="s">
        <v>106</v>
      </c>
      <c r="AX263" s="155" t="s">
        <v>76</v>
      </c>
      <c r="AY263" s="155" t="s">
        <v>145</v>
      </c>
    </row>
    <row r="264" spans="2:65" s="6" customFormat="1" ht="18.75" customHeight="1" x14ac:dyDescent="0.3">
      <c r="B264" s="149"/>
      <c r="C264" s="150"/>
      <c r="D264" s="150"/>
      <c r="E264" s="150"/>
      <c r="F264" s="239"/>
      <c r="G264" s="240"/>
      <c r="H264" s="240"/>
      <c r="I264" s="240"/>
      <c r="J264" s="150"/>
      <c r="K264" s="151">
        <v>0</v>
      </c>
      <c r="L264" s="150"/>
      <c r="M264" s="150"/>
      <c r="N264" s="150"/>
      <c r="O264" s="150"/>
      <c r="P264" s="150"/>
      <c r="Q264" s="150"/>
      <c r="R264" s="152"/>
      <c r="T264" s="153"/>
      <c r="U264" s="150"/>
      <c r="V264" s="150"/>
      <c r="W264" s="150"/>
      <c r="X264" s="150"/>
      <c r="Y264" s="150"/>
      <c r="Z264" s="150"/>
      <c r="AA264" s="154"/>
      <c r="AT264" s="155" t="s">
        <v>161</v>
      </c>
      <c r="AU264" s="155" t="s">
        <v>97</v>
      </c>
      <c r="AV264" s="155" t="s">
        <v>97</v>
      </c>
      <c r="AW264" s="155" t="s">
        <v>106</v>
      </c>
      <c r="AX264" s="155" t="s">
        <v>76</v>
      </c>
      <c r="AY264" s="155" t="s">
        <v>145</v>
      </c>
    </row>
    <row r="265" spans="2:65" s="6" customFormat="1" ht="18.75" customHeight="1" x14ac:dyDescent="0.3">
      <c r="B265" s="149"/>
      <c r="C265" s="150"/>
      <c r="D265" s="150"/>
      <c r="E265" s="150"/>
      <c r="F265" s="239"/>
      <c r="G265" s="240"/>
      <c r="H265" s="240"/>
      <c r="I265" s="240"/>
      <c r="J265" s="150"/>
      <c r="K265" s="151">
        <v>0</v>
      </c>
      <c r="L265" s="150"/>
      <c r="M265" s="150"/>
      <c r="N265" s="150"/>
      <c r="O265" s="150"/>
      <c r="P265" s="150"/>
      <c r="Q265" s="150"/>
      <c r="R265" s="152"/>
      <c r="T265" s="153"/>
      <c r="U265" s="150"/>
      <c r="V265" s="150"/>
      <c r="W265" s="150"/>
      <c r="X265" s="150"/>
      <c r="Y265" s="150"/>
      <c r="Z265" s="150"/>
      <c r="AA265" s="154"/>
      <c r="AT265" s="155" t="s">
        <v>161</v>
      </c>
      <c r="AU265" s="155" t="s">
        <v>97</v>
      </c>
      <c r="AV265" s="155" t="s">
        <v>97</v>
      </c>
      <c r="AW265" s="155" t="s">
        <v>106</v>
      </c>
      <c r="AX265" s="155" t="s">
        <v>76</v>
      </c>
      <c r="AY265" s="155" t="s">
        <v>145</v>
      </c>
    </row>
    <row r="266" spans="2:65" s="6" customFormat="1" ht="18.75" customHeight="1" x14ac:dyDescent="0.3">
      <c r="B266" s="149"/>
      <c r="C266" s="150"/>
      <c r="D266" s="150"/>
      <c r="E266" s="150"/>
      <c r="F266" s="239"/>
      <c r="G266" s="240"/>
      <c r="H266" s="240"/>
      <c r="I266" s="240"/>
      <c r="J266" s="150"/>
      <c r="K266" s="151">
        <v>0</v>
      </c>
      <c r="L266" s="150"/>
      <c r="M266" s="150"/>
      <c r="N266" s="150"/>
      <c r="O266" s="150"/>
      <c r="P266" s="150"/>
      <c r="Q266" s="150"/>
      <c r="R266" s="152"/>
      <c r="T266" s="153"/>
      <c r="U266" s="150"/>
      <c r="V266" s="150"/>
      <c r="W266" s="150"/>
      <c r="X266" s="150"/>
      <c r="Y266" s="150"/>
      <c r="Z266" s="150"/>
      <c r="AA266" s="154"/>
      <c r="AT266" s="155" t="s">
        <v>161</v>
      </c>
      <c r="AU266" s="155" t="s">
        <v>97</v>
      </c>
      <c r="AV266" s="155" t="s">
        <v>97</v>
      </c>
      <c r="AW266" s="155" t="s">
        <v>106</v>
      </c>
      <c r="AX266" s="155" t="s">
        <v>76</v>
      </c>
      <c r="AY266" s="155" t="s">
        <v>145</v>
      </c>
    </row>
    <row r="267" spans="2:65" s="6" customFormat="1" ht="18.75" customHeight="1" x14ac:dyDescent="0.3">
      <c r="B267" s="149"/>
      <c r="C267" s="150"/>
      <c r="D267" s="150"/>
      <c r="E267" s="150"/>
      <c r="F267" s="239"/>
      <c r="G267" s="240"/>
      <c r="H267" s="240"/>
      <c r="I267" s="240"/>
      <c r="J267" s="150"/>
      <c r="K267" s="151">
        <v>0</v>
      </c>
      <c r="L267" s="150"/>
      <c r="M267" s="150"/>
      <c r="N267" s="150"/>
      <c r="O267" s="150"/>
      <c r="P267" s="150"/>
      <c r="Q267" s="150"/>
      <c r="R267" s="152"/>
      <c r="T267" s="153"/>
      <c r="U267" s="150"/>
      <c r="V267" s="150"/>
      <c r="W267" s="150"/>
      <c r="X267" s="150"/>
      <c r="Y267" s="150"/>
      <c r="Z267" s="150"/>
      <c r="AA267" s="154"/>
      <c r="AT267" s="155" t="s">
        <v>161</v>
      </c>
      <c r="AU267" s="155" t="s">
        <v>97</v>
      </c>
      <c r="AV267" s="155" t="s">
        <v>97</v>
      </c>
      <c r="AW267" s="155" t="s">
        <v>106</v>
      </c>
      <c r="AX267" s="155" t="s">
        <v>76</v>
      </c>
      <c r="AY267" s="155" t="s">
        <v>145</v>
      </c>
    </row>
    <row r="268" spans="2:65" s="6" customFormat="1" ht="18.75" customHeight="1" x14ac:dyDescent="0.3">
      <c r="B268" s="149"/>
      <c r="C268" s="150"/>
      <c r="D268" s="150"/>
      <c r="E268" s="150"/>
      <c r="F268" s="239"/>
      <c r="G268" s="240"/>
      <c r="H268" s="240"/>
      <c r="I268" s="240"/>
      <c r="J268" s="150"/>
      <c r="K268" s="151">
        <v>0</v>
      </c>
      <c r="L268" s="150"/>
      <c r="M268" s="150"/>
      <c r="N268" s="150"/>
      <c r="O268" s="150"/>
      <c r="P268" s="150"/>
      <c r="Q268" s="150"/>
      <c r="R268" s="152"/>
      <c r="T268" s="153"/>
      <c r="U268" s="150"/>
      <c r="V268" s="150"/>
      <c r="W268" s="150"/>
      <c r="X268" s="150"/>
      <c r="Y268" s="150"/>
      <c r="Z268" s="150"/>
      <c r="AA268" s="154"/>
      <c r="AT268" s="155" t="s">
        <v>161</v>
      </c>
      <c r="AU268" s="155" t="s">
        <v>97</v>
      </c>
      <c r="AV268" s="155" t="s">
        <v>97</v>
      </c>
      <c r="AW268" s="155" t="s">
        <v>106</v>
      </c>
      <c r="AX268" s="155" t="s">
        <v>76</v>
      </c>
      <c r="AY268" s="155" t="s">
        <v>145</v>
      </c>
    </row>
    <row r="269" spans="2:65" s="6" customFormat="1" ht="18.75" customHeight="1" x14ac:dyDescent="0.3">
      <c r="B269" s="149"/>
      <c r="C269" s="150"/>
      <c r="D269" s="150"/>
      <c r="E269" s="150"/>
      <c r="F269" s="239"/>
      <c r="G269" s="240"/>
      <c r="H269" s="240"/>
      <c r="I269" s="240"/>
      <c r="J269" s="150"/>
      <c r="K269" s="151">
        <v>0</v>
      </c>
      <c r="L269" s="150"/>
      <c r="M269" s="150"/>
      <c r="N269" s="150"/>
      <c r="O269" s="150"/>
      <c r="P269" s="150"/>
      <c r="Q269" s="150"/>
      <c r="R269" s="152"/>
      <c r="T269" s="153"/>
      <c r="U269" s="150"/>
      <c r="V269" s="150"/>
      <c r="W269" s="150"/>
      <c r="X269" s="150"/>
      <c r="Y269" s="150"/>
      <c r="Z269" s="150"/>
      <c r="AA269" s="154"/>
      <c r="AT269" s="155" t="s">
        <v>161</v>
      </c>
      <c r="AU269" s="155" t="s">
        <v>97</v>
      </c>
      <c r="AV269" s="155" t="s">
        <v>97</v>
      </c>
      <c r="AW269" s="155" t="s">
        <v>106</v>
      </c>
      <c r="AX269" s="155" t="s">
        <v>76</v>
      </c>
      <c r="AY269" s="155" t="s">
        <v>145</v>
      </c>
    </row>
    <row r="270" spans="2:65" s="6" customFormat="1" ht="18.75" customHeight="1" x14ac:dyDescent="0.3">
      <c r="B270" s="149"/>
      <c r="C270" s="150"/>
      <c r="D270" s="150"/>
      <c r="E270" s="150"/>
      <c r="F270" s="239"/>
      <c r="G270" s="240"/>
      <c r="H270" s="240"/>
      <c r="I270" s="240"/>
      <c r="J270" s="150"/>
      <c r="K270" s="151">
        <v>0</v>
      </c>
      <c r="L270" s="150"/>
      <c r="M270" s="150"/>
      <c r="N270" s="150"/>
      <c r="O270" s="150"/>
      <c r="P270" s="150"/>
      <c r="Q270" s="150"/>
      <c r="R270" s="152"/>
      <c r="T270" s="153"/>
      <c r="U270" s="150"/>
      <c r="V270" s="150"/>
      <c r="W270" s="150"/>
      <c r="X270" s="150"/>
      <c r="Y270" s="150"/>
      <c r="Z270" s="150"/>
      <c r="AA270" s="154"/>
      <c r="AT270" s="155" t="s">
        <v>161</v>
      </c>
      <c r="AU270" s="155" t="s">
        <v>97</v>
      </c>
      <c r="AV270" s="155" t="s">
        <v>97</v>
      </c>
      <c r="AW270" s="155" t="s">
        <v>106</v>
      </c>
      <c r="AX270" s="155" t="s">
        <v>76</v>
      </c>
      <c r="AY270" s="155" t="s">
        <v>145</v>
      </c>
    </row>
    <row r="271" spans="2:65" s="6" customFormat="1" ht="18.75" customHeight="1" x14ac:dyDescent="0.3">
      <c r="B271" s="149"/>
      <c r="C271" s="150"/>
      <c r="D271" s="150"/>
      <c r="E271" s="150"/>
      <c r="F271" s="239"/>
      <c r="G271" s="240"/>
      <c r="H271" s="240"/>
      <c r="I271" s="240"/>
      <c r="J271" s="150"/>
      <c r="K271" s="151">
        <v>0</v>
      </c>
      <c r="L271" s="150"/>
      <c r="M271" s="150"/>
      <c r="N271" s="150"/>
      <c r="O271" s="150"/>
      <c r="P271" s="150"/>
      <c r="Q271" s="150"/>
      <c r="R271" s="152"/>
      <c r="T271" s="153"/>
      <c r="U271" s="150"/>
      <c r="V271" s="150"/>
      <c r="W271" s="150"/>
      <c r="X271" s="150"/>
      <c r="Y271" s="150"/>
      <c r="Z271" s="150"/>
      <c r="AA271" s="154"/>
      <c r="AT271" s="155" t="s">
        <v>161</v>
      </c>
      <c r="AU271" s="155" t="s">
        <v>97</v>
      </c>
      <c r="AV271" s="155" t="s">
        <v>97</v>
      </c>
      <c r="AW271" s="155" t="s">
        <v>106</v>
      </c>
      <c r="AX271" s="155" t="s">
        <v>76</v>
      </c>
      <c r="AY271" s="155" t="s">
        <v>145</v>
      </c>
    </row>
    <row r="272" spans="2:65" s="6" customFormat="1" ht="27" customHeight="1" x14ac:dyDescent="0.3">
      <c r="B272" s="22"/>
      <c r="C272" s="142" t="s">
        <v>373</v>
      </c>
      <c r="D272" s="142" t="s">
        <v>146</v>
      </c>
      <c r="E272" s="143" t="s">
        <v>374</v>
      </c>
      <c r="F272" s="238" t="s">
        <v>375</v>
      </c>
      <c r="G272" s="234"/>
      <c r="H272" s="234"/>
      <c r="I272" s="234"/>
      <c r="J272" s="144" t="s">
        <v>149</v>
      </c>
      <c r="K272" s="145">
        <v>70</v>
      </c>
      <c r="L272" s="237">
        <v>0</v>
      </c>
      <c r="M272" s="234"/>
      <c r="N272" s="233">
        <f>ROUND($L$272*$K$272,2)</f>
        <v>0</v>
      </c>
      <c r="O272" s="234"/>
      <c r="P272" s="234"/>
      <c r="Q272" s="234"/>
      <c r="R272" s="24"/>
      <c r="T272" s="146"/>
      <c r="U272" s="29" t="s">
        <v>41</v>
      </c>
      <c r="V272" s="23"/>
      <c r="W272" s="147">
        <f>$V$272*$K$272</f>
        <v>0</v>
      </c>
      <c r="X272" s="147">
        <v>0</v>
      </c>
      <c r="Y272" s="147">
        <f>$X$272*$K$272</f>
        <v>0</v>
      </c>
      <c r="Z272" s="147">
        <v>0</v>
      </c>
      <c r="AA272" s="148">
        <f>$Z$272*$K$272</f>
        <v>0</v>
      </c>
      <c r="AR272" s="6" t="s">
        <v>150</v>
      </c>
      <c r="AT272" s="6" t="s">
        <v>146</v>
      </c>
      <c r="AU272" s="6" t="s">
        <v>97</v>
      </c>
      <c r="AY272" s="6" t="s">
        <v>145</v>
      </c>
      <c r="BE272" s="91">
        <f>IF($U$272="základní",$N$272,0)</f>
        <v>0</v>
      </c>
      <c r="BF272" s="91">
        <f>IF($U$272="snížená",$N$272,0)</f>
        <v>0</v>
      </c>
      <c r="BG272" s="91">
        <f>IF($U$272="zákl. přenesená",$N$272,0)</f>
        <v>0</v>
      </c>
      <c r="BH272" s="91">
        <f>IF($U$272="sníž. přenesená",$N$272,0)</f>
        <v>0</v>
      </c>
      <c r="BI272" s="91">
        <f>IF($U$272="nulová",$N$272,0)</f>
        <v>0</v>
      </c>
      <c r="BJ272" s="6" t="s">
        <v>22</v>
      </c>
      <c r="BK272" s="91">
        <f>ROUND($L$272*$K$272,2)</f>
        <v>0</v>
      </c>
      <c r="BL272" s="6" t="s">
        <v>150</v>
      </c>
      <c r="BM272" s="6" t="s">
        <v>376</v>
      </c>
    </row>
    <row r="273" spans="2:65" s="6" customFormat="1" ht="15.75" customHeight="1" x14ac:dyDescent="0.3">
      <c r="B273" s="22"/>
      <c r="C273" s="142" t="s">
        <v>377</v>
      </c>
      <c r="D273" s="142" t="s">
        <v>146</v>
      </c>
      <c r="E273" s="143" t="s">
        <v>378</v>
      </c>
      <c r="F273" s="238" t="s">
        <v>379</v>
      </c>
      <c r="G273" s="234"/>
      <c r="H273" s="234"/>
      <c r="I273" s="234"/>
      <c r="J273" s="144" t="s">
        <v>149</v>
      </c>
      <c r="K273" s="145">
        <v>34.29</v>
      </c>
      <c r="L273" s="237">
        <v>0</v>
      </c>
      <c r="M273" s="234"/>
      <c r="N273" s="233">
        <f>ROUND($L$273*$K$273,2)</f>
        <v>0</v>
      </c>
      <c r="O273" s="234"/>
      <c r="P273" s="234"/>
      <c r="Q273" s="234"/>
      <c r="R273" s="24"/>
      <c r="T273" s="146"/>
      <c r="U273" s="29" t="s">
        <v>41</v>
      </c>
      <c r="V273" s="23"/>
      <c r="W273" s="147">
        <f>$V$273*$K$273</f>
        <v>0</v>
      </c>
      <c r="X273" s="147">
        <v>0</v>
      </c>
      <c r="Y273" s="147">
        <f>$X$273*$K$273</f>
        <v>0</v>
      </c>
      <c r="Z273" s="147">
        <v>6.3E-2</v>
      </c>
      <c r="AA273" s="148">
        <f>$Z$273*$K$273</f>
        <v>2.1602700000000001</v>
      </c>
      <c r="AR273" s="6" t="s">
        <v>150</v>
      </c>
      <c r="AT273" s="6" t="s">
        <v>146</v>
      </c>
      <c r="AU273" s="6" t="s">
        <v>97</v>
      </c>
      <c r="AY273" s="6" t="s">
        <v>145</v>
      </c>
      <c r="BE273" s="91">
        <f>IF($U$273="základní",$N$273,0)</f>
        <v>0</v>
      </c>
      <c r="BF273" s="91">
        <f>IF($U$273="snížená",$N$273,0)</f>
        <v>0</v>
      </c>
      <c r="BG273" s="91">
        <f>IF($U$273="zákl. přenesená",$N$273,0)</f>
        <v>0</v>
      </c>
      <c r="BH273" s="91">
        <f>IF($U$273="sníž. přenesená",$N$273,0)</f>
        <v>0</v>
      </c>
      <c r="BI273" s="91">
        <f>IF($U$273="nulová",$N$273,0)</f>
        <v>0</v>
      </c>
      <c r="BJ273" s="6" t="s">
        <v>22</v>
      </c>
      <c r="BK273" s="91">
        <f>ROUND($L$273*$K$273,2)</f>
        <v>0</v>
      </c>
      <c r="BL273" s="6" t="s">
        <v>150</v>
      </c>
      <c r="BM273" s="6" t="s">
        <v>380</v>
      </c>
    </row>
    <row r="274" spans="2:65" s="6" customFormat="1" ht="18.75" customHeight="1" x14ac:dyDescent="0.3">
      <c r="B274" s="149"/>
      <c r="C274" s="150"/>
      <c r="D274" s="150"/>
      <c r="E274" s="150"/>
      <c r="F274" s="239" t="s">
        <v>381</v>
      </c>
      <c r="G274" s="240"/>
      <c r="H274" s="240"/>
      <c r="I274" s="240"/>
      <c r="J274" s="150"/>
      <c r="K274" s="151">
        <v>34.29</v>
      </c>
      <c r="L274" s="150"/>
      <c r="M274" s="150"/>
      <c r="N274" s="150"/>
      <c r="O274" s="150"/>
      <c r="P274" s="150"/>
      <c r="Q274" s="150"/>
      <c r="R274" s="152"/>
      <c r="T274" s="153"/>
      <c r="U274" s="150"/>
      <c r="V274" s="150"/>
      <c r="W274" s="150"/>
      <c r="X274" s="150"/>
      <c r="Y274" s="150"/>
      <c r="Z274" s="150"/>
      <c r="AA274" s="154"/>
      <c r="AT274" s="155" t="s">
        <v>161</v>
      </c>
      <c r="AU274" s="155" t="s">
        <v>97</v>
      </c>
      <c r="AV274" s="155" t="s">
        <v>97</v>
      </c>
      <c r="AW274" s="155" t="s">
        <v>106</v>
      </c>
      <c r="AX274" s="155" t="s">
        <v>76</v>
      </c>
      <c r="AY274" s="155" t="s">
        <v>145</v>
      </c>
    </row>
    <row r="275" spans="2:65" s="6" customFormat="1" ht="18.75" customHeight="1" x14ac:dyDescent="0.3">
      <c r="B275" s="156"/>
      <c r="C275" s="157"/>
      <c r="D275" s="157"/>
      <c r="E275" s="157"/>
      <c r="F275" s="241" t="s">
        <v>162</v>
      </c>
      <c r="G275" s="242"/>
      <c r="H275" s="242"/>
      <c r="I275" s="242"/>
      <c r="J275" s="157"/>
      <c r="K275" s="158">
        <v>34.29</v>
      </c>
      <c r="L275" s="157"/>
      <c r="M275" s="157"/>
      <c r="N275" s="157"/>
      <c r="O275" s="157"/>
      <c r="P275" s="157"/>
      <c r="Q275" s="157"/>
      <c r="R275" s="159"/>
      <c r="T275" s="160"/>
      <c r="U275" s="157"/>
      <c r="V275" s="157"/>
      <c r="W275" s="157"/>
      <c r="X275" s="157"/>
      <c r="Y275" s="157"/>
      <c r="Z275" s="157"/>
      <c r="AA275" s="161"/>
      <c r="AT275" s="162" t="s">
        <v>161</v>
      </c>
      <c r="AU275" s="162" t="s">
        <v>97</v>
      </c>
      <c r="AV275" s="162" t="s">
        <v>150</v>
      </c>
      <c r="AW275" s="162" t="s">
        <v>106</v>
      </c>
      <c r="AX275" s="162" t="s">
        <v>22</v>
      </c>
      <c r="AY275" s="162" t="s">
        <v>145</v>
      </c>
    </row>
    <row r="276" spans="2:65" s="6" customFormat="1" ht="27" customHeight="1" x14ac:dyDescent="0.3">
      <c r="B276" s="22"/>
      <c r="C276" s="142" t="s">
        <v>382</v>
      </c>
      <c r="D276" s="142" t="s">
        <v>146</v>
      </c>
      <c r="E276" s="143" t="s">
        <v>383</v>
      </c>
      <c r="F276" s="238" t="s">
        <v>384</v>
      </c>
      <c r="G276" s="234"/>
      <c r="H276" s="234"/>
      <c r="I276" s="234"/>
      <c r="J276" s="144" t="s">
        <v>149</v>
      </c>
      <c r="K276" s="145">
        <v>34.29</v>
      </c>
      <c r="L276" s="237">
        <v>0</v>
      </c>
      <c r="M276" s="234"/>
      <c r="N276" s="233">
        <f>ROUND($L$276*$K$276,2)</f>
        <v>0</v>
      </c>
      <c r="O276" s="234"/>
      <c r="P276" s="234"/>
      <c r="Q276" s="234"/>
      <c r="R276" s="24"/>
      <c r="T276" s="146"/>
      <c r="U276" s="29" t="s">
        <v>41</v>
      </c>
      <c r="V276" s="23"/>
      <c r="W276" s="147">
        <f>$V$276*$K$276</f>
        <v>0</v>
      </c>
      <c r="X276" s="147">
        <v>0</v>
      </c>
      <c r="Y276" s="147">
        <f>$X$276*$K$276</f>
        <v>0</v>
      </c>
      <c r="Z276" s="147">
        <v>0</v>
      </c>
      <c r="AA276" s="148">
        <f>$Z$276*$K$276</f>
        <v>0</v>
      </c>
      <c r="AR276" s="6" t="s">
        <v>150</v>
      </c>
      <c r="AT276" s="6" t="s">
        <v>146</v>
      </c>
      <c r="AU276" s="6" t="s">
        <v>97</v>
      </c>
      <c r="AY276" s="6" t="s">
        <v>145</v>
      </c>
      <c r="BE276" s="91">
        <f>IF($U$276="základní",$N$276,0)</f>
        <v>0</v>
      </c>
      <c r="BF276" s="91">
        <f>IF($U$276="snížená",$N$276,0)</f>
        <v>0</v>
      </c>
      <c r="BG276" s="91">
        <f>IF($U$276="zákl. přenesená",$N$276,0)</f>
        <v>0</v>
      </c>
      <c r="BH276" s="91">
        <f>IF($U$276="sníž. přenesená",$N$276,0)</f>
        <v>0</v>
      </c>
      <c r="BI276" s="91">
        <f>IF($U$276="nulová",$N$276,0)</f>
        <v>0</v>
      </c>
      <c r="BJ276" s="6" t="s">
        <v>22</v>
      </c>
      <c r="BK276" s="91">
        <f>ROUND($L$276*$K$276,2)</f>
        <v>0</v>
      </c>
      <c r="BL276" s="6" t="s">
        <v>150</v>
      </c>
      <c r="BM276" s="6" t="s">
        <v>385</v>
      </c>
    </row>
    <row r="277" spans="2:65" s="6" customFormat="1" ht="18.75" customHeight="1" x14ac:dyDescent="0.3">
      <c r="B277" s="149"/>
      <c r="C277" s="150"/>
      <c r="D277" s="150"/>
      <c r="E277" s="150"/>
      <c r="F277" s="239" t="s">
        <v>386</v>
      </c>
      <c r="G277" s="240"/>
      <c r="H277" s="240"/>
      <c r="I277" s="240"/>
      <c r="J277" s="150"/>
      <c r="K277" s="151">
        <v>34.29</v>
      </c>
      <c r="L277" s="150"/>
      <c r="M277" s="150"/>
      <c r="N277" s="150"/>
      <c r="O277" s="150"/>
      <c r="P277" s="150"/>
      <c r="Q277" s="150"/>
      <c r="R277" s="152"/>
      <c r="T277" s="153"/>
      <c r="U277" s="150"/>
      <c r="V277" s="150"/>
      <c r="W277" s="150"/>
      <c r="X277" s="150"/>
      <c r="Y277" s="150"/>
      <c r="Z277" s="150"/>
      <c r="AA277" s="154"/>
      <c r="AT277" s="155" t="s">
        <v>161</v>
      </c>
      <c r="AU277" s="155" t="s">
        <v>97</v>
      </c>
      <c r="AV277" s="155" t="s">
        <v>97</v>
      </c>
      <c r="AW277" s="155" t="s">
        <v>106</v>
      </c>
      <c r="AX277" s="155" t="s">
        <v>76</v>
      </c>
      <c r="AY277" s="155" t="s">
        <v>145</v>
      </c>
    </row>
    <row r="278" spans="2:65" s="6" customFormat="1" ht="18.75" customHeight="1" x14ac:dyDescent="0.3">
      <c r="B278" s="156"/>
      <c r="C278" s="157"/>
      <c r="D278" s="157"/>
      <c r="E278" s="157"/>
      <c r="F278" s="241" t="s">
        <v>162</v>
      </c>
      <c r="G278" s="242"/>
      <c r="H278" s="242"/>
      <c r="I278" s="242"/>
      <c r="J278" s="157"/>
      <c r="K278" s="158">
        <v>34.29</v>
      </c>
      <c r="L278" s="157"/>
      <c r="M278" s="157"/>
      <c r="N278" s="157"/>
      <c r="O278" s="157"/>
      <c r="P278" s="157"/>
      <c r="Q278" s="157"/>
      <c r="R278" s="159"/>
      <c r="T278" s="160"/>
      <c r="U278" s="157"/>
      <c r="V278" s="157"/>
      <c r="W278" s="157"/>
      <c r="X278" s="157"/>
      <c r="Y278" s="157"/>
      <c r="Z278" s="157"/>
      <c r="AA278" s="161"/>
      <c r="AT278" s="162" t="s">
        <v>161</v>
      </c>
      <c r="AU278" s="162" t="s">
        <v>97</v>
      </c>
      <c r="AV278" s="162" t="s">
        <v>150</v>
      </c>
      <c r="AW278" s="162" t="s">
        <v>106</v>
      </c>
      <c r="AX278" s="162" t="s">
        <v>22</v>
      </c>
      <c r="AY278" s="162" t="s">
        <v>145</v>
      </c>
    </row>
    <row r="279" spans="2:65" s="6" customFormat="1" ht="15.75" customHeight="1" x14ac:dyDescent="0.3">
      <c r="B279" s="22"/>
      <c r="C279" s="142" t="s">
        <v>387</v>
      </c>
      <c r="D279" s="142" t="s">
        <v>146</v>
      </c>
      <c r="E279" s="143" t="s">
        <v>388</v>
      </c>
      <c r="F279" s="238" t="s">
        <v>389</v>
      </c>
      <c r="G279" s="234"/>
      <c r="H279" s="234"/>
      <c r="I279" s="234"/>
      <c r="J279" s="144" t="s">
        <v>149</v>
      </c>
      <c r="K279" s="145">
        <v>34.29</v>
      </c>
      <c r="L279" s="237">
        <v>0</v>
      </c>
      <c r="M279" s="234"/>
      <c r="N279" s="233">
        <f>ROUND($L$279*$K$279,2)</f>
        <v>0</v>
      </c>
      <c r="O279" s="234"/>
      <c r="P279" s="234"/>
      <c r="Q279" s="234"/>
      <c r="R279" s="24"/>
      <c r="T279" s="146"/>
      <c r="U279" s="29" t="s">
        <v>41</v>
      </c>
      <c r="V279" s="23"/>
      <c r="W279" s="147">
        <f>$V$279*$K$279</f>
        <v>0</v>
      </c>
      <c r="X279" s="147">
        <v>0</v>
      </c>
      <c r="Y279" s="147">
        <f>$X$279*$K$279</f>
        <v>0</v>
      </c>
      <c r="Z279" s="147">
        <v>0</v>
      </c>
      <c r="AA279" s="148">
        <f>$Z$279*$K$279</f>
        <v>0</v>
      </c>
      <c r="AR279" s="6" t="s">
        <v>150</v>
      </c>
      <c r="AT279" s="6" t="s">
        <v>146</v>
      </c>
      <c r="AU279" s="6" t="s">
        <v>97</v>
      </c>
      <c r="AY279" s="6" t="s">
        <v>145</v>
      </c>
      <c r="BE279" s="91">
        <f>IF($U$279="základní",$N$279,0)</f>
        <v>0</v>
      </c>
      <c r="BF279" s="91">
        <f>IF($U$279="snížená",$N$279,0)</f>
        <v>0</v>
      </c>
      <c r="BG279" s="91">
        <f>IF($U$279="zákl. přenesená",$N$279,0)</f>
        <v>0</v>
      </c>
      <c r="BH279" s="91">
        <f>IF($U$279="sníž. přenesená",$N$279,0)</f>
        <v>0</v>
      </c>
      <c r="BI279" s="91">
        <f>IF($U$279="nulová",$N$279,0)</f>
        <v>0</v>
      </c>
      <c r="BJ279" s="6" t="s">
        <v>22</v>
      </c>
      <c r="BK279" s="91">
        <f>ROUND($L$279*$K$279,2)</f>
        <v>0</v>
      </c>
      <c r="BL279" s="6" t="s">
        <v>150</v>
      </c>
      <c r="BM279" s="6" t="s">
        <v>390</v>
      </c>
    </row>
    <row r="280" spans="2:65" s="6" customFormat="1" ht="18.75" customHeight="1" x14ac:dyDescent="0.3">
      <c r="B280" s="149"/>
      <c r="C280" s="150"/>
      <c r="D280" s="150"/>
      <c r="E280" s="150"/>
      <c r="F280" s="239" t="s">
        <v>386</v>
      </c>
      <c r="G280" s="240"/>
      <c r="H280" s="240"/>
      <c r="I280" s="240"/>
      <c r="J280" s="150"/>
      <c r="K280" s="151">
        <v>34.29</v>
      </c>
      <c r="L280" s="150"/>
      <c r="M280" s="150"/>
      <c r="N280" s="150"/>
      <c r="O280" s="150"/>
      <c r="P280" s="150"/>
      <c r="Q280" s="150"/>
      <c r="R280" s="152"/>
      <c r="T280" s="153"/>
      <c r="U280" s="150"/>
      <c r="V280" s="150"/>
      <c r="W280" s="150"/>
      <c r="X280" s="150"/>
      <c r="Y280" s="150"/>
      <c r="Z280" s="150"/>
      <c r="AA280" s="154"/>
      <c r="AT280" s="155" t="s">
        <v>161</v>
      </c>
      <c r="AU280" s="155" t="s">
        <v>97</v>
      </c>
      <c r="AV280" s="155" t="s">
        <v>97</v>
      </c>
      <c r="AW280" s="155" t="s">
        <v>106</v>
      </c>
      <c r="AX280" s="155" t="s">
        <v>76</v>
      </c>
      <c r="AY280" s="155" t="s">
        <v>145</v>
      </c>
    </row>
    <row r="281" spans="2:65" s="6" customFormat="1" ht="18.75" customHeight="1" x14ac:dyDescent="0.3">
      <c r="B281" s="156"/>
      <c r="C281" s="157"/>
      <c r="D281" s="157"/>
      <c r="E281" s="157"/>
      <c r="F281" s="241" t="s">
        <v>162</v>
      </c>
      <c r="G281" s="242"/>
      <c r="H281" s="242"/>
      <c r="I281" s="242"/>
      <c r="J281" s="157"/>
      <c r="K281" s="158">
        <v>34.29</v>
      </c>
      <c r="L281" s="157"/>
      <c r="M281" s="157"/>
      <c r="N281" s="157"/>
      <c r="O281" s="157"/>
      <c r="P281" s="157"/>
      <c r="Q281" s="157"/>
      <c r="R281" s="159"/>
      <c r="T281" s="160"/>
      <c r="U281" s="157"/>
      <c r="V281" s="157"/>
      <c r="W281" s="157"/>
      <c r="X281" s="157"/>
      <c r="Y281" s="157"/>
      <c r="Z281" s="157"/>
      <c r="AA281" s="161"/>
      <c r="AT281" s="162" t="s">
        <v>161</v>
      </c>
      <c r="AU281" s="162" t="s">
        <v>97</v>
      </c>
      <c r="AV281" s="162" t="s">
        <v>150</v>
      </c>
      <c r="AW281" s="162" t="s">
        <v>106</v>
      </c>
      <c r="AX281" s="162" t="s">
        <v>22</v>
      </c>
      <c r="AY281" s="162" t="s">
        <v>145</v>
      </c>
    </row>
    <row r="282" spans="2:65" s="6" customFormat="1" ht="15.75" customHeight="1" x14ac:dyDescent="0.3">
      <c r="B282" s="22"/>
      <c r="C282" s="142" t="s">
        <v>391</v>
      </c>
      <c r="D282" s="142" t="s">
        <v>146</v>
      </c>
      <c r="E282" s="143" t="s">
        <v>392</v>
      </c>
      <c r="F282" s="238" t="s">
        <v>393</v>
      </c>
      <c r="G282" s="234"/>
      <c r="H282" s="234"/>
      <c r="I282" s="234"/>
      <c r="J282" s="144" t="s">
        <v>149</v>
      </c>
      <c r="K282" s="145">
        <v>230.37200000000001</v>
      </c>
      <c r="L282" s="237">
        <v>0</v>
      </c>
      <c r="M282" s="234"/>
      <c r="N282" s="233">
        <f>ROUND($L$282*$K$282,2)</f>
        <v>0</v>
      </c>
      <c r="O282" s="234"/>
      <c r="P282" s="234"/>
      <c r="Q282" s="234"/>
      <c r="R282" s="24"/>
      <c r="T282" s="146"/>
      <c r="U282" s="29" t="s">
        <v>41</v>
      </c>
      <c r="V282" s="23"/>
      <c r="W282" s="147">
        <f>$V$282*$K$282</f>
        <v>0</v>
      </c>
      <c r="X282" s="147">
        <v>0</v>
      </c>
      <c r="Y282" s="147">
        <f>$X$282*$K$282</f>
        <v>0</v>
      </c>
      <c r="Z282" s="147">
        <v>0</v>
      </c>
      <c r="AA282" s="148">
        <f>$Z$282*$K$282</f>
        <v>0</v>
      </c>
      <c r="AR282" s="6" t="s">
        <v>150</v>
      </c>
      <c r="AT282" s="6" t="s">
        <v>146</v>
      </c>
      <c r="AU282" s="6" t="s">
        <v>97</v>
      </c>
      <c r="AY282" s="6" t="s">
        <v>145</v>
      </c>
      <c r="BE282" s="91">
        <f>IF($U$282="základní",$N$282,0)</f>
        <v>0</v>
      </c>
      <c r="BF282" s="91">
        <f>IF($U$282="snížená",$N$282,0)</f>
        <v>0</v>
      </c>
      <c r="BG282" s="91">
        <f>IF($U$282="zákl. přenesená",$N$282,0)</f>
        <v>0</v>
      </c>
      <c r="BH282" s="91">
        <f>IF($U$282="sníž. přenesená",$N$282,0)</f>
        <v>0</v>
      </c>
      <c r="BI282" s="91">
        <f>IF($U$282="nulová",$N$282,0)</f>
        <v>0</v>
      </c>
      <c r="BJ282" s="6" t="s">
        <v>22</v>
      </c>
      <c r="BK282" s="91">
        <f>ROUND($L$282*$K$282,2)</f>
        <v>0</v>
      </c>
      <c r="BL282" s="6" t="s">
        <v>150</v>
      </c>
      <c r="BM282" s="6" t="s">
        <v>394</v>
      </c>
    </row>
    <row r="283" spans="2:65" s="6" customFormat="1" ht="18.75" customHeight="1" x14ac:dyDescent="0.3">
      <c r="B283" s="149"/>
      <c r="C283" s="150"/>
      <c r="D283" s="150"/>
      <c r="E283" s="150"/>
      <c r="F283" s="239" t="s">
        <v>395</v>
      </c>
      <c r="G283" s="240"/>
      <c r="H283" s="240"/>
      <c r="I283" s="240"/>
      <c r="J283" s="150"/>
      <c r="K283" s="151">
        <v>230.37200000000001</v>
      </c>
      <c r="L283" s="150"/>
      <c r="M283" s="150"/>
      <c r="N283" s="150"/>
      <c r="O283" s="150"/>
      <c r="P283" s="150"/>
      <c r="Q283" s="150"/>
      <c r="R283" s="152"/>
      <c r="T283" s="153"/>
      <c r="U283" s="150"/>
      <c r="V283" s="150"/>
      <c r="W283" s="150"/>
      <c r="X283" s="150"/>
      <c r="Y283" s="150"/>
      <c r="Z283" s="150"/>
      <c r="AA283" s="154"/>
      <c r="AT283" s="155" t="s">
        <v>161</v>
      </c>
      <c r="AU283" s="155" t="s">
        <v>97</v>
      </c>
      <c r="AV283" s="155" t="s">
        <v>97</v>
      </c>
      <c r="AW283" s="155" t="s">
        <v>106</v>
      </c>
      <c r="AX283" s="155" t="s">
        <v>76</v>
      </c>
      <c r="AY283" s="155" t="s">
        <v>145</v>
      </c>
    </row>
    <row r="284" spans="2:65" s="6" customFormat="1" ht="18.75" customHeight="1" x14ac:dyDescent="0.3">
      <c r="B284" s="156"/>
      <c r="C284" s="157"/>
      <c r="D284" s="157"/>
      <c r="E284" s="157"/>
      <c r="F284" s="241" t="s">
        <v>162</v>
      </c>
      <c r="G284" s="242"/>
      <c r="H284" s="242"/>
      <c r="I284" s="242"/>
      <c r="J284" s="157"/>
      <c r="K284" s="158">
        <v>230.37200000000001</v>
      </c>
      <c r="L284" s="157"/>
      <c r="M284" s="157"/>
      <c r="N284" s="157"/>
      <c r="O284" s="157"/>
      <c r="P284" s="157"/>
      <c r="Q284" s="157"/>
      <c r="R284" s="159"/>
      <c r="T284" s="160"/>
      <c r="U284" s="157"/>
      <c r="V284" s="157"/>
      <c r="W284" s="157"/>
      <c r="X284" s="157"/>
      <c r="Y284" s="157"/>
      <c r="Z284" s="157"/>
      <c r="AA284" s="161"/>
      <c r="AT284" s="162" t="s">
        <v>161</v>
      </c>
      <c r="AU284" s="162" t="s">
        <v>97</v>
      </c>
      <c r="AV284" s="162" t="s">
        <v>150</v>
      </c>
      <c r="AW284" s="162" t="s">
        <v>106</v>
      </c>
      <c r="AX284" s="162" t="s">
        <v>22</v>
      </c>
      <c r="AY284" s="162" t="s">
        <v>145</v>
      </c>
    </row>
    <row r="285" spans="2:65" s="6" customFormat="1" ht="27" customHeight="1" x14ac:dyDescent="0.3">
      <c r="B285" s="22"/>
      <c r="C285" s="142" t="s">
        <v>396</v>
      </c>
      <c r="D285" s="142" t="s">
        <v>146</v>
      </c>
      <c r="E285" s="143" t="s">
        <v>397</v>
      </c>
      <c r="F285" s="238" t="s">
        <v>398</v>
      </c>
      <c r="G285" s="234"/>
      <c r="H285" s="234"/>
      <c r="I285" s="234"/>
      <c r="J285" s="144" t="s">
        <v>149</v>
      </c>
      <c r="K285" s="145">
        <v>92.149000000000001</v>
      </c>
      <c r="L285" s="237">
        <v>0</v>
      </c>
      <c r="M285" s="234"/>
      <c r="N285" s="233">
        <f>ROUND($L$285*$K$285,2)</f>
        <v>0</v>
      </c>
      <c r="O285" s="234"/>
      <c r="P285" s="234"/>
      <c r="Q285" s="234"/>
      <c r="R285" s="24"/>
      <c r="T285" s="146"/>
      <c r="U285" s="29" t="s">
        <v>41</v>
      </c>
      <c r="V285" s="23"/>
      <c r="W285" s="147">
        <f>$V$285*$K$285</f>
        <v>0</v>
      </c>
      <c r="X285" s="147">
        <v>0</v>
      </c>
      <c r="Y285" s="147">
        <f>$X$285*$K$285</f>
        <v>0</v>
      </c>
      <c r="Z285" s="147">
        <v>7.0000000000000007E-2</v>
      </c>
      <c r="AA285" s="148">
        <f>$Z$285*$K$285</f>
        <v>6.4504300000000008</v>
      </c>
      <c r="AR285" s="6" t="s">
        <v>150</v>
      </c>
      <c r="AT285" s="6" t="s">
        <v>146</v>
      </c>
      <c r="AU285" s="6" t="s">
        <v>97</v>
      </c>
      <c r="AY285" s="6" t="s">
        <v>145</v>
      </c>
      <c r="BE285" s="91">
        <f>IF($U$285="základní",$N$285,0)</f>
        <v>0</v>
      </c>
      <c r="BF285" s="91">
        <f>IF($U$285="snížená",$N$285,0)</f>
        <v>0</v>
      </c>
      <c r="BG285" s="91">
        <f>IF($U$285="zákl. přenesená",$N$285,0)</f>
        <v>0</v>
      </c>
      <c r="BH285" s="91">
        <f>IF($U$285="sníž. přenesená",$N$285,0)</f>
        <v>0</v>
      </c>
      <c r="BI285" s="91">
        <f>IF($U$285="nulová",$N$285,0)</f>
        <v>0</v>
      </c>
      <c r="BJ285" s="6" t="s">
        <v>22</v>
      </c>
      <c r="BK285" s="91">
        <f>ROUND($L$285*$K$285,2)</f>
        <v>0</v>
      </c>
      <c r="BL285" s="6" t="s">
        <v>150</v>
      </c>
      <c r="BM285" s="6" t="s">
        <v>399</v>
      </c>
    </row>
    <row r="286" spans="2:65" s="6" customFormat="1" ht="18.75" customHeight="1" x14ac:dyDescent="0.3">
      <c r="B286" s="149"/>
      <c r="C286" s="150"/>
      <c r="D286" s="150"/>
      <c r="E286" s="150"/>
      <c r="F286" s="239" t="s">
        <v>400</v>
      </c>
      <c r="G286" s="240"/>
      <c r="H286" s="240"/>
      <c r="I286" s="240"/>
      <c r="J286" s="150"/>
      <c r="K286" s="151">
        <v>92.149000000000001</v>
      </c>
      <c r="L286" s="150"/>
      <c r="M286" s="150"/>
      <c r="N286" s="150"/>
      <c r="O286" s="150"/>
      <c r="P286" s="150"/>
      <c r="Q286" s="150"/>
      <c r="R286" s="152"/>
      <c r="T286" s="153"/>
      <c r="U286" s="150"/>
      <c r="V286" s="150"/>
      <c r="W286" s="150"/>
      <c r="X286" s="150"/>
      <c r="Y286" s="150"/>
      <c r="Z286" s="150"/>
      <c r="AA286" s="154"/>
      <c r="AT286" s="155" t="s">
        <v>161</v>
      </c>
      <c r="AU286" s="155" t="s">
        <v>97</v>
      </c>
      <c r="AV286" s="155" t="s">
        <v>97</v>
      </c>
      <c r="AW286" s="155" t="s">
        <v>106</v>
      </c>
      <c r="AX286" s="155" t="s">
        <v>22</v>
      </c>
      <c r="AY286" s="155" t="s">
        <v>145</v>
      </c>
    </row>
    <row r="287" spans="2:65" s="6" customFormat="1" ht="18.75" customHeight="1" x14ac:dyDescent="0.3">
      <c r="B287" s="156"/>
      <c r="C287" s="157"/>
      <c r="D287" s="157"/>
      <c r="E287" s="157"/>
      <c r="F287" s="241" t="s">
        <v>162</v>
      </c>
      <c r="G287" s="242"/>
      <c r="H287" s="242"/>
      <c r="I287" s="242"/>
      <c r="J287" s="157"/>
      <c r="K287" s="158">
        <v>92.149000000000001</v>
      </c>
      <c r="L287" s="157"/>
      <c r="M287" s="157"/>
      <c r="N287" s="157"/>
      <c r="O287" s="157"/>
      <c r="P287" s="157"/>
      <c r="Q287" s="157"/>
      <c r="R287" s="159"/>
      <c r="T287" s="160"/>
      <c r="U287" s="157"/>
      <c r="V287" s="157"/>
      <c r="W287" s="157"/>
      <c r="X287" s="157"/>
      <c r="Y287" s="157"/>
      <c r="Z287" s="157"/>
      <c r="AA287" s="161"/>
      <c r="AT287" s="162" t="s">
        <v>161</v>
      </c>
      <c r="AU287" s="162" t="s">
        <v>97</v>
      </c>
      <c r="AV287" s="162" t="s">
        <v>150</v>
      </c>
      <c r="AW287" s="162" t="s">
        <v>106</v>
      </c>
      <c r="AX287" s="162" t="s">
        <v>76</v>
      </c>
      <c r="AY287" s="162" t="s">
        <v>145</v>
      </c>
    </row>
    <row r="288" spans="2:65" s="6" customFormat="1" ht="39" customHeight="1" x14ac:dyDescent="0.3">
      <c r="B288" s="22"/>
      <c r="C288" s="142" t="s">
        <v>401</v>
      </c>
      <c r="D288" s="142" t="s">
        <v>146</v>
      </c>
      <c r="E288" s="143" t="s">
        <v>402</v>
      </c>
      <c r="F288" s="238" t="s">
        <v>403</v>
      </c>
      <c r="G288" s="234"/>
      <c r="H288" s="234"/>
      <c r="I288" s="234"/>
      <c r="J288" s="144" t="s">
        <v>149</v>
      </c>
      <c r="K288" s="145">
        <v>138.22300000000001</v>
      </c>
      <c r="L288" s="237">
        <v>0</v>
      </c>
      <c r="M288" s="234"/>
      <c r="N288" s="233">
        <f>ROUND($L$288*$K$288,2)</f>
        <v>0</v>
      </c>
      <c r="O288" s="234"/>
      <c r="P288" s="234"/>
      <c r="Q288" s="234"/>
      <c r="R288" s="24"/>
      <c r="T288" s="146"/>
      <c r="U288" s="29" t="s">
        <v>41</v>
      </c>
      <c r="V288" s="23"/>
      <c r="W288" s="147">
        <f>$V$288*$K$288</f>
        <v>0</v>
      </c>
      <c r="X288" s="147">
        <v>1E-3</v>
      </c>
      <c r="Y288" s="147">
        <f>$X$288*$K$288</f>
        <v>0.13822300000000001</v>
      </c>
      <c r="Z288" s="147">
        <v>0</v>
      </c>
      <c r="AA288" s="148">
        <f>$Z$288*$K$288</f>
        <v>0</v>
      </c>
      <c r="AR288" s="6" t="s">
        <v>150</v>
      </c>
      <c r="AT288" s="6" t="s">
        <v>146</v>
      </c>
      <c r="AU288" s="6" t="s">
        <v>97</v>
      </c>
      <c r="AY288" s="6" t="s">
        <v>145</v>
      </c>
      <c r="BE288" s="91">
        <f>IF($U$288="základní",$N$288,0)</f>
        <v>0</v>
      </c>
      <c r="BF288" s="91">
        <f>IF($U$288="snížená",$N$288,0)</f>
        <v>0</v>
      </c>
      <c r="BG288" s="91">
        <f>IF($U$288="zákl. přenesená",$N$288,0)</f>
        <v>0</v>
      </c>
      <c r="BH288" s="91">
        <f>IF($U$288="sníž. přenesená",$N$288,0)</f>
        <v>0</v>
      </c>
      <c r="BI288" s="91">
        <f>IF($U$288="nulová",$N$288,0)</f>
        <v>0</v>
      </c>
      <c r="BJ288" s="6" t="s">
        <v>22</v>
      </c>
      <c r="BK288" s="91">
        <f>ROUND($L$288*$K$288,2)</f>
        <v>0</v>
      </c>
      <c r="BL288" s="6" t="s">
        <v>150</v>
      </c>
      <c r="BM288" s="6" t="s">
        <v>404</v>
      </c>
    </row>
    <row r="289" spans="2:65" s="6" customFormat="1" ht="18.75" customHeight="1" x14ac:dyDescent="0.3">
      <c r="B289" s="149"/>
      <c r="C289" s="150"/>
      <c r="D289" s="150"/>
      <c r="E289" s="150"/>
      <c r="F289" s="239" t="s">
        <v>405</v>
      </c>
      <c r="G289" s="240"/>
      <c r="H289" s="240"/>
      <c r="I289" s="240"/>
      <c r="J289" s="150"/>
      <c r="K289" s="151">
        <v>138.22300000000001</v>
      </c>
      <c r="L289" s="150"/>
      <c r="M289" s="150"/>
      <c r="N289" s="150"/>
      <c r="O289" s="150"/>
      <c r="P289" s="150"/>
      <c r="Q289" s="150"/>
      <c r="R289" s="152"/>
      <c r="T289" s="153"/>
      <c r="U289" s="150"/>
      <c r="V289" s="150"/>
      <c r="W289" s="150"/>
      <c r="X289" s="150"/>
      <c r="Y289" s="150"/>
      <c r="Z289" s="150"/>
      <c r="AA289" s="154"/>
      <c r="AT289" s="155" t="s">
        <v>161</v>
      </c>
      <c r="AU289" s="155" t="s">
        <v>97</v>
      </c>
      <c r="AV289" s="155" t="s">
        <v>97</v>
      </c>
      <c r="AW289" s="155" t="s">
        <v>106</v>
      </c>
      <c r="AX289" s="155" t="s">
        <v>22</v>
      </c>
      <c r="AY289" s="155" t="s">
        <v>145</v>
      </c>
    </row>
    <row r="290" spans="2:65" s="6" customFormat="1" ht="18.75" customHeight="1" x14ac:dyDescent="0.3">
      <c r="B290" s="156"/>
      <c r="C290" s="157"/>
      <c r="D290" s="157"/>
      <c r="E290" s="157"/>
      <c r="F290" s="241" t="s">
        <v>162</v>
      </c>
      <c r="G290" s="242"/>
      <c r="H290" s="242"/>
      <c r="I290" s="242"/>
      <c r="J290" s="157"/>
      <c r="K290" s="158">
        <v>138.22300000000001</v>
      </c>
      <c r="L290" s="157"/>
      <c r="M290" s="157"/>
      <c r="N290" s="157"/>
      <c r="O290" s="157"/>
      <c r="P290" s="157"/>
      <c r="Q290" s="157"/>
      <c r="R290" s="159"/>
      <c r="T290" s="160"/>
      <c r="U290" s="157"/>
      <c r="V290" s="157"/>
      <c r="W290" s="157"/>
      <c r="X290" s="157"/>
      <c r="Y290" s="157"/>
      <c r="Z290" s="157"/>
      <c r="AA290" s="161"/>
      <c r="AT290" s="162" t="s">
        <v>161</v>
      </c>
      <c r="AU290" s="162" t="s">
        <v>97</v>
      </c>
      <c r="AV290" s="162" t="s">
        <v>150</v>
      </c>
      <c r="AW290" s="162" t="s">
        <v>106</v>
      </c>
      <c r="AX290" s="162" t="s">
        <v>76</v>
      </c>
      <c r="AY290" s="162" t="s">
        <v>145</v>
      </c>
    </row>
    <row r="291" spans="2:65" s="6" customFormat="1" ht="39" customHeight="1" x14ac:dyDescent="0.3">
      <c r="B291" s="22"/>
      <c r="C291" s="142" t="s">
        <v>406</v>
      </c>
      <c r="D291" s="142" t="s">
        <v>146</v>
      </c>
      <c r="E291" s="143" t="s">
        <v>407</v>
      </c>
      <c r="F291" s="238" t="s">
        <v>408</v>
      </c>
      <c r="G291" s="234"/>
      <c r="H291" s="234"/>
      <c r="I291" s="234"/>
      <c r="J291" s="144" t="s">
        <v>149</v>
      </c>
      <c r="K291" s="145">
        <v>230.37200000000001</v>
      </c>
      <c r="L291" s="237">
        <v>0</v>
      </c>
      <c r="M291" s="234"/>
      <c r="N291" s="233">
        <f>ROUND($L$291*$K$291,2)</f>
        <v>0</v>
      </c>
      <c r="O291" s="234"/>
      <c r="P291" s="234"/>
      <c r="Q291" s="234"/>
      <c r="R291" s="24"/>
      <c r="T291" s="146"/>
      <c r="U291" s="29" t="s">
        <v>41</v>
      </c>
      <c r="V291" s="23"/>
      <c r="W291" s="147">
        <f>$V$291*$K$291</f>
        <v>0</v>
      </c>
      <c r="X291" s="147">
        <v>0</v>
      </c>
      <c r="Y291" s="147">
        <f>$X$291*$K$291</f>
        <v>0</v>
      </c>
      <c r="Z291" s="147">
        <v>0</v>
      </c>
      <c r="AA291" s="148">
        <f>$Z$291*$K$291</f>
        <v>0</v>
      </c>
      <c r="AR291" s="6" t="s">
        <v>150</v>
      </c>
      <c r="AT291" s="6" t="s">
        <v>146</v>
      </c>
      <c r="AU291" s="6" t="s">
        <v>97</v>
      </c>
      <c r="AY291" s="6" t="s">
        <v>145</v>
      </c>
      <c r="BE291" s="91">
        <f>IF($U$291="základní",$N$291,0)</f>
        <v>0</v>
      </c>
      <c r="BF291" s="91">
        <f>IF($U$291="snížená",$N$291,0)</f>
        <v>0</v>
      </c>
      <c r="BG291" s="91">
        <f>IF($U$291="zákl. přenesená",$N$291,0)</f>
        <v>0</v>
      </c>
      <c r="BH291" s="91">
        <f>IF($U$291="sníž. přenesená",$N$291,0)</f>
        <v>0</v>
      </c>
      <c r="BI291" s="91">
        <f>IF($U$291="nulová",$N$291,0)</f>
        <v>0</v>
      </c>
      <c r="BJ291" s="6" t="s">
        <v>22</v>
      </c>
      <c r="BK291" s="91">
        <f>ROUND($L$291*$K$291,2)</f>
        <v>0</v>
      </c>
      <c r="BL291" s="6" t="s">
        <v>150</v>
      </c>
      <c r="BM291" s="6" t="s">
        <v>409</v>
      </c>
    </row>
    <row r="292" spans="2:65" s="6" customFormat="1" ht="18.75" customHeight="1" x14ac:dyDescent="0.3">
      <c r="B292" s="149"/>
      <c r="C292" s="150"/>
      <c r="D292" s="150"/>
      <c r="E292" s="150"/>
      <c r="F292" s="239" t="s">
        <v>395</v>
      </c>
      <c r="G292" s="240"/>
      <c r="H292" s="240"/>
      <c r="I292" s="240"/>
      <c r="J292" s="150"/>
      <c r="K292" s="151">
        <v>230.37200000000001</v>
      </c>
      <c r="L292" s="150"/>
      <c r="M292" s="150"/>
      <c r="N292" s="150"/>
      <c r="O292" s="150"/>
      <c r="P292" s="150"/>
      <c r="Q292" s="150"/>
      <c r="R292" s="152"/>
      <c r="T292" s="153"/>
      <c r="U292" s="150"/>
      <c r="V292" s="150"/>
      <c r="W292" s="150"/>
      <c r="X292" s="150"/>
      <c r="Y292" s="150"/>
      <c r="Z292" s="150"/>
      <c r="AA292" s="154"/>
      <c r="AT292" s="155" t="s">
        <v>161</v>
      </c>
      <c r="AU292" s="155" t="s">
        <v>97</v>
      </c>
      <c r="AV292" s="155" t="s">
        <v>97</v>
      </c>
      <c r="AW292" s="155" t="s">
        <v>106</v>
      </c>
      <c r="AX292" s="155" t="s">
        <v>76</v>
      </c>
      <c r="AY292" s="155" t="s">
        <v>145</v>
      </c>
    </row>
    <row r="293" spans="2:65" s="6" customFormat="1" ht="18.75" customHeight="1" x14ac:dyDescent="0.3">
      <c r="B293" s="156"/>
      <c r="C293" s="157"/>
      <c r="D293" s="157"/>
      <c r="E293" s="157"/>
      <c r="F293" s="241" t="s">
        <v>162</v>
      </c>
      <c r="G293" s="242"/>
      <c r="H293" s="242"/>
      <c r="I293" s="242"/>
      <c r="J293" s="157"/>
      <c r="K293" s="158">
        <v>230.37200000000001</v>
      </c>
      <c r="L293" s="157"/>
      <c r="M293" s="157"/>
      <c r="N293" s="157"/>
      <c r="O293" s="157"/>
      <c r="P293" s="157"/>
      <c r="Q293" s="157"/>
      <c r="R293" s="159"/>
      <c r="T293" s="160"/>
      <c r="U293" s="157"/>
      <c r="V293" s="157"/>
      <c r="W293" s="157"/>
      <c r="X293" s="157"/>
      <c r="Y293" s="157"/>
      <c r="Z293" s="157"/>
      <c r="AA293" s="161"/>
      <c r="AT293" s="162" t="s">
        <v>161</v>
      </c>
      <c r="AU293" s="162" t="s">
        <v>97</v>
      </c>
      <c r="AV293" s="162" t="s">
        <v>150</v>
      </c>
      <c r="AW293" s="162" t="s">
        <v>106</v>
      </c>
      <c r="AX293" s="162" t="s">
        <v>22</v>
      </c>
      <c r="AY293" s="162" t="s">
        <v>145</v>
      </c>
    </row>
    <row r="294" spans="2:65" s="131" customFormat="1" ht="30.75" customHeight="1" x14ac:dyDescent="0.3">
      <c r="B294" s="132"/>
      <c r="C294" s="133"/>
      <c r="D294" s="141" t="s">
        <v>115</v>
      </c>
      <c r="E294" s="141"/>
      <c r="F294" s="141"/>
      <c r="G294" s="141"/>
      <c r="H294" s="141"/>
      <c r="I294" s="141"/>
      <c r="J294" s="141"/>
      <c r="K294" s="141"/>
      <c r="L294" s="141"/>
      <c r="M294" s="141"/>
      <c r="N294" s="228">
        <f>$BK$294</f>
        <v>0</v>
      </c>
      <c r="O294" s="229"/>
      <c r="P294" s="229"/>
      <c r="Q294" s="229"/>
      <c r="R294" s="135"/>
      <c r="T294" s="136"/>
      <c r="U294" s="133"/>
      <c r="V294" s="133"/>
      <c r="W294" s="137">
        <f>SUM($W$295:$W$313)</f>
        <v>0</v>
      </c>
      <c r="X294" s="133"/>
      <c r="Y294" s="137">
        <f>SUM($Y$295:$Y$313)</f>
        <v>0</v>
      </c>
      <c r="Z294" s="133"/>
      <c r="AA294" s="138">
        <f>SUM($AA$295:$AA$313)</f>
        <v>0</v>
      </c>
      <c r="AR294" s="139" t="s">
        <v>22</v>
      </c>
      <c r="AT294" s="139" t="s">
        <v>75</v>
      </c>
      <c r="AU294" s="139" t="s">
        <v>22</v>
      </c>
      <c r="AY294" s="139" t="s">
        <v>145</v>
      </c>
      <c r="BK294" s="140">
        <f>SUM($BK$295:$BK$313)</f>
        <v>0</v>
      </c>
    </row>
    <row r="295" spans="2:65" s="6" customFormat="1" ht="27" customHeight="1" x14ac:dyDescent="0.3">
      <c r="B295" s="22"/>
      <c r="C295" s="142" t="s">
        <v>410</v>
      </c>
      <c r="D295" s="142" t="s">
        <v>146</v>
      </c>
      <c r="E295" s="143" t="s">
        <v>411</v>
      </c>
      <c r="F295" s="238" t="s">
        <v>412</v>
      </c>
      <c r="G295" s="234"/>
      <c r="H295" s="234"/>
      <c r="I295" s="234"/>
      <c r="J295" s="144" t="s">
        <v>207</v>
      </c>
      <c r="K295" s="145">
        <v>8.6110000000000007</v>
      </c>
      <c r="L295" s="237">
        <v>0</v>
      </c>
      <c r="M295" s="234"/>
      <c r="N295" s="233">
        <f>ROUND($L$295*$K$295,2)</f>
        <v>0</v>
      </c>
      <c r="O295" s="234"/>
      <c r="P295" s="234"/>
      <c r="Q295" s="234"/>
      <c r="R295" s="24"/>
      <c r="T295" s="146"/>
      <c r="U295" s="29" t="s">
        <v>41</v>
      </c>
      <c r="V295" s="23"/>
      <c r="W295" s="147">
        <f>$V$295*$K$295</f>
        <v>0</v>
      </c>
      <c r="X295" s="147">
        <v>0</v>
      </c>
      <c r="Y295" s="147">
        <f>$X$295*$K$295</f>
        <v>0</v>
      </c>
      <c r="Z295" s="147">
        <v>0</v>
      </c>
      <c r="AA295" s="148">
        <f>$Z$295*$K$295</f>
        <v>0</v>
      </c>
      <c r="AR295" s="6" t="s">
        <v>150</v>
      </c>
      <c r="AT295" s="6" t="s">
        <v>146</v>
      </c>
      <c r="AU295" s="6" t="s">
        <v>97</v>
      </c>
      <c r="AY295" s="6" t="s">
        <v>145</v>
      </c>
      <c r="BE295" s="91">
        <f>IF($U$295="základní",$N$295,0)</f>
        <v>0</v>
      </c>
      <c r="BF295" s="91">
        <f>IF($U$295="snížená",$N$295,0)</f>
        <v>0</v>
      </c>
      <c r="BG295" s="91">
        <f>IF($U$295="zákl. přenesená",$N$295,0)</f>
        <v>0</v>
      </c>
      <c r="BH295" s="91">
        <f>IF($U$295="sníž. přenesená",$N$295,0)</f>
        <v>0</v>
      </c>
      <c r="BI295" s="91">
        <f>IF($U$295="nulová",$N$295,0)</f>
        <v>0</v>
      </c>
      <c r="BJ295" s="6" t="s">
        <v>22</v>
      </c>
      <c r="BK295" s="91">
        <f>ROUND($L$295*$K$295,2)</f>
        <v>0</v>
      </c>
      <c r="BL295" s="6" t="s">
        <v>150</v>
      </c>
      <c r="BM295" s="6" t="s">
        <v>413</v>
      </c>
    </row>
    <row r="296" spans="2:65" s="6" customFormat="1" ht="18.75" customHeight="1" x14ac:dyDescent="0.3">
      <c r="B296" s="149"/>
      <c r="C296" s="150"/>
      <c r="D296" s="150"/>
      <c r="E296" s="150"/>
      <c r="F296" s="239" t="s">
        <v>414</v>
      </c>
      <c r="G296" s="240"/>
      <c r="H296" s="240"/>
      <c r="I296" s="240"/>
      <c r="J296" s="150"/>
      <c r="K296" s="151">
        <v>8.6110000000000007</v>
      </c>
      <c r="L296" s="150"/>
      <c r="M296" s="150"/>
      <c r="N296" s="150"/>
      <c r="O296" s="150"/>
      <c r="P296" s="150"/>
      <c r="Q296" s="150"/>
      <c r="R296" s="152"/>
      <c r="T296" s="153"/>
      <c r="U296" s="150"/>
      <c r="V296" s="150"/>
      <c r="W296" s="150"/>
      <c r="X296" s="150"/>
      <c r="Y296" s="150"/>
      <c r="Z296" s="150"/>
      <c r="AA296" s="154"/>
      <c r="AT296" s="155" t="s">
        <v>161</v>
      </c>
      <c r="AU296" s="155" t="s">
        <v>97</v>
      </c>
      <c r="AV296" s="155" t="s">
        <v>97</v>
      </c>
      <c r="AW296" s="155" t="s">
        <v>106</v>
      </c>
      <c r="AX296" s="155" t="s">
        <v>76</v>
      </c>
      <c r="AY296" s="155" t="s">
        <v>145</v>
      </c>
    </row>
    <row r="297" spans="2:65" s="6" customFormat="1" ht="18.75" customHeight="1" x14ac:dyDescent="0.3">
      <c r="B297" s="156"/>
      <c r="C297" s="157"/>
      <c r="D297" s="157"/>
      <c r="E297" s="157"/>
      <c r="F297" s="241" t="s">
        <v>162</v>
      </c>
      <c r="G297" s="242"/>
      <c r="H297" s="242"/>
      <c r="I297" s="242"/>
      <c r="J297" s="157"/>
      <c r="K297" s="158">
        <v>8.6110000000000007</v>
      </c>
      <c r="L297" s="157"/>
      <c r="M297" s="157"/>
      <c r="N297" s="157"/>
      <c r="O297" s="157"/>
      <c r="P297" s="157"/>
      <c r="Q297" s="157"/>
      <c r="R297" s="159"/>
      <c r="T297" s="160"/>
      <c r="U297" s="157"/>
      <c r="V297" s="157"/>
      <c r="W297" s="157"/>
      <c r="X297" s="157"/>
      <c r="Y297" s="157"/>
      <c r="Z297" s="157"/>
      <c r="AA297" s="161"/>
      <c r="AT297" s="162" t="s">
        <v>161</v>
      </c>
      <c r="AU297" s="162" t="s">
        <v>97</v>
      </c>
      <c r="AV297" s="162" t="s">
        <v>150</v>
      </c>
      <c r="AW297" s="162" t="s">
        <v>106</v>
      </c>
      <c r="AX297" s="162" t="s">
        <v>22</v>
      </c>
      <c r="AY297" s="162" t="s">
        <v>145</v>
      </c>
    </row>
    <row r="298" spans="2:65" s="6" customFormat="1" ht="27" customHeight="1" x14ac:dyDescent="0.3">
      <c r="B298" s="22"/>
      <c r="C298" s="142" t="s">
        <v>415</v>
      </c>
      <c r="D298" s="142" t="s">
        <v>146</v>
      </c>
      <c r="E298" s="143" t="s">
        <v>416</v>
      </c>
      <c r="F298" s="238" t="s">
        <v>417</v>
      </c>
      <c r="G298" s="234"/>
      <c r="H298" s="234"/>
      <c r="I298" s="234"/>
      <c r="J298" s="144" t="s">
        <v>207</v>
      </c>
      <c r="K298" s="145">
        <v>77.498999999999995</v>
      </c>
      <c r="L298" s="237">
        <v>0</v>
      </c>
      <c r="M298" s="234"/>
      <c r="N298" s="233">
        <f>ROUND($L$298*$K$298,2)</f>
        <v>0</v>
      </c>
      <c r="O298" s="234"/>
      <c r="P298" s="234"/>
      <c r="Q298" s="234"/>
      <c r="R298" s="24"/>
      <c r="T298" s="146"/>
      <c r="U298" s="29" t="s">
        <v>41</v>
      </c>
      <c r="V298" s="23"/>
      <c r="W298" s="147">
        <f>$V$298*$K$298</f>
        <v>0</v>
      </c>
      <c r="X298" s="147">
        <v>0</v>
      </c>
      <c r="Y298" s="147">
        <f>$X$298*$K$298</f>
        <v>0</v>
      </c>
      <c r="Z298" s="147">
        <v>0</v>
      </c>
      <c r="AA298" s="148">
        <f>$Z$298*$K$298</f>
        <v>0</v>
      </c>
      <c r="AR298" s="6" t="s">
        <v>150</v>
      </c>
      <c r="AT298" s="6" t="s">
        <v>146</v>
      </c>
      <c r="AU298" s="6" t="s">
        <v>97</v>
      </c>
      <c r="AY298" s="6" t="s">
        <v>145</v>
      </c>
      <c r="BE298" s="91">
        <f>IF($U$298="základní",$N$298,0)</f>
        <v>0</v>
      </c>
      <c r="BF298" s="91">
        <f>IF($U$298="snížená",$N$298,0)</f>
        <v>0</v>
      </c>
      <c r="BG298" s="91">
        <f>IF($U$298="zákl. přenesená",$N$298,0)</f>
        <v>0</v>
      </c>
      <c r="BH298" s="91">
        <f>IF($U$298="sníž. přenesená",$N$298,0)</f>
        <v>0</v>
      </c>
      <c r="BI298" s="91">
        <f>IF($U$298="nulová",$N$298,0)</f>
        <v>0</v>
      </c>
      <c r="BJ298" s="6" t="s">
        <v>22</v>
      </c>
      <c r="BK298" s="91">
        <f>ROUND($L$298*$K$298,2)</f>
        <v>0</v>
      </c>
      <c r="BL298" s="6" t="s">
        <v>150</v>
      </c>
      <c r="BM298" s="6" t="s">
        <v>418</v>
      </c>
    </row>
    <row r="299" spans="2:65" s="6" customFormat="1" ht="27" customHeight="1" x14ac:dyDescent="0.3">
      <c r="B299" s="22"/>
      <c r="C299" s="142" t="s">
        <v>419</v>
      </c>
      <c r="D299" s="142" t="s">
        <v>146</v>
      </c>
      <c r="E299" s="143" t="s">
        <v>420</v>
      </c>
      <c r="F299" s="238" t="s">
        <v>421</v>
      </c>
      <c r="G299" s="234"/>
      <c r="H299" s="234"/>
      <c r="I299" s="234"/>
      <c r="J299" s="144" t="s">
        <v>207</v>
      </c>
      <c r="K299" s="145">
        <v>8.6110000000000007</v>
      </c>
      <c r="L299" s="237">
        <v>0</v>
      </c>
      <c r="M299" s="234"/>
      <c r="N299" s="233">
        <f>ROUND($L$299*$K$299,2)</f>
        <v>0</v>
      </c>
      <c r="O299" s="234"/>
      <c r="P299" s="234"/>
      <c r="Q299" s="234"/>
      <c r="R299" s="24"/>
      <c r="T299" s="146"/>
      <c r="U299" s="29" t="s">
        <v>41</v>
      </c>
      <c r="V299" s="23"/>
      <c r="W299" s="147">
        <f>$V$299*$K$299</f>
        <v>0</v>
      </c>
      <c r="X299" s="147">
        <v>0</v>
      </c>
      <c r="Y299" s="147">
        <f>$X$299*$K$299</f>
        <v>0</v>
      </c>
      <c r="Z299" s="147">
        <v>0</v>
      </c>
      <c r="AA299" s="148">
        <f>$Z$299*$K$299</f>
        <v>0</v>
      </c>
      <c r="AR299" s="6" t="s">
        <v>150</v>
      </c>
      <c r="AT299" s="6" t="s">
        <v>146</v>
      </c>
      <c r="AU299" s="6" t="s">
        <v>97</v>
      </c>
      <c r="AY299" s="6" t="s">
        <v>145</v>
      </c>
      <c r="BE299" s="91">
        <f>IF($U$299="základní",$N$299,0)</f>
        <v>0</v>
      </c>
      <c r="BF299" s="91">
        <f>IF($U$299="snížená",$N$299,0)</f>
        <v>0</v>
      </c>
      <c r="BG299" s="91">
        <f>IF($U$299="zákl. přenesená",$N$299,0)</f>
        <v>0</v>
      </c>
      <c r="BH299" s="91">
        <f>IF($U$299="sníž. přenesená",$N$299,0)</f>
        <v>0</v>
      </c>
      <c r="BI299" s="91">
        <f>IF($U$299="nulová",$N$299,0)</f>
        <v>0</v>
      </c>
      <c r="BJ299" s="6" t="s">
        <v>22</v>
      </c>
      <c r="BK299" s="91">
        <f>ROUND($L$299*$K$299,2)</f>
        <v>0</v>
      </c>
      <c r="BL299" s="6" t="s">
        <v>150</v>
      </c>
      <c r="BM299" s="6" t="s">
        <v>422</v>
      </c>
    </row>
    <row r="300" spans="2:65" s="6" customFormat="1" ht="18.75" customHeight="1" x14ac:dyDescent="0.3">
      <c r="B300" s="149"/>
      <c r="C300" s="150"/>
      <c r="D300" s="150"/>
      <c r="E300" s="150"/>
      <c r="F300" s="239" t="s">
        <v>414</v>
      </c>
      <c r="G300" s="240"/>
      <c r="H300" s="240"/>
      <c r="I300" s="240"/>
      <c r="J300" s="150"/>
      <c r="K300" s="151">
        <v>8.6110000000000007</v>
      </c>
      <c r="L300" s="150"/>
      <c r="M300" s="150"/>
      <c r="N300" s="150"/>
      <c r="O300" s="150"/>
      <c r="P300" s="150"/>
      <c r="Q300" s="150"/>
      <c r="R300" s="152"/>
      <c r="T300" s="153"/>
      <c r="U300" s="150"/>
      <c r="V300" s="150"/>
      <c r="W300" s="150"/>
      <c r="X300" s="150"/>
      <c r="Y300" s="150"/>
      <c r="Z300" s="150"/>
      <c r="AA300" s="154"/>
      <c r="AT300" s="155" t="s">
        <v>161</v>
      </c>
      <c r="AU300" s="155" t="s">
        <v>97</v>
      </c>
      <c r="AV300" s="155" t="s">
        <v>97</v>
      </c>
      <c r="AW300" s="155" t="s">
        <v>106</v>
      </c>
      <c r="AX300" s="155" t="s">
        <v>76</v>
      </c>
      <c r="AY300" s="155" t="s">
        <v>145</v>
      </c>
    </row>
    <row r="301" spans="2:65" s="6" customFormat="1" ht="18.75" customHeight="1" x14ac:dyDescent="0.3">
      <c r="B301" s="156"/>
      <c r="C301" s="157"/>
      <c r="D301" s="157"/>
      <c r="E301" s="157"/>
      <c r="F301" s="241" t="s">
        <v>162</v>
      </c>
      <c r="G301" s="242"/>
      <c r="H301" s="242"/>
      <c r="I301" s="242"/>
      <c r="J301" s="157"/>
      <c r="K301" s="158">
        <v>8.6110000000000007</v>
      </c>
      <c r="L301" s="157"/>
      <c r="M301" s="157"/>
      <c r="N301" s="157"/>
      <c r="O301" s="157"/>
      <c r="P301" s="157"/>
      <c r="Q301" s="157"/>
      <c r="R301" s="159"/>
      <c r="T301" s="160"/>
      <c r="U301" s="157"/>
      <c r="V301" s="157"/>
      <c r="W301" s="157"/>
      <c r="X301" s="157"/>
      <c r="Y301" s="157"/>
      <c r="Z301" s="157"/>
      <c r="AA301" s="161"/>
      <c r="AT301" s="162" t="s">
        <v>161</v>
      </c>
      <c r="AU301" s="162" t="s">
        <v>97</v>
      </c>
      <c r="AV301" s="162" t="s">
        <v>150</v>
      </c>
      <c r="AW301" s="162" t="s">
        <v>106</v>
      </c>
      <c r="AX301" s="162" t="s">
        <v>22</v>
      </c>
      <c r="AY301" s="162" t="s">
        <v>145</v>
      </c>
    </row>
    <row r="302" spans="2:65" s="6" customFormat="1" ht="27" customHeight="1" x14ac:dyDescent="0.3">
      <c r="B302" s="22"/>
      <c r="C302" s="142" t="s">
        <v>423</v>
      </c>
      <c r="D302" s="142" t="s">
        <v>146</v>
      </c>
      <c r="E302" s="143" t="s">
        <v>424</v>
      </c>
      <c r="F302" s="238" t="s">
        <v>425</v>
      </c>
      <c r="G302" s="234"/>
      <c r="H302" s="234"/>
      <c r="I302" s="234"/>
      <c r="J302" s="144" t="s">
        <v>207</v>
      </c>
      <c r="K302" s="145">
        <v>16.45</v>
      </c>
      <c r="L302" s="237">
        <v>0</v>
      </c>
      <c r="M302" s="234"/>
      <c r="N302" s="233">
        <f>ROUND($L$302*$K$302,2)</f>
        <v>0</v>
      </c>
      <c r="O302" s="234"/>
      <c r="P302" s="234"/>
      <c r="Q302" s="234"/>
      <c r="R302" s="24"/>
      <c r="T302" s="146"/>
      <c r="U302" s="29" t="s">
        <v>41</v>
      </c>
      <c r="V302" s="23"/>
      <c r="W302" s="147">
        <f>$V$302*$K$302</f>
        <v>0</v>
      </c>
      <c r="X302" s="147">
        <v>0</v>
      </c>
      <c r="Y302" s="147">
        <f>$X$302*$K$302</f>
        <v>0</v>
      </c>
      <c r="Z302" s="147">
        <v>0</v>
      </c>
      <c r="AA302" s="148">
        <f>$Z$302*$K$302</f>
        <v>0</v>
      </c>
      <c r="AR302" s="6" t="s">
        <v>150</v>
      </c>
      <c r="AT302" s="6" t="s">
        <v>146</v>
      </c>
      <c r="AU302" s="6" t="s">
        <v>97</v>
      </c>
      <c r="AY302" s="6" t="s">
        <v>145</v>
      </c>
      <c r="BE302" s="91">
        <f>IF($U$302="základní",$N$302,0)</f>
        <v>0</v>
      </c>
      <c r="BF302" s="91">
        <f>IF($U$302="snížená",$N$302,0)</f>
        <v>0</v>
      </c>
      <c r="BG302" s="91">
        <f>IF($U$302="zákl. přenesená",$N$302,0)</f>
        <v>0</v>
      </c>
      <c r="BH302" s="91">
        <f>IF($U$302="sníž. přenesená",$N$302,0)</f>
        <v>0</v>
      </c>
      <c r="BI302" s="91">
        <f>IF($U$302="nulová",$N$302,0)</f>
        <v>0</v>
      </c>
      <c r="BJ302" s="6" t="s">
        <v>22</v>
      </c>
      <c r="BK302" s="91">
        <f>ROUND($L$302*$K$302,2)</f>
        <v>0</v>
      </c>
      <c r="BL302" s="6" t="s">
        <v>150</v>
      </c>
      <c r="BM302" s="6" t="s">
        <v>426</v>
      </c>
    </row>
    <row r="303" spans="2:65" s="6" customFormat="1" ht="18.75" customHeight="1" x14ac:dyDescent="0.3">
      <c r="B303" s="149"/>
      <c r="C303" s="150"/>
      <c r="D303" s="150"/>
      <c r="E303" s="150"/>
      <c r="F303" s="239" t="s">
        <v>427</v>
      </c>
      <c r="G303" s="240"/>
      <c r="H303" s="240"/>
      <c r="I303" s="240"/>
      <c r="J303" s="150"/>
      <c r="K303" s="151">
        <v>16.45</v>
      </c>
      <c r="L303" s="150"/>
      <c r="M303" s="150"/>
      <c r="N303" s="150"/>
      <c r="O303" s="150"/>
      <c r="P303" s="150"/>
      <c r="Q303" s="150"/>
      <c r="R303" s="152"/>
      <c r="T303" s="153"/>
      <c r="U303" s="150"/>
      <c r="V303" s="150"/>
      <c r="W303" s="150"/>
      <c r="X303" s="150"/>
      <c r="Y303" s="150"/>
      <c r="Z303" s="150"/>
      <c r="AA303" s="154"/>
      <c r="AT303" s="155" t="s">
        <v>161</v>
      </c>
      <c r="AU303" s="155" t="s">
        <v>97</v>
      </c>
      <c r="AV303" s="155" t="s">
        <v>97</v>
      </c>
      <c r="AW303" s="155" t="s">
        <v>106</v>
      </c>
      <c r="AX303" s="155" t="s">
        <v>76</v>
      </c>
      <c r="AY303" s="155" t="s">
        <v>145</v>
      </c>
    </row>
    <row r="304" spans="2:65" s="6" customFormat="1" ht="18.75" customHeight="1" x14ac:dyDescent="0.3">
      <c r="B304" s="156"/>
      <c r="C304" s="157"/>
      <c r="D304" s="157"/>
      <c r="E304" s="157"/>
      <c r="F304" s="241" t="s">
        <v>162</v>
      </c>
      <c r="G304" s="242"/>
      <c r="H304" s="242"/>
      <c r="I304" s="242"/>
      <c r="J304" s="157"/>
      <c r="K304" s="158">
        <v>16.45</v>
      </c>
      <c r="L304" s="157"/>
      <c r="M304" s="157"/>
      <c r="N304" s="157"/>
      <c r="O304" s="157"/>
      <c r="P304" s="157"/>
      <c r="Q304" s="157"/>
      <c r="R304" s="159"/>
      <c r="T304" s="160"/>
      <c r="U304" s="157"/>
      <c r="V304" s="157"/>
      <c r="W304" s="157"/>
      <c r="X304" s="157"/>
      <c r="Y304" s="157"/>
      <c r="Z304" s="157"/>
      <c r="AA304" s="161"/>
      <c r="AT304" s="162" t="s">
        <v>161</v>
      </c>
      <c r="AU304" s="162" t="s">
        <v>97</v>
      </c>
      <c r="AV304" s="162" t="s">
        <v>150</v>
      </c>
      <c r="AW304" s="162" t="s">
        <v>106</v>
      </c>
      <c r="AX304" s="162" t="s">
        <v>22</v>
      </c>
      <c r="AY304" s="162" t="s">
        <v>145</v>
      </c>
    </row>
    <row r="305" spans="2:65" s="6" customFormat="1" ht="27" customHeight="1" x14ac:dyDescent="0.3">
      <c r="B305" s="22"/>
      <c r="C305" s="142" t="s">
        <v>428</v>
      </c>
      <c r="D305" s="142" t="s">
        <v>146</v>
      </c>
      <c r="E305" s="143" t="s">
        <v>429</v>
      </c>
      <c r="F305" s="238" t="s">
        <v>430</v>
      </c>
      <c r="G305" s="234"/>
      <c r="H305" s="234"/>
      <c r="I305" s="234"/>
      <c r="J305" s="144" t="s">
        <v>207</v>
      </c>
      <c r="K305" s="145">
        <v>148.05000000000001</v>
      </c>
      <c r="L305" s="237">
        <v>0</v>
      </c>
      <c r="M305" s="234"/>
      <c r="N305" s="233">
        <f>ROUND($L$305*$K$305,2)</f>
        <v>0</v>
      </c>
      <c r="O305" s="234"/>
      <c r="P305" s="234"/>
      <c r="Q305" s="234"/>
      <c r="R305" s="24"/>
      <c r="T305" s="146"/>
      <c r="U305" s="29" t="s">
        <v>41</v>
      </c>
      <c r="V305" s="23"/>
      <c r="W305" s="147">
        <f>$V$305*$K$305</f>
        <v>0</v>
      </c>
      <c r="X305" s="147">
        <v>0</v>
      </c>
      <c r="Y305" s="147">
        <f>$X$305*$K$305</f>
        <v>0</v>
      </c>
      <c r="Z305" s="147">
        <v>0</v>
      </c>
      <c r="AA305" s="148">
        <f>$Z$305*$K$305</f>
        <v>0</v>
      </c>
      <c r="AR305" s="6" t="s">
        <v>150</v>
      </c>
      <c r="AT305" s="6" t="s">
        <v>146</v>
      </c>
      <c r="AU305" s="6" t="s">
        <v>97</v>
      </c>
      <c r="AY305" s="6" t="s">
        <v>145</v>
      </c>
      <c r="BE305" s="91">
        <f>IF($U$305="základní",$N$305,0)</f>
        <v>0</v>
      </c>
      <c r="BF305" s="91">
        <f>IF($U$305="snížená",$N$305,0)</f>
        <v>0</v>
      </c>
      <c r="BG305" s="91">
        <f>IF($U$305="zákl. přenesená",$N$305,0)</f>
        <v>0</v>
      </c>
      <c r="BH305" s="91">
        <f>IF($U$305="sníž. přenesená",$N$305,0)</f>
        <v>0</v>
      </c>
      <c r="BI305" s="91">
        <f>IF($U$305="nulová",$N$305,0)</f>
        <v>0</v>
      </c>
      <c r="BJ305" s="6" t="s">
        <v>22</v>
      </c>
      <c r="BK305" s="91">
        <f>ROUND($L$305*$K$305,2)</f>
        <v>0</v>
      </c>
      <c r="BL305" s="6" t="s">
        <v>150</v>
      </c>
      <c r="BM305" s="6" t="s">
        <v>431</v>
      </c>
    </row>
    <row r="306" spans="2:65" s="6" customFormat="1" ht="27" customHeight="1" x14ac:dyDescent="0.3">
      <c r="B306" s="22"/>
      <c r="C306" s="142" t="s">
        <v>432</v>
      </c>
      <c r="D306" s="142" t="s">
        <v>146</v>
      </c>
      <c r="E306" s="143" t="s">
        <v>433</v>
      </c>
      <c r="F306" s="238" t="s">
        <v>434</v>
      </c>
      <c r="G306" s="234"/>
      <c r="H306" s="234"/>
      <c r="I306" s="234"/>
      <c r="J306" s="144" t="s">
        <v>207</v>
      </c>
      <c r="K306" s="145">
        <v>58.38</v>
      </c>
      <c r="L306" s="237">
        <v>0</v>
      </c>
      <c r="M306" s="234"/>
      <c r="N306" s="233">
        <f>ROUND($L$306*$K$306,2)</f>
        <v>0</v>
      </c>
      <c r="O306" s="234"/>
      <c r="P306" s="234"/>
      <c r="Q306" s="234"/>
      <c r="R306" s="24"/>
      <c r="T306" s="146"/>
      <c r="U306" s="29" t="s">
        <v>41</v>
      </c>
      <c r="V306" s="23"/>
      <c r="W306" s="147">
        <f>$V$306*$K$306</f>
        <v>0</v>
      </c>
      <c r="X306" s="147">
        <v>0</v>
      </c>
      <c r="Y306" s="147">
        <f>$X$306*$K$306</f>
        <v>0</v>
      </c>
      <c r="Z306" s="147">
        <v>0</v>
      </c>
      <c r="AA306" s="148">
        <f>$Z$306*$K$306</f>
        <v>0</v>
      </c>
      <c r="AR306" s="6" t="s">
        <v>150</v>
      </c>
      <c r="AT306" s="6" t="s">
        <v>146</v>
      </c>
      <c r="AU306" s="6" t="s">
        <v>97</v>
      </c>
      <c r="AY306" s="6" t="s">
        <v>145</v>
      </c>
      <c r="BE306" s="91">
        <f>IF($U$306="základní",$N$306,0)</f>
        <v>0</v>
      </c>
      <c r="BF306" s="91">
        <f>IF($U$306="snížená",$N$306,0)</f>
        <v>0</v>
      </c>
      <c r="BG306" s="91">
        <f>IF($U$306="zákl. přenesená",$N$306,0)</f>
        <v>0</v>
      </c>
      <c r="BH306" s="91">
        <f>IF($U$306="sníž. přenesená",$N$306,0)</f>
        <v>0</v>
      </c>
      <c r="BI306" s="91">
        <f>IF($U$306="nulová",$N$306,0)</f>
        <v>0</v>
      </c>
      <c r="BJ306" s="6" t="s">
        <v>22</v>
      </c>
      <c r="BK306" s="91">
        <f>ROUND($L$306*$K$306,2)</f>
        <v>0</v>
      </c>
      <c r="BL306" s="6" t="s">
        <v>150</v>
      </c>
      <c r="BM306" s="6" t="s">
        <v>435</v>
      </c>
    </row>
    <row r="307" spans="2:65" s="6" customFormat="1" ht="32.25" customHeight="1" x14ac:dyDescent="0.3">
      <c r="B307" s="149"/>
      <c r="C307" s="150"/>
      <c r="D307" s="150"/>
      <c r="E307" s="150"/>
      <c r="F307" s="239" t="s">
        <v>436</v>
      </c>
      <c r="G307" s="240"/>
      <c r="H307" s="240"/>
      <c r="I307" s="240"/>
      <c r="J307" s="150"/>
      <c r="K307" s="151">
        <v>58.38</v>
      </c>
      <c r="L307" s="150"/>
      <c r="M307" s="150"/>
      <c r="N307" s="150"/>
      <c r="O307" s="150"/>
      <c r="P307" s="150"/>
      <c r="Q307" s="150"/>
      <c r="R307" s="152"/>
      <c r="T307" s="153"/>
      <c r="U307" s="150"/>
      <c r="V307" s="150"/>
      <c r="W307" s="150"/>
      <c r="X307" s="150"/>
      <c r="Y307" s="150"/>
      <c r="Z307" s="150"/>
      <c r="AA307" s="154"/>
      <c r="AT307" s="155" t="s">
        <v>161</v>
      </c>
      <c r="AU307" s="155" t="s">
        <v>97</v>
      </c>
      <c r="AV307" s="155" t="s">
        <v>97</v>
      </c>
      <c r="AW307" s="155" t="s">
        <v>106</v>
      </c>
      <c r="AX307" s="155" t="s">
        <v>76</v>
      </c>
      <c r="AY307" s="155" t="s">
        <v>145</v>
      </c>
    </row>
    <row r="308" spans="2:65" s="6" customFormat="1" ht="18.75" customHeight="1" x14ac:dyDescent="0.3">
      <c r="B308" s="156"/>
      <c r="C308" s="157"/>
      <c r="D308" s="157"/>
      <c r="E308" s="157"/>
      <c r="F308" s="241" t="s">
        <v>162</v>
      </c>
      <c r="G308" s="242"/>
      <c r="H308" s="242"/>
      <c r="I308" s="242"/>
      <c r="J308" s="157"/>
      <c r="K308" s="158">
        <v>58.38</v>
      </c>
      <c r="L308" s="157"/>
      <c r="M308" s="157"/>
      <c r="N308" s="157"/>
      <c r="O308" s="157"/>
      <c r="P308" s="157"/>
      <c r="Q308" s="157"/>
      <c r="R308" s="159"/>
      <c r="T308" s="160"/>
      <c r="U308" s="157"/>
      <c r="V308" s="157"/>
      <c r="W308" s="157"/>
      <c r="X308" s="157"/>
      <c r="Y308" s="157"/>
      <c r="Z308" s="157"/>
      <c r="AA308" s="161"/>
      <c r="AT308" s="162" t="s">
        <v>161</v>
      </c>
      <c r="AU308" s="162" t="s">
        <v>97</v>
      </c>
      <c r="AV308" s="162" t="s">
        <v>150</v>
      </c>
      <c r="AW308" s="162" t="s">
        <v>106</v>
      </c>
      <c r="AX308" s="162" t="s">
        <v>22</v>
      </c>
      <c r="AY308" s="162" t="s">
        <v>145</v>
      </c>
    </row>
    <row r="309" spans="2:65" s="6" customFormat="1" ht="27" customHeight="1" x14ac:dyDescent="0.3">
      <c r="B309" s="22"/>
      <c r="C309" s="142" t="s">
        <v>437</v>
      </c>
      <c r="D309" s="142" t="s">
        <v>146</v>
      </c>
      <c r="E309" s="143" t="s">
        <v>438</v>
      </c>
      <c r="F309" s="238" t="s">
        <v>439</v>
      </c>
      <c r="G309" s="234"/>
      <c r="H309" s="234"/>
      <c r="I309" s="234"/>
      <c r="J309" s="144" t="s">
        <v>207</v>
      </c>
      <c r="K309" s="145">
        <v>29.19</v>
      </c>
      <c r="L309" s="237">
        <v>0</v>
      </c>
      <c r="M309" s="234"/>
      <c r="N309" s="233">
        <f>ROUND($L$309*$K$309,2)</f>
        <v>0</v>
      </c>
      <c r="O309" s="234"/>
      <c r="P309" s="234"/>
      <c r="Q309" s="234"/>
      <c r="R309" s="24"/>
      <c r="T309" s="146"/>
      <c r="U309" s="29" t="s">
        <v>41</v>
      </c>
      <c r="V309" s="23"/>
      <c r="W309" s="147">
        <f>$V$309*$K$309</f>
        <v>0</v>
      </c>
      <c r="X309" s="147">
        <v>0</v>
      </c>
      <c r="Y309" s="147">
        <f>$X$309*$K$309</f>
        <v>0</v>
      </c>
      <c r="Z309" s="147">
        <v>0</v>
      </c>
      <c r="AA309" s="148">
        <f>$Z$309*$K$309</f>
        <v>0</v>
      </c>
      <c r="AR309" s="6" t="s">
        <v>150</v>
      </c>
      <c r="AT309" s="6" t="s">
        <v>146</v>
      </c>
      <c r="AU309" s="6" t="s">
        <v>97</v>
      </c>
      <c r="AY309" s="6" t="s">
        <v>145</v>
      </c>
      <c r="BE309" s="91">
        <f>IF($U$309="základní",$N$309,0)</f>
        <v>0</v>
      </c>
      <c r="BF309" s="91">
        <f>IF($U$309="snížená",$N$309,0)</f>
        <v>0</v>
      </c>
      <c r="BG309" s="91">
        <f>IF($U$309="zákl. přenesená",$N$309,0)</f>
        <v>0</v>
      </c>
      <c r="BH309" s="91">
        <f>IF($U$309="sníž. přenesená",$N$309,0)</f>
        <v>0</v>
      </c>
      <c r="BI309" s="91">
        <f>IF($U$309="nulová",$N$309,0)</f>
        <v>0</v>
      </c>
      <c r="BJ309" s="6" t="s">
        <v>22</v>
      </c>
      <c r="BK309" s="91">
        <f>ROUND($L$309*$K$309,2)</f>
        <v>0</v>
      </c>
      <c r="BL309" s="6" t="s">
        <v>150</v>
      </c>
      <c r="BM309" s="6" t="s">
        <v>440</v>
      </c>
    </row>
    <row r="310" spans="2:65" s="6" customFormat="1" ht="18.75" customHeight="1" x14ac:dyDescent="0.3">
      <c r="B310" s="149"/>
      <c r="C310" s="150"/>
      <c r="D310" s="150"/>
      <c r="E310" s="150"/>
      <c r="F310" s="239" t="s">
        <v>441</v>
      </c>
      <c r="G310" s="240"/>
      <c r="H310" s="240"/>
      <c r="I310" s="240"/>
      <c r="J310" s="150"/>
      <c r="K310" s="151">
        <v>29.19</v>
      </c>
      <c r="L310" s="150"/>
      <c r="M310" s="150"/>
      <c r="N310" s="150"/>
      <c r="O310" s="150"/>
      <c r="P310" s="150"/>
      <c r="Q310" s="150"/>
      <c r="R310" s="152"/>
      <c r="T310" s="153"/>
      <c r="U310" s="150"/>
      <c r="V310" s="150"/>
      <c r="W310" s="150"/>
      <c r="X310" s="150"/>
      <c r="Y310" s="150"/>
      <c r="Z310" s="150"/>
      <c r="AA310" s="154"/>
      <c r="AT310" s="155" t="s">
        <v>161</v>
      </c>
      <c r="AU310" s="155" t="s">
        <v>97</v>
      </c>
      <c r="AV310" s="155" t="s">
        <v>97</v>
      </c>
      <c r="AW310" s="155" t="s">
        <v>106</v>
      </c>
      <c r="AX310" s="155" t="s">
        <v>76</v>
      </c>
      <c r="AY310" s="155" t="s">
        <v>145</v>
      </c>
    </row>
    <row r="311" spans="2:65" s="6" customFormat="1" ht="18.75" customHeight="1" x14ac:dyDescent="0.3">
      <c r="B311" s="156"/>
      <c r="C311" s="157"/>
      <c r="D311" s="157"/>
      <c r="E311" s="157"/>
      <c r="F311" s="241" t="s">
        <v>162</v>
      </c>
      <c r="G311" s="242"/>
      <c r="H311" s="242"/>
      <c r="I311" s="242"/>
      <c r="J311" s="157"/>
      <c r="K311" s="158">
        <v>29.19</v>
      </c>
      <c r="L311" s="157"/>
      <c r="M311" s="157"/>
      <c r="N311" s="157"/>
      <c r="O311" s="157"/>
      <c r="P311" s="157"/>
      <c r="Q311" s="157"/>
      <c r="R311" s="159"/>
      <c r="T311" s="160"/>
      <c r="U311" s="157"/>
      <c r="V311" s="157"/>
      <c r="W311" s="157"/>
      <c r="X311" s="157"/>
      <c r="Y311" s="157"/>
      <c r="Z311" s="157"/>
      <c r="AA311" s="161"/>
      <c r="AT311" s="162" t="s">
        <v>161</v>
      </c>
      <c r="AU311" s="162" t="s">
        <v>97</v>
      </c>
      <c r="AV311" s="162" t="s">
        <v>150</v>
      </c>
      <c r="AW311" s="162" t="s">
        <v>106</v>
      </c>
      <c r="AX311" s="162" t="s">
        <v>22</v>
      </c>
      <c r="AY311" s="162" t="s">
        <v>145</v>
      </c>
    </row>
    <row r="312" spans="2:65" s="6" customFormat="1" ht="27" customHeight="1" x14ac:dyDescent="0.3">
      <c r="B312" s="22"/>
      <c r="C312" s="142" t="s">
        <v>442</v>
      </c>
      <c r="D312" s="142" t="s">
        <v>146</v>
      </c>
      <c r="E312" s="143" t="s">
        <v>443</v>
      </c>
      <c r="F312" s="238" t="s">
        <v>444</v>
      </c>
      <c r="G312" s="234"/>
      <c r="H312" s="234"/>
      <c r="I312" s="234"/>
      <c r="J312" s="144" t="s">
        <v>207</v>
      </c>
      <c r="K312" s="145">
        <v>16.45</v>
      </c>
      <c r="L312" s="237">
        <v>0</v>
      </c>
      <c r="M312" s="234"/>
      <c r="N312" s="233">
        <f>ROUND($L$312*$K$312,2)</f>
        <v>0</v>
      </c>
      <c r="O312" s="234"/>
      <c r="P312" s="234"/>
      <c r="Q312" s="234"/>
      <c r="R312" s="24"/>
      <c r="T312" s="146"/>
      <c r="U312" s="29" t="s">
        <v>41</v>
      </c>
      <c r="V312" s="23"/>
      <c r="W312" s="147">
        <f>$V$312*$K$312</f>
        <v>0</v>
      </c>
      <c r="X312" s="147">
        <v>0</v>
      </c>
      <c r="Y312" s="147">
        <f>$X$312*$K$312</f>
        <v>0</v>
      </c>
      <c r="Z312" s="147">
        <v>0</v>
      </c>
      <c r="AA312" s="148">
        <f>$Z$312*$K$312</f>
        <v>0</v>
      </c>
      <c r="AR312" s="6" t="s">
        <v>150</v>
      </c>
      <c r="AT312" s="6" t="s">
        <v>146</v>
      </c>
      <c r="AU312" s="6" t="s">
        <v>97</v>
      </c>
      <c r="AY312" s="6" t="s">
        <v>145</v>
      </c>
      <c r="BE312" s="91">
        <f>IF($U$312="základní",$N$312,0)</f>
        <v>0</v>
      </c>
      <c r="BF312" s="91">
        <f>IF($U$312="snížená",$N$312,0)</f>
        <v>0</v>
      </c>
      <c r="BG312" s="91">
        <f>IF($U$312="zákl. přenesená",$N$312,0)</f>
        <v>0</v>
      </c>
      <c r="BH312" s="91">
        <f>IF($U$312="sníž. přenesená",$N$312,0)</f>
        <v>0</v>
      </c>
      <c r="BI312" s="91">
        <f>IF($U$312="nulová",$N$312,0)</f>
        <v>0</v>
      </c>
      <c r="BJ312" s="6" t="s">
        <v>22</v>
      </c>
      <c r="BK312" s="91">
        <f>ROUND($L$312*$K$312,2)</f>
        <v>0</v>
      </c>
      <c r="BL312" s="6" t="s">
        <v>150</v>
      </c>
      <c r="BM312" s="6" t="s">
        <v>445</v>
      </c>
    </row>
    <row r="313" spans="2:65" s="6" customFormat="1" ht="18.75" customHeight="1" x14ac:dyDescent="0.3">
      <c r="B313" s="149"/>
      <c r="C313" s="150"/>
      <c r="D313" s="150"/>
      <c r="E313" s="150"/>
      <c r="F313" s="239" t="s">
        <v>427</v>
      </c>
      <c r="G313" s="240"/>
      <c r="H313" s="240"/>
      <c r="I313" s="240"/>
      <c r="J313" s="150"/>
      <c r="K313" s="151">
        <v>16.45</v>
      </c>
      <c r="L313" s="150"/>
      <c r="M313" s="150"/>
      <c r="N313" s="150"/>
      <c r="O313" s="150"/>
      <c r="P313" s="150"/>
      <c r="Q313" s="150"/>
      <c r="R313" s="152"/>
      <c r="T313" s="153"/>
      <c r="U313" s="150"/>
      <c r="V313" s="150"/>
      <c r="W313" s="150"/>
      <c r="X313" s="150"/>
      <c r="Y313" s="150"/>
      <c r="Z313" s="150"/>
      <c r="AA313" s="154"/>
      <c r="AT313" s="155" t="s">
        <v>161</v>
      </c>
      <c r="AU313" s="155" t="s">
        <v>97</v>
      </c>
      <c r="AV313" s="155" t="s">
        <v>97</v>
      </c>
      <c r="AW313" s="155" t="s">
        <v>106</v>
      </c>
      <c r="AX313" s="155" t="s">
        <v>22</v>
      </c>
      <c r="AY313" s="155" t="s">
        <v>145</v>
      </c>
    </row>
    <row r="314" spans="2:65" s="131" customFormat="1" ht="30.75" customHeight="1" x14ac:dyDescent="0.3">
      <c r="B314" s="132"/>
      <c r="C314" s="133"/>
      <c r="D314" s="141" t="s">
        <v>116</v>
      </c>
      <c r="E314" s="141"/>
      <c r="F314" s="141"/>
      <c r="G314" s="141"/>
      <c r="H314" s="141"/>
      <c r="I314" s="141"/>
      <c r="J314" s="141"/>
      <c r="K314" s="141"/>
      <c r="L314" s="141"/>
      <c r="M314" s="141"/>
      <c r="N314" s="228">
        <f>$BK$314</f>
        <v>0</v>
      </c>
      <c r="O314" s="229"/>
      <c r="P314" s="229"/>
      <c r="Q314" s="229"/>
      <c r="R314" s="135"/>
      <c r="T314" s="136"/>
      <c r="U314" s="133"/>
      <c r="V314" s="133"/>
      <c r="W314" s="137">
        <f>$W$315</f>
        <v>0</v>
      </c>
      <c r="X314" s="133"/>
      <c r="Y314" s="137">
        <f>$Y$315</f>
        <v>0</v>
      </c>
      <c r="Z314" s="133"/>
      <c r="AA314" s="138">
        <f>$AA$315</f>
        <v>0</v>
      </c>
      <c r="AR314" s="139" t="s">
        <v>22</v>
      </c>
      <c r="AT314" s="139" t="s">
        <v>75</v>
      </c>
      <c r="AU314" s="139" t="s">
        <v>22</v>
      </c>
      <c r="AY314" s="139" t="s">
        <v>145</v>
      </c>
      <c r="BK314" s="140">
        <f>$BK$315</f>
        <v>0</v>
      </c>
    </row>
    <row r="315" spans="2:65" s="6" customFormat="1" ht="15.75" customHeight="1" x14ac:dyDescent="0.3">
      <c r="B315" s="22"/>
      <c r="C315" s="142" t="s">
        <v>446</v>
      </c>
      <c r="D315" s="142" t="s">
        <v>146</v>
      </c>
      <c r="E315" s="143" t="s">
        <v>447</v>
      </c>
      <c r="F315" s="238" t="s">
        <v>448</v>
      </c>
      <c r="G315" s="234"/>
      <c r="H315" s="234"/>
      <c r="I315" s="234"/>
      <c r="J315" s="144" t="s">
        <v>207</v>
      </c>
      <c r="K315" s="145">
        <v>43.39</v>
      </c>
      <c r="L315" s="237">
        <v>0</v>
      </c>
      <c r="M315" s="234"/>
      <c r="N315" s="233">
        <f>ROUND($L$315*$K$315,2)</f>
        <v>0</v>
      </c>
      <c r="O315" s="234"/>
      <c r="P315" s="234"/>
      <c r="Q315" s="234"/>
      <c r="R315" s="24"/>
      <c r="T315" s="146"/>
      <c r="U315" s="29" t="s">
        <v>41</v>
      </c>
      <c r="V315" s="23"/>
      <c r="W315" s="147">
        <f>$V$315*$K$315</f>
        <v>0</v>
      </c>
      <c r="X315" s="147">
        <v>0</v>
      </c>
      <c r="Y315" s="147">
        <f>$X$315*$K$315</f>
        <v>0</v>
      </c>
      <c r="Z315" s="147">
        <v>0</v>
      </c>
      <c r="AA315" s="148">
        <f>$Z$315*$K$315</f>
        <v>0</v>
      </c>
      <c r="AR315" s="6" t="s">
        <v>150</v>
      </c>
      <c r="AT315" s="6" t="s">
        <v>146</v>
      </c>
      <c r="AU315" s="6" t="s">
        <v>97</v>
      </c>
      <c r="AY315" s="6" t="s">
        <v>145</v>
      </c>
      <c r="BE315" s="91">
        <f>IF($U$315="základní",$N$315,0)</f>
        <v>0</v>
      </c>
      <c r="BF315" s="91">
        <f>IF($U$315="snížená",$N$315,0)</f>
        <v>0</v>
      </c>
      <c r="BG315" s="91">
        <f>IF($U$315="zákl. přenesená",$N$315,0)</f>
        <v>0</v>
      </c>
      <c r="BH315" s="91">
        <f>IF($U$315="sníž. přenesená",$N$315,0)</f>
        <v>0</v>
      </c>
      <c r="BI315" s="91">
        <f>IF($U$315="nulová",$N$315,0)</f>
        <v>0</v>
      </c>
      <c r="BJ315" s="6" t="s">
        <v>22</v>
      </c>
      <c r="BK315" s="91">
        <f>ROUND($L$315*$K$315,2)</f>
        <v>0</v>
      </c>
      <c r="BL315" s="6" t="s">
        <v>150</v>
      </c>
      <c r="BM315" s="6" t="s">
        <v>449</v>
      </c>
    </row>
    <row r="316" spans="2:65" s="131" customFormat="1" ht="37.5" customHeight="1" x14ac:dyDescent="0.35">
      <c r="B316" s="132"/>
      <c r="C316" s="133"/>
      <c r="D316" s="134" t="s">
        <v>117</v>
      </c>
      <c r="E316" s="134"/>
      <c r="F316" s="134"/>
      <c r="G316" s="134"/>
      <c r="H316" s="134"/>
      <c r="I316" s="134"/>
      <c r="J316" s="134"/>
      <c r="K316" s="134"/>
      <c r="L316" s="134"/>
      <c r="M316" s="134"/>
      <c r="N316" s="230">
        <f>$BK$316</f>
        <v>0</v>
      </c>
      <c r="O316" s="229"/>
      <c r="P316" s="229"/>
      <c r="Q316" s="229"/>
      <c r="R316" s="135"/>
      <c r="T316" s="136"/>
      <c r="U316" s="133"/>
      <c r="V316" s="133"/>
      <c r="W316" s="137">
        <f>$W$317+$W$322</f>
        <v>0</v>
      </c>
      <c r="X316" s="133"/>
      <c r="Y316" s="137">
        <f>$Y$317+$Y$322</f>
        <v>0.20461887999999998</v>
      </c>
      <c r="Z316" s="133"/>
      <c r="AA316" s="138">
        <f>$AA$317+$AA$322</f>
        <v>0</v>
      </c>
      <c r="AR316" s="139" t="s">
        <v>97</v>
      </c>
      <c r="AT316" s="139" t="s">
        <v>75</v>
      </c>
      <c r="AU316" s="139" t="s">
        <v>76</v>
      </c>
      <c r="AY316" s="139" t="s">
        <v>145</v>
      </c>
      <c r="BK316" s="140">
        <f>$BK$317+$BK$322</f>
        <v>0</v>
      </c>
    </row>
    <row r="317" spans="2:65" s="131" customFormat="1" ht="21" customHeight="1" x14ac:dyDescent="0.3">
      <c r="B317" s="132"/>
      <c r="C317" s="133"/>
      <c r="D317" s="141" t="s">
        <v>118</v>
      </c>
      <c r="E317" s="141"/>
      <c r="F317" s="141"/>
      <c r="G317" s="141"/>
      <c r="H317" s="141"/>
      <c r="I317" s="141"/>
      <c r="J317" s="141"/>
      <c r="K317" s="141"/>
      <c r="L317" s="141"/>
      <c r="M317" s="141"/>
      <c r="N317" s="228">
        <f>$BK$317</f>
        <v>0</v>
      </c>
      <c r="O317" s="229"/>
      <c r="P317" s="229"/>
      <c r="Q317" s="229"/>
      <c r="R317" s="135"/>
      <c r="T317" s="136"/>
      <c r="U317" s="133"/>
      <c r="V317" s="133"/>
      <c r="W317" s="137">
        <f>SUM($W$318:$W$321)</f>
        <v>0</v>
      </c>
      <c r="X317" s="133"/>
      <c r="Y317" s="137">
        <f>SUM($Y$318:$Y$321)</f>
        <v>3.2575880000000002E-2</v>
      </c>
      <c r="Z317" s="133"/>
      <c r="AA317" s="138">
        <f>SUM($AA$318:$AA$321)</f>
        <v>0</v>
      </c>
      <c r="AR317" s="139" t="s">
        <v>97</v>
      </c>
      <c r="AT317" s="139" t="s">
        <v>75</v>
      </c>
      <c r="AU317" s="139" t="s">
        <v>22</v>
      </c>
      <c r="AY317" s="139" t="s">
        <v>145</v>
      </c>
      <c r="BK317" s="140">
        <f>SUM($BK$318:$BK$321)</f>
        <v>0</v>
      </c>
    </row>
    <row r="318" spans="2:65" s="6" customFormat="1" ht="27" customHeight="1" x14ac:dyDescent="0.3">
      <c r="B318" s="22"/>
      <c r="C318" s="142" t="s">
        <v>450</v>
      </c>
      <c r="D318" s="142" t="s">
        <v>146</v>
      </c>
      <c r="E318" s="143" t="s">
        <v>451</v>
      </c>
      <c r="F318" s="238" t="s">
        <v>452</v>
      </c>
      <c r="G318" s="234"/>
      <c r="H318" s="234"/>
      <c r="I318" s="234"/>
      <c r="J318" s="144" t="s">
        <v>149</v>
      </c>
      <c r="K318" s="145">
        <v>42.863</v>
      </c>
      <c r="L318" s="237">
        <v>0</v>
      </c>
      <c r="M318" s="234"/>
      <c r="N318" s="233">
        <f>ROUND($L$318*$K$318,2)</f>
        <v>0</v>
      </c>
      <c r="O318" s="234"/>
      <c r="P318" s="234"/>
      <c r="Q318" s="234"/>
      <c r="R318" s="24"/>
      <c r="T318" s="146"/>
      <c r="U318" s="29" t="s">
        <v>41</v>
      </c>
      <c r="V318" s="23"/>
      <c r="W318" s="147">
        <f>$V$318*$K$318</f>
        <v>0</v>
      </c>
      <c r="X318" s="147">
        <v>7.6000000000000004E-4</v>
      </c>
      <c r="Y318" s="147">
        <f>$X$318*$K$318</f>
        <v>3.2575880000000002E-2</v>
      </c>
      <c r="Z318" s="147">
        <v>0</v>
      </c>
      <c r="AA318" s="148">
        <f>$Z$318*$K$318</f>
        <v>0</v>
      </c>
      <c r="AR318" s="6" t="s">
        <v>229</v>
      </c>
      <c r="AT318" s="6" t="s">
        <v>146</v>
      </c>
      <c r="AU318" s="6" t="s">
        <v>97</v>
      </c>
      <c r="AY318" s="6" t="s">
        <v>145</v>
      </c>
      <c r="BE318" s="91">
        <f>IF($U$318="základní",$N$318,0)</f>
        <v>0</v>
      </c>
      <c r="BF318" s="91">
        <f>IF($U$318="snížená",$N$318,0)</f>
        <v>0</v>
      </c>
      <c r="BG318" s="91">
        <f>IF($U$318="zákl. přenesená",$N$318,0)</f>
        <v>0</v>
      </c>
      <c r="BH318" s="91">
        <f>IF($U$318="sníž. přenesená",$N$318,0)</f>
        <v>0</v>
      </c>
      <c r="BI318" s="91">
        <f>IF($U$318="nulová",$N$318,0)</f>
        <v>0</v>
      </c>
      <c r="BJ318" s="6" t="s">
        <v>22</v>
      </c>
      <c r="BK318" s="91">
        <f>ROUND($L$318*$K$318,2)</f>
        <v>0</v>
      </c>
      <c r="BL318" s="6" t="s">
        <v>229</v>
      </c>
      <c r="BM318" s="6" t="s">
        <v>453</v>
      </c>
    </row>
    <row r="319" spans="2:65" s="6" customFormat="1" ht="18.75" customHeight="1" x14ac:dyDescent="0.3">
      <c r="B319" s="149"/>
      <c r="C319" s="150"/>
      <c r="D319" s="150"/>
      <c r="E319" s="150"/>
      <c r="F319" s="239" t="s">
        <v>454</v>
      </c>
      <c r="G319" s="240"/>
      <c r="H319" s="240"/>
      <c r="I319" s="240"/>
      <c r="J319" s="150"/>
      <c r="K319" s="151">
        <v>42.863</v>
      </c>
      <c r="L319" s="150"/>
      <c r="M319" s="150"/>
      <c r="N319" s="150"/>
      <c r="O319" s="150"/>
      <c r="P319" s="150"/>
      <c r="Q319" s="150"/>
      <c r="R319" s="152"/>
      <c r="T319" s="153"/>
      <c r="U319" s="150"/>
      <c r="V319" s="150"/>
      <c r="W319" s="150"/>
      <c r="X319" s="150"/>
      <c r="Y319" s="150"/>
      <c r="Z319" s="150"/>
      <c r="AA319" s="154"/>
      <c r="AT319" s="155" t="s">
        <v>161</v>
      </c>
      <c r="AU319" s="155" t="s">
        <v>97</v>
      </c>
      <c r="AV319" s="155" t="s">
        <v>97</v>
      </c>
      <c r="AW319" s="155" t="s">
        <v>106</v>
      </c>
      <c r="AX319" s="155" t="s">
        <v>76</v>
      </c>
      <c r="AY319" s="155" t="s">
        <v>145</v>
      </c>
    </row>
    <row r="320" spans="2:65" s="6" customFormat="1" ht="18.75" customHeight="1" x14ac:dyDescent="0.3">
      <c r="B320" s="156"/>
      <c r="C320" s="157"/>
      <c r="D320" s="157"/>
      <c r="E320" s="157"/>
      <c r="F320" s="241" t="s">
        <v>162</v>
      </c>
      <c r="G320" s="242"/>
      <c r="H320" s="242"/>
      <c r="I320" s="242"/>
      <c r="J320" s="157"/>
      <c r="K320" s="158">
        <v>42.863</v>
      </c>
      <c r="L320" s="157"/>
      <c r="M320" s="157"/>
      <c r="N320" s="157"/>
      <c r="O320" s="157"/>
      <c r="P320" s="157"/>
      <c r="Q320" s="157"/>
      <c r="R320" s="159"/>
      <c r="T320" s="160"/>
      <c r="U320" s="157"/>
      <c r="V320" s="157"/>
      <c r="W320" s="157"/>
      <c r="X320" s="157"/>
      <c r="Y320" s="157"/>
      <c r="Z320" s="157"/>
      <c r="AA320" s="161"/>
      <c r="AT320" s="162" t="s">
        <v>161</v>
      </c>
      <c r="AU320" s="162" t="s">
        <v>97</v>
      </c>
      <c r="AV320" s="162" t="s">
        <v>150</v>
      </c>
      <c r="AW320" s="162" t="s">
        <v>106</v>
      </c>
      <c r="AX320" s="162" t="s">
        <v>22</v>
      </c>
      <c r="AY320" s="162" t="s">
        <v>145</v>
      </c>
    </row>
    <row r="321" spans="2:65" s="6" customFormat="1" ht="27" customHeight="1" x14ac:dyDescent="0.3">
      <c r="B321" s="22"/>
      <c r="C321" s="142" t="s">
        <v>455</v>
      </c>
      <c r="D321" s="142" t="s">
        <v>146</v>
      </c>
      <c r="E321" s="143" t="s">
        <v>456</v>
      </c>
      <c r="F321" s="238" t="s">
        <v>457</v>
      </c>
      <c r="G321" s="234"/>
      <c r="H321" s="234"/>
      <c r="I321" s="234"/>
      <c r="J321" s="144" t="s">
        <v>458</v>
      </c>
      <c r="K321" s="174">
        <v>0</v>
      </c>
      <c r="L321" s="237">
        <v>0</v>
      </c>
      <c r="M321" s="234"/>
      <c r="N321" s="233">
        <f>ROUND($L$321*$K$321,2)</f>
        <v>0</v>
      </c>
      <c r="O321" s="234"/>
      <c r="P321" s="234"/>
      <c r="Q321" s="234"/>
      <c r="R321" s="24"/>
      <c r="T321" s="146"/>
      <c r="U321" s="29" t="s">
        <v>41</v>
      </c>
      <c r="V321" s="23"/>
      <c r="W321" s="147">
        <f>$V$321*$K$321</f>
        <v>0</v>
      </c>
      <c r="X321" s="147">
        <v>0</v>
      </c>
      <c r="Y321" s="147">
        <f>$X$321*$K$321</f>
        <v>0</v>
      </c>
      <c r="Z321" s="147">
        <v>0</v>
      </c>
      <c r="AA321" s="148">
        <f>$Z$321*$K$321</f>
        <v>0</v>
      </c>
      <c r="AR321" s="6" t="s">
        <v>229</v>
      </c>
      <c r="AT321" s="6" t="s">
        <v>146</v>
      </c>
      <c r="AU321" s="6" t="s">
        <v>97</v>
      </c>
      <c r="AY321" s="6" t="s">
        <v>145</v>
      </c>
      <c r="BE321" s="91">
        <f>IF($U$321="základní",$N$321,0)</f>
        <v>0</v>
      </c>
      <c r="BF321" s="91">
        <f>IF($U$321="snížená",$N$321,0)</f>
        <v>0</v>
      </c>
      <c r="BG321" s="91">
        <f>IF($U$321="zákl. přenesená",$N$321,0)</f>
        <v>0</v>
      </c>
      <c r="BH321" s="91">
        <f>IF($U$321="sníž. přenesená",$N$321,0)</f>
        <v>0</v>
      </c>
      <c r="BI321" s="91">
        <f>IF($U$321="nulová",$N$321,0)</f>
        <v>0</v>
      </c>
      <c r="BJ321" s="6" t="s">
        <v>22</v>
      </c>
      <c r="BK321" s="91">
        <f>ROUND($L$321*$K$321,2)</f>
        <v>0</v>
      </c>
      <c r="BL321" s="6" t="s">
        <v>229</v>
      </c>
      <c r="BM321" s="6" t="s">
        <v>459</v>
      </c>
    </row>
    <row r="322" spans="2:65" s="131" customFormat="1" ht="30.75" customHeight="1" x14ac:dyDescent="0.3">
      <c r="B322" s="132"/>
      <c r="C322" s="133"/>
      <c r="D322" s="141" t="s">
        <v>119</v>
      </c>
      <c r="E322" s="141"/>
      <c r="F322" s="141"/>
      <c r="G322" s="141"/>
      <c r="H322" s="141"/>
      <c r="I322" s="141"/>
      <c r="J322" s="141"/>
      <c r="K322" s="141"/>
      <c r="L322" s="141"/>
      <c r="M322" s="141"/>
      <c r="N322" s="228">
        <f>$BK$322</f>
        <v>0</v>
      </c>
      <c r="O322" s="229"/>
      <c r="P322" s="229"/>
      <c r="Q322" s="229"/>
      <c r="R322" s="135"/>
      <c r="T322" s="136"/>
      <c r="U322" s="133"/>
      <c r="V322" s="133"/>
      <c r="W322" s="137">
        <f>SUM($W$323:$W$329)</f>
        <v>0</v>
      </c>
      <c r="X322" s="133"/>
      <c r="Y322" s="137">
        <f>SUM($Y$323:$Y$329)</f>
        <v>0.17204299999999997</v>
      </c>
      <c r="Z322" s="133"/>
      <c r="AA322" s="138">
        <f>SUM($AA$323:$AA$329)</f>
        <v>0</v>
      </c>
      <c r="AR322" s="139" t="s">
        <v>97</v>
      </c>
      <c r="AT322" s="139" t="s">
        <v>75</v>
      </c>
      <c r="AU322" s="139" t="s">
        <v>22</v>
      </c>
      <c r="AY322" s="139" t="s">
        <v>145</v>
      </c>
      <c r="BK322" s="140">
        <f>SUM($BK$323:$BK$329)</f>
        <v>0</v>
      </c>
    </row>
    <row r="323" spans="2:65" s="6" customFormat="1" ht="27" customHeight="1" x14ac:dyDescent="0.3">
      <c r="B323" s="22"/>
      <c r="C323" s="142" t="s">
        <v>460</v>
      </c>
      <c r="D323" s="142" t="s">
        <v>146</v>
      </c>
      <c r="E323" s="143" t="s">
        <v>461</v>
      </c>
      <c r="F323" s="238" t="s">
        <v>462</v>
      </c>
      <c r="G323" s="234"/>
      <c r="H323" s="234"/>
      <c r="I323" s="234"/>
      <c r="J323" s="144" t="s">
        <v>264</v>
      </c>
      <c r="K323" s="145">
        <v>18</v>
      </c>
      <c r="L323" s="237">
        <v>0</v>
      </c>
      <c r="M323" s="234"/>
      <c r="N323" s="233">
        <f>ROUND($L$323*$K$323,2)</f>
        <v>0</v>
      </c>
      <c r="O323" s="234"/>
      <c r="P323" s="234"/>
      <c r="Q323" s="234"/>
      <c r="R323" s="24"/>
      <c r="T323" s="146"/>
      <c r="U323" s="29" t="s">
        <v>41</v>
      </c>
      <c r="V323" s="23"/>
      <c r="W323" s="147">
        <f>$V$323*$K$323</f>
        <v>0</v>
      </c>
      <c r="X323" s="147">
        <v>2.5999999999999999E-3</v>
      </c>
      <c r="Y323" s="147">
        <f>$X$323*$K$323</f>
        <v>4.6799999999999994E-2</v>
      </c>
      <c r="Z323" s="147">
        <v>0</v>
      </c>
      <c r="AA323" s="148">
        <f>$Z$323*$K$323</f>
        <v>0</v>
      </c>
      <c r="AR323" s="6" t="s">
        <v>229</v>
      </c>
      <c r="AT323" s="6" t="s">
        <v>146</v>
      </c>
      <c r="AU323" s="6" t="s">
        <v>97</v>
      </c>
      <c r="AY323" s="6" t="s">
        <v>145</v>
      </c>
      <c r="BE323" s="91">
        <f>IF($U$323="základní",$N$323,0)</f>
        <v>0</v>
      </c>
      <c r="BF323" s="91">
        <f>IF($U$323="snížená",$N$323,0)</f>
        <v>0</v>
      </c>
      <c r="BG323" s="91">
        <f>IF($U$323="zákl. přenesená",$N$323,0)</f>
        <v>0</v>
      </c>
      <c r="BH323" s="91">
        <f>IF($U$323="sníž. přenesená",$N$323,0)</f>
        <v>0</v>
      </c>
      <c r="BI323" s="91">
        <f>IF($U$323="nulová",$N$323,0)</f>
        <v>0</v>
      </c>
      <c r="BJ323" s="6" t="s">
        <v>22</v>
      </c>
      <c r="BK323" s="91">
        <f>ROUND($L$323*$K$323,2)</f>
        <v>0</v>
      </c>
      <c r="BL323" s="6" t="s">
        <v>229</v>
      </c>
      <c r="BM323" s="6" t="s">
        <v>463</v>
      </c>
    </row>
    <row r="324" spans="2:65" s="6" customFormat="1" ht="27" customHeight="1" x14ac:dyDescent="0.3">
      <c r="B324" s="22"/>
      <c r="C324" s="142" t="s">
        <v>464</v>
      </c>
      <c r="D324" s="142" t="s">
        <v>146</v>
      </c>
      <c r="E324" s="143" t="s">
        <v>465</v>
      </c>
      <c r="F324" s="238" t="s">
        <v>466</v>
      </c>
      <c r="G324" s="234"/>
      <c r="H324" s="234"/>
      <c r="I324" s="234"/>
      <c r="J324" s="144" t="s">
        <v>264</v>
      </c>
      <c r="K324" s="145">
        <v>16</v>
      </c>
      <c r="L324" s="237">
        <v>0</v>
      </c>
      <c r="M324" s="234"/>
      <c r="N324" s="233">
        <f>ROUND($L$324*$K$324,2)</f>
        <v>0</v>
      </c>
      <c r="O324" s="234"/>
      <c r="P324" s="234"/>
      <c r="Q324" s="234"/>
      <c r="R324" s="24"/>
      <c r="T324" s="146"/>
      <c r="U324" s="29" t="s">
        <v>41</v>
      </c>
      <c r="V324" s="23"/>
      <c r="W324" s="147">
        <f>$V$324*$K$324</f>
        <v>0</v>
      </c>
      <c r="X324" s="147">
        <v>3.2200000000000002E-3</v>
      </c>
      <c r="Y324" s="147">
        <f>$X$324*$K$324</f>
        <v>5.1520000000000003E-2</v>
      </c>
      <c r="Z324" s="147">
        <v>0</v>
      </c>
      <c r="AA324" s="148">
        <f>$Z$324*$K$324</f>
        <v>0</v>
      </c>
      <c r="AR324" s="6" t="s">
        <v>229</v>
      </c>
      <c r="AT324" s="6" t="s">
        <v>146</v>
      </c>
      <c r="AU324" s="6" t="s">
        <v>97</v>
      </c>
      <c r="AY324" s="6" t="s">
        <v>145</v>
      </c>
      <c r="BE324" s="91">
        <f>IF($U$324="základní",$N$324,0)</f>
        <v>0</v>
      </c>
      <c r="BF324" s="91">
        <f>IF($U$324="snížená",$N$324,0)</f>
        <v>0</v>
      </c>
      <c r="BG324" s="91">
        <f>IF($U$324="zákl. přenesená",$N$324,0)</f>
        <v>0</v>
      </c>
      <c r="BH324" s="91">
        <f>IF($U$324="sníž. přenesená",$N$324,0)</f>
        <v>0</v>
      </c>
      <c r="BI324" s="91">
        <f>IF($U$324="nulová",$N$324,0)</f>
        <v>0</v>
      </c>
      <c r="BJ324" s="6" t="s">
        <v>22</v>
      </c>
      <c r="BK324" s="91">
        <f>ROUND($L$324*$K$324,2)</f>
        <v>0</v>
      </c>
      <c r="BL324" s="6" t="s">
        <v>229</v>
      </c>
      <c r="BM324" s="6" t="s">
        <v>467</v>
      </c>
    </row>
    <row r="325" spans="2:65" s="6" customFormat="1" ht="27" customHeight="1" x14ac:dyDescent="0.3">
      <c r="B325" s="22"/>
      <c r="C325" s="142" t="s">
        <v>468</v>
      </c>
      <c r="D325" s="142" t="s">
        <v>146</v>
      </c>
      <c r="E325" s="143" t="s">
        <v>469</v>
      </c>
      <c r="F325" s="238" t="s">
        <v>470</v>
      </c>
      <c r="G325" s="234"/>
      <c r="H325" s="234"/>
      <c r="I325" s="234"/>
      <c r="J325" s="144" t="s">
        <v>270</v>
      </c>
      <c r="K325" s="145">
        <v>2</v>
      </c>
      <c r="L325" s="237">
        <v>0</v>
      </c>
      <c r="M325" s="234"/>
      <c r="N325" s="233">
        <f>ROUND($L$325*$K$325,2)</f>
        <v>0</v>
      </c>
      <c r="O325" s="234"/>
      <c r="P325" s="234"/>
      <c r="Q325" s="234"/>
      <c r="R325" s="24"/>
      <c r="T325" s="146"/>
      <c r="U325" s="29" t="s">
        <v>41</v>
      </c>
      <c r="V325" s="23"/>
      <c r="W325" s="147">
        <f>$V$325*$K$325</f>
        <v>0</v>
      </c>
      <c r="X325" s="147">
        <v>3.1199999999999999E-3</v>
      </c>
      <c r="Y325" s="147">
        <f>$X$325*$K$325</f>
        <v>6.2399999999999999E-3</v>
      </c>
      <c r="Z325" s="147">
        <v>0</v>
      </c>
      <c r="AA325" s="148">
        <f>$Z$325*$K$325</f>
        <v>0</v>
      </c>
      <c r="AR325" s="6" t="s">
        <v>229</v>
      </c>
      <c r="AT325" s="6" t="s">
        <v>146</v>
      </c>
      <c r="AU325" s="6" t="s">
        <v>97</v>
      </c>
      <c r="AY325" s="6" t="s">
        <v>145</v>
      </c>
      <c r="BE325" s="91">
        <f>IF($U$325="základní",$N$325,0)</f>
        <v>0</v>
      </c>
      <c r="BF325" s="91">
        <f>IF($U$325="snížená",$N$325,0)</f>
        <v>0</v>
      </c>
      <c r="BG325" s="91">
        <f>IF($U$325="zákl. přenesená",$N$325,0)</f>
        <v>0</v>
      </c>
      <c r="BH325" s="91">
        <f>IF($U$325="sníž. přenesená",$N$325,0)</f>
        <v>0</v>
      </c>
      <c r="BI325" s="91">
        <f>IF($U$325="nulová",$N$325,0)</f>
        <v>0</v>
      </c>
      <c r="BJ325" s="6" t="s">
        <v>22</v>
      </c>
      <c r="BK325" s="91">
        <f>ROUND($L$325*$K$325,2)</f>
        <v>0</v>
      </c>
      <c r="BL325" s="6" t="s">
        <v>229</v>
      </c>
      <c r="BM325" s="6" t="s">
        <v>471</v>
      </c>
    </row>
    <row r="326" spans="2:65" s="6" customFormat="1" ht="27" customHeight="1" x14ac:dyDescent="0.3">
      <c r="B326" s="22"/>
      <c r="C326" s="142" t="s">
        <v>472</v>
      </c>
      <c r="D326" s="142" t="s">
        <v>146</v>
      </c>
      <c r="E326" s="143" t="s">
        <v>473</v>
      </c>
      <c r="F326" s="238" t="s">
        <v>474</v>
      </c>
      <c r="G326" s="234"/>
      <c r="H326" s="234"/>
      <c r="I326" s="234"/>
      <c r="J326" s="144" t="s">
        <v>264</v>
      </c>
      <c r="K326" s="145">
        <v>8.9</v>
      </c>
      <c r="L326" s="237">
        <v>0</v>
      </c>
      <c r="M326" s="234"/>
      <c r="N326" s="233">
        <f>ROUND($L$326*$K$326,2)</f>
        <v>0</v>
      </c>
      <c r="O326" s="234"/>
      <c r="P326" s="234"/>
      <c r="Q326" s="234"/>
      <c r="R326" s="24"/>
      <c r="T326" s="146"/>
      <c r="U326" s="29" t="s">
        <v>41</v>
      </c>
      <c r="V326" s="23"/>
      <c r="W326" s="147">
        <f>$V$326*$K$326</f>
        <v>0</v>
      </c>
      <c r="X326" s="147">
        <v>3.7699999999999999E-3</v>
      </c>
      <c r="Y326" s="147">
        <f>$X$326*$K$326</f>
        <v>3.3552999999999999E-2</v>
      </c>
      <c r="Z326" s="147">
        <v>0</v>
      </c>
      <c r="AA326" s="148">
        <f>$Z$326*$K$326</f>
        <v>0</v>
      </c>
      <c r="AR326" s="6" t="s">
        <v>229</v>
      </c>
      <c r="AT326" s="6" t="s">
        <v>146</v>
      </c>
      <c r="AU326" s="6" t="s">
        <v>97</v>
      </c>
      <c r="AY326" s="6" t="s">
        <v>145</v>
      </c>
      <c r="BE326" s="91">
        <f>IF($U$326="základní",$N$326,0)</f>
        <v>0</v>
      </c>
      <c r="BF326" s="91">
        <f>IF($U$326="snížená",$N$326,0)</f>
        <v>0</v>
      </c>
      <c r="BG326" s="91">
        <f>IF($U$326="zákl. přenesená",$N$326,0)</f>
        <v>0</v>
      </c>
      <c r="BH326" s="91">
        <f>IF($U$326="sníž. přenesená",$N$326,0)</f>
        <v>0</v>
      </c>
      <c r="BI326" s="91">
        <f>IF($U$326="nulová",$N$326,0)</f>
        <v>0</v>
      </c>
      <c r="BJ326" s="6" t="s">
        <v>22</v>
      </c>
      <c r="BK326" s="91">
        <f>ROUND($L$326*$K$326,2)</f>
        <v>0</v>
      </c>
      <c r="BL326" s="6" t="s">
        <v>229</v>
      </c>
      <c r="BM326" s="6" t="s">
        <v>475</v>
      </c>
    </row>
    <row r="327" spans="2:65" s="6" customFormat="1" ht="27" customHeight="1" x14ac:dyDescent="0.3">
      <c r="B327" s="22"/>
      <c r="C327" s="142" t="s">
        <v>476</v>
      </c>
      <c r="D327" s="142" t="s">
        <v>146</v>
      </c>
      <c r="E327" s="143" t="s">
        <v>477</v>
      </c>
      <c r="F327" s="238" t="s">
        <v>478</v>
      </c>
      <c r="G327" s="234"/>
      <c r="H327" s="234"/>
      <c r="I327" s="234"/>
      <c r="J327" s="144" t="s">
        <v>264</v>
      </c>
      <c r="K327" s="145">
        <v>8</v>
      </c>
      <c r="L327" s="237">
        <v>0</v>
      </c>
      <c r="M327" s="234"/>
      <c r="N327" s="233">
        <f>ROUND($L$327*$K$327,2)</f>
        <v>0</v>
      </c>
      <c r="O327" s="234"/>
      <c r="P327" s="234"/>
      <c r="Q327" s="234"/>
      <c r="R327" s="24"/>
      <c r="T327" s="146"/>
      <c r="U327" s="29" t="s">
        <v>41</v>
      </c>
      <c r="V327" s="23"/>
      <c r="W327" s="147">
        <f>$V$327*$K$327</f>
        <v>0</v>
      </c>
      <c r="X327" s="147">
        <v>3.7699999999999999E-3</v>
      </c>
      <c r="Y327" s="147">
        <f>$X$327*$K$327</f>
        <v>3.0159999999999999E-2</v>
      </c>
      <c r="Z327" s="147">
        <v>0</v>
      </c>
      <c r="AA327" s="148">
        <f>$Z$327*$K$327</f>
        <v>0</v>
      </c>
      <c r="AR327" s="6" t="s">
        <v>229</v>
      </c>
      <c r="AT327" s="6" t="s">
        <v>146</v>
      </c>
      <c r="AU327" s="6" t="s">
        <v>97</v>
      </c>
      <c r="AY327" s="6" t="s">
        <v>145</v>
      </c>
      <c r="BE327" s="91">
        <f>IF($U$327="základní",$N$327,0)</f>
        <v>0</v>
      </c>
      <c r="BF327" s="91">
        <f>IF($U$327="snížená",$N$327,0)</f>
        <v>0</v>
      </c>
      <c r="BG327" s="91">
        <f>IF($U$327="zákl. přenesená",$N$327,0)</f>
        <v>0</v>
      </c>
      <c r="BH327" s="91">
        <f>IF($U$327="sníž. přenesená",$N$327,0)</f>
        <v>0</v>
      </c>
      <c r="BI327" s="91">
        <f>IF($U$327="nulová",$N$327,0)</f>
        <v>0</v>
      </c>
      <c r="BJ327" s="6" t="s">
        <v>22</v>
      </c>
      <c r="BK327" s="91">
        <f>ROUND($L$327*$K$327,2)</f>
        <v>0</v>
      </c>
      <c r="BL327" s="6" t="s">
        <v>229</v>
      </c>
      <c r="BM327" s="6" t="s">
        <v>479</v>
      </c>
    </row>
    <row r="328" spans="2:65" s="6" customFormat="1" ht="15.75" customHeight="1" x14ac:dyDescent="0.3">
      <c r="B328" s="22"/>
      <c r="C328" s="142" t="s">
        <v>480</v>
      </c>
      <c r="D328" s="142" t="s">
        <v>146</v>
      </c>
      <c r="E328" s="143" t="s">
        <v>481</v>
      </c>
      <c r="F328" s="238" t="s">
        <v>482</v>
      </c>
      <c r="G328" s="234"/>
      <c r="H328" s="234"/>
      <c r="I328" s="234"/>
      <c r="J328" s="144" t="s">
        <v>270</v>
      </c>
      <c r="K328" s="145">
        <v>1</v>
      </c>
      <c r="L328" s="237">
        <v>0</v>
      </c>
      <c r="M328" s="234"/>
      <c r="N328" s="233">
        <f>ROUND($L$328*$K$328,2)</f>
        <v>0</v>
      </c>
      <c r="O328" s="234"/>
      <c r="P328" s="234"/>
      <c r="Q328" s="234"/>
      <c r="R328" s="24"/>
      <c r="T328" s="146"/>
      <c r="U328" s="29" t="s">
        <v>41</v>
      </c>
      <c r="V328" s="23"/>
      <c r="W328" s="147">
        <f>$V$328*$K$328</f>
        <v>0</v>
      </c>
      <c r="X328" s="147">
        <v>3.7699999999999999E-3</v>
      </c>
      <c r="Y328" s="147">
        <f>$X$328*$K$328</f>
        <v>3.7699999999999999E-3</v>
      </c>
      <c r="Z328" s="147">
        <v>0</v>
      </c>
      <c r="AA328" s="148">
        <f>$Z$328*$K$328</f>
        <v>0</v>
      </c>
      <c r="AR328" s="6" t="s">
        <v>229</v>
      </c>
      <c r="AT328" s="6" t="s">
        <v>146</v>
      </c>
      <c r="AU328" s="6" t="s">
        <v>97</v>
      </c>
      <c r="AY328" s="6" t="s">
        <v>145</v>
      </c>
      <c r="BE328" s="91">
        <f>IF($U$328="základní",$N$328,0)</f>
        <v>0</v>
      </c>
      <c r="BF328" s="91">
        <f>IF($U$328="snížená",$N$328,0)</f>
        <v>0</v>
      </c>
      <c r="BG328" s="91">
        <f>IF($U$328="zákl. přenesená",$N$328,0)</f>
        <v>0</v>
      </c>
      <c r="BH328" s="91">
        <f>IF($U$328="sníž. přenesená",$N$328,0)</f>
        <v>0</v>
      </c>
      <c r="BI328" s="91">
        <f>IF($U$328="nulová",$N$328,0)</f>
        <v>0</v>
      </c>
      <c r="BJ328" s="6" t="s">
        <v>22</v>
      </c>
      <c r="BK328" s="91">
        <f>ROUND($L$328*$K$328,2)</f>
        <v>0</v>
      </c>
      <c r="BL328" s="6" t="s">
        <v>229</v>
      </c>
      <c r="BM328" s="6" t="s">
        <v>483</v>
      </c>
    </row>
    <row r="329" spans="2:65" s="6" customFormat="1" ht="27" customHeight="1" x14ac:dyDescent="0.3">
      <c r="B329" s="22"/>
      <c r="C329" s="142" t="s">
        <v>484</v>
      </c>
      <c r="D329" s="142" t="s">
        <v>146</v>
      </c>
      <c r="E329" s="143" t="s">
        <v>485</v>
      </c>
      <c r="F329" s="238" t="s">
        <v>486</v>
      </c>
      <c r="G329" s="234"/>
      <c r="H329" s="234"/>
      <c r="I329" s="234"/>
      <c r="J329" s="144" t="s">
        <v>458</v>
      </c>
      <c r="K329" s="174">
        <v>0</v>
      </c>
      <c r="L329" s="237">
        <v>0</v>
      </c>
      <c r="M329" s="234"/>
      <c r="N329" s="233">
        <f>ROUND($L$329*$K$329,2)</f>
        <v>0</v>
      </c>
      <c r="O329" s="234"/>
      <c r="P329" s="234"/>
      <c r="Q329" s="234"/>
      <c r="R329" s="24"/>
      <c r="T329" s="146"/>
      <c r="U329" s="29" t="s">
        <v>41</v>
      </c>
      <c r="V329" s="23"/>
      <c r="W329" s="147">
        <f>$V$329*$K$329</f>
        <v>0</v>
      </c>
      <c r="X329" s="147">
        <v>0</v>
      </c>
      <c r="Y329" s="147">
        <f>$X$329*$K$329</f>
        <v>0</v>
      </c>
      <c r="Z329" s="147">
        <v>0</v>
      </c>
      <c r="AA329" s="148">
        <f>$Z$329*$K$329</f>
        <v>0</v>
      </c>
      <c r="AR329" s="6" t="s">
        <v>229</v>
      </c>
      <c r="AT329" s="6" t="s">
        <v>146</v>
      </c>
      <c r="AU329" s="6" t="s">
        <v>97</v>
      </c>
      <c r="AY329" s="6" t="s">
        <v>145</v>
      </c>
      <c r="BE329" s="91">
        <f>IF($U$329="základní",$N$329,0)</f>
        <v>0</v>
      </c>
      <c r="BF329" s="91">
        <f>IF($U$329="snížená",$N$329,0)</f>
        <v>0</v>
      </c>
      <c r="BG329" s="91">
        <f>IF($U$329="zákl. přenesená",$N$329,0)</f>
        <v>0</v>
      </c>
      <c r="BH329" s="91">
        <f>IF($U$329="sníž. přenesená",$N$329,0)</f>
        <v>0</v>
      </c>
      <c r="BI329" s="91">
        <f>IF($U$329="nulová",$N$329,0)</f>
        <v>0</v>
      </c>
      <c r="BJ329" s="6" t="s">
        <v>22</v>
      </c>
      <c r="BK329" s="91">
        <f>ROUND($L$329*$K$329,2)</f>
        <v>0</v>
      </c>
      <c r="BL329" s="6" t="s">
        <v>229</v>
      </c>
      <c r="BM329" s="6" t="s">
        <v>487</v>
      </c>
    </row>
    <row r="330" spans="2:65" s="6" customFormat="1" ht="51" customHeight="1" x14ac:dyDescent="0.35">
      <c r="B330" s="22"/>
      <c r="C330" s="23"/>
      <c r="D330" s="134" t="s">
        <v>488</v>
      </c>
      <c r="E330" s="23"/>
      <c r="F330" s="23"/>
      <c r="G330" s="23"/>
      <c r="H330" s="23"/>
      <c r="I330" s="23"/>
      <c r="J330" s="23"/>
      <c r="K330" s="23"/>
      <c r="L330" s="23"/>
      <c r="M330" s="23"/>
      <c r="N330" s="230">
        <f>$BK$330</f>
        <v>0</v>
      </c>
      <c r="O330" s="192"/>
      <c r="P330" s="192"/>
      <c r="Q330" s="192"/>
      <c r="R330" s="24"/>
      <c r="T330" s="62"/>
      <c r="U330" s="23"/>
      <c r="V330" s="23"/>
      <c r="W330" s="23"/>
      <c r="X330" s="23"/>
      <c r="Y330" s="23"/>
      <c r="Z330" s="23"/>
      <c r="AA330" s="63"/>
      <c r="AT330" s="6" t="s">
        <v>75</v>
      </c>
      <c r="AU330" s="6" t="s">
        <v>76</v>
      </c>
      <c r="AY330" s="6" t="s">
        <v>489</v>
      </c>
      <c r="BK330" s="91">
        <f>SUM($BK$331:$BK$333)</f>
        <v>0</v>
      </c>
    </row>
    <row r="331" spans="2:65" s="6" customFormat="1" ht="23.25" customHeight="1" x14ac:dyDescent="0.3">
      <c r="B331" s="22"/>
      <c r="C331" s="175"/>
      <c r="D331" s="175" t="s">
        <v>146</v>
      </c>
      <c r="E331" s="176"/>
      <c r="F331" s="235"/>
      <c r="G331" s="236"/>
      <c r="H331" s="236"/>
      <c r="I331" s="236"/>
      <c r="J331" s="177"/>
      <c r="K331" s="174"/>
      <c r="L331" s="237"/>
      <c r="M331" s="234"/>
      <c r="N331" s="233">
        <f>$BK$331</f>
        <v>0</v>
      </c>
      <c r="O331" s="234"/>
      <c r="P331" s="234"/>
      <c r="Q331" s="234"/>
      <c r="R331" s="24"/>
      <c r="T331" s="146"/>
      <c r="U331" s="178" t="s">
        <v>41</v>
      </c>
      <c r="V331" s="23"/>
      <c r="W331" s="23"/>
      <c r="X331" s="23"/>
      <c r="Y331" s="23"/>
      <c r="Z331" s="23"/>
      <c r="AA331" s="63"/>
      <c r="AT331" s="6" t="s">
        <v>489</v>
      </c>
      <c r="AU331" s="6" t="s">
        <v>22</v>
      </c>
      <c r="AY331" s="6" t="s">
        <v>489</v>
      </c>
      <c r="BE331" s="91">
        <f>IF($U$331="základní",$N$331,0)</f>
        <v>0</v>
      </c>
      <c r="BF331" s="91">
        <f>IF($U$331="snížená",$N$331,0)</f>
        <v>0</v>
      </c>
      <c r="BG331" s="91">
        <f>IF($U$331="zákl. přenesená",$N$331,0)</f>
        <v>0</v>
      </c>
      <c r="BH331" s="91">
        <f>IF($U$331="sníž. přenesená",$N$331,0)</f>
        <v>0</v>
      </c>
      <c r="BI331" s="91">
        <f>IF($U$331="nulová",$N$331,0)</f>
        <v>0</v>
      </c>
      <c r="BJ331" s="6" t="s">
        <v>22</v>
      </c>
      <c r="BK331" s="91">
        <f>$L$331*$K$331</f>
        <v>0</v>
      </c>
    </row>
    <row r="332" spans="2:65" s="6" customFormat="1" ht="23.25" customHeight="1" x14ac:dyDescent="0.3">
      <c r="B332" s="22"/>
      <c r="C332" s="175"/>
      <c r="D332" s="175" t="s">
        <v>146</v>
      </c>
      <c r="E332" s="176"/>
      <c r="F332" s="235"/>
      <c r="G332" s="236"/>
      <c r="H332" s="236"/>
      <c r="I332" s="236"/>
      <c r="J332" s="177"/>
      <c r="K332" s="174"/>
      <c r="L332" s="237"/>
      <c r="M332" s="234"/>
      <c r="N332" s="233">
        <f>$BK$332</f>
        <v>0</v>
      </c>
      <c r="O332" s="234"/>
      <c r="P332" s="234"/>
      <c r="Q332" s="234"/>
      <c r="R332" s="24"/>
      <c r="T332" s="146"/>
      <c r="U332" s="178" t="s">
        <v>41</v>
      </c>
      <c r="V332" s="23"/>
      <c r="W332" s="23"/>
      <c r="X332" s="23"/>
      <c r="Y332" s="23"/>
      <c r="Z332" s="23"/>
      <c r="AA332" s="63"/>
      <c r="AT332" s="6" t="s">
        <v>489</v>
      </c>
      <c r="AU332" s="6" t="s">
        <v>22</v>
      </c>
      <c r="AY332" s="6" t="s">
        <v>489</v>
      </c>
      <c r="BE332" s="91">
        <f>IF($U$332="základní",$N$332,0)</f>
        <v>0</v>
      </c>
      <c r="BF332" s="91">
        <f>IF($U$332="snížená",$N$332,0)</f>
        <v>0</v>
      </c>
      <c r="BG332" s="91">
        <f>IF($U$332="zákl. přenesená",$N$332,0)</f>
        <v>0</v>
      </c>
      <c r="BH332" s="91">
        <f>IF($U$332="sníž. přenesená",$N$332,0)</f>
        <v>0</v>
      </c>
      <c r="BI332" s="91">
        <f>IF($U$332="nulová",$N$332,0)</f>
        <v>0</v>
      </c>
      <c r="BJ332" s="6" t="s">
        <v>22</v>
      </c>
      <c r="BK332" s="91">
        <f>$L$332*$K$332</f>
        <v>0</v>
      </c>
    </row>
    <row r="333" spans="2:65" s="6" customFormat="1" ht="23.25" customHeight="1" x14ac:dyDescent="0.3">
      <c r="B333" s="22"/>
      <c r="C333" s="175"/>
      <c r="D333" s="175" t="s">
        <v>146</v>
      </c>
      <c r="E333" s="176"/>
      <c r="F333" s="235"/>
      <c r="G333" s="236"/>
      <c r="H333" s="236"/>
      <c r="I333" s="236"/>
      <c r="J333" s="177"/>
      <c r="K333" s="174"/>
      <c r="L333" s="237"/>
      <c r="M333" s="234"/>
      <c r="N333" s="233">
        <f>$BK$333</f>
        <v>0</v>
      </c>
      <c r="O333" s="234"/>
      <c r="P333" s="234"/>
      <c r="Q333" s="234"/>
      <c r="R333" s="24"/>
      <c r="T333" s="146"/>
      <c r="U333" s="178" t="s">
        <v>41</v>
      </c>
      <c r="V333" s="41"/>
      <c r="W333" s="41"/>
      <c r="X333" s="41"/>
      <c r="Y333" s="41"/>
      <c r="Z333" s="41"/>
      <c r="AA333" s="43"/>
      <c r="AT333" s="6" t="s">
        <v>489</v>
      </c>
      <c r="AU333" s="6" t="s">
        <v>22</v>
      </c>
      <c r="AY333" s="6" t="s">
        <v>489</v>
      </c>
      <c r="BE333" s="91">
        <f>IF($U$333="základní",$N$333,0)</f>
        <v>0</v>
      </c>
      <c r="BF333" s="91">
        <f>IF($U$333="snížená",$N$333,0)</f>
        <v>0</v>
      </c>
      <c r="BG333" s="91">
        <f>IF($U$333="zákl. přenesená",$N$333,0)</f>
        <v>0</v>
      </c>
      <c r="BH333" s="91">
        <f>IF($U$333="sníž. přenesená",$N$333,0)</f>
        <v>0</v>
      </c>
      <c r="BI333" s="91">
        <f>IF($U$333="nulová",$N$333,0)</f>
        <v>0</v>
      </c>
      <c r="BJ333" s="6" t="s">
        <v>22</v>
      </c>
      <c r="BK333" s="91">
        <f>$L$333*$K$333</f>
        <v>0</v>
      </c>
    </row>
    <row r="334" spans="2:65" s="6" customFormat="1" ht="7.5" customHeight="1" x14ac:dyDescent="0.3">
      <c r="B334" s="44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6"/>
    </row>
    <row r="335" spans="2:65" s="2" customFormat="1" ht="14.25" customHeight="1" x14ac:dyDescent="0.3"/>
  </sheetData>
  <sheetProtection password="CC35" sheet="1" objects="1" scenarios="1" formatColumns="0" formatRows="0" sort="0" autoFilter="0"/>
  <mergeCells count="431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4:Q104"/>
    <mergeCell ref="D105:H105"/>
    <mergeCell ref="N105:Q105"/>
    <mergeCell ref="D106:H106"/>
    <mergeCell ref="N106:Q106"/>
    <mergeCell ref="D107:H107"/>
    <mergeCell ref="N107:Q107"/>
    <mergeCell ref="D108:H108"/>
    <mergeCell ref="N108:Q108"/>
    <mergeCell ref="D109:H109"/>
    <mergeCell ref="N109:Q109"/>
    <mergeCell ref="N110:Q110"/>
    <mergeCell ref="L112:Q112"/>
    <mergeCell ref="C118:Q118"/>
    <mergeCell ref="F120:P120"/>
    <mergeCell ref="F121:P121"/>
    <mergeCell ref="M123:P123"/>
    <mergeCell ref="M125:Q125"/>
    <mergeCell ref="M126:Q126"/>
    <mergeCell ref="F128:I128"/>
    <mergeCell ref="L128:M128"/>
    <mergeCell ref="N128:Q128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F147:I147"/>
    <mergeCell ref="F148:I148"/>
    <mergeCell ref="F149:I149"/>
    <mergeCell ref="L149:M149"/>
    <mergeCell ref="N149:Q149"/>
    <mergeCell ref="F150:I150"/>
    <mergeCell ref="L150:M150"/>
    <mergeCell ref="N150:Q150"/>
    <mergeCell ref="F151:I151"/>
    <mergeCell ref="F152:I152"/>
    <mergeCell ref="F153:I153"/>
    <mergeCell ref="F154:I154"/>
    <mergeCell ref="F155:I155"/>
    <mergeCell ref="L155:M155"/>
    <mergeCell ref="N155:Q155"/>
    <mergeCell ref="F156:I156"/>
    <mergeCell ref="F157:I157"/>
    <mergeCell ref="F158:I158"/>
    <mergeCell ref="F159:I159"/>
    <mergeCell ref="F160:I160"/>
    <mergeCell ref="L160:M160"/>
    <mergeCell ref="N160:Q160"/>
    <mergeCell ref="F161:I161"/>
    <mergeCell ref="F162:I162"/>
    <mergeCell ref="F163:I163"/>
    <mergeCell ref="F164:I164"/>
    <mergeCell ref="F165:I165"/>
    <mergeCell ref="L165:M165"/>
    <mergeCell ref="N165:Q165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F172:I172"/>
    <mergeCell ref="F173:I173"/>
    <mergeCell ref="F174:I174"/>
    <mergeCell ref="F175:I175"/>
    <mergeCell ref="F176:I176"/>
    <mergeCell ref="F177:I177"/>
    <mergeCell ref="L177:M177"/>
    <mergeCell ref="N177:Q177"/>
    <mergeCell ref="F178:I178"/>
    <mergeCell ref="F179:I179"/>
    <mergeCell ref="F180:I180"/>
    <mergeCell ref="L180:M180"/>
    <mergeCell ref="N180:Q180"/>
    <mergeCell ref="F181:I181"/>
    <mergeCell ref="F182:I182"/>
    <mergeCell ref="F183:I183"/>
    <mergeCell ref="L183:M183"/>
    <mergeCell ref="N183:Q183"/>
    <mergeCell ref="F184:I184"/>
    <mergeCell ref="F185:I185"/>
    <mergeCell ref="F186:I186"/>
    <mergeCell ref="L186:M186"/>
    <mergeCell ref="N186:Q186"/>
    <mergeCell ref="F187:I187"/>
    <mergeCell ref="F188:I188"/>
    <mergeCell ref="F189:I189"/>
    <mergeCell ref="L189:M189"/>
    <mergeCell ref="N189:Q189"/>
    <mergeCell ref="F190:I190"/>
    <mergeCell ref="F191:I191"/>
    <mergeCell ref="F192:I192"/>
    <mergeCell ref="L192:M192"/>
    <mergeCell ref="N192:Q192"/>
    <mergeCell ref="F193:I193"/>
    <mergeCell ref="F194:I194"/>
    <mergeCell ref="F195:I195"/>
    <mergeCell ref="F197:I197"/>
    <mergeCell ref="L197:M197"/>
    <mergeCell ref="N197:Q197"/>
    <mergeCell ref="F198:I198"/>
    <mergeCell ref="F199:I199"/>
    <mergeCell ref="F200:I200"/>
    <mergeCell ref="L200:M200"/>
    <mergeCell ref="N200:Q200"/>
    <mergeCell ref="F201:I201"/>
    <mergeCell ref="F202:I202"/>
    <mergeCell ref="F203:I203"/>
    <mergeCell ref="L203:M203"/>
    <mergeCell ref="N203:Q203"/>
    <mergeCell ref="F204:I204"/>
    <mergeCell ref="L204:M204"/>
    <mergeCell ref="N204:Q204"/>
    <mergeCell ref="F205:I205"/>
    <mergeCell ref="F206:I206"/>
    <mergeCell ref="F207:I207"/>
    <mergeCell ref="L207:M207"/>
    <mergeCell ref="N207:Q207"/>
    <mergeCell ref="F208:I208"/>
    <mergeCell ref="F209:I209"/>
    <mergeCell ref="F211:I211"/>
    <mergeCell ref="L211:M211"/>
    <mergeCell ref="N211:Q211"/>
    <mergeCell ref="N210:Q210"/>
    <mergeCell ref="F212:I212"/>
    <mergeCell ref="F213:I213"/>
    <mergeCell ref="F214:I214"/>
    <mergeCell ref="L214:M214"/>
    <mergeCell ref="N214:Q214"/>
    <mergeCell ref="F215:I215"/>
    <mergeCell ref="F216:I216"/>
    <mergeCell ref="F217:I217"/>
    <mergeCell ref="L217:M217"/>
    <mergeCell ref="N217:Q217"/>
    <mergeCell ref="F218:I218"/>
    <mergeCell ref="F219:I219"/>
    <mergeCell ref="F220:I220"/>
    <mergeCell ref="L220:M220"/>
    <mergeCell ref="N220:Q220"/>
    <mergeCell ref="F221:I221"/>
    <mergeCell ref="F222:I222"/>
    <mergeCell ref="F223:I223"/>
    <mergeCell ref="L223:M223"/>
    <mergeCell ref="N223:Q223"/>
    <mergeCell ref="F224:I224"/>
    <mergeCell ref="F235:I235"/>
    <mergeCell ref="L235:M235"/>
    <mergeCell ref="F225:I225"/>
    <mergeCell ref="F227:I227"/>
    <mergeCell ref="L227:M227"/>
    <mergeCell ref="N227:Q227"/>
    <mergeCell ref="F228:I228"/>
    <mergeCell ref="L228:M228"/>
    <mergeCell ref="N228:Q228"/>
    <mergeCell ref="F229:I229"/>
    <mergeCell ref="F230:I230"/>
    <mergeCell ref="F232:I232"/>
    <mergeCell ref="L232:M232"/>
    <mergeCell ref="F233:I233"/>
    <mergeCell ref="F234:I234"/>
    <mergeCell ref="F236:I236"/>
    <mergeCell ref="L236:M236"/>
    <mergeCell ref="N236:Q236"/>
    <mergeCell ref="F237:I237"/>
    <mergeCell ref="L237:M237"/>
    <mergeCell ref="N237:Q237"/>
    <mergeCell ref="F238:I238"/>
    <mergeCell ref="F239:I239"/>
    <mergeCell ref="F240:I240"/>
    <mergeCell ref="L240:M240"/>
    <mergeCell ref="F241:I241"/>
    <mergeCell ref="F242:I242"/>
    <mergeCell ref="F243:I243"/>
    <mergeCell ref="L243:M243"/>
    <mergeCell ref="F248:I248"/>
    <mergeCell ref="L248:M248"/>
    <mergeCell ref="N248:Q248"/>
    <mergeCell ref="F244:I244"/>
    <mergeCell ref="F245:I245"/>
    <mergeCell ref="F247:I247"/>
    <mergeCell ref="L247:M247"/>
    <mergeCell ref="N246:Q246"/>
    <mergeCell ref="F249:I249"/>
    <mergeCell ref="L249:M249"/>
    <mergeCell ref="N249:Q249"/>
    <mergeCell ref="F251:I251"/>
    <mergeCell ref="L251:M251"/>
    <mergeCell ref="N251:Q251"/>
    <mergeCell ref="N250:Q250"/>
    <mergeCell ref="F252:I252"/>
    <mergeCell ref="L252:M252"/>
    <mergeCell ref="N252:Q252"/>
    <mergeCell ref="F253:I253"/>
    <mergeCell ref="L253:M253"/>
    <mergeCell ref="N253:Q253"/>
    <mergeCell ref="F254:I254"/>
    <mergeCell ref="F255:I255"/>
    <mergeCell ref="F256:I256"/>
    <mergeCell ref="L256:M256"/>
    <mergeCell ref="N256:Q256"/>
    <mergeCell ref="F257:I257"/>
    <mergeCell ref="L257:M257"/>
    <mergeCell ref="N257:Q257"/>
    <mergeCell ref="F258:I258"/>
    <mergeCell ref="L258:M258"/>
    <mergeCell ref="N258:Q258"/>
    <mergeCell ref="F259:I259"/>
    <mergeCell ref="F260:I260"/>
    <mergeCell ref="F261:I261"/>
    <mergeCell ref="F262:I262"/>
    <mergeCell ref="F263:I263"/>
    <mergeCell ref="F264:I264"/>
    <mergeCell ref="F265:I265"/>
    <mergeCell ref="F266:I266"/>
    <mergeCell ref="F267:I267"/>
    <mergeCell ref="F268:I268"/>
    <mergeCell ref="F269:I269"/>
    <mergeCell ref="F270:I270"/>
    <mergeCell ref="F271:I271"/>
    <mergeCell ref="F272:I272"/>
    <mergeCell ref="L272:M272"/>
    <mergeCell ref="N272:Q272"/>
    <mergeCell ref="F273:I273"/>
    <mergeCell ref="L273:M273"/>
    <mergeCell ref="N273:Q273"/>
    <mergeCell ref="F274:I274"/>
    <mergeCell ref="F275:I275"/>
    <mergeCell ref="F276:I276"/>
    <mergeCell ref="L276:M276"/>
    <mergeCell ref="N276:Q276"/>
    <mergeCell ref="F277:I277"/>
    <mergeCell ref="F278:I278"/>
    <mergeCell ref="F279:I279"/>
    <mergeCell ref="L279:M279"/>
    <mergeCell ref="N279:Q279"/>
    <mergeCell ref="F280:I280"/>
    <mergeCell ref="F281:I281"/>
    <mergeCell ref="F282:I282"/>
    <mergeCell ref="L282:M282"/>
    <mergeCell ref="N282:Q282"/>
    <mergeCell ref="F283:I283"/>
    <mergeCell ref="F284:I284"/>
    <mergeCell ref="F285:I285"/>
    <mergeCell ref="L285:M285"/>
    <mergeCell ref="N285:Q285"/>
    <mergeCell ref="F286:I286"/>
    <mergeCell ref="F287:I287"/>
    <mergeCell ref="F288:I288"/>
    <mergeCell ref="L288:M288"/>
    <mergeCell ref="N288:Q288"/>
    <mergeCell ref="F289:I289"/>
    <mergeCell ref="F290:I290"/>
    <mergeCell ref="F291:I291"/>
    <mergeCell ref="L291:M291"/>
    <mergeCell ref="N291:Q291"/>
    <mergeCell ref="F292:I292"/>
    <mergeCell ref="F293:I293"/>
    <mergeCell ref="F295:I295"/>
    <mergeCell ref="L295:M295"/>
    <mergeCell ref="N295:Q295"/>
    <mergeCell ref="F296:I296"/>
    <mergeCell ref="F297:I297"/>
    <mergeCell ref="F298:I298"/>
    <mergeCell ref="L298:M298"/>
    <mergeCell ref="N298:Q298"/>
    <mergeCell ref="F299:I299"/>
    <mergeCell ref="L299:M299"/>
    <mergeCell ref="N299:Q299"/>
    <mergeCell ref="F300:I300"/>
    <mergeCell ref="F301:I301"/>
    <mergeCell ref="F302:I302"/>
    <mergeCell ref="L302:M302"/>
    <mergeCell ref="N302:Q302"/>
    <mergeCell ref="F303:I303"/>
    <mergeCell ref="F304:I304"/>
    <mergeCell ref="F305:I305"/>
    <mergeCell ref="L305:M305"/>
    <mergeCell ref="N305:Q305"/>
    <mergeCell ref="F306:I306"/>
    <mergeCell ref="L306:M306"/>
    <mergeCell ref="N306:Q306"/>
    <mergeCell ref="F307:I307"/>
    <mergeCell ref="F308:I308"/>
    <mergeCell ref="F309:I309"/>
    <mergeCell ref="L309:M309"/>
    <mergeCell ref="N309:Q309"/>
    <mergeCell ref="F310:I310"/>
    <mergeCell ref="F311:I311"/>
    <mergeCell ref="F312:I312"/>
    <mergeCell ref="L312:M312"/>
    <mergeCell ref="N312:Q312"/>
    <mergeCell ref="F313:I313"/>
    <mergeCell ref="F315:I315"/>
    <mergeCell ref="L315:M315"/>
    <mergeCell ref="N315:Q315"/>
    <mergeCell ref="F318:I318"/>
    <mergeCell ref="L318:M318"/>
    <mergeCell ref="N318:Q318"/>
    <mergeCell ref="F319:I319"/>
    <mergeCell ref="F320:I320"/>
    <mergeCell ref="F321:I321"/>
    <mergeCell ref="L321:M321"/>
    <mergeCell ref="N321:Q321"/>
    <mergeCell ref="F323:I323"/>
    <mergeCell ref="L323:M323"/>
    <mergeCell ref="N323:Q323"/>
    <mergeCell ref="F324:I324"/>
    <mergeCell ref="L324:M324"/>
    <mergeCell ref="N324:Q324"/>
    <mergeCell ref="F325:I325"/>
    <mergeCell ref="L325:M325"/>
    <mergeCell ref="N325:Q325"/>
    <mergeCell ref="F326:I326"/>
    <mergeCell ref="L326:M326"/>
    <mergeCell ref="N326:Q326"/>
    <mergeCell ref="F327:I327"/>
    <mergeCell ref="L327:M327"/>
    <mergeCell ref="N327:Q327"/>
    <mergeCell ref="F328:I328"/>
    <mergeCell ref="L328:M328"/>
    <mergeCell ref="N328:Q328"/>
    <mergeCell ref="F329:I329"/>
    <mergeCell ref="L329:M329"/>
    <mergeCell ref="N329:Q329"/>
    <mergeCell ref="F331:I331"/>
    <mergeCell ref="L331:M331"/>
    <mergeCell ref="N331:Q331"/>
    <mergeCell ref="F332:I332"/>
    <mergeCell ref="L332:M332"/>
    <mergeCell ref="N332:Q332"/>
    <mergeCell ref="F333:I333"/>
    <mergeCell ref="L333:M333"/>
    <mergeCell ref="N333:Q333"/>
    <mergeCell ref="N129:Q129"/>
    <mergeCell ref="N130:Q130"/>
    <mergeCell ref="N131:Q131"/>
    <mergeCell ref="N196:Q196"/>
    <mergeCell ref="N247:Q247"/>
    <mergeCell ref="N240:Q240"/>
    <mergeCell ref="N243:Q243"/>
    <mergeCell ref="N232:Q232"/>
    <mergeCell ref="N235:Q235"/>
    <mergeCell ref="N322:Q322"/>
    <mergeCell ref="N330:Q330"/>
    <mergeCell ref="H1:K1"/>
    <mergeCell ref="S2:AC2"/>
    <mergeCell ref="N294:Q294"/>
    <mergeCell ref="N314:Q314"/>
    <mergeCell ref="N316:Q316"/>
    <mergeCell ref="N317:Q317"/>
    <mergeCell ref="N226:Q226"/>
    <mergeCell ref="N231:Q231"/>
  </mergeCells>
  <phoneticPr fontId="0" type="noConversion"/>
  <dataValidations count="2">
    <dataValidation type="list" allowBlank="1" showInputMessage="1" showErrorMessage="1" error="Povoleny jsou hodnoty K a M." sqref="D331:D334">
      <formula1>"K,M"</formula1>
    </dataValidation>
    <dataValidation type="list" allowBlank="1" showInputMessage="1" showErrorMessage="1" error="Povoleny jsou hodnoty základní, snížená, zákl. přenesená, sníž. přenesená, nulová." sqref="U331:U334">
      <formula1>"základní,snížená,zákl. přenesená,sníž. přenesená,nulová"</formula1>
    </dataValidation>
  </dataValidations>
  <hyperlinks>
    <hyperlink ref="F1:G1" location="C2" tooltip="Krycí list rozpočtu" display="1) Krycí list rozpočtu"/>
    <hyperlink ref="H1:K1" location="C86" tooltip="Rekapitulace rozpočtu" display="2) Rekapitulace rozpočtu"/>
    <hyperlink ref="L1" location="C128" tooltip="Rozpočet" display="3) Rozpočet"/>
    <hyperlink ref="S1:T1" location="'Rekapitulace stavby'!C2" tooltip="Rekapitulace stavby" display="Rekapitulace stavby"/>
  </hyperlinks>
  <pageMargins left="0.59027779102325439" right="0.59027779102325439" top="0.52083337306976318" bottom="0.48611113429069519" header="0" footer="0"/>
  <pageSetup paperSize="9" scale="95" fitToHeight="100" orientation="portrait" blackAndWhite="1" horizontalDpi="4294967293" verticalDpi="0" r:id="rId1"/>
  <headerFooter alignWithMargins="0"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35"/>
  <sheetViews>
    <sheetView showGridLines="0" workbookViewId="0">
      <pane ySplit="1" topLeftCell="A118" activePane="bottomLeft" state="frozenSplit"/>
      <selection pane="bottomLeft"/>
    </sheetView>
  </sheetViews>
  <sheetFormatPr defaultColWidth="10.5" defaultRowHeight="14.25" customHeight="1" x14ac:dyDescent="0.3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2.5" style="2" customWidth="1"/>
    <col min="9" max="9" width="7" style="2" customWidth="1"/>
    <col min="10" max="10" width="5.164062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4" width="10.5" style="2" hidden="1" customWidth="1"/>
    <col min="65" max="16384" width="10.5" style="1"/>
  </cols>
  <sheetData>
    <row r="1" spans="1:256" s="3" customFormat="1" ht="22.5" customHeight="1" x14ac:dyDescent="0.3">
      <c r="A1" s="184"/>
      <c r="B1" s="181"/>
      <c r="C1" s="181"/>
      <c r="D1" s="182" t="s">
        <v>1</v>
      </c>
      <c r="E1" s="181"/>
      <c r="F1" s="183" t="s">
        <v>518</v>
      </c>
      <c r="G1" s="183"/>
      <c r="H1" s="231" t="s">
        <v>519</v>
      </c>
      <c r="I1" s="231"/>
      <c r="J1" s="231"/>
      <c r="K1" s="231"/>
      <c r="L1" s="183" t="s">
        <v>520</v>
      </c>
      <c r="M1" s="181"/>
      <c r="N1" s="181"/>
      <c r="O1" s="182" t="s">
        <v>96</v>
      </c>
      <c r="P1" s="181"/>
      <c r="Q1" s="181"/>
      <c r="R1" s="181"/>
      <c r="S1" s="183" t="s">
        <v>521</v>
      </c>
      <c r="T1" s="183"/>
      <c r="U1" s="184"/>
      <c r="V1" s="184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 x14ac:dyDescent="0.3">
      <c r="C2" s="218" t="s">
        <v>5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S2" s="188" t="s">
        <v>6</v>
      </c>
      <c r="T2" s="189"/>
      <c r="U2" s="189"/>
      <c r="V2" s="189"/>
      <c r="W2" s="189"/>
      <c r="X2" s="189"/>
      <c r="Y2" s="189"/>
      <c r="Z2" s="189"/>
      <c r="AA2" s="189"/>
      <c r="AB2" s="189"/>
      <c r="AC2" s="189"/>
      <c r="AT2" s="2" t="s">
        <v>86</v>
      </c>
    </row>
    <row r="3" spans="1:256" s="2" customFormat="1" ht="7.5" customHeight="1" x14ac:dyDescent="0.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97</v>
      </c>
    </row>
    <row r="4" spans="1:256" s="2" customFormat="1" ht="37.5" customHeight="1" x14ac:dyDescent="0.3">
      <c r="B4" s="10"/>
      <c r="C4" s="203" t="s">
        <v>98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12"/>
      <c r="T4" s="13" t="s">
        <v>11</v>
      </c>
      <c r="AT4" s="2" t="s">
        <v>4</v>
      </c>
    </row>
    <row r="5" spans="1:256" s="2" customFormat="1" ht="7.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</row>
    <row r="6" spans="1:256" s="2" customFormat="1" ht="26.25" customHeight="1" x14ac:dyDescent="0.3">
      <c r="B6" s="10"/>
      <c r="C6" s="11"/>
      <c r="D6" s="18" t="s">
        <v>17</v>
      </c>
      <c r="E6" s="11"/>
      <c r="F6" s="253" t="str">
        <f>'Rekapitulace stavby'!$K$6</f>
        <v>Špejchar  - oprava jihovýchodní fasády</v>
      </c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11"/>
      <c r="R6" s="12"/>
    </row>
    <row r="7" spans="1:256" s="6" customFormat="1" ht="33.75" customHeight="1" x14ac:dyDescent="0.3">
      <c r="B7" s="22"/>
      <c r="C7" s="23"/>
      <c r="D7" s="17" t="s">
        <v>99</v>
      </c>
      <c r="E7" s="23"/>
      <c r="F7" s="222" t="s">
        <v>490</v>
      </c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23"/>
      <c r="R7" s="24"/>
    </row>
    <row r="8" spans="1:256" s="6" customFormat="1" ht="15" customHeight="1" x14ac:dyDescent="0.3">
      <c r="B8" s="22"/>
      <c r="C8" s="23"/>
      <c r="D8" s="18" t="s">
        <v>20</v>
      </c>
      <c r="E8" s="23"/>
      <c r="F8" s="16"/>
      <c r="G8" s="23"/>
      <c r="H8" s="23"/>
      <c r="I8" s="23"/>
      <c r="J8" s="23"/>
      <c r="K8" s="23"/>
      <c r="L8" s="23"/>
      <c r="M8" s="18" t="s">
        <v>21</v>
      </c>
      <c r="N8" s="23"/>
      <c r="O8" s="16"/>
      <c r="P8" s="23"/>
      <c r="Q8" s="23"/>
      <c r="R8" s="24"/>
    </row>
    <row r="9" spans="1:256" s="6" customFormat="1" ht="15" customHeight="1" x14ac:dyDescent="0.3">
      <c r="B9" s="22"/>
      <c r="C9" s="23"/>
      <c r="D9" s="18" t="s">
        <v>23</v>
      </c>
      <c r="E9" s="23"/>
      <c r="F9" s="16" t="s">
        <v>24</v>
      </c>
      <c r="G9" s="23"/>
      <c r="H9" s="23"/>
      <c r="I9" s="23"/>
      <c r="J9" s="23"/>
      <c r="K9" s="23"/>
      <c r="L9" s="23"/>
      <c r="M9" s="18" t="s">
        <v>25</v>
      </c>
      <c r="N9" s="23"/>
      <c r="O9" s="262">
        <f>'Rekapitulace stavby'!$AN$8</f>
        <v>42656</v>
      </c>
      <c r="P9" s="192"/>
      <c r="Q9" s="23"/>
      <c r="R9" s="24"/>
    </row>
    <row r="10" spans="1:256" s="6" customFormat="1" ht="12" customHeigh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256" s="6" customFormat="1" ht="15" customHeight="1" x14ac:dyDescent="0.3">
      <c r="B11" s="22"/>
      <c r="C11" s="23"/>
      <c r="D11" s="18" t="s">
        <v>28</v>
      </c>
      <c r="E11" s="23"/>
      <c r="F11" s="23"/>
      <c r="G11" s="23"/>
      <c r="H11" s="23"/>
      <c r="I11" s="23"/>
      <c r="J11" s="23"/>
      <c r="K11" s="23"/>
      <c r="L11" s="23"/>
      <c r="M11" s="18" t="s">
        <v>29</v>
      </c>
      <c r="N11" s="23"/>
      <c r="O11" s="206" t="str">
        <f>IF('Rekapitulace stavby'!$AN$10="","",'Rekapitulace stavby'!$AN$10)</f>
        <v/>
      </c>
      <c r="P11" s="192"/>
      <c r="Q11" s="23"/>
      <c r="R11" s="24"/>
    </row>
    <row r="12" spans="1:256" s="6" customFormat="1" ht="18.75" customHeight="1" x14ac:dyDescent="0.3">
      <c r="B12" s="22"/>
      <c r="C12" s="23"/>
      <c r="D12" s="23"/>
      <c r="E12" s="16" t="str">
        <f>IF('Rekapitulace stavby'!$E$11="","",'Rekapitulace stavby'!$E$11)</f>
        <v xml:space="preserve"> </v>
      </c>
      <c r="F12" s="23"/>
      <c r="G12" s="23"/>
      <c r="H12" s="23"/>
      <c r="I12" s="23"/>
      <c r="J12" s="23"/>
      <c r="K12" s="23"/>
      <c r="L12" s="23"/>
      <c r="M12" s="18" t="s">
        <v>30</v>
      </c>
      <c r="N12" s="23"/>
      <c r="O12" s="206" t="str">
        <f>IF('Rekapitulace stavby'!$AN$11="","",'Rekapitulace stavby'!$AN$11)</f>
        <v/>
      </c>
      <c r="P12" s="192"/>
      <c r="Q12" s="23"/>
      <c r="R12" s="24"/>
    </row>
    <row r="13" spans="1:256" s="6" customFormat="1" ht="7.5" customHeight="1" x14ac:dyDescent="0.3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256" s="6" customFormat="1" ht="15" customHeight="1" x14ac:dyDescent="0.3">
      <c r="B14" s="22"/>
      <c r="C14" s="23"/>
      <c r="D14" s="18" t="s">
        <v>31</v>
      </c>
      <c r="E14" s="23"/>
      <c r="F14" s="23"/>
      <c r="G14" s="23"/>
      <c r="H14" s="23"/>
      <c r="I14" s="23"/>
      <c r="J14" s="23"/>
      <c r="K14" s="23"/>
      <c r="L14" s="23"/>
      <c r="M14" s="18" t="s">
        <v>29</v>
      </c>
      <c r="N14" s="23"/>
      <c r="O14" s="261" t="str">
        <f>IF('Rekapitulace stavby'!$AN$13="","",'Rekapitulace stavby'!$AN$13)</f>
        <v>Vyplň údaj</v>
      </c>
      <c r="P14" s="192"/>
      <c r="Q14" s="23"/>
      <c r="R14" s="24"/>
    </row>
    <row r="15" spans="1:256" s="6" customFormat="1" ht="18.75" customHeight="1" x14ac:dyDescent="0.3">
      <c r="B15" s="22"/>
      <c r="C15" s="23"/>
      <c r="D15" s="23"/>
      <c r="E15" s="261" t="str">
        <f>IF('Rekapitulace stavby'!$E$14="","",'Rekapitulace stavby'!$E$14)</f>
        <v>Vyplň údaj</v>
      </c>
      <c r="F15" s="192"/>
      <c r="G15" s="192"/>
      <c r="H15" s="192"/>
      <c r="I15" s="192"/>
      <c r="J15" s="192"/>
      <c r="K15" s="192"/>
      <c r="L15" s="192"/>
      <c r="M15" s="18" t="s">
        <v>30</v>
      </c>
      <c r="N15" s="23"/>
      <c r="O15" s="261" t="str">
        <f>IF('Rekapitulace stavby'!$AN$14="","",'Rekapitulace stavby'!$AN$14)</f>
        <v>Vyplň údaj</v>
      </c>
      <c r="P15" s="192"/>
      <c r="Q15" s="23"/>
      <c r="R15" s="24"/>
    </row>
    <row r="16" spans="1:256" s="6" customFormat="1" ht="7.5" customHeight="1" x14ac:dyDescent="0.3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2:18" s="6" customFormat="1" ht="15" customHeight="1" x14ac:dyDescent="0.3">
      <c r="B17" s="22"/>
      <c r="C17" s="23"/>
      <c r="D17" s="18" t="s">
        <v>33</v>
      </c>
      <c r="E17" s="23"/>
      <c r="F17" s="23"/>
      <c r="G17" s="23"/>
      <c r="H17" s="23"/>
      <c r="I17" s="23"/>
      <c r="J17" s="23"/>
      <c r="K17" s="23"/>
      <c r="L17" s="23"/>
      <c r="M17" s="18" t="s">
        <v>29</v>
      </c>
      <c r="N17" s="23"/>
      <c r="O17" s="206" t="str">
        <f>IF('Rekapitulace stavby'!$AN$16="","",'Rekapitulace stavby'!$AN$16)</f>
        <v/>
      </c>
      <c r="P17" s="192"/>
      <c r="Q17" s="23"/>
      <c r="R17" s="24"/>
    </row>
    <row r="18" spans="2:18" s="6" customFormat="1" ht="18.75" customHeight="1" x14ac:dyDescent="0.3">
      <c r="B18" s="22"/>
      <c r="C18" s="23"/>
      <c r="D18" s="23"/>
      <c r="E18" s="16" t="str">
        <f>IF('Rekapitulace stavby'!$E$17="","",'Rekapitulace stavby'!$E$17)</f>
        <v xml:space="preserve"> </v>
      </c>
      <c r="F18" s="23"/>
      <c r="G18" s="23"/>
      <c r="H18" s="23"/>
      <c r="I18" s="23"/>
      <c r="J18" s="23"/>
      <c r="K18" s="23"/>
      <c r="L18" s="23"/>
      <c r="M18" s="18" t="s">
        <v>30</v>
      </c>
      <c r="N18" s="23"/>
      <c r="O18" s="206" t="str">
        <f>IF('Rekapitulace stavby'!$AN$17="","",'Rekapitulace stavby'!$AN$17)</f>
        <v/>
      </c>
      <c r="P18" s="192"/>
      <c r="Q18" s="23"/>
      <c r="R18" s="24"/>
    </row>
    <row r="19" spans="2:18" s="6" customFormat="1" ht="7.5" customHeight="1" x14ac:dyDescent="0.3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2:18" s="6" customFormat="1" ht="15" customHeight="1" x14ac:dyDescent="0.3">
      <c r="B20" s="22"/>
      <c r="C20" s="23"/>
      <c r="D20" s="18" t="s">
        <v>35</v>
      </c>
      <c r="E20" s="23"/>
      <c r="F20" s="23"/>
      <c r="G20" s="23"/>
      <c r="H20" s="23"/>
      <c r="I20" s="23"/>
      <c r="J20" s="23"/>
      <c r="K20" s="23"/>
      <c r="L20" s="23"/>
      <c r="M20" s="18" t="s">
        <v>29</v>
      </c>
      <c r="N20" s="23"/>
      <c r="O20" s="206" t="str">
        <f>IF('Rekapitulace stavby'!$AN$19="","",'Rekapitulace stavby'!$AN$19)</f>
        <v/>
      </c>
      <c r="P20" s="192"/>
      <c r="Q20" s="23"/>
      <c r="R20" s="24"/>
    </row>
    <row r="21" spans="2:18" s="6" customFormat="1" ht="18.75" customHeight="1" x14ac:dyDescent="0.3">
      <c r="B21" s="22"/>
      <c r="C21" s="23"/>
      <c r="D21" s="23"/>
      <c r="E21" s="16" t="str">
        <f>IF('Rekapitulace stavby'!$E$20="","",'Rekapitulace stavby'!$E$20)</f>
        <v xml:space="preserve"> </v>
      </c>
      <c r="F21" s="23"/>
      <c r="G21" s="23"/>
      <c r="H21" s="23"/>
      <c r="I21" s="23"/>
      <c r="J21" s="23"/>
      <c r="K21" s="23"/>
      <c r="L21" s="23"/>
      <c r="M21" s="18" t="s">
        <v>30</v>
      </c>
      <c r="N21" s="23"/>
      <c r="O21" s="206" t="str">
        <f>IF('Rekapitulace stavby'!$AN$20="","",'Rekapitulace stavby'!$AN$20)</f>
        <v/>
      </c>
      <c r="P21" s="192"/>
      <c r="Q21" s="23"/>
      <c r="R21" s="24"/>
    </row>
    <row r="22" spans="2:18" s="6" customFormat="1" ht="7.5" customHeight="1" x14ac:dyDescent="0.3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</row>
    <row r="23" spans="2:18" s="6" customFormat="1" ht="15" customHeight="1" x14ac:dyDescent="0.3">
      <c r="B23" s="22"/>
      <c r="C23" s="23"/>
      <c r="D23" s="18" t="s">
        <v>36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99" customFormat="1" ht="15.75" customHeight="1" x14ac:dyDescent="0.3">
      <c r="B24" s="100"/>
      <c r="C24" s="101"/>
      <c r="D24" s="101"/>
      <c r="E24" s="224"/>
      <c r="F24" s="259"/>
      <c r="G24" s="259"/>
      <c r="H24" s="259"/>
      <c r="I24" s="259"/>
      <c r="J24" s="259"/>
      <c r="K24" s="259"/>
      <c r="L24" s="259"/>
      <c r="M24" s="101"/>
      <c r="N24" s="101"/>
      <c r="O24" s="101"/>
      <c r="P24" s="101"/>
      <c r="Q24" s="101"/>
      <c r="R24" s="102"/>
    </row>
    <row r="25" spans="2:18" s="6" customFormat="1" ht="7.5" customHeight="1" x14ac:dyDescent="0.3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</row>
    <row r="26" spans="2:18" s="6" customFormat="1" ht="7.5" customHeight="1" x14ac:dyDescent="0.3">
      <c r="B26" s="22"/>
      <c r="C26" s="23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23"/>
      <c r="R26" s="24"/>
    </row>
    <row r="27" spans="2:18" s="6" customFormat="1" ht="15" customHeight="1" x14ac:dyDescent="0.3">
      <c r="B27" s="22"/>
      <c r="C27" s="23"/>
      <c r="D27" s="103" t="s">
        <v>101</v>
      </c>
      <c r="E27" s="23"/>
      <c r="F27" s="23"/>
      <c r="G27" s="23"/>
      <c r="H27" s="23"/>
      <c r="I27" s="23"/>
      <c r="J27" s="23"/>
      <c r="K27" s="23"/>
      <c r="L27" s="23"/>
      <c r="M27" s="225">
        <f>$N$88</f>
        <v>0</v>
      </c>
      <c r="N27" s="192"/>
      <c r="O27" s="192"/>
      <c r="P27" s="192"/>
      <c r="Q27" s="23"/>
      <c r="R27" s="24"/>
    </row>
    <row r="28" spans="2:18" s="6" customFormat="1" ht="15" customHeight="1" x14ac:dyDescent="0.3">
      <c r="B28" s="22"/>
      <c r="C28" s="23"/>
      <c r="D28" s="21" t="s">
        <v>90</v>
      </c>
      <c r="E28" s="23"/>
      <c r="F28" s="23"/>
      <c r="G28" s="23"/>
      <c r="H28" s="23"/>
      <c r="I28" s="23"/>
      <c r="J28" s="23"/>
      <c r="K28" s="23"/>
      <c r="L28" s="23"/>
      <c r="M28" s="225">
        <f>$N$96</f>
        <v>0</v>
      </c>
      <c r="N28" s="192"/>
      <c r="O28" s="192"/>
      <c r="P28" s="192"/>
      <c r="Q28" s="23"/>
      <c r="R28" s="24"/>
    </row>
    <row r="29" spans="2:18" s="6" customFormat="1" ht="7.5" customHeight="1" x14ac:dyDescent="0.3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  <row r="30" spans="2:18" s="6" customFormat="1" ht="26.25" customHeight="1" x14ac:dyDescent="0.3">
      <c r="B30" s="22"/>
      <c r="C30" s="23"/>
      <c r="D30" s="104" t="s">
        <v>39</v>
      </c>
      <c r="E30" s="23"/>
      <c r="F30" s="23"/>
      <c r="G30" s="23"/>
      <c r="H30" s="23"/>
      <c r="I30" s="23"/>
      <c r="J30" s="23"/>
      <c r="K30" s="23"/>
      <c r="L30" s="23"/>
      <c r="M30" s="260">
        <f>ROUND($M$27+$M$28,2)</f>
        <v>0</v>
      </c>
      <c r="N30" s="192"/>
      <c r="O30" s="192"/>
      <c r="P30" s="192"/>
      <c r="Q30" s="23"/>
      <c r="R30" s="24"/>
    </row>
    <row r="31" spans="2:18" s="6" customFormat="1" ht="7.5" customHeight="1" x14ac:dyDescent="0.3">
      <c r="B31" s="22"/>
      <c r="C31" s="23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23"/>
      <c r="R31" s="24"/>
    </row>
    <row r="32" spans="2:18" s="6" customFormat="1" ht="15" customHeight="1" x14ac:dyDescent="0.3">
      <c r="B32" s="22"/>
      <c r="C32" s="23"/>
      <c r="D32" s="28" t="s">
        <v>40</v>
      </c>
      <c r="E32" s="28" t="s">
        <v>41</v>
      </c>
      <c r="F32" s="105">
        <v>0.21</v>
      </c>
      <c r="G32" s="106" t="s">
        <v>42</v>
      </c>
      <c r="H32" s="258">
        <f>ROUND((((SUM($BE$96:$BE$103)+SUM($BE$121:$BE$132))+SUM($BE$134:$BE$136))),2)</f>
        <v>0</v>
      </c>
      <c r="I32" s="192"/>
      <c r="J32" s="192"/>
      <c r="K32" s="23"/>
      <c r="L32" s="23"/>
      <c r="M32" s="258">
        <f>ROUND(((ROUND((SUM($BE$96:$BE$103)+SUM($BE$121:$BE$132)),2)*$F$32)+SUM($BE$134:$BE$136)*$F$32),2)</f>
        <v>0</v>
      </c>
      <c r="N32" s="192"/>
      <c r="O32" s="192"/>
      <c r="P32" s="192"/>
      <c r="Q32" s="23"/>
      <c r="R32" s="24"/>
    </row>
    <row r="33" spans="2:18" s="6" customFormat="1" ht="15" customHeight="1" x14ac:dyDescent="0.3">
      <c r="B33" s="22"/>
      <c r="C33" s="23"/>
      <c r="D33" s="23"/>
      <c r="E33" s="28" t="s">
        <v>43</v>
      </c>
      <c r="F33" s="105">
        <v>0.15</v>
      </c>
      <c r="G33" s="106" t="s">
        <v>42</v>
      </c>
      <c r="H33" s="258">
        <f>ROUND((((SUM($BF$96:$BF$103)+SUM($BF$121:$BF$132))+SUM($BF$134:$BF$136))),2)</f>
        <v>0</v>
      </c>
      <c r="I33" s="192"/>
      <c r="J33" s="192"/>
      <c r="K33" s="23"/>
      <c r="L33" s="23"/>
      <c r="M33" s="258">
        <f>ROUND(((ROUND((SUM($BF$96:$BF$103)+SUM($BF$121:$BF$132)),2)*$F$33)+SUM($BF$134:$BF$136)*$F$33),2)</f>
        <v>0</v>
      </c>
      <c r="N33" s="192"/>
      <c r="O33" s="192"/>
      <c r="P33" s="192"/>
      <c r="Q33" s="23"/>
      <c r="R33" s="24"/>
    </row>
    <row r="34" spans="2:18" s="6" customFormat="1" ht="15" hidden="1" customHeight="1" x14ac:dyDescent="0.3">
      <c r="B34" s="22"/>
      <c r="C34" s="23"/>
      <c r="D34" s="23"/>
      <c r="E34" s="28" t="s">
        <v>44</v>
      </c>
      <c r="F34" s="105">
        <v>0.21</v>
      </c>
      <c r="G34" s="106" t="s">
        <v>42</v>
      </c>
      <c r="H34" s="258">
        <f>ROUND((((SUM($BG$96:$BG$103)+SUM($BG$121:$BG$132))+SUM($BG$134:$BG$136))),2)</f>
        <v>0</v>
      </c>
      <c r="I34" s="192"/>
      <c r="J34" s="192"/>
      <c r="K34" s="23"/>
      <c r="L34" s="23"/>
      <c r="M34" s="258">
        <v>0</v>
      </c>
      <c r="N34" s="192"/>
      <c r="O34" s="192"/>
      <c r="P34" s="192"/>
      <c r="Q34" s="23"/>
      <c r="R34" s="24"/>
    </row>
    <row r="35" spans="2:18" s="6" customFormat="1" ht="15" hidden="1" customHeight="1" x14ac:dyDescent="0.3">
      <c r="B35" s="22"/>
      <c r="C35" s="23"/>
      <c r="D35" s="23"/>
      <c r="E35" s="28" t="s">
        <v>45</v>
      </c>
      <c r="F35" s="105">
        <v>0.15</v>
      </c>
      <c r="G35" s="106" t="s">
        <v>42</v>
      </c>
      <c r="H35" s="258">
        <f>ROUND((((SUM($BH$96:$BH$103)+SUM($BH$121:$BH$132))+SUM($BH$134:$BH$136))),2)</f>
        <v>0</v>
      </c>
      <c r="I35" s="192"/>
      <c r="J35" s="192"/>
      <c r="K35" s="23"/>
      <c r="L35" s="23"/>
      <c r="M35" s="258">
        <v>0</v>
      </c>
      <c r="N35" s="192"/>
      <c r="O35" s="192"/>
      <c r="P35" s="192"/>
      <c r="Q35" s="23"/>
      <c r="R35" s="24"/>
    </row>
    <row r="36" spans="2:18" s="6" customFormat="1" ht="15" hidden="1" customHeight="1" x14ac:dyDescent="0.3">
      <c r="B36" s="22"/>
      <c r="C36" s="23"/>
      <c r="D36" s="23"/>
      <c r="E36" s="28" t="s">
        <v>46</v>
      </c>
      <c r="F36" s="105">
        <v>0</v>
      </c>
      <c r="G36" s="106" t="s">
        <v>42</v>
      </c>
      <c r="H36" s="258">
        <f>ROUND((((SUM($BI$96:$BI$103)+SUM($BI$121:$BI$132))+SUM($BI$134:$BI$136))),2)</f>
        <v>0</v>
      </c>
      <c r="I36" s="192"/>
      <c r="J36" s="192"/>
      <c r="K36" s="23"/>
      <c r="L36" s="23"/>
      <c r="M36" s="258">
        <v>0</v>
      </c>
      <c r="N36" s="192"/>
      <c r="O36" s="192"/>
      <c r="P36" s="192"/>
      <c r="Q36" s="23"/>
      <c r="R36" s="24"/>
    </row>
    <row r="37" spans="2:18" s="6" customFormat="1" ht="7.5" customHeight="1" x14ac:dyDescent="0.3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6" customFormat="1" ht="26.25" customHeight="1" x14ac:dyDescent="0.3">
      <c r="B38" s="22"/>
      <c r="C38" s="31"/>
      <c r="D38" s="32" t="s">
        <v>47</v>
      </c>
      <c r="E38" s="33"/>
      <c r="F38" s="33"/>
      <c r="G38" s="107" t="s">
        <v>48</v>
      </c>
      <c r="H38" s="34" t="s">
        <v>49</v>
      </c>
      <c r="I38" s="33"/>
      <c r="J38" s="33"/>
      <c r="K38" s="33"/>
      <c r="L38" s="217">
        <f>SUM($M$30:$M$36)</f>
        <v>0</v>
      </c>
      <c r="M38" s="201"/>
      <c r="N38" s="201"/>
      <c r="O38" s="201"/>
      <c r="P38" s="202"/>
      <c r="Q38" s="31"/>
      <c r="R38" s="24"/>
    </row>
    <row r="39" spans="2:18" s="6" customFormat="1" ht="15" customHeight="1" x14ac:dyDescent="0.3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</row>
    <row r="40" spans="2:18" s="6" customFormat="1" ht="15" customHeight="1" x14ac:dyDescent="0.3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 ht="14.25" customHeight="1" x14ac:dyDescent="0.3"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2"/>
    </row>
    <row r="42" spans="2:18" ht="14.25" customHeight="1" x14ac:dyDescent="0.3"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/>
    </row>
    <row r="43" spans="2:18" ht="14.25" customHeight="1" x14ac:dyDescent="0.3"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</row>
    <row r="44" spans="2:18" ht="14.25" customHeight="1" x14ac:dyDescent="0.3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/>
    </row>
    <row r="45" spans="2:18" ht="14.25" customHeight="1" x14ac:dyDescent="0.3"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2"/>
    </row>
    <row r="46" spans="2:18" ht="14.25" customHeight="1" x14ac:dyDescent="0.3"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2"/>
    </row>
    <row r="47" spans="2:18" ht="14.25" customHeight="1" x14ac:dyDescent="0.3"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/>
    </row>
    <row r="48" spans="2:18" ht="14.25" customHeight="1" x14ac:dyDescent="0.3"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2"/>
    </row>
    <row r="49" spans="2:18" ht="14.25" customHeight="1" x14ac:dyDescent="0.3"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2"/>
    </row>
    <row r="50" spans="2:18" s="6" customFormat="1" ht="15.75" customHeight="1" x14ac:dyDescent="0.3">
      <c r="B50" s="22"/>
      <c r="C50" s="23"/>
      <c r="D50" s="35" t="s">
        <v>50</v>
      </c>
      <c r="E50" s="36"/>
      <c r="F50" s="36"/>
      <c r="G50" s="36"/>
      <c r="H50" s="37"/>
      <c r="I50" s="23"/>
      <c r="J50" s="35" t="s">
        <v>51</v>
      </c>
      <c r="K50" s="36"/>
      <c r="L50" s="36"/>
      <c r="M50" s="36"/>
      <c r="N50" s="36"/>
      <c r="O50" s="36"/>
      <c r="P50" s="37"/>
      <c r="Q50" s="23"/>
      <c r="R50" s="24"/>
    </row>
    <row r="51" spans="2:18" ht="14.25" customHeight="1" x14ac:dyDescent="0.3">
      <c r="B51" s="10"/>
      <c r="C51" s="11"/>
      <c r="D51" s="38"/>
      <c r="E51" s="11"/>
      <c r="F51" s="11"/>
      <c r="G51" s="11"/>
      <c r="H51" s="39"/>
      <c r="I51" s="11"/>
      <c r="J51" s="38"/>
      <c r="K51" s="11"/>
      <c r="L51" s="11"/>
      <c r="M51" s="11"/>
      <c r="N51" s="11"/>
      <c r="O51" s="11"/>
      <c r="P51" s="39"/>
      <c r="Q51" s="11"/>
      <c r="R51" s="12"/>
    </row>
    <row r="52" spans="2:18" ht="14.25" customHeight="1" x14ac:dyDescent="0.3">
      <c r="B52" s="10"/>
      <c r="C52" s="11"/>
      <c r="D52" s="38"/>
      <c r="E52" s="11"/>
      <c r="F52" s="11"/>
      <c r="G52" s="11"/>
      <c r="H52" s="39"/>
      <c r="I52" s="11"/>
      <c r="J52" s="38"/>
      <c r="K52" s="11"/>
      <c r="L52" s="11"/>
      <c r="M52" s="11"/>
      <c r="N52" s="11"/>
      <c r="O52" s="11"/>
      <c r="P52" s="39"/>
      <c r="Q52" s="11"/>
      <c r="R52" s="12"/>
    </row>
    <row r="53" spans="2:18" ht="14.25" customHeight="1" x14ac:dyDescent="0.3">
      <c r="B53" s="10"/>
      <c r="C53" s="11"/>
      <c r="D53" s="38"/>
      <c r="E53" s="11"/>
      <c r="F53" s="11"/>
      <c r="G53" s="11"/>
      <c r="H53" s="39"/>
      <c r="I53" s="11"/>
      <c r="J53" s="38"/>
      <c r="K53" s="11"/>
      <c r="L53" s="11"/>
      <c r="M53" s="11"/>
      <c r="N53" s="11"/>
      <c r="O53" s="11"/>
      <c r="P53" s="39"/>
      <c r="Q53" s="11"/>
      <c r="R53" s="12"/>
    </row>
    <row r="54" spans="2:18" ht="14.25" customHeight="1" x14ac:dyDescent="0.3">
      <c r="B54" s="10"/>
      <c r="C54" s="11"/>
      <c r="D54" s="38"/>
      <c r="E54" s="11"/>
      <c r="F54" s="11"/>
      <c r="G54" s="11"/>
      <c r="H54" s="39"/>
      <c r="I54" s="11"/>
      <c r="J54" s="38"/>
      <c r="K54" s="11"/>
      <c r="L54" s="11"/>
      <c r="M54" s="11"/>
      <c r="N54" s="11"/>
      <c r="O54" s="11"/>
      <c r="P54" s="39"/>
      <c r="Q54" s="11"/>
      <c r="R54" s="12"/>
    </row>
    <row r="55" spans="2:18" ht="14.25" customHeight="1" x14ac:dyDescent="0.3">
      <c r="B55" s="10"/>
      <c r="C55" s="11"/>
      <c r="D55" s="38"/>
      <c r="E55" s="11"/>
      <c r="F55" s="11"/>
      <c r="G55" s="11"/>
      <c r="H55" s="39"/>
      <c r="I55" s="11"/>
      <c r="J55" s="38"/>
      <c r="K55" s="11"/>
      <c r="L55" s="11"/>
      <c r="M55" s="11"/>
      <c r="N55" s="11"/>
      <c r="O55" s="11"/>
      <c r="P55" s="39"/>
      <c r="Q55" s="11"/>
      <c r="R55" s="12"/>
    </row>
    <row r="56" spans="2:18" ht="14.25" customHeight="1" x14ac:dyDescent="0.3">
      <c r="B56" s="10"/>
      <c r="C56" s="11"/>
      <c r="D56" s="38"/>
      <c r="E56" s="11"/>
      <c r="F56" s="11"/>
      <c r="G56" s="11"/>
      <c r="H56" s="39"/>
      <c r="I56" s="11"/>
      <c r="J56" s="38"/>
      <c r="K56" s="11"/>
      <c r="L56" s="11"/>
      <c r="M56" s="11"/>
      <c r="N56" s="11"/>
      <c r="O56" s="11"/>
      <c r="P56" s="39"/>
      <c r="Q56" s="11"/>
      <c r="R56" s="12"/>
    </row>
    <row r="57" spans="2:18" ht="14.25" customHeight="1" x14ac:dyDescent="0.3">
      <c r="B57" s="10"/>
      <c r="C57" s="11"/>
      <c r="D57" s="38"/>
      <c r="E57" s="11"/>
      <c r="F57" s="11"/>
      <c r="G57" s="11"/>
      <c r="H57" s="39"/>
      <c r="I57" s="11"/>
      <c r="J57" s="38"/>
      <c r="K57" s="11"/>
      <c r="L57" s="11"/>
      <c r="M57" s="11"/>
      <c r="N57" s="11"/>
      <c r="O57" s="11"/>
      <c r="P57" s="39"/>
      <c r="Q57" s="11"/>
      <c r="R57" s="12"/>
    </row>
    <row r="58" spans="2:18" ht="14.25" customHeight="1" x14ac:dyDescent="0.3">
      <c r="B58" s="10"/>
      <c r="C58" s="11"/>
      <c r="D58" s="38"/>
      <c r="E58" s="11"/>
      <c r="F58" s="11"/>
      <c r="G58" s="11"/>
      <c r="H58" s="39"/>
      <c r="I58" s="11"/>
      <c r="J58" s="38"/>
      <c r="K58" s="11"/>
      <c r="L58" s="11"/>
      <c r="M58" s="11"/>
      <c r="N58" s="11"/>
      <c r="O58" s="11"/>
      <c r="P58" s="39"/>
      <c r="Q58" s="11"/>
      <c r="R58" s="12"/>
    </row>
    <row r="59" spans="2:18" s="6" customFormat="1" ht="15.75" customHeight="1" x14ac:dyDescent="0.3">
      <c r="B59" s="22"/>
      <c r="C59" s="23"/>
      <c r="D59" s="40" t="s">
        <v>52</v>
      </c>
      <c r="E59" s="41"/>
      <c r="F59" s="41"/>
      <c r="G59" s="42" t="s">
        <v>53</v>
      </c>
      <c r="H59" s="43"/>
      <c r="I59" s="23"/>
      <c r="J59" s="40" t="s">
        <v>52</v>
      </c>
      <c r="K59" s="41"/>
      <c r="L59" s="41"/>
      <c r="M59" s="41"/>
      <c r="N59" s="42" t="s">
        <v>53</v>
      </c>
      <c r="O59" s="41"/>
      <c r="P59" s="43"/>
      <c r="Q59" s="23"/>
      <c r="R59" s="24"/>
    </row>
    <row r="60" spans="2:18" ht="14.25" customHeight="1" x14ac:dyDescent="0.3"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2"/>
    </row>
    <row r="61" spans="2:18" s="6" customFormat="1" ht="15.75" customHeight="1" x14ac:dyDescent="0.3">
      <c r="B61" s="22"/>
      <c r="C61" s="23"/>
      <c r="D61" s="35" t="s">
        <v>54</v>
      </c>
      <c r="E61" s="36"/>
      <c r="F61" s="36"/>
      <c r="G61" s="36"/>
      <c r="H61" s="37"/>
      <c r="I61" s="23"/>
      <c r="J61" s="35" t="s">
        <v>55</v>
      </c>
      <c r="K61" s="36"/>
      <c r="L61" s="36"/>
      <c r="M61" s="36"/>
      <c r="N61" s="36"/>
      <c r="O61" s="36"/>
      <c r="P61" s="37"/>
      <c r="Q61" s="23"/>
      <c r="R61" s="24"/>
    </row>
    <row r="62" spans="2:18" ht="14.25" customHeight="1" x14ac:dyDescent="0.3">
      <c r="B62" s="10"/>
      <c r="C62" s="11"/>
      <c r="D62" s="38"/>
      <c r="E62" s="11"/>
      <c r="F62" s="11"/>
      <c r="G62" s="11"/>
      <c r="H62" s="39"/>
      <c r="I62" s="11"/>
      <c r="J62" s="38"/>
      <c r="K62" s="11"/>
      <c r="L62" s="11"/>
      <c r="M62" s="11"/>
      <c r="N62" s="11"/>
      <c r="O62" s="11"/>
      <c r="P62" s="39"/>
      <c r="Q62" s="11"/>
      <c r="R62" s="12"/>
    </row>
    <row r="63" spans="2:18" ht="14.25" customHeight="1" x14ac:dyDescent="0.3">
      <c r="B63" s="10"/>
      <c r="C63" s="11"/>
      <c r="D63" s="38"/>
      <c r="E63" s="11"/>
      <c r="F63" s="11"/>
      <c r="G63" s="11"/>
      <c r="H63" s="39"/>
      <c r="I63" s="11"/>
      <c r="J63" s="38"/>
      <c r="K63" s="11"/>
      <c r="L63" s="11"/>
      <c r="M63" s="11"/>
      <c r="N63" s="11"/>
      <c r="O63" s="11"/>
      <c r="P63" s="39"/>
      <c r="Q63" s="11"/>
      <c r="R63" s="12"/>
    </row>
    <row r="64" spans="2:18" ht="14.25" customHeight="1" x14ac:dyDescent="0.3">
      <c r="B64" s="10"/>
      <c r="C64" s="11"/>
      <c r="D64" s="38"/>
      <c r="E64" s="11"/>
      <c r="F64" s="11"/>
      <c r="G64" s="11"/>
      <c r="H64" s="39"/>
      <c r="I64" s="11"/>
      <c r="J64" s="38"/>
      <c r="K64" s="11"/>
      <c r="L64" s="11"/>
      <c r="M64" s="11"/>
      <c r="N64" s="11"/>
      <c r="O64" s="11"/>
      <c r="P64" s="39"/>
      <c r="Q64" s="11"/>
      <c r="R64" s="12"/>
    </row>
    <row r="65" spans="2:21" ht="14.25" customHeight="1" x14ac:dyDescent="0.3">
      <c r="B65" s="10"/>
      <c r="C65" s="11"/>
      <c r="D65" s="38"/>
      <c r="E65" s="11"/>
      <c r="F65" s="11"/>
      <c r="G65" s="11"/>
      <c r="H65" s="39"/>
      <c r="I65" s="11"/>
      <c r="J65" s="38"/>
      <c r="K65" s="11"/>
      <c r="L65" s="11"/>
      <c r="M65" s="11"/>
      <c r="N65" s="11"/>
      <c r="O65" s="11"/>
      <c r="P65" s="39"/>
      <c r="Q65" s="11"/>
      <c r="R65" s="12"/>
    </row>
    <row r="66" spans="2:21" ht="14.25" customHeight="1" x14ac:dyDescent="0.3">
      <c r="B66" s="10"/>
      <c r="C66" s="11"/>
      <c r="D66" s="38"/>
      <c r="E66" s="11"/>
      <c r="F66" s="11"/>
      <c r="G66" s="11"/>
      <c r="H66" s="39"/>
      <c r="I66" s="11"/>
      <c r="J66" s="38"/>
      <c r="K66" s="11"/>
      <c r="L66" s="11"/>
      <c r="M66" s="11"/>
      <c r="N66" s="11"/>
      <c r="O66" s="11"/>
      <c r="P66" s="39"/>
      <c r="Q66" s="11"/>
      <c r="R66" s="12"/>
    </row>
    <row r="67" spans="2:21" ht="14.25" customHeight="1" x14ac:dyDescent="0.3">
      <c r="B67" s="10"/>
      <c r="C67" s="11"/>
      <c r="D67" s="38"/>
      <c r="E67" s="11"/>
      <c r="F67" s="11"/>
      <c r="G67" s="11"/>
      <c r="H67" s="39"/>
      <c r="I67" s="11"/>
      <c r="J67" s="38"/>
      <c r="K67" s="11"/>
      <c r="L67" s="11"/>
      <c r="M67" s="11"/>
      <c r="N67" s="11"/>
      <c r="O67" s="11"/>
      <c r="P67" s="39"/>
      <c r="Q67" s="11"/>
      <c r="R67" s="12"/>
    </row>
    <row r="68" spans="2:21" ht="14.25" customHeight="1" x14ac:dyDescent="0.3">
      <c r="B68" s="10"/>
      <c r="C68" s="11"/>
      <c r="D68" s="38"/>
      <c r="E68" s="11"/>
      <c r="F68" s="11"/>
      <c r="G68" s="11"/>
      <c r="H68" s="39"/>
      <c r="I68" s="11"/>
      <c r="J68" s="38"/>
      <c r="K68" s="11"/>
      <c r="L68" s="11"/>
      <c r="M68" s="11"/>
      <c r="N68" s="11"/>
      <c r="O68" s="11"/>
      <c r="P68" s="39"/>
      <c r="Q68" s="11"/>
      <c r="R68" s="12"/>
    </row>
    <row r="69" spans="2:21" ht="14.25" customHeight="1" x14ac:dyDescent="0.3">
      <c r="B69" s="10"/>
      <c r="C69" s="11"/>
      <c r="D69" s="38"/>
      <c r="E69" s="11"/>
      <c r="F69" s="11"/>
      <c r="G69" s="11"/>
      <c r="H69" s="39"/>
      <c r="I69" s="11"/>
      <c r="J69" s="38"/>
      <c r="K69" s="11"/>
      <c r="L69" s="11"/>
      <c r="M69" s="11"/>
      <c r="N69" s="11"/>
      <c r="O69" s="11"/>
      <c r="P69" s="39"/>
      <c r="Q69" s="11"/>
      <c r="R69" s="12"/>
    </row>
    <row r="70" spans="2:21" s="6" customFormat="1" ht="15.75" customHeight="1" x14ac:dyDescent="0.3">
      <c r="B70" s="22"/>
      <c r="C70" s="23"/>
      <c r="D70" s="40" t="s">
        <v>52</v>
      </c>
      <c r="E70" s="41"/>
      <c r="F70" s="41"/>
      <c r="G70" s="42" t="s">
        <v>53</v>
      </c>
      <c r="H70" s="43"/>
      <c r="I70" s="23"/>
      <c r="J70" s="40" t="s">
        <v>52</v>
      </c>
      <c r="K70" s="41"/>
      <c r="L70" s="41"/>
      <c r="M70" s="41"/>
      <c r="N70" s="42" t="s">
        <v>53</v>
      </c>
      <c r="O70" s="41"/>
      <c r="P70" s="43"/>
      <c r="Q70" s="23"/>
      <c r="R70" s="24"/>
    </row>
    <row r="71" spans="2:21" s="6" customFormat="1" ht="15" customHeight="1" x14ac:dyDescent="0.3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6"/>
    </row>
    <row r="75" spans="2:21" s="6" customFormat="1" ht="7.5" customHeight="1" x14ac:dyDescent="0.3">
      <c r="B75" s="108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10"/>
    </row>
    <row r="76" spans="2:21" s="6" customFormat="1" ht="37.5" customHeight="1" x14ac:dyDescent="0.3">
      <c r="B76" s="22"/>
      <c r="C76" s="203" t="s">
        <v>102</v>
      </c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24"/>
      <c r="T76" s="23"/>
      <c r="U76" s="23"/>
    </row>
    <row r="77" spans="2:21" s="6" customFormat="1" ht="7.5" customHeight="1" x14ac:dyDescent="0.3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  <c r="T77" s="23"/>
      <c r="U77" s="23"/>
    </row>
    <row r="78" spans="2:21" s="6" customFormat="1" ht="30.75" customHeight="1" x14ac:dyDescent="0.3">
      <c r="B78" s="22"/>
      <c r="C78" s="18" t="s">
        <v>17</v>
      </c>
      <c r="D78" s="23"/>
      <c r="E78" s="23"/>
      <c r="F78" s="253" t="str">
        <f>$F$6</f>
        <v>Špejchar  - oprava jihovýchodní fasády</v>
      </c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23"/>
      <c r="R78" s="24"/>
      <c r="T78" s="23"/>
      <c r="U78" s="23"/>
    </row>
    <row r="79" spans="2:21" s="6" customFormat="1" ht="37.5" customHeight="1" x14ac:dyDescent="0.3">
      <c r="B79" s="22"/>
      <c r="C79" s="55" t="s">
        <v>99</v>
      </c>
      <c r="D79" s="23"/>
      <c r="E79" s="23"/>
      <c r="F79" s="204" t="str">
        <f>$F$7</f>
        <v>101 - VON</v>
      </c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23"/>
      <c r="R79" s="24"/>
      <c r="T79" s="23"/>
      <c r="U79" s="23"/>
    </row>
    <row r="80" spans="2:21" s="6" customFormat="1" ht="7.5" customHeight="1" x14ac:dyDescent="0.3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/>
      <c r="T80" s="23"/>
      <c r="U80" s="23"/>
    </row>
    <row r="81" spans="2:47" s="6" customFormat="1" ht="18.75" customHeight="1" x14ac:dyDescent="0.3">
      <c r="B81" s="22"/>
      <c r="C81" s="18" t="s">
        <v>23</v>
      </c>
      <c r="D81" s="23"/>
      <c r="E81" s="23"/>
      <c r="F81" s="16" t="str">
        <f>$F$9</f>
        <v xml:space="preserve"> </v>
      </c>
      <c r="G81" s="23"/>
      <c r="H81" s="23"/>
      <c r="I81" s="23"/>
      <c r="J81" s="23"/>
      <c r="K81" s="18" t="s">
        <v>25</v>
      </c>
      <c r="L81" s="23"/>
      <c r="M81" s="249">
        <f>IF($O$9="","",$O$9)</f>
        <v>42656</v>
      </c>
      <c r="N81" s="192"/>
      <c r="O81" s="192"/>
      <c r="P81" s="192"/>
      <c r="Q81" s="23"/>
      <c r="R81" s="24"/>
      <c r="T81" s="23"/>
      <c r="U81" s="23"/>
    </row>
    <row r="82" spans="2:47" s="6" customFormat="1" ht="7.5" customHeight="1" x14ac:dyDescent="0.3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  <c r="T82" s="23"/>
      <c r="U82" s="23"/>
    </row>
    <row r="83" spans="2:47" s="6" customFormat="1" ht="15.75" customHeight="1" x14ac:dyDescent="0.3">
      <c r="B83" s="22"/>
      <c r="C83" s="18" t="s">
        <v>28</v>
      </c>
      <c r="D83" s="23"/>
      <c r="E83" s="23"/>
      <c r="F83" s="16" t="str">
        <f>$E$12</f>
        <v xml:space="preserve"> </v>
      </c>
      <c r="G83" s="23"/>
      <c r="H83" s="23"/>
      <c r="I83" s="23"/>
      <c r="J83" s="23"/>
      <c r="K83" s="18" t="s">
        <v>33</v>
      </c>
      <c r="L83" s="23"/>
      <c r="M83" s="206" t="str">
        <f>$E$18</f>
        <v xml:space="preserve"> </v>
      </c>
      <c r="N83" s="192"/>
      <c r="O83" s="192"/>
      <c r="P83" s="192"/>
      <c r="Q83" s="192"/>
      <c r="R83" s="24"/>
      <c r="T83" s="23"/>
      <c r="U83" s="23"/>
    </row>
    <row r="84" spans="2:47" s="6" customFormat="1" ht="15" customHeight="1" x14ac:dyDescent="0.3">
      <c r="B84" s="22"/>
      <c r="C84" s="18" t="s">
        <v>31</v>
      </c>
      <c r="D84" s="23"/>
      <c r="E84" s="23"/>
      <c r="F84" s="16" t="str">
        <f>IF($E$15="","",$E$15)</f>
        <v>Vyplň údaj</v>
      </c>
      <c r="G84" s="23"/>
      <c r="H84" s="23"/>
      <c r="I84" s="23"/>
      <c r="J84" s="23"/>
      <c r="K84" s="18" t="s">
        <v>35</v>
      </c>
      <c r="L84" s="23"/>
      <c r="M84" s="206" t="str">
        <f>$E$21</f>
        <v xml:space="preserve"> </v>
      </c>
      <c r="N84" s="192"/>
      <c r="O84" s="192"/>
      <c r="P84" s="192"/>
      <c r="Q84" s="192"/>
      <c r="R84" s="24"/>
      <c r="T84" s="23"/>
      <c r="U84" s="23"/>
    </row>
    <row r="85" spans="2:47" s="6" customFormat="1" ht="11.25" customHeight="1" x14ac:dyDescent="0.3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  <c r="T85" s="23"/>
      <c r="U85" s="23"/>
    </row>
    <row r="86" spans="2:47" s="6" customFormat="1" ht="30" customHeight="1" x14ac:dyDescent="0.3">
      <c r="B86" s="22"/>
      <c r="C86" s="257" t="s">
        <v>103</v>
      </c>
      <c r="D86" s="187"/>
      <c r="E86" s="187"/>
      <c r="F86" s="187"/>
      <c r="G86" s="187"/>
      <c r="H86" s="31"/>
      <c r="I86" s="31"/>
      <c r="J86" s="31"/>
      <c r="K86" s="31"/>
      <c r="L86" s="31"/>
      <c r="M86" s="31"/>
      <c r="N86" s="257" t="s">
        <v>104</v>
      </c>
      <c r="O86" s="192"/>
      <c r="P86" s="192"/>
      <c r="Q86" s="192"/>
      <c r="R86" s="24"/>
      <c r="T86" s="23"/>
      <c r="U86" s="23"/>
    </row>
    <row r="87" spans="2:47" s="6" customFormat="1" ht="11.25" customHeight="1" x14ac:dyDescent="0.3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/>
      <c r="T87" s="23"/>
      <c r="U87" s="23"/>
    </row>
    <row r="88" spans="2:47" s="6" customFormat="1" ht="30" customHeight="1" x14ac:dyDescent="0.3">
      <c r="B88" s="22"/>
      <c r="C88" s="69" t="s">
        <v>105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190">
        <f>$N$121</f>
        <v>0</v>
      </c>
      <c r="O88" s="192"/>
      <c r="P88" s="192"/>
      <c r="Q88" s="192"/>
      <c r="R88" s="24"/>
      <c r="T88" s="23"/>
      <c r="U88" s="23"/>
      <c r="AU88" s="6" t="s">
        <v>106</v>
      </c>
    </row>
    <row r="89" spans="2:47" s="74" customFormat="1" ht="25.5" customHeight="1" x14ac:dyDescent="0.3">
      <c r="B89" s="111"/>
      <c r="C89" s="112"/>
      <c r="D89" s="112" t="s">
        <v>491</v>
      </c>
      <c r="E89" s="112"/>
      <c r="F89" s="112"/>
      <c r="G89" s="112"/>
      <c r="H89" s="112"/>
      <c r="I89" s="112"/>
      <c r="J89" s="112"/>
      <c r="K89" s="112"/>
      <c r="L89" s="112"/>
      <c r="M89" s="112"/>
      <c r="N89" s="256">
        <f>$N$122</f>
        <v>0</v>
      </c>
      <c r="O89" s="255"/>
      <c r="P89" s="255"/>
      <c r="Q89" s="255"/>
      <c r="R89" s="113"/>
      <c r="T89" s="112"/>
      <c r="U89" s="112"/>
    </row>
    <row r="90" spans="2:47" s="114" customFormat="1" ht="21" customHeight="1" x14ac:dyDescent="0.3">
      <c r="B90" s="115"/>
      <c r="C90" s="87"/>
      <c r="D90" s="87" t="s">
        <v>492</v>
      </c>
      <c r="E90" s="87"/>
      <c r="F90" s="87"/>
      <c r="G90" s="87"/>
      <c r="H90" s="87"/>
      <c r="I90" s="87"/>
      <c r="J90" s="87"/>
      <c r="K90" s="87"/>
      <c r="L90" s="87"/>
      <c r="M90" s="87"/>
      <c r="N90" s="194">
        <f>$N$123</f>
        <v>0</v>
      </c>
      <c r="O90" s="254"/>
      <c r="P90" s="254"/>
      <c r="Q90" s="254"/>
      <c r="R90" s="116"/>
      <c r="T90" s="87"/>
      <c r="U90" s="87"/>
    </row>
    <row r="91" spans="2:47" s="114" customFormat="1" ht="21" customHeight="1" x14ac:dyDescent="0.3">
      <c r="B91" s="115"/>
      <c r="C91" s="87"/>
      <c r="D91" s="87" t="s">
        <v>493</v>
      </c>
      <c r="E91" s="87"/>
      <c r="F91" s="87"/>
      <c r="G91" s="87"/>
      <c r="H91" s="87"/>
      <c r="I91" s="87"/>
      <c r="J91" s="87"/>
      <c r="K91" s="87"/>
      <c r="L91" s="87"/>
      <c r="M91" s="87"/>
      <c r="N91" s="194">
        <f>$N$125</f>
        <v>0</v>
      </c>
      <c r="O91" s="254"/>
      <c r="P91" s="254"/>
      <c r="Q91" s="254"/>
      <c r="R91" s="116"/>
      <c r="T91" s="87"/>
      <c r="U91" s="87"/>
    </row>
    <row r="92" spans="2:47" s="114" customFormat="1" ht="21" customHeight="1" x14ac:dyDescent="0.3">
      <c r="B92" s="115"/>
      <c r="C92" s="87"/>
      <c r="D92" s="87" t="s">
        <v>494</v>
      </c>
      <c r="E92" s="87"/>
      <c r="F92" s="87"/>
      <c r="G92" s="87"/>
      <c r="H92" s="87"/>
      <c r="I92" s="87"/>
      <c r="J92" s="87"/>
      <c r="K92" s="87"/>
      <c r="L92" s="87"/>
      <c r="M92" s="87"/>
      <c r="N92" s="194">
        <f>$N$127</f>
        <v>0</v>
      </c>
      <c r="O92" s="254"/>
      <c r="P92" s="254"/>
      <c r="Q92" s="254"/>
      <c r="R92" s="116"/>
      <c r="T92" s="87"/>
      <c r="U92" s="87"/>
    </row>
    <row r="93" spans="2:47" s="114" customFormat="1" ht="21" customHeight="1" x14ac:dyDescent="0.3">
      <c r="B93" s="115"/>
      <c r="C93" s="87"/>
      <c r="D93" s="87" t="s">
        <v>495</v>
      </c>
      <c r="E93" s="87"/>
      <c r="F93" s="87"/>
      <c r="G93" s="87"/>
      <c r="H93" s="87"/>
      <c r="I93" s="87"/>
      <c r="J93" s="87"/>
      <c r="K93" s="87"/>
      <c r="L93" s="87"/>
      <c r="M93" s="87"/>
      <c r="N93" s="194">
        <f>$N$129</f>
        <v>0</v>
      </c>
      <c r="O93" s="254"/>
      <c r="P93" s="254"/>
      <c r="Q93" s="254"/>
      <c r="R93" s="116"/>
      <c r="T93" s="87"/>
      <c r="U93" s="87"/>
    </row>
    <row r="94" spans="2:47" s="74" customFormat="1" ht="22.5" customHeight="1" x14ac:dyDescent="0.35">
      <c r="B94" s="111"/>
      <c r="C94" s="112"/>
      <c r="D94" s="112" t="s">
        <v>120</v>
      </c>
      <c r="E94" s="112"/>
      <c r="F94" s="112"/>
      <c r="G94" s="112"/>
      <c r="H94" s="112"/>
      <c r="I94" s="112"/>
      <c r="J94" s="112"/>
      <c r="K94" s="112"/>
      <c r="L94" s="112"/>
      <c r="M94" s="112"/>
      <c r="N94" s="230">
        <f>$N$133</f>
        <v>0</v>
      </c>
      <c r="O94" s="255"/>
      <c r="P94" s="255"/>
      <c r="Q94" s="255"/>
      <c r="R94" s="113"/>
      <c r="T94" s="112"/>
      <c r="U94" s="112"/>
    </row>
    <row r="95" spans="2:47" s="6" customFormat="1" ht="22.5" customHeight="1" x14ac:dyDescent="0.3"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T95" s="23"/>
      <c r="U95" s="23"/>
    </row>
    <row r="96" spans="2:47" s="6" customFormat="1" ht="30" customHeight="1" x14ac:dyDescent="0.3">
      <c r="B96" s="22"/>
      <c r="C96" s="69" t="s">
        <v>121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190">
        <f>ROUND($N$97+$N$98+$N$99+$N$100+$N$101+$N$102,2)</f>
        <v>0</v>
      </c>
      <c r="O96" s="192"/>
      <c r="P96" s="192"/>
      <c r="Q96" s="192"/>
      <c r="R96" s="24"/>
      <c r="T96" s="117"/>
      <c r="U96" s="118" t="s">
        <v>40</v>
      </c>
    </row>
    <row r="97" spans="2:62" s="6" customFormat="1" ht="18.75" customHeight="1" x14ac:dyDescent="0.3">
      <c r="B97" s="22"/>
      <c r="C97" s="23"/>
      <c r="D97" s="197" t="s">
        <v>122</v>
      </c>
      <c r="E97" s="192"/>
      <c r="F97" s="192"/>
      <c r="G97" s="192"/>
      <c r="H97" s="192"/>
      <c r="I97" s="23"/>
      <c r="J97" s="23"/>
      <c r="K97" s="23"/>
      <c r="L97" s="23"/>
      <c r="M97" s="23"/>
      <c r="N97" s="193">
        <f>ROUND($N$88*$T$97,2)</f>
        <v>0</v>
      </c>
      <c r="O97" s="192"/>
      <c r="P97" s="192"/>
      <c r="Q97" s="192"/>
      <c r="R97" s="24"/>
      <c r="T97" s="119"/>
      <c r="U97" s="120" t="s">
        <v>41</v>
      </c>
      <c r="AY97" s="6" t="s">
        <v>123</v>
      </c>
      <c r="BE97" s="91">
        <f>IF($U$97="základní",$N$97,0)</f>
        <v>0</v>
      </c>
      <c r="BF97" s="91">
        <f>IF($U$97="snížená",$N$97,0)</f>
        <v>0</v>
      </c>
      <c r="BG97" s="91">
        <f>IF($U$97="zákl. přenesená",$N$97,0)</f>
        <v>0</v>
      </c>
      <c r="BH97" s="91">
        <f>IF($U$97="sníž. přenesená",$N$97,0)</f>
        <v>0</v>
      </c>
      <c r="BI97" s="91">
        <f>IF($U$97="nulová",$N$97,0)</f>
        <v>0</v>
      </c>
      <c r="BJ97" s="6" t="s">
        <v>22</v>
      </c>
    </row>
    <row r="98" spans="2:62" s="6" customFormat="1" ht="18.75" customHeight="1" x14ac:dyDescent="0.3">
      <c r="B98" s="22"/>
      <c r="C98" s="23"/>
      <c r="D98" s="197" t="s">
        <v>124</v>
      </c>
      <c r="E98" s="192"/>
      <c r="F98" s="192"/>
      <c r="G98" s="192"/>
      <c r="H98" s="192"/>
      <c r="I98" s="23"/>
      <c r="J98" s="23"/>
      <c r="K98" s="23"/>
      <c r="L98" s="23"/>
      <c r="M98" s="23"/>
      <c r="N98" s="193">
        <f>ROUND($N$88*$T$98,2)</f>
        <v>0</v>
      </c>
      <c r="O98" s="192"/>
      <c r="P98" s="192"/>
      <c r="Q98" s="192"/>
      <c r="R98" s="24"/>
      <c r="T98" s="119"/>
      <c r="U98" s="120" t="s">
        <v>41</v>
      </c>
      <c r="AY98" s="6" t="s">
        <v>123</v>
      </c>
      <c r="BE98" s="91">
        <f>IF($U$98="základní",$N$98,0)</f>
        <v>0</v>
      </c>
      <c r="BF98" s="91">
        <f>IF($U$98="snížená",$N$98,0)</f>
        <v>0</v>
      </c>
      <c r="BG98" s="91">
        <f>IF($U$98="zákl. přenesená",$N$98,0)</f>
        <v>0</v>
      </c>
      <c r="BH98" s="91">
        <f>IF($U$98="sníž. přenesená",$N$98,0)</f>
        <v>0</v>
      </c>
      <c r="BI98" s="91">
        <f>IF($U$98="nulová",$N$98,0)</f>
        <v>0</v>
      </c>
      <c r="BJ98" s="6" t="s">
        <v>22</v>
      </c>
    </row>
    <row r="99" spans="2:62" s="6" customFormat="1" ht="18.75" customHeight="1" x14ac:dyDescent="0.3">
      <c r="B99" s="22"/>
      <c r="C99" s="23"/>
      <c r="D99" s="197" t="s">
        <v>125</v>
      </c>
      <c r="E99" s="192"/>
      <c r="F99" s="192"/>
      <c r="G99" s="192"/>
      <c r="H99" s="192"/>
      <c r="I99" s="23"/>
      <c r="J99" s="23"/>
      <c r="K99" s="23"/>
      <c r="L99" s="23"/>
      <c r="M99" s="23"/>
      <c r="N99" s="193">
        <f>ROUND($N$88*$T$99,2)</f>
        <v>0</v>
      </c>
      <c r="O99" s="192"/>
      <c r="P99" s="192"/>
      <c r="Q99" s="192"/>
      <c r="R99" s="24"/>
      <c r="T99" s="119"/>
      <c r="U99" s="120" t="s">
        <v>41</v>
      </c>
      <c r="AY99" s="6" t="s">
        <v>123</v>
      </c>
      <c r="BE99" s="91">
        <f>IF($U$99="základní",$N$99,0)</f>
        <v>0</v>
      </c>
      <c r="BF99" s="91">
        <f>IF($U$99="snížená",$N$99,0)</f>
        <v>0</v>
      </c>
      <c r="BG99" s="91">
        <f>IF($U$99="zákl. přenesená",$N$99,0)</f>
        <v>0</v>
      </c>
      <c r="BH99" s="91">
        <f>IF($U$99="sníž. přenesená",$N$99,0)</f>
        <v>0</v>
      </c>
      <c r="BI99" s="91">
        <f>IF($U$99="nulová",$N$99,0)</f>
        <v>0</v>
      </c>
      <c r="BJ99" s="6" t="s">
        <v>22</v>
      </c>
    </row>
    <row r="100" spans="2:62" s="6" customFormat="1" ht="18.75" customHeight="1" x14ac:dyDescent="0.3">
      <c r="B100" s="22"/>
      <c r="C100" s="23"/>
      <c r="D100" s="197" t="s">
        <v>126</v>
      </c>
      <c r="E100" s="192"/>
      <c r="F100" s="192"/>
      <c r="G100" s="192"/>
      <c r="H100" s="192"/>
      <c r="I100" s="23"/>
      <c r="J100" s="23"/>
      <c r="K100" s="23"/>
      <c r="L100" s="23"/>
      <c r="M100" s="23"/>
      <c r="N100" s="193">
        <f>ROUND($N$88*$T$100,2)</f>
        <v>0</v>
      </c>
      <c r="O100" s="192"/>
      <c r="P100" s="192"/>
      <c r="Q100" s="192"/>
      <c r="R100" s="24"/>
      <c r="T100" s="119"/>
      <c r="U100" s="120" t="s">
        <v>41</v>
      </c>
      <c r="AY100" s="6" t="s">
        <v>123</v>
      </c>
      <c r="BE100" s="91">
        <f>IF($U$100="základní",$N$100,0)</f>
        <v>0</v>
      </c>
      <c r="BF100" s="91">
        <f>IF($U$100="snížená",$N$100,0)</f>
        <v>0</v>
      </c>
      <c r="BG100" s="91">
        <f>IF($U$100="zákl. přenesená",$N$100,0)</f>
        <v>0</v>
      </c>
      <c r="BH100" s="91">
        <f>IF($U$100="sníž. přenesená",$N$100,0)</f>
        <v>0</v>
      </c>
      <c r="BI100" s="91">
        <f>IF($U$100="nulová",$N$100,0)</f>
        <v>0</v>
      </c>
      <c r="BJ100" s="6" t="s">
        <v>22</v>
      </c>
    </row>
    <row r="101" spans="2:62" s="6" customFormat="1" ht="18.75" customHeight="1" x14ac:dyDescent="0.3">
      <c r="B101" s="22"/>
      <c r="C101" s="23"/>
      <c r="D101" s="197" t="s">
        <v>127</v>
      </c>
      <c r="E101" s="192"/>
      <c r="F101" s="192"/>
      <c r="G101" s="192"/>
      <c r="H101" s="192"/>
      <c r="I101" s="23"/>
      <c r="J101" s="23"/>
      <c r="K101" s="23"/>
      <c r="L101" s="23"/>
      <c r="M101" s="23"/>
      <c r="N101" s="193">
        <f>ROUND($N$88*$T$101,2)</f>
        <v>0</v>
      </c>
      <c r="O101" s="192"/>
      <c r="P101" s="192"/>
      <c r="Q101" s="192"/>
      <c r="R101" s="24"/>
      <c r="T101" s="119"/>
      <c r="U101" s="120" t="s">
        <v>41</v>
      </c>
      <c r="AY101" s="6" t="s">
        <v>123</v>
      </c>
      <c r="BE101" s="91">
        <f>IF($U$101="základní",$N$101,0)</f>
        <v>0</v>
      </c>
      <c r="BF101" s="91">
        <f>IF($U$101="snížená",$N$101,0)</f>
        <v>0</v>
      </c>
      <c r="BG101" s="91">
        <f>IF($U$101="zákl. přenesená",$N$101,0)</f>
        <v>0</v>
      </c>
      <c r="BH101" s="91">
        <f>IF($U$101="sníž. přenesená",$N$101,0)</f>
        <v>0</v>
      </c>
      <c r="BI101" s="91">
        <f>IF($U$101="nulová",$N$101,0)</f>
        <v>0</v>
      </c>
      <c r="BJ101" s="6" t="s">
        <v>22</v>
      </c>
    </row>
    <row r="102" spans="2:62" s="6" customFormat="1" ht="18.75" customHeight="1" x14ac:dyDescent="0.3">
      <c r="B102" s="22"/>
      <c r="C102" s="23"/>
      <c r="D102" s="87" t="s">
        <v>128</v>
      </c>
      <c r="E102" s="23"/>
      <c r="F102" s="23"/>
      <c r="G102" s="23"/>
      <c r="H102" s="23"/>
      <c r="I102" s="23"/>
      <c r="J102" s="23"/>
      <c r="K102" s="23"/>
      <c r="L102" s="23"/>
      <c r="M102" s="23"/>
      <c r="N102" s="193">
        <f>ROUND($N$88*$T$102,2)</f>
        <v>0</v>
      </c>
      <c r="O102" s="192"/>
      <c r="P102" s="192"/>
      <c r="Q102" s="192"/>
      <c r="R102" s="24"/>
      <c r="T102" s="121"/>
      <c r="U102" s="122" t="s">
        <v>41</v>
      </c>
      <c r="AY102" s="6" t="s">
        <v>129</v>
      </c>
      <c r="BE102" s="91">
        <f>IF($U$102="základní",$N$102,0)</f>
        <v>0</v>
      </c>
      <c r="BF102" s="91">
        <f>IF($U$102="snížená",$N$102,0)</f>
        <v>0</v>
      </c>
      <c r="BG102" s="91">
        <f>IF($U$102="zákl. přenesená",$N$102,0)</f>
        <v>0</v>
      </c>
      <c r="BH102" s="91">
        <f>IF($U$102="sníž. přenesená",$N$102,0)</f>
        <v>0</v>
      </c>
      <c r="BI102" s="91">
        <f>IF($U$102="nulová",$N$102,0)</f>
        <v>0</v>
      </c>
      <c r="BJ102" s="6" t="s">
        <v>22</v>
      </c>
    </row>
    <row r="103" spans="2:62" s="6" customFormat="1" ht="14.25" customHeight="1" x14ac:dyDescent="0.3"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4"/>
      <c r="T103" s="23"/>
      <c r="U103" s="23"/>
    </row>
    <row r="104" spans="2:62" s="6" customFormat="1" ht="30" customHeight="1" x14ac:dyDescent="0.3">
      <c r="B104" s="22"/>
      <c r="C104" s="98" t="s">
        <v>95</v>
      </c>
      <c r="D104" s="31"/>
      <c r="E104" s="31"/>
      <c r="F104" s="31"/>
      <c r="G104" s="31"/>
      <c r="H104" s="31"/>
      <c r="I104" s="31"/>
      <c r="J104" s="31"/>
      <c r="K104" s="31"/>
      <c r="L104" s="186">
        <f>ROUND(SUM($N$88+$N$96),2)</f>
        <v>0</v>
      </c>
      <c r="M104" s="187"/>
      <c r="N104" s="187"/>
      <c r="O104" s="187"/>
      <c r="P104" s="187"/>
      <c r="Q104" s="187"/>
      <c r="R104" s="24"/>
      <c r="T104" s="23"/>
      <c r="U104" s="23"/>
    </row>
    <row r="105" spans="2:62" s="6" customFormat="1" ht="7.5" customHeight="1" x14ac:dyDescent="0.3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6"/>
      <c r="T105" s="23"/>
      <c r="U105" s="23"/>
    </row>
    <row r="109" spans="2:62" s="6" customFormat="1" ht="7.5" customHeight="1" x14ac:dyDescent="0.3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9"/>
    </row>
    <row r="110" spans="2:62" s="6" customFormat="1" ht="37.5" customHeight="1" x14ac:dyDescent="0.3">
      <c r="B110" s="22"/>
      <c r="C110" s="203" t="s">
        <v>130</v>
      </c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24"/>
    </row>
    <row r="111" spans="2:62" s="6" customFormat="1" ht="7.5" customHeight="1" x14ac:dyDescent="0.3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4"/>
    </row>
    <row r="112" spans="2:62" s="6" customFormat="1" ht="30.75" customHeight="1" x14ac:dyDescent="0.3">
      <c r="B112" s="22"/>
      <c r="C112" s="18" t="s">
        <v>17</v>
      </c>
      <c r="D112" s="23"/>
      <c r="E112" s="23"/>
      <c r="F112" s="253" t="str">
        <f>$F$6</f>
        <v>Špejchar  - oprava jihovýchodní fasády</v>
      </c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23"/>
      <c r="R112" s="24"/>
    </row>
    <row r="113" spans="2:65" s="6" customFormat="1" ht="37.5" customHeight="1" x14ac:dyDescent="0.3">
      <c r="B113" s="22"/>
      <c r="C113" s="55" t="s">
        <v>99</v>
      </c>
      <c r="D113" s="23"/>
      <c r="E113" s="23"/>
      <c r="F113" s="204" t="str">
        <f>$F$7</f>
        <v>101 - VON</v>
      </c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23"/>
      <c r="R113" s="24"/>
    </row>
    <row r="114" spans="2:65" s="6" customFormat="1" ht="7.5" customHeight="1" x14ac:dyDescent="0.3"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4"/>
    </row>
    <row r="115" spans="2:65" s="6" customFormat="1" ht="18.75" customHeight="1" x14ac:dyDescent="0.3">
      <c r="B115" s="22"/>
      <c r="C115" s="18" t="s">
        <v>23</v>
      </c>
      <c r="D115" s="23"/>
      <c r="E115" s="23"/>
      <c r="F115" s="16" t="str">
        <f>$F$9</f>
        <v xml:space="preserve"> </v>
      </c>
      <c r="G115" s="23"/>
      <c r="H115" s="23"/>
      <c r="I115" s="23"/>
      <c r="J115" s="23"/>
      <c r="K115" s="18" t="s">
        <v>25</v>
      </c>
      <c r="L115" s="23"/>
      <c r="M115" s="249">
        <f>IF($O$9="","",$O$9)</f>
        <v>42656</v>
      </c>
      <c r="N115" s="192"/>
      <c r="O115" s="192"/>
      <c r="P115" s="192"/>
      <c r="Q115" s="23"/>
      <c r="R115" s="24"/>
    </row>
    <row r="116" spans="2:65" s="6" customFormat="1" ht="7.5" customHeight="1" x14ac:dyDescent="0.3"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4"/>
    </row>
    <row r="117" spans="2:65" s="6" customFormat="1" ht="15.75" customHeight="1" x14ac:dyDescent="0.3">
      <c r="B117" s="22"/>
      <c r="C117" s="18" t="s">
        <v>28</v>
      </c>
      <c r="D117" s="23"/>
      <c r="E117" s="23"/>
      <c r="F117" s="16" t="str">
        <f>$E$12</f>
        <v xml:space="preserve"> </v>
      </c>
      <c r="G117" s="23"/>
      <c r="H117" s="23"/>
      <c r="I117" s="23"/>
      <c r="J117" s="23"/>
      <c r="K117" s="18" t="s">
        <v>33</v>
      </c>
      <c r="L117" s="23"/>
      <c r="M117" s="206" t="str">
        <f>$E$18</f>
        <v xml:space="preserve"> </v>
      </c>
      <c r="N117" s="192"/>
      <c r="O117" s="192"/>
      <c r="P117" s="192"/>
      <c r="Q117" s="192"/>
      <c r="R117" s="24"/>
    </row>
    <row r="118" spans="2:65" s="6" customFormat="1" ht="15" customHeight="1" x14ac:dyDescent="0.3">
      <c r="B118" s="22"/>
      <c r="C118" s="18" t="s">
        <v>31</v>
      </c>
      <c r="D118" s="23"/>
      <c r="E118" s="23"/>
      <c r="F118" s="16" t="str">
        <f>IF($E$15="","",$E$15)</f>
        <v>Vyplň údaj</v>
      </c>
      <c r="G118" s="23"/>
      <c r="H118" s="23"/>
      <c r="I118" s="23"/>
      <c r="J118" s="23"/>
      <c r="K118" s="18" t="s">
        <v>35</v>
      </c>
      <c r="L118" s="23"/>
      <c r="M118" s="206" t="str">
        <f>$E$21</f>
        <v xml:space="preserve"> </v>
      </c>
      <c r="N118" s="192"/>
      <c r="O118" s="192"/>
      <c r="P118" s="192"/>
      <c r="Q118" s="192"/>
      <c r="R118" s="24"/>
    </row>
    <row r="119" spans="2:65" s="6" customFormat="1" ht="11.25" customHeight="1" x14ac:dyDescent="0.3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4"/>
    </row>
    <row r="120" spans="2:65" s="123" customFormat="1" ht="30" customHeight="1" x14ac:dyDescent="0.3">
      <c r="B120" s="124"/>
      <c r="C120" s="125" t="s">
        <v>131</v>
      </c>
      <c r="D120" s="126" t="s">
        <v>132</v>
      </c>
      <c r="E120" s="126" t="s">
        <v>58</v>
      </c>
      <c r="F120" s="250" t="s">
        <v>133</v>
      </c>
      <c r="G120" s="251"/>
      <c r="H120" s="251"/>
      <c r="I120" s="251"/>
      <c r="J120" s="126" t="s">
        <v>134</v>
      </c>
      <c r="K120" s="126" t="s">
        <v>135</v>
      </c>
      <c r="L120" s="250" t="s">
        <v>136</v>
      </c>
      <c r="M120" s="251"/>
      <c r="N120" s="250" t="s">
        <v>137</v>
      </c>
      <c r="O120" s="251"/>
      <c r="P120" s="251"/>
      <c r="Q120" s="252"/>
      <c r="R120" s="127"/>
      <c r="T120" s="64" t="s">
        <v>138</v>
      </c>
      <c r="U120" s="65" t="s">
        <v>40</v>
      </c>
      <c r="V120" s="65" t="s">
        <v>139</v>
      </c>
      <c r="W120" s="65" t="s">
        <v>140</v>
      </c>
      <c r="X120" s="65" t="s">
        <v>141</v>
      </c>
      <c r="Y120" s="65" t="s">
        <v>142</v>
      </c>
      <c r="Z120" s="65" t="s">
        <v>143</v>
      </c>
      <c r="AA120" s="66" t="s">
        <v>144</v>
      </c>
    </row>
    <row r="121" spans="2:65" s="6" customFormat="1" ht="30" customHeight="1" x14ac:dyDescent="0.35">
      <c r="B121" s="22"/>
      <c r="C121" s="69" t="s">
        <v>101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2">
        <f>$BK$121</f>
        <v>0</v>
      </c>
      <c r="O121" s="192"/>
      <c r="P121" s="192"/>
      <c r="Q121" s="192"/>
      <c r="R121" s="24"/>
      <c r="T121" s="68"/>
      <c r="U121" s="36"/>
      <c r="V121" s="36"/>
      <c r="W121" s="128">
        <f>$W$122+$W$133</f>
        <v>0</v>
      </c>
      <c r="X121" s="36"/>
      <c r="Y121" s="128">
        <f>$Y$122+$Y$133</f>
        <v>0</v>
      </c>
      <c r="Z121" s="36"/>
      <c r="AA121" s="129">
        <f>$AA$122+$AA$133</f>
        <v>0</v>
      </c>
      <c r="AT121" s="6" t="s">
        <v>75</v>
      </c>
      <c r="AU121" s="6" t="s">
        <v>106</v>
      </c>
      <c r="BK121" s="130">
        <f>$BK$122+$BK$133</f>
        <v>0</v>
      </c>
    </row>
    <row r="122" spans="2:65" s="131" customFormat="1" ht="37.5" customHeight="1" x14ac:dyDescent="0.35">
      <c r="B122" s="132"/>
      <c r="C122" s="133"/>
      <c r="D122" s="134" t="s">
        <v>491</v>
      </c>
      <c r="E122" s="134"/>
      <c r="F122" s="134"/>
      <c r="G122" s="134"/>
      <c r="H122" s="134"/>
      <c r="I122" s="134"/>
      <c r="J122" s="134"/>
      <c r="K122" s="134"/>
      <c r="L122" s="134"/>
      <c r="M122" s="134"/>
      <c r="N122" s="230">
        <f>$BK$122</f>
        <v>0</v>
      </c>
      <c r="O122" s="229"/>
      <c r="P122" s="229"/>
      <c r="Q122" s="229"/>
      <c r="R122" s="135"/>
      <c r="T122" s="136"/>
      <c r="U122" s="133"/>
      <c r="V122" s="133"/>
      <c r="W122" s="137">
        <f>$W$123+$W$125+$W$127+$W$129</f>
        <v>0</v>
      </c>
      <c r="X122" s="133"/>
      <c r="Y122" s="137">
        <f>$Y$123+$Y$125+$Y$127+$Y$129</f>
        <v>0</v>
      </c>
      <c r="Z122" s="133"/>
      <c r="AA122" s="138">
        <f>$AA$123+$AA$125+$AA$127+$AA$129</f>
        <v>0</v>
      </c>
      <c r="AR122" s="139" t="s">
        <v>167</v>
      </c>
      <c r="AT122" s="139" t="s">
        <v>75</v>
      </c>
      <c r="AU122" s="139" t="s">
        <v>76</v>
      </c>
      <c r="AY122" s="139" t="s">
        <v>145</v>
      </c>
      <c r="BK122" s="140">
        <f>$BK$123+$BK$125+$BK$127+$BK$129</f>
        <v>0</v>
      </c>
    </row>
    <row r="123" spans="2:65" s="131" customFormat="1" ht="21" customHeight="1" x14ac:dyDescent="0.3">
      <c r="B123" s="132"/>
      <c r="C123" s="133"/>
      <c r="D123" s="141" t="s">
        <v>492</v>
      </c>
      <c r="E123" s="141"/>
      <c r="F123" s="141"/>
      <c r="G123" s="141"/>
      <c r="H123" s="141"/>
      <c r="I123" s="141"/>
      <c r="J123" s="141"/>
      <c r="K123" s="141"/>
      <c r="L123" s="141"/>
      <c r="M123" s="141"/>
      <c r="N123" s="228">
        <f>$BK$123</f>
        <v>0</v>
      </c>
      <c r="O123" s="229"/>
      <c r="P123" s="229"/>
      <c r="Q123" s="229"/>
      <c r="R123" s="135"/>
      <c r="T123" s="136"/>
      <c r="U123" s="133"/>
      <c r="V123" s="133"/>
      <c r="W123" s="137">
        <f>$W$124</f>
        <v>0</v>
      </c>
      <c r="X123" s="133"/>
      <c r="Y123" s="137">
        <f>$Y$124</f>
        <v>0</v>
      </c>
      <c r="Z123" s="133"/>
      <c r="AA123" s="138">
        <f>$AA$124</f>
        <v>0</v>
      </c>
      <c r="AR123" s="139" t="s">
        <v>167</v>
      </c>
      <c r="AT123" s="139" t="s">
        <v>75</v>
      </c>
      <c r="AU123" s="139" t="s">
        <v>22</v>
      </c>
      <c r="AY123" s="139" t="s">
        <v>145</v>
      </c>
      <c r="BK123" s="140">
        <f>$BK$124</f>
        <v>0</v>
      </c>
    </row>
    <row r="124" spans="2:65" s="6" customFormat="1" ht="15.75" customHeight="1" x14ac:dyDescent="0.3">
      <c r="B124" s="22"/>
      <c r="C124" s="142" t="s">
        <v>22</v>
      </c>
      <c r="D124" s="142" t="s">
        <v>146</v>
      </c>
      <c r="E124" s="143" t="s">
        <v>496</v>
      </c>
      <c r="F124" s="238" t="s">
        <v>497</v>
      </c>
      <c r="G124" s="234"/>
      <c r="H124" s="234"/>
      <c r="I124" s="234"/>
      <c r="J124" s="144" t="s">
        <v>498</v>
      </c>
      <c r="K124" s="145">
        <v>1</v>
      </c>
      <c r="L124" s="237">
        <v>0</v>
      </c>
      <c r="M124" s="234"/>
      <c r="N124" s="233">
        <f>ROUND($L$124*$K$124,2)</f>
        <v>0</v>
      </c>
      <c r="O124" s="234"/>
      <c r="P124" s="234"/>
      <c r="Q124" s="234"/>
      <c r="R124" s="24"/>
      <c r="T124" s="146"/>
      <c r="U124" s="29" t="s">
        <v>41</v>
      </c>
      <c r="V124" s="23"/>
      <c r="W124" s="147">
        <f>$V$124*$K$124</f>
        <v>0</v>
      </c>
      <c r="X124" s="147">
        <v>0</v>
      </c>
      <c r="Y124" s="147">
        <f>$X$124*$K$124</f>
        <v>0</v>
      </c>
      <c r="Z124" s="147">
        <v>0</v>
      </c>
      <c r="AA124" s="148">
        <f>$Z$124*$K$124</f>
        <v>0</v>
      </c>
      <c r="AR124" s="6" t="s">
        <v>499</v>
      </c>
      <c r="AT124" s="6" t="s">
        <v>146</v>
      </c>
      <c r="AU124" s="6" t="s">
        <v>97</v>
      </c>
      <c r="AY124" s="6" t="s">
        <v>145</v>
      </c>
      <c r="BE124" s="91">
        <f>IF($U$124="základní",$N$124,0)</f>
        <v>0</v>
      </c>
      <c r="BF124" s="91">
        <f>IF($U$124="snížená",$N$124,0)</f>
        <v>0</v>
      </c>
      <c r="BG124" s="91">
        <f>IF($U$124="zákl. přenesená",$N$124,0)</f>
        <v>0</v>
      </c>
      <c r="BH124" s="91">
        <f>IF($U$124="sníž. přenesená",$N$124,0)</f>
        <v>0</v>
      </c>
      <c r="BI124" s="91">
        <f>IF($U$124="nulová",$N$124,0)</f>
        <v>0</v>
      </c>
      <c r="BJ124" s="6" t="s">
        <v>22</v>
      </c>
      <c r="BK124" s="91">
        <f>ROUND($L$124*$K$124,2)</f>
        <v>0</v>
      </c>
      <c r="BL124" s="6" t="s">
        <v>499</v>
      </c>
      <c r="BM124" s="6" t="s">
        <v>500</v>
      </c>
    </row>
    <row r="125" spans="2:65" s="131" customFormat="1" ht="30.75" customHeight="1" x14ac:dyDescent="0.3">
      <c r="B125" s="132"/>
      <c r="C125" s="133"/>
      <c r="D125" s="141" t="s">
        <v>493</v>
      </c>
      <c r="E125" s="141"/>
      <c r="F125" s="141"/>
      <c r="G125" s="141"/>
      <c r="H125" s="141"/>
      <c r="I125" s="141"/>
      <c r="J125" s="141"/>
      <c r="K125" s="141"/>
      <c r="L125" s="141"/>
      <c r="M125" s="141"/>
      <c r="N125" s="228">
        <f>$BK$125</f>
        <v>0</v>
      </c>
      <c r="O125" s="229"/>
      <c r="P125" s="229"/>
      <c r="Q125" s="229"/>
      <c r="R125" s="135"/>
      <c r="T125" s="136"/>
      <c r="U125" s="133"/>
      <c r="V125" s="133"/>
      <c r="W125" s="137">
        <f>$W$126</f>
        <v>0</v>
      </c>
      <c r="X125" s="133"/>
      <c r="Y125" s="137">
        <f>$Y$126</f>
        <v>0</v>
      </c>
      <c r="Z125" s="133"/>
      <c r="AA125" s="138">
        <f>$AA$126</f>
        <v>0</v>
      </c>
      <c r="AR125" s="139" t="s">
        <v>167</v>
      </c>
      <c r="AT125" s="139" t="s">
        <v>75</v>
      </c>
      <c r="AU125" s="139" t="s">
        <v>22</v>
      </c>
      <c r="AY125" s="139" t="s">
        <v>145</v>
      </c>
      <c r="BK125" s="140">
        <f>$BK$126</f>
        <v>0</v>
      </c>
    </row>
    <row r="126" spans="2:65" s="6" customFormat="1" ht="15.75" customHeight="1" x14ac:dyDescent="0.3">
      <c r="B126" s="22"/>
      <c r="C126" s="142" t="s">
        <v>97</v>
      </c>
      <c r="D126" s="142" t="s">
        <v>146</v>
      </c>
      <c r="E126" s="143" t="s">
        <v>501</v>
      </c>
      <c r="F126" s="238" t="s">
        <v>122</v>
      </c>
      <c r="G126" s="234"/>
      <c r="H126" s="234"/>
      <c r="I126" s="234"/>
      <c r="J126" s="144" t="s">
        <v>498</v>
      </c>
      <c r="K126" s="145">
        <v>1</v>
      </c>
      <c r="L126" s="237">
        <v>0</v>
      </c>
      <c r="M126" s="234"/>
      <c r="N126" s="233">
        <f>ROUND($L$126*$K$126,2)</f>
        <v>0</v>
      </c>
      <c r="O126" s="234"/>
      <c r="P126" s="234"/>
      <c r="Q126" s="234"/>
      <c r="R126" s="24"/>
      <c r="T126" s="146"/>
      <c r="U126" s="29" t="s">
        <v>41</v>
      </c>
      <c r="V126" s="23"/>
      <c r="W126" s="147">
        <f>$V$126*$K$126</f>
        <v>0</v>
      </c>
      <c r="X126" s="147">
        <v>0</v>
      </c>
      <c r="Y126" s="147">
        <f>$X$126*$K$126</f>
        <v>0</v>
      </c>
      <c r="Z126" s="147">
        <v>0</v>
      </c>
      <c r="AA126" s="148">
        <f>$Z$126*$K$126</f>
        <v>0</v>
      </c>
      <c r="AR126" s="6" t="s">
        <v>499</v>
      </c>
      <c r="AT126" s="6" t="s">
        <v>146</v>
      </c>
      <c r="AU126" s="6" t="s">
        <v>97</v>
      </c>
      <c r="AY126" s="6" t="s">
        <v>145</v>
      </c>
      <c r="BE126" s="91">
        <f>IF($U$126="základní",$N$126,0)</f>
        <v>0</v>
      </c>
      <c r="BF126" s="91">
        <f>IF($U$126="snížená",$N$126,0)</f>
        <v>0</v>
      </c>
      <c r="BG126" s="91">
        <f>IF($U$126="zákl. přenesená",$N$126,0)</f>
        <v>0</v>
      </c>
      <c r="BH126" s="91">
        <f>IF($U$126="sníž. přenesená",$N$126,0)</f>
        <v>0</v>
      </c>
      <c r="BI126" s="91">
        <f>IF($U$126="nulová",$N$126,0)</f>
        <v>0</v>
      </c>
      <c r="BJ126" s="6" t="s">
        <v>22</v>
      </c>
      <c r="BK126" s="91">
        <f>ROUND($L$126*$K$126,2)</f>
        <v>0</v>
      </c>
      <c r="BL126" s="6" t="s">
        <v>499</v>
      </c>
      <c r="BM126" s="6" t="s">
        <v>502</v>
      </c>
    </row>
    <row r="127" spans="2:65" s="131" customFormat="1" ht="30.75" customHeight="1" x14ac:dyDescent="0.3">
      <c r="B127" s="132"/>
      <c r="C127" s="133"/>
      <c r="D127" s="141" t="s">
        <v>494</v>
      </c>
      <c r="E127" s="141"/>
      <c r="F127" s="141"/>
      <c r="G127" s="141"/>
      <c r="H127" s="141"/>
      <c r="I127" s="141"/>
      <c r="J127" s="141"/>
      <c r="K127" s="141"/>
      <c r="L127" s="141"/>
      <c r="M127" s="141"/>
      <c r="N127" s="228">
        <f>$BK$127</f>
        <v>0</v>
      </c>
      <c r="O127" s="229"/>
      <c r="P127" s="229"/>
      <c r="Q127" s="229"/>
      <c r="R127" s="135"/>
      <c r="T127" s="136"/>
      <c r="U127" s="133"/>
      <c r="V127" s="133"/>
      <c r="W127" s="137">
        <f>$W$128</f>
        <v>0</v>
      </c>
      <c r="X127" s="133"/>
      <c r="Y127" s="137">
        <f>$Y$128</f>
        <v>0</v>
      </c>
      <c r="Z127" s="133"/>
      <c r="AA127" s="138">
        <f>$AA$128</f>
        <v>0</v>
      </c>
      <c r="AR127" s="139" t="s">
        <v>167</v>
      </c>
      <c r="AT127" s="139" t="s">
        <v>75</v>
      </c>
      <c r="AU127" s="139" t="s">
        <v>22</v>
      </c>
      <c r="AY127" s="139" t="s">
        <v>145</v>
      </c>
      <c r="BK127" s="140">
        <f>$BK$128</f>
        <v>0</v>
      </c>
    </row>
    <row r="128" spans="2:65" s="6" customFormat="1" ht="15.75" customHeight="1" x14ac:dyDescent="0.3">
      <c r="B128" s="22"/>
      <c r="C128" s="142" t="s">
        <v>155</v>
      </c>
      <c r="D128" s="142" t="s">
        <v>146</v>
      </c>
      <c r="E128" s="143" t="s">
        <v>503</v>
      </c>
      <c r="F128" s="238" t="s">
        <v>504</v>
      </c>
      <c r="G128" s="234"/>
      <c r="H128" s="234"/>
      <c r="I128" s="234"/>
      <c r="J128" s="144" t="s">
        <v>498</v>
      </c>
      <c r="K128" s="145">
        <v>1</v>
      </c>
      <c r="L128" s="237">
        <v>0</v>
      </c>
      <c r="M128" s="234"/>
      <c r="N128" s="233">
        <f>ROUND($L$128*$K$128,2)</f>
        <v>0</v>
      </c>
      <c r="O128" s="234"/>
      <c r="P128" s="234"/>
      <c r="Q128" s="234"/>
      <c r="R128" s="24"/>
      <c r="T128" s="146"/>
      <c r="U128" s="29" t="s">
        <v>41</v>
      </c>
      <c r="V128" s="23"/>
      <c r="W128" s="147">
        <f>$V$128*$K$128</f>
        <v>0</v>
      </c>
      <c r="X128" s="147">
        <v>0</v>
      </c>
      <c r="Y128" s="147">
        <f>$X$128*$K$128</f>
        <v>0</v>
      </c>
      <c r="Z128" s="147">
        <v>0</v>
      </c>
      <c r="AA128" s="148">
        <f>$Z$128*$K$128</f>
        <v>0</v>
      </c>
      <c r="AR128" s="6" t="s">
        <v>499</v>
      </c>
      <c r="AT128" s="6" t="s">
        <v>146</v>
      </c>
      <c r="AU128" s="6" t="s">
        <v>97</v>
      </c>
      <c r="AY128" s="6" t="s">
        <v>145</v>
      </c>
      <c r="BE128" s="91">
        <f>IF($U$128="základní",$N$128,0)</f>
        <v>0</v>
      </c>
      <c r="BF128" s="91">
        <f>IF($U$128="snížená",$N$128,0)</f>
        <v>0</v>
      </c>
      <c r="BG128" s="91">
        <f>IF($U$128="zákl. přenesená",$N$128,0)</f>
        <v>0</v>
      </c>
      <c r="BH128" s="91">
        <f>IF($U$128="sníž. přenesená",$N$128,0)</f>
        <v>0</v>
      </c>
      <c r="BI128" s="91">
        <f>IF($U$128="nulová",$N$128,0)</f>
        <v>0</v>
      </c>
      <c r="BJ128" s="6" t="s">
        <v>22</v>
      </c>
      <c r="BK128" s="91">
        <f>ROUND($L$128*$K$128,2)</f>
        <v>0</v>
      </c>
      <c r="BL128" s="6" t="s">
        <v>499</v>
      </c>
      <c r="BM128" s="6" t="s">
        <v>505</v>
      </c>
    </row>
    <row r="129" spans="2:65" s="131" customFormat="1" ht="30.75" customHeight="1" x14ac:dyDescent="0.3">
      <c r="B129" s="132"/>
      <c r="C129" s="133"/>
      <c r="D129" s="141" t="s">
        <v>495</v>
      </c>
      <c r="E129" s="141"/>
      <c r="F129" s="141"/>
      <c r="G129" s="141"/>
      <c r="H129" s="141"/>
      <c r="I129" s="141"/>
      <c r="J129" s="141"/>
      <c r="K129" s="141"/>
      <c r="L129" s="141"/>
      <c r="M129" s="141"/>
      <c r="N129" s="228">
        <f>$BK$129</f>
        <v>0</v>
      </c>
      <c r="O129" s="229"/>
      <c r="P129" s="229"/>
      <c r="Q129" s="229"/>
      <c r="R129" s="135"/>
      <c r="T129" s="136"/>
      <c r="U129" s="133"/>
      <c r="V129" s="133"/>
      <c r="W129" s="137">
        <f>SUM($W$130:$W$132)</f>
        <v>0</v>
      </c>
      <c r="X129" s="133"/>
      <c r="Y129" s="137">
        <f>SUM($Y$130:$Y$132)</f>
        <v>0</v>
      </c>
      <c r="Z129" s="133"/>
      <c r="AA129" s="138">
        <f>SUM($AA$130:$AA$132)</f>
        <v>0</v>
      </c>
      <c r="AR129" s="139" t="s">
        <v>167</v>
      </c>
      <c r="AT129" s="139" t="s">
        <v>75</v>
      </c>
      <c r="AU129" s="139" t="s">
        <v>22</v>
      </c>
      <c r="AY129" s="139" t="s">
        <v>145</v>
      </c>
      <c r="BK129" s="140">
        <f>SUM($BK$130:$BK$132)</f>
        <v>0</v>
      </c>
    </row>
    <row r="130" spans="2:65" s="6" customFormat="1" ht="15.75" customHeight="1" x14ac:dyDescent="0.3">
      <c r="B130" s="22"/>
      <c r="C130" s="142" t="s">
        <v>150</v>
      </c>
      <c r="D130" s="142" t="s">
        <v>146</v>
      </c>
      <c r="E130" s="143" t="s">
        <v>506</v>
      </c>
      <c r="F130" s="238" t="s">
        <v>507</v>
      </c>
      <c r="G130" s="234"/>
      <c r="H130" s="234"/>
      <c r="I130" s="234"/>
      <c r="J130" s="144" t="s">
        <v>498</v>
      </c>
      <c r="K130" s="145">
        <v>1</v>
      </c>
      <c r="L130" s="237">
        <v>0</v>
      </c>
      <c r="M130" s="234"/>
      <c r="N130" s="233">
        <f>ROUND($L$130*$K$130,2)</f>
        <v>0</v>
      </c>
      <c r="O130" s="234"/>
      <c r="P130" s="234"/>
      <c r="Q130" s="234"/>
      <c r="R130" s="24"/>
      <c r="T130" s="146"/>
      <c r="U130" s="29" t="s">
        <v>41</v>
      </c>
      <c r="V130" s="23"/>
      <c r="W130" s="147">
        <f>$V$130*$K$130</f>
        <v>0</v>
      </c>
      <c r="X130" s="147">
        <v>0</v>
      </c>
      <c r="Y130" s="147">
        <f>$X$130*$K$130</f>
        <v>0</v>
      </c>
      <c r="Z130" s="147">
        <v>0</v>
      </c>
      <c r="AA130" s="148">
        <f>$Z$130*$K$130</f>
        <v>0</v>
      </c>
      <c r="AR130" s="6" t="s">
        <v>499</v>
      </c>
      <c r="AT130" s="6" t="s">
        <v>146</v>
      </c>
      <c r="AU130" s="6" t="s">
        <v>97</v>
      </c>
      <c r="AY130" s="6" t="s">
        <v>145</v>
      </c>
      <c r="BE130" s="91">
        <f>IF($U$130="základní",$N$130,0)</f>
        <v>0</v>
      </c>
      <c r="BF130" s="91">
        <f>IF($U$130="snížená",$N$130,0)</f>
        <v>0</v>
      </c>
      <c r="BG130" s="91">
        <f>IF($U$130="zákl. přenesená",$N$130,0)</f>
        <v>0</v>
      </c>
      <c r="BH130" s="91">
        <f>IF($U$130="sníž. přenesená",$N$130,0)</f>
        <v>0</v>
      </c>
      <c r="BI130" s="91">
        <f>IF($U$130="nulová",$N$130,0)</f>
        <v>0</v>
      </c>
      <c r="BJ130" s="6" t="s">
        <v>22</v>
      </c>
      <c r="BK130" s="91">
        <f>ROUND($L$130*$K$130,2)</f>
        <v>0</v>
      </c>
      <c r="BL130" s="6" t="s">
        <v>499</v>
      </c>
      <c r="BM130" s="6" t="s">
        <v>508</v>
      </c>
    </row>
    <row r="131" spans="2:65" s="6" customFormat="1" ht="15.75" customHeight="1" x14ac:dyDescent="0.3">
      <c r="B131" s="22"/>
      <c r="C131" s="142" t="s">
        <v>167</v>
      </c>
      <c r="D131" s="142" t="s">
        <v>146</v>
      </c>
      <c r="E131" s="143" t="s">
        <v>509</v>
      </c>
      <c r="F131" s="238" t="s">
        <v>510</v>
      </c>
      <c r="G131" s="234"/>
      <c r="H131" s="234"/>
      <c r="I131" s="234"/>
      <c r="J131" s="144" t="s">
        <v>498</v>
      </c>
      <c r="K131" s="145">
        <v>1</v>
      </c>
      <c r="L131" s="237">
        <v>0</v>
      </c>
      <c r="M131" s="234"/>
      <c r="N131" s="233">
        <f>ROUND($L$131*$K$131,2)</f>
        <v>0</v>
      </c>
      <c r="O131" s="234"/>
      <c r="P131" s="234"/>
      <c r="Q131" s="234"/>
      <c r="R131" s="24"/>
      <c r="T131" s="146"/>
      <c r="U131" s="29" t="s">
        <v>41</v>
      </c>
      <c r="V131" s="23"/>
      <c r="W131" s="147">
        <f>$V$131*$K$131</f>
        <v>0</v>
      </c>
      <c r="X131" s="147">
        <v>0</v>
      </c>
      <c r="Y131" s="147">
        <f>$X$131*$K$131</f>
        <v>0</v>
      </c>
      <c r="Z131" s="147">
        <v>0</v>
      </c>
      <c r="AA131" s="148">
        <f>$Z$131*$K$131</f>
        <v>0</v>
      </c>
      <c r="AR131" s="6" t="s">
        <v>499</v>
      </c>
      <c r="AT131" s="6" t="s">
        <v>146</v>
      </c>
      <c r="AU131" s="6" t="s">
        <v>97</v>
      </c>
      <c r="AY131" s="6" t="s">
        <v>145</v>
      </c>
      <c r="BE131" s="91">
        <f>IF($U$131="základní",$N$131,0)</f>
        <v>0</v>
      </c>
      <c r="BF131" s="91">
        <f>IF($U$131="snížená",$N$131,0)</f>
        <v>0</v>
      </c>
      <c r="BG131" s="91">
        <f>IF($U$131="zákl. přenesená",$N$131,0)</f>
        <v>0</v>
      </c>
      <c r="BH131" s="91">
        <f>IF($U$131="sníž. přenesená",$N$131,0)</f>
        <v>0</v>
      </c>
      <c r="BI131" s="91">
        <f>IF($U$131="nulová",$N$131,0)</f>
        <v>0</v>
      </c>
      <c r="BJ131" s="6" t="s">
        <v>22</v>
      </c>
      <c r="BK131" s="91">
        <f>ROUND($L$131*$K$131,2)</f>
        <v>0</v>
      </c>
      <c r="BL131" s="6" t="s">
        <v>499</v>
      </c>
      <c r="BM131" s="6" t="s">
        <v>511</v>
      </c>
    </row>
    <row r="132" spans="2:65" s="6" customFormat="1" ht="15.75" customHeight="1" x14ac:dyDescent="0.3">
      <c r="B132" s="22"/>
      <c r="C132" s="142" t="s">
        <v>172</v>
      </c>
      <c r="D132" s="142" t="s">
        <v>146</v>
      </c>
      <c r="E132" s="143" t="s">
        <v>512</v>
      </c>
      <c r="F132" s="238" t="s">
        <v>513</v>
      </c>
      <c r="G132" s="234"/>
      <c r="H132" s="234"/>
      <c r="I132" s="234"/>
      <c r="J132" s="144" t="s">
        <v>498</v>
      </c>
      <c r="K132" s="145">
        <v>1</v>
      </c>
      <c r="L132" s="237">
        <v>0</v>
      </c>
      <c r="M132" s="234"/>
      <c r="N132" s="233">
        <f>ROUND($L$132*$K$132,2)</f>
        <v>0</v>
      </c>
      <c r="O132" s="234"/>
      <c r="P132" s="234"/>
      <c r="Q132" s="234"/>
      <c r="R132" s="24"/>
      <c r="T132" s="146"/>
      <c r="U132" s="29" t="s">
        <v>41</v>
      </c>
      <c r="V132" s="23"/>
      <c r="W132" s="147">
        <f>$V$132*$K$132</f>
        <v>0</v>
      </c>
      <c r="X132" s="147">
        <v>0</v>
      </c>
      <c r="Y132" s="147">
        <f>$X$132*$K$132</f>
        <v>0</v>
      </c>
      <c r="Z132" s="147">
        <v>0</v>
      </c>
      <c r="AA132" s="148">
        <f>$Z$132*$K$132</f>
        <v>0</v>
      </c>
      <c r="AR132" s="6" t="s">
        <v>499</v>
      </c>
      <c r="AT132" s="6" t="s">
        <v>146</v>
      </c>
      <c r="AU132" s="6" t="s">
        <v>97</v>
      </c>
      <c r="AY132" s="6" t="s">
        <v>145</v>
      </c>
      <c r="BE132" s="91">
        <f>IF($U$132="základní",$N$132,0)</f>
        <v>0</v>
      </c>
      <c r="BF132" s="91">
        <f>IF($U$132="snížená",$N$132,0)</f>
        <v>0</v>
      </c>
      <c r="BG132" s="91">
        <f>IF($U$132="zákl. přenesená",$N$132,0)</f>
        <v>0</v>
      </c>
      <c r="BH132" s="91">
        <f>IF($U$132="sníž. přenesená",$N$132,0)</f>
        <v>0</v>
      </c>
      <c r="BI132" s="91">
        <f>IF($U$132="nulová",$N$132,0)</f>
        <v>0</v>
      </c>
      <c r="BJ132" s="6" t="s">
        <v>22</v>
      </c>
      <c r="BK132" s="91">
        <f>ROUND($L$132*$K$132,2)</f>
        <v>0</v>
      </c>
      <c r="BL132" s="6" t="s">
        <v>499</v>
      </c>
      <c r="BM132" s="6" t="s">
        <v>514</v>
      </c>
    </row>
    <row r="133" spans="2:65" s="6" customFormat="1" ht="51" customHeight="1" x14ac:dyDescent="0.35">
      <c r="B133" s="22"/>
      <c r="C133" s="23"/>
      <c r="D133" s="134" t="s">
        <v>488</v>
      </c>
      <c r="E133" s="23"/>
      <c r="F133" s="23"/>
      <c r="G133" s="23"/>
      <c r="H133" s="23"/>
      <c r="I133" s="23"/>
      <c r="J133" s="23"/>
      <c r="K133" s="23"/>
      <c r="L133" s="23"/>
      <c r="M133" s="23"/>
      <c r="N133" s="230">
        <f>$BK$133</f>
        <v>0</v>
      </c>
      <c r="O133" s="192"/>
      <c r="P133" s="192"/>
      <c r="Q133" s="192"/>
      <c r="R133" s="24"/>
      <c r="T133" s="62"/>
      <c r="U133" s="23"/>
      <c r="V133" s="23"/>
      <c r="W133" s="23"/>
      <c r="X133" s="23"/>
      <c r="Y133" s="23"/>
      <c r="Z133" s="23"/>
      <c r="AA133" s="63"/>
      <c r="AT133" s="6" t="s">
        <v>75</v>
      </c>
      <c r="AU133" s="6" t="s">
        <v>76</v>
      </c>
      <c r="AY133" s="6" t="s">
        <v>489</v>
      </c>
      <c r="BK133" s="91">
        <f>SUM($BK$134:$BK$136)</f>
        <v>0</v>
      </c>
    </row>
    <row r="134" spans="2:65" s="6" customFormat="1" ht="23.25" customHeight="1" x14ac:dyDescent="0.3">
      <c r="B134" s="22"/>
      <c r="C134" s="175"/>
      <c r="D134" s="175" t="s">
        <v>146</v>
      </c>
      <c r="E134" s="176"/>
      <c r="F134" s="235"/>
      <c r="G134" s="236"/>
      <c r="H134" s="236"/>
      <c r="I134" s="236"/>
      <c r="J134" s="177"/>
      <c r="K134" s="174"/>
      <c r="L134" s="237"/>
      <c r="M134" s="234"/>
      <c r="N134" s="233">
        <f>$BK$134</f>
        <v>0</v>
      </c>
      <c r="O134" s="234"/>
      <c r="P134" s="234"/>
      <c r="Q134" s="234"/>
      <c r="R134" s="24"/>
      <c r="T134" s="146"/>
      <c r="U134" s="178" t="s">
        <v>41</v>
      </c>
      <c r="V134" s="23"/>
      <c r="W134" s="23"/>
      <c r="X134" s="23"/>
      <c r="Y134" s="23"/>
      <c r="Z134" s="23"/>
      <c r="AA134" s="63"/>
      <c r="AT134" s="6" t="s">
        <v>489</v>
      </c>
      <c r="AU134" s="6" t="s">
        <v>22</v>
      </c>
      <c r="AY134" s="6" t="s">
        <v>489</v>
      </c>
      <c r="BE134" s="91">
        <f>IF($U$134="základní",$N$134,0)</f>
        <v>0</v>
      </c>
      <c r="BF134" s="91">
        <f>IF($U$134="snížená",$N$134,0)</f>
        <v>0</v>
      </c>
      <c r="BG134" s="91">
        <f>IF($U$134="zákl. přenesená",$N$134,0)</f>
        <v>0</v>
      </c>
      <c r="BH134" s="91">
        <f>IF($U$134="sníž. přenesená",$N$134,0)</f>
        <v>0</v>
      </c>
      <c r="BI134" s="91">
        <f>IF($U$134="nulová",$N$134,0)</f>
        <v>0</v>
      </c>
      <c r="BJ134" s="6" t="s">
        <v>22</v>
      </c>
      <c r="BK134" s="91">
        <f>$L$134*$K$134</f>
        <v>0</v>
      </c>
    </row>
    <row r="135" spans="2:65" s="6" customFormat="1" ht="23.25" customHeight="1" x14ac:dyDescent="0.3">
      <c r="B135" s="22"/>
      <c r="C135" s="175"/>
      <c r="D135" s="175" t="s">
        <v>146</v>
      </c>
      <c r="E135" s="176"/>
      <c r="F135" s="235"/>
      <c r="G135" s="236"/>
      <c r="H135" s="236"/>
      <c r="I135" s="236"/>
      <c r="J135" s="177"/>
      <c r="K135" s="174"/>
      <c r="L135" s="237"/>
      <c r="M135" s="234"/>
      <c r="N135" s="233">
        <f>$BK$135</f>
        <v>0</v>
      </c>
      <c r="O135" s="234"/>
      <c r="P135" s="234"/>
      <c r="Q135" s="234"/>
      <c r="R135" s="24"/>
      <c r="T135" s="146"/>
      <c r="U135" s="178" t="s">
        <v>41</v>
      </c>
      <c r="V135" s="23"/>
      <c r="W135" s="23"/>
      <c r="X135" s="23"/>
      <c r="Y135" s="23"/>
      <c r="Z135" s="23"/>
      <c r="AA135" s="63"/>
      <c r="AT135" s="6" t="s">
        <v>489</v>
      </c>
      <c r="AU135" s="6" t="s">
        <v>22</v>
      </c>
      <c r="AY135" s="6" t="s">
        <v>489</v>
      </c>
      <c r="BE135" s="91">
        <f>IF($U$135="základní",$N$135,0)</f>
        <v>0</v>
      </c>
      <c r="BF135" s="91">
        <f>IF($U$135="snížená",$N$135,0)</f>
        <v>0</v>
      </c>
      <c r="BG135" s="91">
        <f>IF($U$135="zákl. přenesená",$N$135,0)</f>
        <v>0</v>
      </c>
      <c r="BH135" s="91">
        <f>IF($U$135="sníž. přenesená",$N$135,0)</f>
        <v>0</v>
      </c>
      <c r="BI135" s="91">
        <f>IF($U$135="nulová",$N$135,0)</f>
        <v>0</v>
      </c>
      <c r="BJ135" s="6" t="s">
        <v>22</v>
      </c>
      <c r="BK135" s="91">
        <f>$L$135*$K$135</f>
        <v>0</v>
      </c>
    </row>
    <row r="136" spans="2:65" s="6" customFormat="1" ht="23.25" customHeight="1" x14ac:dyDescent="0.3">
      <c r="B136" s="22"/>
      <c r="C136" s="175"/>
      <c r="D136" s="175" t="s">
        <v>146</v>
      </c>
      <c r="E136" s="176"/>
      <c r="F136" s="235"/>
      <c r="G136" s="236"/>
      <c r="H136" s="236"/>
      <c r="I136" s="236"/>
      <c r="J136" s="177"/>
      <c r="K136" s="174"/>
      <c r="L136" s="237"/>
      <c r="M136" s="234"/>
      <c r="N136" s="233">
        <f>$BK$136</f>
        <v>0</v>
      </c>
      <c r="O136" s="234"/>
      <c r="P136" s="234"/>
      <c r="Q136" s="234"/>
      <c r="R136" s="24"/>
      <c r="T136" s="146"/>
      <c r="U136" s="178" t="s">
        <v>41</v>
      </c>
      <c r="V136" s="41"/>
      <c r="W136" s="41"/>
      <c r="X136" s="41"/>
      <c r="Y136" s="41"/>
      <c r="Z136" s="41"/>
      <c r="AA136" s="43"/>
      <c r="AT136" s="6" t="s">
        <v>489</v>
      </c>
      <c r="AU136" s="6" t="s">
        <v>22</v>
      </c>
      <c r="AY136" s="6" t="s">
        <v>489</v>
      </c>
      <c r="BE136" s="91">
        <f>IF($U$136="základní",$N$136,0)</f>
        <v>0</v>
      </c>
      <c r="BF136" s="91">
        <f>IF($U$136="snížená",$N$136,0)</f>
        <v>0</v>
      </c>
      <c r="BG136" s="91">
        <f>IF($U$136="zákl. přenesená",$N$136,0)</f>
        <v>0</v>
      </c>
      <c r="BH136" s="91">
        <f>IF($U$136="sníž. přenesená",$N$136,0)</f>
        <v>0</v>
      </c>
      <c r="BI136" s="91">
        <f>IF($U$136="nulová",$N$136,0)</f>
        <v>0</v>
      </c>
      <c r="BJ136" s="6" t="s">
        <v>22</v>
      </c>
      <c r="BK136" s="91">
        <f>$L$136*$K$136</f>
        <v>0</v>
      </c>
    </row>
    <row r="137" spans="2:65" s="6" customFormat="1" ht="7.5" customHeight="1" x14ac:dyDescent="0.3"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6"/>
    </row>
    <row r="335" s="2" customFormat="1" ht="14.25" customHeight="1" x14ac:dyDescent="0.3"/>
  </sheetData>
  <sheetProtection password="CC35" sheet="1" objects="1" scenarios="1" formatColumns="0" formatRows="0" sort="0" autoFilter="0"/>
  <mergeCells count="102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F124:I124"/>
    <mergeCell ref="L124:M124"/>
    <mergeCell ref="N124:Q124"/>
    <mergeCell ref="F126:I126"/>
    <mergeCell ref="L126:M126"/>
    <mergeCell ref="N126:Q126"/>
    <mergeCell ref="F128:I128"/>
    <mergeCell ref="L128:M128"/>
    <mergeCell ref="N128:Q128"/>
    <mergeCell ref="F135:I135"/>
    <mergeCell ref="L135:M135"/>
    <mergeCell ref="N135:Q135"/>
    <mergeCell ref="F131:I131"/>
    <mergeCell ref="L131:M131"/>
    <mergeCell ref="N131:Q131"/>
    <mergeCell ref="F132:I132"/>
    <mergeCell ref="L132:M132"/>
    <mergeCell ref="N132:Q132"/>
    <mergeCell ref="N129:Q129"/>
    <mergeCell ref="N133:Q133"/>
    <mergeCell ref="F134:I134"/>
    <mergeCell ref="L134:M134"/>
    <mergeCell ref="N134:Q134"/>
    <mergeCell ref="F130:I130"/>
    <mergeCell ref="L130:M130"/>
    <mergeCell ref="N130:Q130"/>
    <mergeCell ref="H1:K1"/>
    <mergeCell ref="S2:AC2"/>
    <mergeCell ref="F136:I136"/>
    <mergeCell ref="L136:M136"/>
    <mergeCell ref="N136:Q136"/>
    <mergeCell ref="N121:Q121"/>
    <mergeCell ref="N122:Q122"/>
    <mergeCell ref="N123:Q123"/>
    <mergeCell ref="N125:Q125"/>
    <mergeCell ref="N127:Q127"/>
  </mergeCells>
  <phoneticPr fontId="0" type="noConversion"/>
  <dataValidations count="2">
    <dataValidation type="list" allowBlank="1" showInputMessage="1" showErrorMessage="1" error="Povoleny jsou hodnoty K a M." sqref="D134:D137">
      <formula1>"K,M"</formula1>
    </dataValidation>
    <dataValidation type="list" allowBlank="1" showInputMessage="1" showErrorMessage="1" error="Povoleny jsou hodnoty základní, snížená, zákl. přenesená, sníž. přenesená, nulová." sqref="U134:U137">
      <formula1>"základní,snížená,zákl. přenesená,sníž. přenesená,nulová"</formula1>
    </dataValidation>
  </dataValidations>
  <hyperlinks>
    <hyperlink ref="F1:G1" location="C2" tooltip="Krycí list rozpočtu" display="1) Krycí list rozpočtu"/>
    <hyperlink ref="H1:K1" location="C86" tooltip="Rekapitulace rozpočtu" display="2) Rekapitulace rozpočtu"/>
    <hyperlink ref="L1" location="C120" tooltip="Rozpočet" display="3) Rozpočet"/>
    <hyperlink ref="S1:T1" location="'Rekapitulace stavby'!C2" tooltip="Rekapitulace stavby" display="Rekapitulace stavby"/>
  </hyperlinks>
  <pageMargins left="0.59027779102325439" right="0.59027779102325439" top="0.52083337306976318" bottom="0.48611113429069519" header="0" footer="0"/>
  <pageSetup paperSize="9" scale="95" fitToHeight="100" orientation="portrait" blackAndWhite="1" horizontalDpi="4294967293" verticalDpi="0" r:id="rId1"/>
  <headerFooter alignWithMargins="0"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SO 01 Stavební část</vt:lpstr>
      <vt:lpstr>101 - VON</vt:lpstr>
      <vt:lpstr>'01 - SO 01 Stavební část'!Názvy_tisku</vt:lpstr>
      <vt:lpstr>'101 - VON'!Názvy_tisku</vt:lpstr>
      <vt:lpstr>'Rekapitulace stavby'!Názvy_tisku</vt:lpstr>
      <vt:lpstr>'01 - SO 01 Stavební část'!Oblast_tisku</vt:lpstr>
      <vt:lpstr>'101 - VON'!Oblast_tisku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Aleš</dc:creator>
  <cp:lastModifiedBy>Lada Aleš</cp:lastModifiedBy>
  <dcterms:created xsi:type="dcterms:W3CDTF">2016-10-12T12:59:14Z</dcterms:created>
  <dcterms:modified xsi:type="dcterms:W3CDTF">2018-04-04T16:04:03Z</dcterms:modified>
</cp:coreProperties>
</file>