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510"/>
  </bookViews>
  <sheets>
    <sheet name="Rekapitulace stavby" sheetId="1" r:id="rId1"/>
    <sheet name="01 - SO 01 Bývalý objekt ..." sheetId="2" r:id="rId2"/>
    <sheet name="01.1 - SO 1.1 Elektroinst..." sheetId="3" r:id="rId3"/>
    <sheet name="02 - SO 02 Nová přípojka ..." sheetId="4" r:id="rId4"/>
    <sheet name="03 - SO 03 Nová přípojka ..." sheetId="5" r:id="rId5"/>
    <sheet name="04 - SO 04 Rekonstrukce s..." sheetId="6" r:id="rId6"/>
    <sheet name="05 - SO 05 Stávající oplo..." sheetId="7" r:id="rId7"/>
    <sheet name="06 - SO 06 Odstranění bet..." sheetId="8" r:id="rId8"/>
    <sheet name="07 - SO 07 Zbudování chod..." sheetId="9" r:id="rId9"/>
    <sheet name="08 - SO 08 Zbudování zasa..." sheetId="10" r:id="rId10"/>
    <sheet name="09 - SO 09 Zpevněna komun..." sheetId="11" r:id="rId11"/>
    <sheet name="101 - VON" sheetId="12" r:id="rId12"/>
  </sheets>
  <definedNames>
    <definedName name="_xlnm.Print_Titles" localSheetId="1">'01 - SO 01 Bývalý objekt ...'!$132:$132</definedName>
    <definedName name="_xlnm.Print_Titles" localSheetId="2">'01.1 - SO 1.1 Elektroinst...'!$110:$110</definedName>
    <definedName name="_xlnm.Print_Titles" localSheetId="3">'02 - SO 02 Nová přípojka ...'!$114:$114</definedName>
    <definedName name="_xlnm.Print_Titles" localSheetId="4">'03 - SO 03 Nová přípojka ...'!$114:$114</definedName>
    <definedName name="_xlnm.Print_Titles" localSheetId="5">'04 - SO 04 Rekonstrukce s...'!$114:$114</definedName>
    <definedName name="_xlnm.Print_Titles" localSheetId="6">'05 - SO 05 Stávající oplo...'!$114:$114</definedName>
    <definedName name="_xlnm.Print_Titles" localSheetId="7">'06 - SO 06 Odstranění bet...'!$111:$111</definedName>
    <definedName name="_xlnm.Print_Titles" localSheetId="8">'07 - SO 07 Zbudování chod...'!$113:$113</definedName>
    <definedName name="_xlnm.Print_Titles" localSheetId="9">'08 - SO 08 Zbudování zasa...'!$113:$113</definedName>
    <definedName name="_xlnm.Print_Titles" localSheetId="10">'09 - SO 09 Zpevněna komun...'!$115:$115</definedName>
    <definedName name="_xlnm.Print_Titles" localSheetId="11">'101 - VON'!$110:$110</definedName>
    <definedName name="_xlnm.Print_Titles" localSheetId="0">'Rekapitulace stavby'!$85:$85</definedName>
    <definedName name="_xlnm.Print_Area" localSheetId="1">'01 - SO 01 Bývalý objekt ...'!$C$4:$Q$70,'01 - SO 01 Bývalý objekt ...'!$C$76:$Q$116,'01 - SO 01 Bývalý objekt ...'!$C$122:$Q$562</definedName>
    <definedName name="_xlnm.Print_Area" localSheetId="2">'01.1 - SO 1.1 Elektroinst...'!$C$4:$Q$70,'01.1 - SO 1.1 Elektroinst...'!$C$76:$Q$94,'01.1 - SO 1.1 Elektroinst...'!$C$100:$Q$148</definedName>
    <definedName name="_xlnm.Print_Area" localSheetId="3">'02 - SO 02 Nová přípojka ...'!$C$4:$Q$70,'02 - SO 02 Nová přípojka ...'!$C$76:$Q$98,'02 - SO 02 Nová přípojka ...'!$C$104:$Q$223</definedName>
    <definedName name="_xlnm.Print_Area" localSheetId="4">'03 - SO 03 Nová přípojka ...'!$C$4:$Q$70,'03 - SO 03 Nová přípojka ...'!$C$76:$Q$98,'03 - SO 03 Nová přípojka ...'!$C$104:$Q$222</definedName>
    <definedName name="_xlnm.Print_Area" localSheetId="5">'04 - SO 04 Rekonstrukce s...'!$C$4:$Q$70,'04 - SO 04 Rekonstrukce s...'!$C$76:$Q$98,'04 - SO 04 Rekonstrukce s...'!$C$104:$Q$149</definedName>
    <definedName name="_xlnm.Print_Area" localSheetId="6">'05 - SO 05 Stávající oplo...'!$C$4:$Q$70,'05 - SO 05 Stávající oplo...'!$C$76:$Q$98,'05 - SO 05 Stávající oplo...'!$C$104:$Q$155</definedName>
    <definedName name="_xlnm.Print_Area" localSheetId="7">'06 - SO 06 Odstranění bet...'!$C$4:$Q$70,'06 - SO 06 Odstranění bet...'!$C$76:$Q$95,'06 - SO 06 Odstranění bet...'!$C$101:$Q$121</definedName>
    <definedName name="_xlnm.Print_Area" localSheetId="8">'07 - SO 07 Zbudování chod...'!$C$4:$Q$70,'07 - SO 07 Zbudování chod...'!$C$76:$Q$97,'07 - SO 07 Zbudování chod...'!$C$103:$Q$134</definedName>
    <definedName name="_xlnm.Print_Area" localSheetId="9">'08 - SO 08 Zbudování zasa...'!$C$4:$Q$70,'08 - SO 08 Zbudování zasa...'!$C$76:$Q$97,'08 - SO 08 Zbudování zasa...'!$C$103:$Q$155</definedName>
    <definedName name="_xlnm.Print_Area" localSheetId="10">'09 - SO 09 Zpevněna komun...'!$C$4:$Q$70,'09 - SO 09 Zpevněna komun...'!$C$76:$Q$99,'09 - SO 09 Zpevněna komun...'!$C$105:$Q$178</definedName>
    <definedName name="_xlnm.Print_Area" localSheetId="11">'101 - VON'!$C$4:$Q$70,'101 - VON'!$C$76:$Q$94,'101 - VON'!$C$100:$Q$118</definedName>
    <definedName name="_xlnm.Print_Area" localSheetId="0">'Rekapitulace stavby'!$C$4:$AP$70,'Rekapitulace stavby'!$C$76:$AP$102</definedName>
  </definedNames>
  <calcPr calcId="162913" iterateCount="1"/>
</workbook>
</file>

<file path=xl/calcChain.xml><?xml version="1.0" encoding="utf-8"?>
<calcChain xmlns="http://schemas.openxmlformats.org/spreadsheetml/2006/main">
  <c r="AY98" i="1" l="1"/>
  <c r="AX98" i="1"/>
  <c r="BI118" i="12"/>
  <c r="BH118" i="12"/>
  <c r="BG118" i="12"/>
  <c r="BF118" i="12"/>
  <c r="AA118" i="12"/>
  <c r="Y118" i="12"/>
  <c r="W118" i="12"/>
  <c r="BK118" i="12"/>
  <c r="N118" i="12"/>
  <c r="BE118" i="12" s="1"/>
  <c r="BI117" i="12"/>
  <c r="BH117" i="12"/>
  <c r="BG117" i="12"/>
  <c r="BF117" i="12"/>
  <c r="AA117" i="12"/>
  <c r="Y117" i="12"/>
  <c r="W117" i="12"/>
  <c r="BK117" i="12"/>
  <c r="N117" i="12"/>
  <c r="BE117" i="12" s="1"/>
  <c r="BI116" i="12"/>
  <c r="BH116" i="12"/>
  <c r="BG116" i="12"/>
  <c r="BF116" i="12"/>
  <c r="AA116" i="12"/>
  <c r="Y116" i="12"/>
  <c r="W116" i="12"/>
  <c r="BK116" i="12"/>
  <c r="N116" i="12"/>
  <c r="BE116" i="12"/>
  <c r="BI115" i="12"/>
  <c r="H36" i="12" s="1"/>
  <c r="BD98" i="1" s="1"/>
  <c r="BH115" i="12"/>
  <c r="BG115" i="12"/>
  <c r="BF115" i="12"/>
  <c r="AA115" i="12"/>
  <c r="Y115" i="12"/>
  <c r="W115" i="12"/>
  <c r="BK115" i="12"/>
  <c r="N115" i="12"/>
  <c r="BE115" i="12" s="1"/>
  <c r="BI114" i="12"/>
  <c r="BH114" i="12"/>
  <c r="BG114" i="12"/>
  <c r="H34" i="12" s="1"/>
  <c r="BB98" i="1" s="1"/>
  <c r="BF114" i="12"/>
  <c r="H33" i="12" s="1"/>
  <c r="BA98" i="1" s="1"/>
  <c r="AA114" i="12"/>
  <c r="AA113" i="12" s="1"/>
  <c r="AA112" i="12" s="1"/>
  <c r="AA111" i="12" s="1"/>
  <c r="Y114" i="12"/>
  <c r="Y113" i="12" s="1"/>
  <c r="Y112" i="12" s="1"/>
  <c r="Y111" i="12" s="1"/>
  <c r="W114" i="12"/>
  <c r="W113" i="12" s="1"/>
  <c r="W112" i="12" s="1"/>
  <c r="W111" i="12" s="1"/>
  <c r="AU98" i="1" s="1"/>
  <c r="BK114" i="12"/>
  <c r="BK113" i="12" s="1"/>
  <c r="N114" i="12"/>
  <c r="BE114" i="12" s="1"/>
  <c r="F105" i="12"/>
  <c r="F103" i="12"/>
  <c r="M28" i="12"/>
  <c r="AS98" i="1"/>
  <c r="F81" i="12"/>
  <c r="F79" i="12"/>
  <c r="O21" i="12"/>
  <c r="E21" i="12"/>
  <c r="M108" i="12" s="1"/>
  <c r="O20" i="12"/>
  <c r="O18" i="12"/>
  <c r="E18" i="12"/>
  <c r="M83" i="12" s="1"/>
  <c r="O17" i="12"/>
  <c r="O15" i="12"/>
  <c r="E15" i="12"/>
  <c r="F108" i="12" s="1"/>
  <c r="F84" i="12"/>
  <c r="O14" i="12"/>
  <c r="O12" i="12"/>
  <c r="E12" i="12"/>
  <c r="F107" i="12" s="1"/>
  <c r="O11" i="12"/>
  <c r="O9" i="12"/>
  <c r="F6" i="12"/>
  <c r="F78" i="12" s="1"/>
  <c r="F102" i="12"/>
  <c r="AY97" i="1"/>
  <c r="AX97" i="1"/>
  <c r="BI178" i="11"/>
  <c r="BH178" i="11"/>
  <c r="BG178" i="11"/>
  <c r="BF178" i="11"/>
  <c r="AA178" i="11"/>
  <c r="AA177" i="11" s="1"/>
  <c r="Y178" i="11"/>
  <c r="Y177" i="11"/>
  <c r="W178" i="11"/>
  <c r="W177" i="11" s="1"/>
  <c r="BK178" i="11"/>
  <c r="BK177" i="11" s="1"/>
  <c r="N177" i="11"/>
  <c r="N95" i="11" s="1"/>
  <c r="N178" i="11"/>
  <c r="BE178" i="11" s="1"/>
  <c r="BI176" i="11"/>
  <c r="BH176" i="11"/>
  <c r="BG176" i="11"/>
  <c r="BF176" i="11"/>
  <c r="AA176" i="11"/>
  <c r="AA175" i="11" s="1"/>
  <c r="Y176" i="11"/>
  <c r="Y175" i="11" s="1"/>
  <c r="W176" i="11"/>
  <c r="W175" i="11" s="1"/>
  <c r="BK176" i="11"/>
  <c r="BK175" i="11" s="1"/>
  <c r="N175" i="11" s="1"/>
  <c r="N94" i="11" s="1"/>
  <c r="N176" i="11"/>
  <c r="BE176" i="11"/>
  <c r="BI174" i="11"/>
  <c r="BH174" i="11"/>
  <c r="BG174" i="11"/>
  <c r="BF174" i="11"/>
  <c r="AA174" i="11"/>
  <c r="Y174" i="11"/>
  <c r="W174" i="11"/>
  <c r="BK174" i="11"/>
  <c r="N174" i="11"/>
  <c r="BE174" i="11" s="1"/>
  <c r="BI173" i="11"/>
  <c r="BH173" i="11"/>
  <c r="BG173" i="11"/>
  <c r="BF173" i="11"/>
  <c r="AA173" i="11"/>
  <c r="Y173" i="11"/>
  <c r="W173" i="11"/>
  <c r="BK173" i="11"/>
  <c r="N173" i="11"/>
  <c r="BE173" i="11" s="1"/>
  <c r="BI170" i="11"/>
  <c r="BH170" i="11"/>
  <c r="BG170" i="11"/>
  <c r="BF170" i="11"/>
  <c r="AA170" i="11"/>
  <c r="AA169" i="11" s="1"/>
  <c r="Y170" i="11"/>
  <c r="Y169" i="11" s="1"/>
  <c r="W170" i="11"/>
  <c r="W169" i="11" s="1"/>
  <c r="BK170" i="11"/>
  <c r="N170" i="11"/>
  <c r="BE170" i="11"/>
  <c r="BI168" i="11"/>
  <c r="BH168" i="11"/>
  <c r="BG168" i="11"/>
  <c r="BF168" i="11"/>
  <c r="AA168" i="11"/>
  <c r="Y168" i="11"/>
  <c r="W168" i="11"/>
  <c r="BK168" i="11"/>
  <c r="N168" i="11"/>
  <c r="BE168" i="11" s="1"/>
  <c r="BI165" i="11"/>
  <c r="BH165" i="11"/>
  <c r="BG165" i="11"/>
  <c r="BF165" i="11"/>
  <c r="AA165" i="11"/>
  <c r="Y165" i="11"/>
  <c r="W165" i="11"/>
  <c r="BK165" i="11"/>
  <c r="N165" i="11"/>
  <c r="BE165" i="11" s="1"/>
  <c r="BI162" i="11"/>
  <c r="BH162" i="11"/>
  <c r="BG162" i="11"/>
  <c r="BF162" i="11"/>
  <c r="AA162" i="11"/>
  <c r="Y162" i="11"/>
  <c r="W162" i="11"/>
  <c r="BK162" i="11"/>
  <c r="N162" i="11"/>
  <c r="BE162" i="11" s="1"/>
  <c r="BI161" i="11"/>
  <c r="BH161" i="11"/>
  <c r="BG161" i="11"/>
  <c r="BF161" i="11"/>
  <c r="AA161" i="11"/>
  <c r="AA160" i="11" s="1"/>
  <c r="Y161" i="11"/>
  <c r="Y160" i="11" s="1"/>
  <c r="W161" i="11"/>
  <c r="W160" i="11" s="1"/>
  <c r="BK161" i="11"/>
  <c r="N161" i="11"/>
  <c r="BE161" i="11" s="1"/>
  <c r="BI157" i="11"/>
  <c r="BH157" i="11"/>
  <c r="BG157" i="11"/>
  <c r="BF157" i="11"/>
  <c r="AA157" i="11"/>
  <c r="Y157" i="11"/>
  <c r="W157" i="11"/>
  <c r="BK157" i="11"/>
  <c r="N157" i="11"/>
  <c r="BE157" i="11"/>
  <c r="BI154" i="11"/>
  <c r="BH154" i="11"/>
  <c r="BG154" i="11"/>
  <c r="BF154" i="11"/>
  <c r="AA154" i="11"/>
  <c r="Y154" i="11"/>
  <c r="W154" i="11"/>
  <c r="BK154" i="11"/>
  <c r="N154" i="11"/>
  <c r="BE154" i="11" s="1"/>
  <c r="BI153" i="11"/>
  <c r="BH153" i="11"/>
  <c r="BG153" i="11"/>
  <c r="BF153" i="11"/>
  <c r="AA153" i="11"/>
  <c r="Y153" i="11"/>
  <c r="W153" i="11"/>
  <c r="BK153" i="11"/>
  <c r="N153" i="11"/>
  <c r="BE153" i="11" s="1"/>
  <c r="BI150" i="11"/>
  <c r="BH150" i="11"/>
  <c r="BG150" i="11"/>
  <c r="BF150" i="11"/>
  <c r="AA150" i="11"/>
  <c r="AA146" i="11" s="1"/>
  <c r="Y150" i="11"/>
  <c r="W150" i="11"/>
  <c r="BK150" i="11"/>
  <c r="N150" i="11"/>
  <c r="BE150" i="11" s="1"/>
  <c r="BI147" i="11"/>
  <c r="BH147" i="11"/>
  <c r="BG147" i="11"/>
  <c r="BF147" i="11"/>
  <c r="AA147" i="11"/>
  <c r="Y147" i="11"/>
  <c r="Y146" i="11" s="1"/>
  <c r="W147" i="11"/>
  <c r="BK147" i="11"/>
  <c r="N147" i="11"/>
  <c r="BE147" i="11" s="1"/>
  <c r="BI143" i="11"/>
  <c r="BH143" i="11"/>
  <c r="BG143" i="11"/>
  <c r="BF143" i="11"/>
  <c r="AA143" i="11"/>
  <c r="Y143" i="11"/>
  <c r="W143" i="11"/>
  <c r="BK143" i="11"/>
  <c r="N143" i="11"/>
  <c r="BE143" i="11"/>
  <c r="BI140" i="11"/>
  <c r="BH140" i="11"/>
  <c r="BG140" i="11"/>
  <c r="BF140" i="11"/>
  <c r="AA140" i="11"/>
  <c r="Y140" i="11"/>
  <c r="W140" i="11"/>
  <c r="BK140" i="11"/>
  <c r="N140" i="11"/>
  <c r="BE140" i="11" s="1"/>
  <c r="BI139" i="11"/>
  <c r="BH139" i="11"/>
  <c r="BG139" i="11"/>
  <c r="BF139" i="11"/>
  <c r="AA139" i="11"/>
  <c r="Y139" i="11"/>
  <c r="W139" i="11"/>
  <c r="BK139" i="11"/>
  <c r="N139" i="11"/>
  <c r="BE139" i="11" s="1"/>
  <c r="BI138" i="11"/>
  <c r="BH138" i="11"/>
  <c r="BG138" i="11"/>
  <c r="BF138" i="11"/>
  <c r="AA138" i="11"/>
  <c r="Y138" i="11"/>
  <c r="W138" i="11"/>
  <c r="BK138" i="11"/>
  <c r="N138" i="11"/>
  <c r="BE138" i="11" s="1"/>
  <c r="BI137" i="11"/>
  <c r="BH137" i="11"/>
  <c r="BG137" i="11"/>
  <c r="BF137" i="11"/>
  <c r="AA137" i="11"/>
  <c r="Y137" i="11"/>
  <c r="W137" i="11"/>
  <c r="BK137" i="11"/>
  <c r="N137" i="11"/>
  <c r="BE137" i="11" s="1"/>
  <c r="BI134" i="11"/>
  <c r="BH134" i="11"/>
  <c r="BG134" i="11"/>
  <c r="BF134" i="11"/>
  <c r="AA134" i="11"/>
  <c r="Y134" i="11"/>
  <c r="W134" i="11"/>
  <c r="BK134" i="11"/>
  <c r="N134" i="11"/>
  <c r="BE134" i="11" s="1"/>
  <c r="BI131" i="11"/>
  <c r="BH131" i="11"/>
  <c r="BG131" i="11"/>
  <c r="BF131" i="11"/>
  <c r="AA131" i="11"/>
  <c r="Y131" i="11"/>
  <c r="W131" i="11"/>
  <c r="BK131" i="11"/>
  <c r="N131" i="11"/>
  <c r="BE131" i="11"/>
  <c r="BI128" i="11"/>
  <c r="BH128" i="11"/>
  <c r="BG128" i="11"/>
  <c r="BF128" i="11"/>
  <c r="AA128" i="11"/>
  <c r="Y128" i="11"/>
  <c r="W128" i="11"/>
  <c r="BK128" i="11"/>
  <c r="N128" i="11"/>
  <c r="BE128" i="11" s="1"/>
  <c r="BI125" i="11"/>
  <c r="BH125" i="11"/>
  <c r="BG125" i="11"/>
  <c r="BF125" i="11"/>
  <c r="AA125" i="11"/>
  <c r="Y125" i="11"/>
  <c r="W125" i="11"/>
  <c r="BK125" i="11"/>
  <c r="N125" i="11"/>
  <c r="BE125" i="11"/>
  <c r="BI122" i="11"/>
  <c r="H36" i="11" s="1"/>
  <c r="BD97" i="1" s="1"/>
  <c r="BH122" i="11"/>
  <c r="BG122" i="11"/>
  <c r="BF122" i="11"/>
  <c r="AA122" i="11"/>
  <c r="Y122" i="11"/>
  <c r="W122" i="11"/>
  <c r="BK122" i="11"/>
  <c r="N122" i="11"/>
  <c r="BE122" i="11" s="1"/>
  <c r="BI119" i="11"/>
  <c r="BH119" i="11"/>
  <c r="BG119" i="11"/>
  <c r="BF119" i="11"/>
  <c r="H33" i="11" s="1"/>
  <c r="BA97" i="1" s="1"/>
  <c r="AA119" i="11"/>
  <c r="Y119" i="11"/>
  <c r="Y118" i="11" s="1"/>
  <c r="Y117" i="11" s="1"/>
  <c r="Y116" i="11" s="1"/>
  <c r="W119" i="11"/>
  <c r="W118" i="11" s="1"/>
  <c r="BK119" i="11"/>
  <c r="N119" i="11"/>
  <c r="BE119" i="11" s="1"/>
  <c r="F110" i="11"/>
  <c r="F108" i="11"/>
  <c r="M28" i="11"/>
  <c r="AS97" i="1" s="1"/>
  <c r="F81" i="11"/>
  <c r="F79" i="11"/>
  <c r="O21" i="11"/>
  <c r="E21" i="11"/>
  <c r="M113" i="11" s="1"/>
  <c r="M84" i="11"/>
  <c r="O20" i="11"/>
  <c r="O18" i="11"/>
  <c r="E18" i="11"/>
  <c r="M112" i="11"/>
  <c r="M83" i="11"/>
  <c r="O17" i="11"/>
  <c r="O15" i="11"/>
  <c r="E15" i="11"/>
  <c r="F84" i="11" s="1"/>
  <c r="F113" i="11"/>
  <c r="O14" i="11"/>
  <c r="O12" i="11"/>
  <c r="E12" i="11"/>
  <c r="O11" i="11"/>
  <c r="O9" i="11"/>
  <c r="F6" i="11"/>
  <c r="F78" i="11" s="1"/>
  <c r="F107" i="11"/>
  <c r="AY96" i="1"/>
  <c r="AX96" i="1"/>
  <c r="BI155" i="10"/>
  <c r="BH155" i="10"/>
  <c r="BG155" i="10"/>
  <c r="BF155" i="10"/>
  <c r="AA155" i="10"/>
  <c r="AA154" i="10" s="1"/>
  <c r="Y155" i="10"/>
  <c r="Y154" i="10"/>
  <c r="W155" i="10"/>
  <c r="W154" i="10" s="1"/>
  <c r="BK155" i="10"/>
  <c r="BK154" i="10" s="1"/>
  <c r="N154" i="10" s="1"/>
  <c r="N93" i="10" s="1"/>
  <c r="N155" i="10"/>
  <c r="BE155" i="10"/>
  <c r="BI153" i="10"/>
  <c r="BH153" i="10"/>
  <c r="BG153" i="10"/>
  <c r="BF153" i="10"/>
  <c r="AA153" i="10"/>
  <c r="Y153" i="10"/>
  <c r="W153" i="10"/>
  <c r="BK153" i="10"/>
  <c r="N153" i="10"/>
  <c r="BE153" i="10" s="1"/>
  <c r="BI150" i="10"/>
  <c r="BH150" i="10"/>
  <c r="BG150" i="10"/>
  <c r="BF150" i="10"/>
  <c r="AA150" i="10"/>
  <c r="Y150" i="10"/>
  <c r="W150" i="10"/>
  <c r="BK150" i="10"/>
  <c r="N150" i="10"/>
  <c r="BE150" i="10"/>
  <c r="BI147" i="10"/>
  <c r="BH147" i="10"/>
  <c r="BG147" i="10"/>
  <c r="BF147" i="10"/>
  <c r="AA147" i="10"/>
  <c r="Y147" i="10"/>
  <c r="Y146" i="10"/>
  <c r="W147" i="10"/>
  <c r="BK147" i="10"/>
  <c r="BK146" i="10" s="1"/>
  <c r="N146" i="10" s="1"/>
  <c r="N92" i="10" s="1"/>
  <c r="N147" i="10"/>
  <c r="BE147" i="10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/>
  <c r="BI139" i="10"/>
  <c r="BH139" i="10"/>
  <c r="BG139" i="10"/>
  <c r="BF139" i="10"/>
  <c r="AA139" i="10"/>
  <c r="Y139" i="10"/>
  <c r="Y138" i="10"/>
  <c r="W139" i="10"/>
  <c r="BK139" i="10"/>
  <c r="BK138" i="10" s="1"/>
  <c r="N138" i="10" s="1"/>
  <c r="N91" i="10" s="1"/>
  <c r="N139" i="10"/>
  <c r="BE139" i="10"/>
  <c r="BI135" i="10"/>
  <c r="BH135" i="10"/>
  <c r="BG135" i="10"/>
  <c r="BF135" i="10"/>
  <c r="AA135" i="10"/>
  <c r="Y135" i="10"/>
  <c r="W135" i="10"/>
  <c r="BK135" i="10"/>
  <c r="N135" i="10"/>
  <c r="BE135" i="10" s="1"/>
  <c r="BI132" i="10"/>
  <c r="BH132" i="10"/>
  <c r="BG132" i="10"/>
  <c r="BF132" i="10"/>
  <c r="AA132" i="10"/>
  <c r="Y132" i="10"/>
  <c r="W132" i="10"/>
  <c r="BK132" i="10"/>
  <c r="N132" i="10"/>
  <c r="BE132" i="10"/>
  <c r="BI129" i="10"/>
  <c r="BH129" i="10"/>
  <c r="BG129" i="10"/>
  <c r="BF129" i="10"/>
  <c r="AA129" i="10"/>
  <c r="Y129" i="10"/>
  <c r="W129" i="10"/>
  <c r="BK129" i="10"/>
  <c r="N129" i="10"/>
  <c r="BE129" i="10" s="1"/>
  <c r="BI126" i="10"/>
  <c r="BH126" i="10"/>
  <c r="BG126" i="10"/>
  <c r="BF126" i="10"/>
  <c r="AA126" i="10"/>
  <c r="Y126" i="10"/>
  <c r="W126" i="10"/>
  <c r="BK126" i="10"/>
  <c r="N126" i="10"/>
  <c r="BE126" i="10" s="1"/>
  <c r="BI123" i="10"/>
  <c r="BH123" i="10"/>
  <c r="BG123" i="10"/>
  <c r="BF123" i="10"/>
  <c r="AA123" i="10"/>
  <c r="Y123" i="10"/>
  <c r="W123" i="10"/>
  <c r="BK123" i="10"/>
  <c r="N123" i="10"/>
  <c r="BE123" i="10" s="1"/>
  <c r="BI120" i="10"/>
  <c r="BH120" i="10"/>
  <c r="BG120" i="10"/>
  <c r="BF120" i="10"/>
  <c r="AA120" i="10"/>
  <c r="Y120" i="10"/>
  <c r="W120" i="10"/>
  <c r="BK120" i="10"/>
  <c r="N120" i="10"/>
  <c r="BE120" i="10" s="1"/>
  <c r="BI117" i="10"/>
  <c r="BH117" i="10"/>
  <c r="H35" i="10"/>
  <c r="BC96" i="1" s="1"/>
  <c r="BG117" i="10"/>
  <c r="BF117" i="10"/>
  <c r="M33" i="10"/>
  <c r="AW96" i="1"/>
  <c r="H33" i="10"/>
  <c r="BA96" i="1" s="1"/>
  <c r="AA117" i="10"/>
  <c r="Y117" i="10"/>
  <c r="Y116" i="10"/>
  <c r="Y115" i="10"/>
  <c r="Y114" i="10" s="1"/>
  <c r="W117" i="10"/>
  <c r="BK117" i="10"/>
  <c r="BK116" i="10"/>
  <c r="N117" i="10"/>
  <c r="BE117" i="10" s="1"/>
  <c r="F108" i="10"/>
  <c r="F106" i="10"/>
  <c r="M28" i="10"/>
  <c r="AS96" i="1"/>
  <c r="F81" i="10"/>
  <c r="F79" i="10"/>
  <c r="O21" i="10"/>
  <c r="E21" i="10"/>
  <c r="M84" i="10" s="1"/>
  <c r="M111" i="10"/>
  <c r="O20" i="10"/>
  <c r="O18" i="10"/>
  <c r="E18" i="10"/>
  <c r="O17" i="10"/>
  <c r="O15" i="10"/>
  <c r="E15" i="10"/>
  <c r="F111" i="10"/>
  <c r="F84" i="10"/>
  <c r="O14" i="10"/>
  <c r="O12" i="10"/>
  <c r="E12" i="10"/>
  <c r="F110" i="10"/>
  <c r="F83" i="10"/>
  <c r="O11" i="10"/>
  <c r="O9" i="10"/>
  <c r="M108" i="10" s="1"/>
  <c r="F6" i="10"/>
  <c r="F105" i="10"/>
  <c r="F78" i="10"/>
  <c r="AY95" i="1"/>
  <c r="AX95" i="1"/>
  <c r="BI134" i="9"/>
  <c r="BH134" i="9"/>
  <c r="BG134" i="9"/>
  <c r="BF134" i="9"/>
  <c r="AA134" i="9"/>
  <c r="AA133" i="9"/>
  <c r="Y134" i="9"/>
  <c r="Y133" i="9" s="1"/>
  <c r="W134" i="9"/>
  <c r="W133" i="9"/>
  <c r="BK134" i="9"/>
  <c r="BK133" i="9" s="1"/>
  <c r="N133" i="9" s="1"/>
  <c r="N93" i="9" s="1"/>
  <c r="N134" i="9"/>
  <c r="BE134" i="9" s="1"/>
  <c r="BI132" i="9"/>
  <c r="BH132" i="9"/>
  <c r="BG132" i="9"/>
  <c r="BF132" i="9"/>
  <c r="AA132" i="9"/>
  <c r="Y132" i="9"/>
  <c r="W132" i="9"/>
  <c r="BK132" i="9"/>
  <c r="N132" i="9"/>
  <c r="BE132" i="9"/>
  <c r="BI129" i="9"/>
  <c r="BH129" i="9"/>
  <c r="BG129" i="9"/>
  <c r="BF129" i="9"/>
  <c r="AA129" i="9"/>
  <c r="AA128" i="9" s="1"/>
  <c r="Y129" i="9"/>
  <c r="Y128" i="9"/>
  <c r="W129" i="9"/>
  <c r="BK129" i="9"/>
  <c r="BK128" i="9"/>
  <c r="N128" i="9" s="1"/>
  <c r="N92" i="9" s="1"/>
  <c r="N129" i="9"/>
  <c r="BE129" i="9" s="1"/>
  <c r="BI127" i="9"/>
  <c r="BH127" i="9"/>
  <c r="BG127" i="9"/>
  <c r="BF127" i="9"/>
  <c r="AA127" i="9"/>
  <c r="Y127" i="9"/>
  <c r="W127" i="9"/>
  <c r="BK127" i="9"/>
  <c r="N127" i="9"/>
  <c r="BE127" i="9" s="1"/>
  <c r="BI124" i="9"/>
  <c r="BH124" i="9"/>
  <c r="BG124" i="9"/>
  <c r="BF124" i="9"/>
  <c r="AA124" i="9"/>
  <c r="Y124" i="9"/>
  <c r="W124" i="9"/>
  <c r="BK124" i="9"/>
  <c r="N124" i="9"/>
  <c r="BE124" i="9"/>
  <c r="BI121" i="9"/>
  <c r="BH121" i="9"/>
  <c r="BG121" i="9"/>
  <c r="BF121" i="9"/>
  <c r="AA121" i="9"/>
  <c r="AA120" i="9" s="1"/>
  <c r="Y121" i="9"/>
  <c r="Y120" i="9"/>
  <c r="W121" i="9"/>
  <c r="BK121" i="9"/>
  <c r="BK120" i="9"/>
  <c r="N120" i="9" s="1"/>
  <c r="N91" i="9" s="1"/>
  <c r="N121" i="9"/>
  <c r="BE121" i="9" s="1"/>
  <c r="BI117" i="9"/>
  <c r="BH117" i="9"/>
  <c r="H35" i="9" s="1"/>
  <c r="BC95" i="1" s="1"/>
  <c r="BG117" i="9"/>
  <c r="H34" i="9" s="1"/>
  <c r="BB95" i="1" s="1"/>
  <c r="BF117" i="9"/>
  <c r="M33" i="9"/>
  <c r="AW95" i="1" s="1"/>
  <c r="H33" i="9"/>
  <c r="BA95" i="1" s="1"/>
  <c r="AA117" i="9"/>
  <c r="AA116" i="9"/>
  <c r="AA115" i="9" s="1"/>
  <c r="AA114" i="9" s="1"/>
  <c r="Y117" i="9"/>
  <c r="Y116" i="9" s="1"/>
  <c r="Y115" i="9" s="1"/>
  <c r="Y114" i="9" s="1"/>
  <c r="W117" i="9"/>
  <c r="W116" i="9" s="1"/>
  <c r="BK117" i="9"/>
  <c r="BK116" i="9" s="1"/>
  <c r="N117" i="9"/>
  <c r="BE117" i="9"/>
  <c r="F108" i="9"/>
  <c r="F106" i="9"/>
  <c r="M28" i="9"/>
  <c r="AS95" i="1" s="1"/>
  <c r="F81" i="9"/>
  <c r="F79" i="9"/>
  <c r="O21" i="9"/>
  <c r="E21" i="9"/>
  <c r="M84" i="9" s="1"/>
  <c r="M111" i="9"/>
  <c r="O20" i="9"/>
  <c r="O18" i="9"/>
  <c r="E18" i="9"/>
  <c r="M110" i="9" s="1"/>
  <c r="M83" i="9"/>
  <c r="O17" i="9"/>
  <c r="O15" i="9"/>
  <c r="E15" i="9"/>
  <c r="F111" i="9"/>
  <c r="F84" i="9"/>
  <c r="O14" i="9"/>
  <c r="O12" i="9"/>
  <c r="E12" i="9"/>
  <c r="F83" i="9" s="1"/>
  <c r="O11" i="9"/>
  <c r="O9" i="9"/>
  <c r="M81" i="9" s="1"/>
  <c r="F6" i="9"/>
  <c r="F105" i="9"/>
  <c r="F78" i="9"/>
  <c r="AY94" i="1"/>
  <c r="AX94" i="1"/>
  <c r="BI121" i="8"/>
  <c r="BH121" i="8"/>
  <c r="BG121" i="8"/>
  <c r="BF121" i="8"/>
  <c r="AA121" i="8"/>
  <c r="Y121" i="8"/>
  <c r="W121" i="8"/>
  <c r="BK121" i="8"/>
  <c r="N121" i="8"/>
  <c r="BE121" i="8" s="1"/>
  <c r="BI120" i="8"/>
  <c r="BH120" i="8"/>
  <c r="BG120" i="8"/>
  <c r="BF120" i="8"/>
  <c r="AA120" i="8"/>
  <c r="Y120" i="8"/>
  <c r="W120" i="8"/>
  <c r="BK120" i="8"/>
  <c r="N120" i="8"/>
  <c r="BE120" i="8" s="1"/>
  <c r="BI119" i="8"/>
  <c r="BH119" i="8"/>
  <c r="BG119" i="8"/>
  <c r="BF119" i="8"/>
  <c r="AA119" i="8"/>
  <c r="AA118" i="8" s="1"/>
  <c r="Y119" i="8"/>
  <c r="Y118" i="8" s="1"/>
  <c r="W119" i="8"/>
  <c r="W118" i="8" s="1"/>
  <c r="BK119" i="8"/>
  <c r="BK118" i="8" s="1"/>
  <c r="N119" i="8"/>
  <c r="BE119" i="8"/>
  <c r="BI115" i="8"/>
  <c r="H36" i="8" s="1"/>
  <c r="BD94" i="1" s="1"/>
  <c r="BH115" i="8"/>
  <c r="H35" i="8" s="1"/>
  <c r="BC94" i="1" s="1"/>
  <c r="BG115" i="8"/>
  <c r="H34" i="8" s="1"/>
  <c r="BB94" i="1" s="1"/>
  <c r="BF115" i="8"/>
  <c r="H33" i="8" s="1"/>
  <c r="BA94" i="1" s="1"/>
  <c r="AA115" i="8"/>
  <c r="AA114" i="8" s="1"/>
  <c r="AA113" i="8" s="1"/>
  <c r="AA112" i="8" s="1"/>
  <c r="Y115" i="8"/>
  <c r="Y114" i="8" s="1"/>
  <c r="Y113" i="8" s="1"/>
  <c r="Y112" i="8" s="1"/>
  <c r="W115" i="8"/>
  <c r="W114" i="8" s="1"/>
  <c r="BK115" i="8"/>
  <c r="BK114" i="8"/>
  <c r="N114" i="8" s="1"/>
  <c r="N90" i="8" s="1"/>
  <c r="N115" i="8"/>
  <c r="BE115" i="8" s="1"/>
  <c r="F106" i="8"/>
  <c r="F104" i="8"/>
  <c r="M28" i="8"/>
  <c r="AS94" i="1" s="1"/>
  <c r="F81" i="8"/>
  <c r="F79" i="8"/>
  <c r="O21" i="8"/>
  <c r="E21" i="8"/>
  <c r="M84" i="8" s="1"/>
  <c r="M109" i="8"/>
  <c r="O20" i="8"/>
  <c r="O18" i="8"/>
  <c r="E18" i="8"/>
  <c r="M83" i="8" s="1"/>
  <c r="O17" i="8"/>
  <c r="O15" i="8"/>
  <c r="E15" i="8"/>
  <c r="F109" i="8"/>
  <c r="F84" i="8"/>
  <c r="O14" i="8"/>
  <c r="O12" i="8"/>
  <c r="E12" i="8"/>
  <c r="F108" i="8" s="1"/>
  <c r="F83" i="8"/>
  <c r="O11" i="8"/>
  <c r="O9" i="8"/>
  <c r="M106" i="8" s="1"/>
  <c r="F6" i="8"/>
  <c r="F78" i="8" s="1"/>
  <c r="F103" i="8"/>
  <c r="AY93" i="1"/>
  <c r="AX93" i="1"/>
  <c r="BI155" i="7"/>
  <c r="BH155" i="7"/>
  <c r="BG155" i="7"/>
  <c r="BF155" i="7"/>
  <c r="AA155" i="7"/>
  <c r="AA154" i="7" s="1"/>
  <c r="Y155" i="7"/>
  <c r="Y154" i="7" s="1"/>
  <c r="W155" i="7"/>
  <c r="W154" i="7" s="1"/>
  <c r="BK155" i="7"/>
  <c r="BK154" i="7" s="1"/>
  <c r="N154" i="7" s="1"/>
  <c r="N94" i="7" s="1"/>
  <c r="N155" i="7"/>
  <c r="BE155" i="7" s="1"/>
  <c r="BI153" i="7"/>
  <c r="BH153" i="7"/>
  <c r="BG153" i="7"/>
  <c r="BF153" i="7"/>
  <c r="AA153" i="7"/>
  <c r="AA152" i="7" s="1"/>
  <c r="Y153" i="7"/>
  <c r="Y152" i="7" s="1"/>
  <c r="W153" i="7"/>
  <c r="W152" i="7" s="1"/>
  <c r="BK153" i="7"/>
  <c r="BK152" i="7" s="1"/>
  <c r="N152" i="7" s="1"/>
  <c r="N93" i="7" s="1"/>
  <c r="N153" i="7"/>
  <c r="BE153" i="7" s="1"/>
  <c r="BI151" i="7"/>
  <c r="BH151" i="7"/>
  <c r="BG151" i="7"/>
  <c r="BF151" i="7"/>
  <c r="AA151" i="7"/>
  <c r="Y151" i="7"/>
  <c r="W151" i="7"/>
  <c r="BK151" i="7"/>
  <c r="N151" i="7"/>
  <c r="BE151" i="7" s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4" i="7"/>
  <c r="BH144" i="7"/>
  <c r="BG144" i="7"/>
  <c r="BF144" i="7"/>
  <c r="AA144" i="7"/>
  <c r="Y144" i="7"/>
  <c r="W144" i="7"/>
  <c r="BK144" i="7"/>
  <c r="N144" i="7"/>
  <c r="BE144" i="7" s="1"/>
  <c r="BI141" i="7"/>
  <c r="BH141" i="7"/>
  <c r="BG141" i="7"/>
  <c r="BF141" i="7"/>
  <c r="AA141" i="7"/>
  <c r="Y141" i="7"/>
  <c r="W141" i="7"/>
  <c r="BK141" i="7"/>
  <c r="N141" i="7"/>
  <c r="BE141" i="7"/>
  <c r="BI138" i="7"/>
  <c r="BH138" i="7"/>
  <c r="BG138" i="7"/>
  <c r="BF138" i="7"/>
  <c r="AA138" i="7"/>
  <c r="Y138" i="7"/>
  <c r="W138" i="7"/>
  <c r="BK138" i="7"/>
  <c r="N138" i="7"/>
  <c r="BE138" i="7" s="1"/>
  <c r="BI135" i="7"/>
  <c r="BH135" i="7"/>
  <c r="BG135" i="7"/>
  <c r="BF135" i="7"/>
  <c r="AA135" i="7"/>
  <c r="AA134" i="7" s="1"/>
  <c r="AA116" i="7" s="1"/>
  <c r="AA115" i="7" s="1"/>
  <c r="Y135" i="7"/>
  <c r="Y134" i="7" s="1"/>
  <c r="W135" i="7"/>
  <c r="W134" i="7" s="1"/>
  <c r="BK135" i="7"/>
  <c r="BK134" i="7" s="1"/>
  <c r="N134" i="7" s="1"/>
  <c r="N92" i="7" s="1"/>
  <c r="N135" i="7"/>
  <c r="BE135" i="7" s="1"/>
  <c r="BI131" i="7"/>
  <c r="BH131" i="7"/>
  <c r="BG131" i="7"/>
  <c r="BF131" i="7"/>
  <c r="AA131" i="7"/>
  <c r="AA130" i="7"/>
  <c r="Y131" i="7"/>
  <c r="Y130" i="7" s="1"/>
  <c r="W131" i="7"/>
  <c r="W130" i="7"/>
  <c r="BK131" i="7"/>
  <c r="BK130" i="7" s="1"/>
  <c r="N130" i="7" s="1"/>
  <c r="N91" i="7" s="1"/>
  <c r="N131" i="7"/>
  <c r="BE131" i="7" s="1"/>
  <c r="BI127" i="7"/>
  <c r="BH127" i="7"/>
  <c r="BG127" i="7"/>
  <c r="BF127" i="7"/>
  <c r="AA127" i="7"/>
  <c r="Y127" i="7"/>
  <c r="W127" i="7"/>
  <c r="BK127" i="7"/>
  <c r="N127" i="7"/>
  <c r="BE127" i="7"/>
  <c r="BI124" i="7"/>
  <c r="BH124" i="7"/>
  <c r="BG124" i="7"/>
  <c r="BF124" i="7"/>
  <c r="AA124" i="7"/>
  <c r="Y124" i="7"/>
  <c r="W124" i="7"/>
  <c r="BK124" i="7"/>
  <c r="N124" i="7"/>
  <c r="BE124" i="7" s="1"/>
  <c r="BI121" i="7"/>
  <c r="BH121" i="7"/>
  <c r="BG121" i="7"/>
  <c r="BF121" i="7"/>
  <c r="AA121" i="7"/>
  <c r="Y121" i="7"/>
  <c r="W121" i="7"/>
  <c r="BK121" i="7"/>
  <c r="N121" i="7"/>
  <c r="BE121" i="7" s="1"/>
  <c r="BI118" i="7"/>
  <c r="BH118" i="7"/>
  <c r="H35" i="7"/>
  <c r="BC93" i="1" s="1"/>
  <c r="BG118" i="7"/>
  <c r="BF118" i="7"/>
  <c r="AA118" i="7"/>
  <c r="AA117" i="7"/>
  <c r="Y118" i="7"/>
  <c r="Y117" i="7"/>
  <c r="W118" i="7"/>
  <c r="W117" i="7"/>
  <c r="BK118" i="7"/>
  <c r="N118" i="7"/>
  <c r="BE118" i="7" s="1"/>
  <c r="F109" i="7"/>
  <c r="F107" i="7"/>
  <c r="M28" i="7"/>
  <c r="AS93" i="1"/>
  <c r="F81" i="7"/>
  <c r="F79" i="7"/>
  <c r="O21" i="7"/>
  <c r="E21" i="7"/>
  <c r="M84" i="7" s="1"/>
  <c r="M112" i="7"/>
  <c r="O20" i="7"/>
  <c r="O18" i="7"/>
  <c r="E18" i="7"/>
  <c r="M83" i="7" s="1"/>
  <c r="O17" i="7"/>
  <c r="O15" i="7"/>
  <c r="E15" i="7"/>
  <c r="F112" i="7" s="1"/>
  <c r="F84" i="7"/>
  <c r="O14" i="7"/>
  <c r="O12" i="7"/>
  <c r="E12" i="7"/>
  <c r="F111" i="7"/>
  <c r="F83" i="7"/>
  <c r="O11" i="7"/>
  <c r="O9" i="7"/>
  <c r="M109" i="7" s="1"/>
  <c r="M81" i="7"/>
  <c r="F6" i="7"/>
  <c r="F106" i="7" s="1"/>
  <c r="F78" i="7"/>
  <c r="AY92" i="1"/>
  <c r="AX92" i="1"/>
  <c r="BI149" i="6"/>
  <c r="BH149" i="6"/>
  <c r="BG149" i="6"/>
  <c r="BF149" i="6"/>
  <c r="AA149" i="6"/>
  <c r="AA148" i="6"/>
  <c r="Y149" i="6"/>
  <c r="Y148" i="6" s="1"/>
  <c r="W149" i="6"/>
  <c r="W148" i="6"/>
  <c r="BK149" i="6"/>
  <c r="BK148" i="6" s="1"/>
  <c r="N148" i="6" s="1"/>
  <c r="N94" i="6" s="1"/>
  <c r="N149" i="6"/>
  <c r="BE149" i="6"/>
  <c r="BI147" i="6"/>
  <c r="BH147" i="6"/>
  <c r="BG147" i="6"/>
  <c r="BF147" i="6"/>
  <c r="AA147" i="6"/>
  <c r="AA146" i="6"/>
  <c r="Y147" i="6"/>
  <c r="Y146" i="6" s="1"/>
  <c r="W147" i="6"/>
  <c r="W146" i="6"/>
  <c r="BK147" i="6"/>
  <c r="BK146" i="6" s="1"/>
  <c r="N146" i="6" s="1"/>
  <c r="N93" i="6" s="1"/>
  <c r="N147" i="6"/>
  <c r="BE147" i="6"/>
  <c r="BI145" i="6"/>
  <c r="BH145" i="6"/>
  <c r="BG145" i="6"/>
  <c r="BF145" i="6"/>
  <c r="AA145" i="6"/>
  <c r="Y145" i="6"/>
  <c r="W145" i="6"/>
  <c r="BK145" i="6"/>
  <c r="N145" i="6"/>
  <c r="BE145" i="6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AA141" i="6"/>
  <c r="Y141" i="6"/>
  <c r="W141" i="6"/>
  <c r="W134" i="6" s="1"/>
  <c r="BK141" i="6"/>
  <c r="N141" i="6"/>
  <c r="BE141" i="6" s="1"/>
  <c r="BI138" i="6"/>
  <c r="BH138" i="6"/>
  <c r="BG138" i="6"/>
  <c r="H34" i="6" s="1"/>
  <c r="BB92" i="1" s="1"/>
  <c r="BF138" i="6"/>
  <c r="AA138" i="6"/>
  <c r="AA134" i="6" s="1"/>
  <c r="Y138" i="6"/>
  <c r="W138" i="6"/>
  <c r="BK138" i="6"/>
  <c r="N138" i="6"/>
  <c r="BE138" i="6" s="1"/>
  <c r="BI135" i="6"/>
  <c r="BH135" i="6"/>
  <c r="BG135" i="6"/>
  <c r="BF135" i="6"/>
  <c r="AA135" i="6"/>
  <c r="Y135" i="6"/>
  <c r="Y134" i="6" s="1"/>
  <c r="W135" i="6"/>
  <c r="BK135" i="6"/>
  <c r="N135" i="6"/>
  <c r="BE135" i="6"/>
  <c r="BI131" i="6"/>
  <c r="BH131" i="6"/>
  <c r="BG131" i="6"/>
  <c r="BF131" i="6"/>
  <c r="AA131" i="6"/>
  <c r="AA130" i="6"/>
  <c r="Y131" i="6"/>
  <c r="Y130" i="6" s="1"/>
  <c r="W131" i="6"/>
  <c r="W130" i="6"/>
  <c r="BK131" i="6"/>
  <c r="BK130" i="6" s="1"/>
  <c r="N130" i="6" s="1"/>
  <c r="N91" i="6" s="1"/>
  <c r="N131" i="6"/>
  <c r="BE131" i="6"/>
  <c r="BI127" i="6"/>
  <c r="BH127" i="6"/>
  <c r="BG127" i="6"/>
  <c r="BF127" i="6"/>
  <c r="AA127" i="6"/>
  <c r="Y127" i="6"/>
  <c r="W127" i="6"/>
  <c r="BK127" i="6"/>
  <c r="N127" i="6"/>
  <c r="BE127" i="6"/>
  <c r="BI124" i="6"/>
  <c r="BH124" i="6"/>
  <c r="BG124" i="6"/>
  <c r="BF124" i="6"/>
  <c r="AA124" i="6"/>
  <c r="Y124" i="6"/>
  <c r="W124" i="6"/>
  <c r="BK124" i="6"/>
  <c r="N124" i="6"/>
  <c r="BE124" i="6" s="1"/>
  <c r="BI121" i="6"/>
  <c r="BH121" i="6"/>
  <c r="BG121" i="6"/>
  <c r="BF121" i="6"/>
  <c r="AA121" i="6"/>
  <c r="Y121" i="6"/>
  <c r="W121" i="6"/>
  <c r="BK121" i="6"/>
  <c r="N121" i="6"/>
  <c r="BE121" i="6" s="1"/>
  <c r="H32" i="6" s="1"/>
  <c r="AZ92" i="1" s="1"/>
  <c r="BI118" i="6"/>
  <c r="BH118" i="6"/>
  <c r="H35" i="6"/>
  <c r="BC92" i="1" s="1"/>
  <c r="BG118" i="6"/>
  <c r="BF118" i="6"/>
  <c r="H33" i="6"/>
  <c r="BA92" i="1" s="1"/>
  <c r="AA118" i="6"/>
  <c r="AA117" i="6"/>
  <c r="AA116" i="6" s="1"/>
  <c r="AA115" i="6" s="1"/>
  <c r="Y118" i="6"/>
  <c r="Y117" i="6"/>
  <c r="Y116" i="6"/>
  <c r="Y115" i="6" s="1"/>
  <c r="W118" i="6"/>
  <c r="W117" i="6"/>
  <c r="W116" i="6" s="1"/>
  <c r="W115" i="6" s="1"/>
  <c r="AU92" i="1" s="1"/>
  <c r="BK118" i="6"/>
  <c r="BK117" i="6" s="1"/>
  <c r="N118" i="6"/>
  <c r="BE118" i="6"/>
  <c r="F109" i="6"/>
  <c r="F107" i="6"/>
  <c r="M28" i="6"/>
  <c r="AS92" i="1"/>
  <c r="F81" i="6"/>
  <c r="F79" i="6"/>
  <c r="O21" i="6"/>
  <c r="E21" i="6"/>
  <c r="M112" i="6"/>
  <c r="M84" i="6"/>
  <c r="O20" i="6"/>
  <c r="O18" i="6"/>
  <c r="E18" i="6"/>
  <c r="M111" i="6" s="1"/>
  <c r="O17" i="6"/>
  <c r="O15" i="6"/>
  <c r="E15" i="6"/>
  <c r="F112" i="6" s="1"/>
  <c r="O14" i="6"/>
  <c r="O12" i="6"/>
  <c r="E12" i="6"/>
  <c r="F111" i="6"/>
  <c r="F83" i="6"/>
  <c r="O11" i="6"/>
  <c r="O9" i="6"/>
  <c r="M109" i="6" s="1"/>
  <c r="M81" i="6"/>
  <c r="F6" i="6"/>
  <c r="F106" i="6" s="1"/>
  <c r="AY91" i="1"/>
  <c r="AX91" i="1"/>
  <c r="BI222" i="5"/>
  <c r="BH222" i="5"/>
  <c r="BG222" i="5"/>
  <c r="BF222" i="5"/>
  <c r="AA222" i="5"/>
  <c r="AA221" i="5"/>
  <c r="Y222" i="5"/>
  <c r="Y221" i="5" s="1"/>
  <c r="W222" i="5"/>
  <c r="W221" i="5"/>
  <c r="BK222" i="5"/>
  <c r="BK221" i="5" s="1"/>
  <c r="N221" i="5" s="1"/>
  <c r="N94" i="5" s="1"/>
  <c r="N222" i="5"/>
  <c r="BE222" i="5" s="1"/>
  <c r="BI218" i="5"/>
  <c r="BH218" i="5"/>
  <c r="BG218" i="5"/>
  <c r="BF218" i="5"/>
  <c r="AA218" i="5"/>
  <c r="Y218" i="5"/>
  <c r="W218" i="5"/>
  <c r="BK218" i="5"/>
  <c r="N218" i="5"/>
  <c r="BE218" i="5" s="1"/>
  <c r="BI217" i="5"/>
  <c r="BH217" i="5"/>
  <c r="BG217" i="5"/>
  <c r="BF217" i="5"/>
  <c r="AA217" i="5"/>
  <c r="Y217" i="5"/>
  <c r="W217" i="5"/>
  <c r="BK217" i="5"/>
  <c r="N217" i="5"/>
  <c r="BE217" i="5" s="1"/>
  <c r="BI214" i="5"/>
  <c r="BH214" i="5"/>
  <c r="BG214" i="5"/>
  <c r="BF214" i="5"/>
  <c r="AA214" i="5"/>
  <c r="Y214" i="5"/>
  <c r="W214" i="5"/>
  <c r="BK214" i="5"/>
  <c r="N214" i="5"/>
  <c r="BE214" i="5"/>
  <c r="BI211" i="5"/>
  <c r="BH211" i="5"/>
  <c r="BG211" i="5"/>
  <c r="BF211" i="5"/>
  <c r="AA211" i="5"/>
  <c r="Y211" i="5"/>
  <c r="W211" i="5"/>
  <c r="BK211" i="5"/>
  <c r="N211" i="5"/>
  <c r="BE211" i="5" s="1"/>
  <c r="BI210" i="5"/>
  <c r="BH210" i="5"/>
  <c r="BG210" i="5"/>
  <c r="BF210" i="5"/>
  <c r="AA210" i="5"/>
  <c r="Y210" i="5"/>
  <c r="W210" i="5"/>
  <c r="BK210" i="5"/>
  <c r="N210" i="5"/>
  <c r="BE210" i="5" s="1"/>
  <c r="BI209" i="5"/>
  <c r="BH209" i="5"/>
  <c r="BG209" i="5"/>
  <c r="BF209" i="5"/>
  <c r="AA209" i="5"/>
  <c r="Y209" i="5"/>
  <c r="W209" i="5"/>
  <c r="BK209" i="5"/>
  <c r="N209" i="5"/>
  <c r="BE209" i="5" s="1"/>
  <c r="BI208" i="5"/>
  <c r="BH208" i="5"/>
  <c r="BG208" i="5"/>
  <c r="BF208" i="5"/>
  <c r="AA208" i="5"/>
  <c r="Y208" i="5"/>
  <c r="W208" i="5"/>
  <c r="BK208" i="5"/>
  <c r="N208" i="5"/>
  <c r="BE208" i="5"/>
  <c r="BI207" i="5"/>
  <c r="BH207" i="5"/>
  <c r="BG207" i="5"/>
  <c r="BF207" i="5"/>
  <c r="AA207" i="5"/>
  <c r="Y207" i="5"/>
  <c r="W207" i="5"/>
  <c r="BK207" i="5"/>
  <c r="N207" i="5"/>
  <c r="BE207" i="5" s="1"/>
  <c r="BI206" i="5"/>
  <c r="BH206" i="5"/>
  <c r="BG206" i="5"/>
  <c r="BF206" i="5"/>
  <c r="AA206" i="5"/>
  <c r="Y206" i="5"/>
  <c r="W206" i="5"/>
  <c r="BK206" i="5"/>
  <c r="N206" i="5"/>
  <c r="BE206" i="5" s="1"/>
  <c r="BI205" i="5"/>
  <c r="BH205" i="5"/>
  <c r="BG205" i="5"/>
  <c r="BF205" i="5"/>
  <c r="AA205" i="5"/>
  <c r="Y205" i="5"/>
  <c r="W205" i="5"/>
  <c r="BK205" i="5"/>
  <c r="N205" i="5"/>
  <c r="BE205" i="5" s="1"/>
  <c r="BI202" i="5"/>
  <c r="BH202" i="5"/>
  <c r="BG202" i="5"/>
  <c r="BF202" i="5"/>
  <c r="AA202" i="5"/>
  <c r="Y202" i="5"/>
  <c r="W202" i="5"/>
  <c r="BK202" i="5"/>
  <c r="N202" i="5"/>
  <c r="BE202" i="5"/>
  <c r="BI201" i="5"/>
  <c r="BH201" i="5"/>
  <c r="BG201" i="5"/>
  <c r="BF201" i="5"/>
  <c r="AA201" i="5"/>
  <c r="Y201" i="5"/>
  <c r="W201" i="5"/>
  <c r="BK201" i="5"/>
  <c r="N201" i="5"/>
  <c r="BE201" i="5" s="1"/>
  <c r="BI200" i="5"/>
  <c r="BH200" i="5"/>
  <c r="BG200" i="5"/>
  <c r="BF200" i="5"/>
  <c r="AA200" i="5"/>
  <c r="Y200" i="5"/>
  <c r="W200" i="5"/>
  <c r="BK200" i="5"/>
  <c r="N200" i="5"/>
  <c r="BE200" i="5" s="1"/>
  <c r="BI199" i="5"/>
  <c r="BH199" i="5"/>
  <c r="BG199" i="5"/>
  <c r="BF199" i="5"/>
  <c r="AA199" i="5"/>
  <c r="Y199" i="5"/>
  <c r="W199" i="5"/>
  <c r="BK199" i="5"/>
  <c r="N199" i="5"/>
  <c r="BE199" i="5" s="1"/>
  <c r="BI198" i="5"/>
  <c r="BH198" i="5"/>
  <c r="BG198" i="5"/>
  <c r="BF198" i="5"/>
  <c r="AA198" i="5"/>
  <c r="Y198" i="5"/>
  <c r="W198" i="5"/>
  <c r="BK198" i="5"/>
  <c r="N198" i="5"/>
  <c r="BE198" i="5"/>
  <c r="BI195" i="5"/>
  <c r="BH195" i="5"/>
  <c r="BG195" i="5"/>
  <c r="BF195" i="5"/>
  <c r="AA195" i="5"/>
  <c r="Y195" i="5"/>
  <c r="W195" i="5"/>
  <c r="BK195" i="5"/>
  <c r="N195" i="5"/>
  <c r="BE195" i="5" s="1"/>
  <c r="BI194" i="5"/>
  <c r="BH194" i="5"/>
  <c r="BG194" i="5"/>
  <c r="BF194" i="5"/>
  <c r="AA194" i="5"/>
  <c r="Y194" i="5"/>
  <c r="W194" i="5"/>
  <c r="BK194" i="5"/>
  <c r="N194" i="5"/>
  <c r="BE194" i="5" s="1"/>
  <c r="BI191" i="5"/>
  <c r="BH191" i="5"/>
  <c r="BG191" i="5"/>
  <c r="BF191" i="5"/>
  <c r="AA191" i="5"/>
  <c r="AA190" i="5" s="1"/>
  <c r="Y191" i="5"/>
  <c r="Y190" i="5"/>
  <c r="W191" i="5"/>
  <c r="W190" i="5" s="1"/>
  <c r="BK191" i="5"/>
  <c r="BK190" i="5" s="1"/>
  <c r="N190" i="5" s="1"/>
  <c r="N93" i="5" s="1"/>
  <c r="N191" i="5"/>
  <c r="BE191" i="5" s="1"/>
  <c r="BI187" i="5"/>
  <c r="BH187" i="5"/>
  <c r="BG187" i="5"/>
  <c r="BF187" i="5"/>
  <c r="AA187" i="5"/>
  <c r="Y187" i="5"/>
  <c r="W187" i="5"/>
  <c r="BK187" i="5"/>
  <c r="N187" i="5"/>
  <c r="BE187" i="5" s="1"/>
  <c r="BI184" i="5"/>
  <c r="BH184" i="5"/>
  <c r="BG184" i="5"/>
  <c r="BF184" i="5"/>
  <c r="AA184" i="5"/>
  <c r="AA183" i="5"/>
  <c r="Y184" i="5"/>
  <c r="Y183" i="5" s="1"/>
  <c r="W184" i="5"/>
  <c r="W183" i="5"/>
  <c r="BK184" i="5"/>
  <c r="N184" i="5"/>
  <c r="BE184" i="5" s="1"/>
  <c r="BI180" i="5"/>
  <c r="BH180" i="5"/>
  <c r="BG180" i="5"/>
  <c r="BF180" i="5"/>
  <c r="AA180" i="5"/>
  <c r="AA179" i="5"/>
  <c r="Y180" i="5"/>
  <c r="Y179" i="5" s="1"/>
  <c r="W180" i="5"/>
  <c r="W179" i="5"/>
  <c r="BK180" i="5"/>
  <c r="BK179" i="5" s="1"/>
  <c r="N179" i="5" s="1"/>
  <c r="N91" i="5" s="1"/>
  <c r="N180" i="5"/>
  <c r="BE180" i="5"/>
  <c r="BI176" i="5"/>
  <c r="BH176" i="5"/>
  <c r="BG176" i="5"/>
  <c r="BF176" i="5"/>
  <c r="AA176" i="5"/>
  <c r="Y176" i="5"/>
  <c r="W176" i="5"/>
  <c r="BK176" i="5"/>
  <c r="N176" i="5"/>
  <c r="BE176" i="5"/>
  <c r="BI175" i="5"/>
  <c r="BH175" i="5"/>
  <c r="BG175" i="5"/>
  <c r="BF175" i="5"/>
  <c r="AA175" i="5"/>
  <c r="Y175" i="5"/>
  <c r="W175" i="5"/>
  <c r="BK175" i="5"/>
  <c r="N175" i="5"/>
  <c r="BE175" i="5" s="1"/>
  <c r="BI174" i="5"/>
  <c r="BH174" i="5"/>
  <c r="BG174" i="5"/>
  <c r="BF174" i="5"/>
  <c r="AA174" i="5"/>
  <c r="Y174" i="5"/>
  <c r="W174" i="5"/>
  <c r="BK174" i="5"/>
  <c r="N174" i="5"/>
  <c r="BE174" i="5" s="1"/>
  <c r="BI171" i="5"/>
  <c r="BH171" i="5"/>
  <c r="BG171" i="5"/>
  <c r="BF171" i="5"/>
  <c r="AA171" i="5"/>
  <c r="Y171" i="5"/>
  <c r="W171" i="5"/>
  <c r="BK171" i="5"/>
  <c r="N171" i="5"/>
  <c r="BE171" i="5" s="1"/>
  <c r="BI168" i="5"/>
  <c r="BH168" i="5"/>
  <c r="BG168" i="5"/>
  <c r="BF168" i="5"/>
  <c r="AA168" i="5"/>
  <c r="Y168" i="5"/>
  <c r="W168" i="5"/>
  <c r="BK168" i="5"/>
  <c r="N168" i="5"/>
  <c r="BE168" i="5"/>
  <c r="BI165" i="5"/>
  <c r="BH165" i="5"/>
  <c r="BG165" i="5"/>
  <c r="BF165" i="5"/>
  <c r="AA165" i="5"/>
  <c r="Y165" i="5"/>
  <c r="W165" i="5"/>
  <c r="BK165" i="5"/>
  <c r="N165" i="5"/>
  <c r="BE165" i="5" s="1"/>
  <c r="BI161" i="5"/>
  <c r="BH161" i="5"/>
  <c r="BG161" i="5"/>
  <c r="BF161" i="5"/>
  <c r="AA161" i="5"/>
  <c r="Y161" i="5"/>
  <c r="W161" i="5"/>
  <c r="BK161" i="5"/>
  <c r="N161" i="5"/>
  <c r="BE161" i="5" s="1"/>
  <c r="BI158" i="5"/>
  <c r="BH158" i="5"/>
  <c r="BG158" i="5"/>
  <c r="BF158" i="5"/>
  <c r="AA158" i="5"/>
  <c r="Y158" i="5"/>
  <c r="W158" i="5"/>
  <c r="BK158" i="5"/>
  <c r="N158" i="5"/>
  <c r="BE158" i="5" s="1"/>
  <c r="BI155" i="5"/>
  <c r="BH155" i="5"/>
  <c r="BG155" i="5"/>
  <c r="BF155" i="5"/>
  <c r="AA155" i="5"/>
  <c r="Y155" i="5"/>
  <c r="W155" i="5"/>
  <c r="BK155" i="5"/>
  <c r="N155" i="5"/>
  <c r="BE155" i="5"/>
  <c r="BI152" i="5"/>
  <c r="BH152" i="5"/>
  <c r="BG152" i="5"/>
  <c r="BF152" i="5"/>
  <c r="AA152" i="5"/>
  <c r="Y152" i="5"/>
  <c r="W152" i="5"/>
  <c r="BK152" i="5"/>
  <c r="N152" i="5"/>
  <c r="BE152" i="5"/>
  <c r="BI148" i="5"/>
  <c r="BH148" i="5"/>
  <c r="BG148" i="5"/>
  <c r="BF148" i="5"/>
  <c r="AA148" i="5"/>
  <c r="Y148" i="5"/>
  <c r="W148" i="5"/>
  <c r="BK148" i="5"/>
  <c r="N148" i="5"/>
  <c r="BE148" i="5"/>
  <c r="BI145" i="5"/>
  <c r="BH145" i="5"/>
  <c r="BG145" i="5"/>
  <c r="BF145" i="5"/>
  <c r="AA145" i="5"/>
  <c r="Y145" i="5"/>
  <c r="W145" i="5"/>
  <c r="BK145" i="5"/>
  <c r="N145" i="5"/>
  <c r="BE145" i="5"/>
  <c r="BI142" i="5"/>
  <c r="BH142" i="5"/>
  <c r="BG142" i="5"/>
  <c r="BF142" i="5"/>
  <c r="AA142" i="5"/>
  <c r="Y142" i="5"/>
  <c r="W142" i="5"/>
  <c r="BK142" i="5"/>
  <c r="N142" i="5"/>
  <c r="BE142" i="5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W140" i="5"/>
  <c r="BK140" i="5"/>
  <c r="N140" i="5"/>
  <c r="BE140" i="5"/>
  <c r="BI137" i="5"/>
  <c r="BH137" i="5"/>
  <c r="BG137" i="5"/>
  <c r="BF137" i="5"/>
  <c r="AA137" i="5"/>
  <c r="Y137" i="5"/>
  <c r="W137" i="5"/>
  <c r="BK137" i="5"/>
  <c r="N137" i="5"/>
  <c r="BE137" i="5"/>
  <c r="BI134" i="5"/>
  <c r="BH134" i="5"/>
  <c r="BG134" i="5"/>
  <c r="BF134" i="5"/>
  <c r="AA134" i="5"/>
  <c r="Y134" i="5"/>
  <c r="W134" i="5"/>
  <c r="BK134" i="5"/>
  <c r="N134" i="5"/>
  <c r="BE134" i="5"/>
  <c r="BI131" i="5"/>
  <c r="BH131" i="5"/>
  <c r="BG131" i="5"/>
  <c r="BF131" i="5"/>
  <c r="AA131" i="5"/>
  <c r="Y131" i="5"/>
  <c r="W131" i="5"/>
  <c r="BK131" i="5"/>
  <c r="N131" i="5"/>
  <c r="BE131" i="5"/>
  <c r="BI127" i="5"/>
  <c r="BH127" i="5"/>
  <c r="BG127" i="5"/>
  <c r="BF127" i="5"/>
  <c r="AA127" i="5"/>
  <c r="Y127" i="5"/>
  <c r="W127" i="5"/>
  <c r="BK127" i="5"/>
  <c r="N127" i="5"/>
  <c r="BE127" i="5"/>
  <c r="BI124" i="5"/>
  <c r="BH124" i="5"/>
  <c r="BG124" i="5"/>
  <c r="BF124" i="5"/>
  <c r="AA124" i="5"/>
  <c r="Y124" i="5"/>
  <c r="W124" i="5"/>
  <c r="BK124" i="5"/>
  <c r="N124" i="5"/>
  <c r="BE124" i="5"/>
  <c r="BI121" i="5"/>
  <c r="BH121" i="5"/>
  <c r="BG121" i="5"/>
  <c r="BF121" i="5"/>
  <c r="AA121" i="5"/>
  <c r="Y121" i="5"/>
  <c r="W121" i="5"/>
  <c r="BK121" i="5"/>
  <c r="N121" i="5"/>
  <c r="BE121" i="5"/>
  <c r="BI118" i="5"/>
  <c r="H36" i="5"/>
  <c r="BD91" i="1" s="1"/>
  <c r="BH118" i="5"/>
  <c r="BG118" i="5"/>
  <c r="H34" i="5" s="1"/>
  <c r="BB91" i="1" s="1"/>
  <c r="BF118" i="5"/>
  <c r="H33" i="5" s="1"/>
  <c r="BA91" i="1" s="1"/>
  <c r="AA118" i="5"/>
  <c r="AA117" i="5"/>
  <c r="AA116" i="5" s="1"/>
  <c r="AA115" i="5" s="1"/>
  <c r="Y118" i="5"/>
  <c r="Y117" i="5"/>
  <c r="Y116" i="5" s="1"/>
  <c r="Y115" i="5" s="1"/>
  <c r="W118" i="5"/>
  <c r="W117" i="5"/>
  <c r="W116" i="5" s="1"/>
  <c r="W115" i="5" s="1"/>
  <c r="AU91" i="1" s="1"/>
  <c r="BK118" i="5"/>
  <c r="N118" i="5"/>
  <c r="BE118" i="5" s="1"/>
  <c r="F109" i="5"/>
  <c r="F107" i="5"/>
  <c r="M28" i="5"/>
  <c r="AS91" i="1"/>
  <c r="F81" i="5"/>
  <c r="F79" i="5"/>
  <c r="O21" i="5"/>
  <c r="E21" i="5"/>
  <c r="M112" i="5" s="1"/>
  <c r="O20" i="5"/>
  <c r="O18" i="5"/>
  <c r="E18" i="5"/>
  <c r="M83" i="5" s="1"/>
  <c r="M111" i="5"/>
  <c r="O17" i="5"/>
  <c r="O15" i="5"/>
  <c r="E15" i="5"/>
  <c r="F112" i="5" s="1"/>
  <c r="F84" i="5"/>
  <c r="O14" i="5"/>
  <c r="O12" i="5"/>
  <c r="E12" i="5"/>
  <c r="F111" i="5"/>
  <c r="F83" i="5"/>
  <c r="O11" i="5"/>
  <c r="O9" i="5"/>
  <c r="M81" i="5" s="1"/>
  <c r="M109" i="5"/>
  <c r="F6" i="5"/>
  <c r="F106" i="5" s="1"/>
  <c r="F78" i="5"/>
  <c r="AY90" i="1"/>
  <c r="AX90" i="1"/>
  <c r="BI223" i="4"/>
  <c r="BH223" i="4"/>
  <c r="BG223" i="4"/>
  <c r="BF223" i="4"/>
  <c r="AA223" i="4"/>
  <c r="AA222" i="4"/>
  <c r="Y223" i="4"/>
  <c r="Y222" i="4"/>
  <c r="W223" i="4"/>
  <c r="W222" i="4"/>
  <c r="BK223" i="4"/>
  <c r="BK222" i="4"/>
  <c r="N222" i="4" s="1"/>
  <c r="N94" i="4" s="1"/>
  <c r="N223" i="4"/>
  <c r="BE223" i="4" s="1"/>
  <c r="BI221" i="4"/>
  <c r="BH221" i="4"/>
  <c r="BG221" i="4"/>
  <c r="BF221" i="4"/>
  <c r="AA221" i="4"/>
  <c r="Y221" i="4"/>
  <c r="W221" i="4"/>
  <c r="BK221" i="4"/>
  <c r="N221" i="4"/>
  <c r="BE221" i="4" s="1"/>
  <c r="BI218" i="4"/>
  <c r="BH218" i="4"/>
  <c r="BG218" i="4"/>
  <c r="BF218" i="4"/>
  <c r="AA218" i="4"/>
  <c r="Y218" i="4"/>
  <c r="W218" i="4"/>
  <c r="BK218" i="4"/>
  <c r="N218" i="4"/>
  <c r="BE218" i="4" s="1"/>
  <c r="BI217" i="4"/>
  <c r="BH217" i="4"/>
  <c r="BG217" i="4"/>
  <c r="BF217" i="4"/>
  <c r="AA217" i="4"/>
  <c r="Y217" i="4"/>
  <c r="W217" i="4"/>
  <c r="BK217" i="4"/>
  <c r="N217" i="4"/>
  <c r="BE217" i="4" s="1"/>
  <c r="BI214" i="4"/>
  <c r="BH214" i="4"/>
  <c r="BG214" i="4"/>
  <c r="BF214" i="4"/>
  <c r="AA214" i="4"/>
  <c r="Y214" i="4"/>
  <c r="W214" i="4"/>
  <c r="BK214" i="4"/>
  <c r="N214" i="4"/>
  <c r="BE214" i="4" s="1"/>
  <c r="BI213" i="4"/>
  <c r="BH213" i="4"/>
  <c r="BG213" i="4"/>
  <c r="BF213" i="4"/>
  <c r="AA213" i="4"/>
  <c r="Y213" i="4"/>
  <c r="W213" i="4"/>
  <c r="BK213" i="4"/>
  <c r="N213" i="4"/>
  <c r="BE213" i="4" s="1"/>
  <c r="BI212" i="4"/>
  <c r="BH212" i="4"/>
  <c r="BG212" i="4"/>
  <c r="BF212" i="4"/>
  <c r="AA212" i="4"/>
  <c r="Y212" i="4"/>
  <c r="W212" i="4"/>
  <c r="BK212" i="4"/>
  <c r="N212" i="4"/>
  <c r="BE212" i="4" s="1"/>
  <c r="BI211" i="4"/>
  <c r="BH211" i="4"/>
  <c r="BG211" i="4"/>
  <c r="BF211" i="4"/>
  <c r="AA211" i="4"/>
  <c r="Y211" i="4"/>
  <c r="W211" i="4"/>
  <c r="BK211" i="4"/>
  <c r="N211" i="4"/>
  <c r="BE211" i="4" s="1"/>
  <c r="BI208" i="4"/>
  <c r="BH208" i="4"/>
  <c r="BG208" i="4"/>
  <c r="BF208" i="4"/>
  <c r="AA208" i="4"/>
  <c r="Y208" i="4"/>
  <c r="W208" i="4"/>
  <c r="BK208" i="4"/>
  <c r="N208" i="4"/>
  <c r="BE208" i="4" s="1"/>
  <c r="BI207" i="4"/>
  <c r="BH207" i="4"/>
  <c r="BG207" i="4"/>
  <c r="BF207" i="4"/>
  <c r="AA207" i="4"/>
  <c r="Y207" i="4"/>
  <c r="W207" i="4"/>
  <c r="BK207" i="4"/>
  <c r="N207" i="4"/>
  <c r="BE207" i="4" s="1"/>
  <c r="BI206" i="4"/>
  <c r="BH206" i="4"/>
  <c r="BG206" i="4"/>
  <c r="BF206" i="4"/>
  <c r="AA206" i="4"/>
  <c r="Y206" i="4"/>
  <c r="W206" i="4"/>
  <c r="BK206" i="4"/>
  <c r="N206" i="4"/>
  <c r="BE206" i="4" s="1"/>
  <c r="BI205" i="4"/>
  <c r="BH205" i="4"/>
  <c r="BG205" i="4"/>
  <c r="BF205" i="4"/>
  <c r="AA205" i="4"/>
  <c r="Y205" i="4"/>
  <c r="W205" i="4"/>
  <c r="BK205" i="4"/>
  <c r="N205" i="4"/>
  <c r="BE205" i="4" s="1"/>
  <c r="BI204" i="4"/>
  <c r="BH204" i="4"/>
  <c r="BG204" i="4"/>
  <c r="BF204" i="4"/>
  <c r="AA204" i="4"/>
  <c r="Y204" i="4"/>
  <c r="W204" i="4"/>
  <c r="BK204" i="4"/>
  <c r="N204" i="4"/>
  <c r="BE204" i="4" s="1"/>
  <c r="BI201" i="4"/>
  <c r="BH201" i="4"/>
  <c r="BG201" i="4"/>
  <c r="BF201" i="4"/>
  <c r="AA201" i="4"/>
  <c r="Y201" i="4"/>
  <c r="W201" i="4"/>
  <c r="BK201" i="4"/>
  <c r="N201" i="4"/>
  <c r="BE201" i="4"/>
  <c r="BI200" i="4"/>
  <c r="BH200" i="4"/>
  <c r="BG200" i="4"/>
  <c r="BF200" i="4"/>
  <c r="AA200" i="4"/>
  <c r="Y200" i="4"/>
  <c r="W200" i="4"/>
  <c r="BK200" i="4"/>
  <c r="N200" i="4"/>
  <c r="BE200" i="4" s="1"/>
  <c r="BI199" i="4"/>
  <c r="BH199" i="4"/>
  <c r="BG199" i="4"/>
  <c r="BF199" i="4"/>
  <c r="AA199" i="4"/>
  <c r="Y199" i="4"/>
  <c r="W199" i="4"/>
  <c r="BK199" i="4"/>
  <c r="N199" i="4"/>
  <c r="BE199" i="4"/>
  <c r="BI198" i="4"/>
  <c r="BH198" i="4"/>
  <c r="BG198" i="4"/>
  <c r="BF198" i="4"/>
  <c r="AA198" i="4"/>
  <c r="Y198" i="4"/>
  <c r="W198" i="4"/>
  <c r="BK198" i="4"/>
  <c r="N198" i="4"/>
  <c r="BE198" i="4" s="1"/>
  <c r="BI195" i="4"/>
  <c r="BH195" i="4"/>
  <c r="BG195" i="4"/>
  <c r="BF195" i="4"/>
  <c r="AA195" i="4"/>
  <c r="Y195" i="4"/>
  <c r="Y190" i="4" s="1"/>
  <c r="W195" i="4"/>
  <c r="BK195" i="4"/>
  <c r="N195" i="4"/>
  <c r="BE195" i="4"/>
  <c r="BI194" i="4"/>
  <c r="BH194" i="4"/>
  <c r="BG194" i="4"/>
  <c r="BF194" i="4"/>
  <c r="AA194" i="4"/>
  <c r="Y194" i="4"/>
  <c r="W194" i="4"/>
  <c r="BK194" i="4"/>
  <c r="N194" i="4"/>
  <c r="BE194" i="4" s="1"/>
  <c r="BI191" i="4"/>
  <c r="BH191" i="4"/>
  <c r="BG191" i="4"/>
  <c r="BF191" i="4"/>
  <c r="AA191" i="4"/>
  <c r="AA190" i="4"/>
  <c r="Y191" i="4"/>
  <c r="W191" i="4"/>
  <c r="W190" i="4"/>
  <c r="BK191" i="4"/>
  <c r="N191" i="4"/>
  <c r="BE191" i="4" s="1"/>
  <c r="BI187" i="4"/>
  <c r="BH187" i="4"/>
  <c r="BG187" i="4"/>
  <c r="BF187" i="4"/>
  <c r="AA187" i="4"/>
  <c r="Y187" i="4"/>
  <c r="W187" i="4"/>
  <c r="BK187" i="4"/>
  <c r="BK183" i="4" s="1"/>
  <c r="N183" i="4" s="1"/>
  <c r="N92" i="4" s="1"/>
  <c r="N187" i="4"/>
  <c r="BE187" i="4"/>
  <c r="BI184" i="4"/>
  <c r="BH184" i="4"/>
  <c r="BG184" i="4"/>
  <c r="BF184" i="4"/>
  <c r="AA184" i="4"/>
  <c r="AA183" i="4"/>
  <c r="Y184" i="4"/>
  <c r="Y183" i="4"/>
  <c r="W184" i="4"/>
  <c r="W183" i="4"/>
  <c r="BK184" i="4"/>
  <c r="N184" i="4"/>
  <c r="BE184" i="4" s="1"/>
  <c r="BI180" i="4"/>
  <c r="BH180" i="4"/>
  <c r="BG180" i="4"/>
  <c r="BF180" i="4"/>
  <c r="AA180" i="4"/>
  <c r="AA179" i="4"/>
  <c r="Y180" i="4"/>
  <c r="Y179" i="4"/>
  <c r="W180" i="4"/>
  <c r="W179" i="4"/>
  <c r="BK180" i="4"/>
  <c r="BK179" i="4" s="1"/>
  <c r="N179" i="4" s="1"/>
  <c r="N91" i="4" s="1"/>
  <c r="N180" i="4"/>
  <c r="BE180" i="4" s="1"/>
  <c r="BI176" i="4"/>
  <c r="BH176" i="4"/>
  <c r="BG176" i="4"/>
  <c r="BF176" i="4"/>
  <c r="AA176" i="4"/>
  <c r="Y176" i="4"/>
  <c r="W176" i="4"/>
  <c r="BK176" i="4"/>
  <c r="N176" i="4"/>
  <c r="BE176" i="4"/>
  <c r="BI175" i="4"/>
  <c r="BH175" i="4"/>
  <c r="BG175" i="4"/>
  <c r="BF175" i="4"/>
  <c r="AA175" i="4"/>
  <c r="Y175" i="4"/>
  <c r="W175" i="4"/>
  <c r="BK175" i="4"/>
  <c r="N175" i="4"/>
  <c r="BE175" i="4"/>
  <c r="BI174" i="4"/>
  <c r="BH174" i="4"/>
  <c r="BG174" i="4"/>
  <c r="BF174" i="4"/>
  <c r="AA174" i="4"/>
  <c r="Y174" i="4"/>
  <c r="W174" i="4"/>
  <c r="BK174" i="4"/>
  <c r="N174" i="4"/>
  <c r="BE174" i="4"/>
  <c r="BI171" i="4"/>
  <c r="BH171" i="4"/>
  <c r="BG171" i="4"/>
  <c r="BF171" i="4"/>
  <c r="AA171" i="4"/>
  <c r="Y171" i="4"/>
  <c r="W171" i="4"/>
  <c r="BK171" i="4"/>
  <c r="N171" i="4"/>
  <c r="BE171" i="4"/>
  <c r="BI168" i="4"/>
  <c r="BH168" i="4"/>
  <c r="BG168" i="4"/>
  <c r="BF168" i="4"/>
  <c r="AA168" i="4"/>
  <c r="Y168" i="4"/>
  <c r="W168" i="4"/>
  <c r="BK168" i="4"/>
  <c r="N168" i="4"/>
  <c r="BE168" i="4"/>
  <c r="BI165" i="4"/>
  <c r="BH165" i="4"/>
  <c r="BG165" i="4"/>
  <c r="BF165" i="4"/>
  <c r="AA165" i="4"/>
  <c r="Y165" i="4"/>
  <c r="W165" i="4"/>
  <c r="BK165" i="4"/>
  <c r="N165" i="4"/>
  <c r="BE165" i="4"/>
  <c r="BI161" i="4"/>
  <c r="BH161" i="4"/>
  <c r="BG161" i="4"/>
  <c r="BF161" i="4"/>
  <c r="AA161" i="4"/>
  <c r="Y161" i="4"/>
  <c r="W161" i="4"/>
  <c r="BK161" i="4"/>
  <c r="N161" i="4"/>
  <c r="BE161" i="4"/>
  <c r="BI158" i="4"/>
  <c r="BH158" i="4"/>
  <c r="BG158" i="4"/>
  <c r="BF158" i="4"/>
  <c r="AA158" i="4"/>
  <c r="Y158" i="4"/>
  <c r="W158" i="4"/>
  <c r="BK158" i="4"/>
  <c r="N158" i="4"/>
  <c r="BE158" i="4"/>
  <c r="BI155" i="4"/>
  <c r="BH155" i="4"/>
  <c r="BG155" i="4"/>
  <c r="BF155" i="4"/>
  <c r="AA155" i="4"/>
  <c r="Y155" i="4"/>
  <c r="W155" i="4"/>
  <c r="BK155" i="4"/>
  <c r="N155" i="4"/>
  <c r="BE155" i="4"/>
  <c r="BI152" i="4"/>
  <c r="BH152" i="4"/>
  <c r="BG152" i="4"/>
  <c r="BF152" i="4"/>
  <c r="AA152" i="4"/>
  <c r="Y152" i="4"/>
  <c r="W152" i="4"/>
  <c r="BK152" i="4"/>
  <c r="N152" i="4"/>
  <c r="BE152" i="4"/>
  <c r="BI148" i="4"/>
  <c r="BH148" i="4"/>
  <c r="BG148" i="4"/>
  <c r="BF148" i="4"/>
  <c r="AA148" i="4"/>
  <c r="Y148" i="4"/>
  <c r="W148" i="4"/>
  <c r="BK148" i="4"/>
  <c r="N148" i="4"/>
  <c r="BE148" i="4"/>
  <c r="BI145" i="4"/>
  <c r="BH145" i="4"/>
  <c r="BG145" i="4"/>
  <c r="BF145" i="4"/>
  <c r="AA145" i="4"/>
  <c r="Y145" i="4"/>
  <c r="W145" i="4"/>
  <c r="BK145" i="4"/>
  <c r="N145" i="4"/>
  <c r="BE145" i="4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/>
  <c r="BI140" i="4"/>
  <c r="BH140" i="4"/>
  <c r="BG140" i="4"/>
  <c r="BF140" i="4"/>
  <c r="AA140" i="4"/>
  <c r="Y140" i="4"/>
  <c r="W140" i="4"/>
  <c r="BK140" i="4"/>
  <c r="N140" i="4"/>
  <c r="BE140" i="4"/>
  <c r="BI137" i="4"/>
  <c r="BH137" i="4"/>
  <c r="BG137" i="4"/>
  <c r="BF137" i="4"/>
  <c r="AA137" i="4"/>
  <c r="Y137" i="4"/>
  <c r="W137" i="4"/>
  <c r="BK137" i="4"/>
  <c r="N137" i="4"/>
  <c r="BE137" i="4"/>
  <c r="BI134" i="4"/>
  <c r="BH134" i="4"/>
  <c r="BG134" i="4"/>
  <c r="BF134" i="4"/>
  <c r="AA134" i="4"/>
  <c r="Y134" i="4"/>
  <c r="W134" i="4"/>
  <c r="BK134" i="4"/>
  <c r="N134" i="4"/>
  <c r="BE134" i="4"/>
  <c r="BI131" i="4"/>
  <c r="BH131" i="4"/>
  <c r="BG131" i="4"/>
  <c r="BF131" i="4"/>
  <c r="AA131" i="4"/>
  <c r="Y131" i="4"/>
  <c r="W131" i="4"/>
  <c r="BK131" i="4"/>
  <c r="N131" i="4"/>
  <c r="BE131" i="4"/>
  <c r="BI127" i="4"/>
  <c r="BH127" i="4"/>
  <c r="BG127" i="4"/>
  <c r="BF127" i="4"/>
  <c r="AA127" i="4"/>
  <c r="Y127" i="4"/>
  <c r="W127" i="4"/>
  <c r="BK127" i="4"/>
  <c r="N127" i="4"/>
  <c r="BE127" i="4"/>
  <c r="BI124" i="4"/>
  <c r="BH124" i="4"/>
  <c r="BG124" i="4"/>
  <c r="BF124" i="4"/>
  <c r="AA124" i="4"/>
  <c r="Y124" i="4"/>
  <c r="Y117" i="4" s="1"/>
  <c r="Y116" i="4" s="1"/>
  <c r="Y115" i="4" s="1"/>
  <c r="W124" i="4"/>
  <c r="BK124" i="4"/>
  <c r="N124" i="4"/>
  <c r="BE124" i="4"/>
  <c r="BI121" i="4"/>
  <c r="BH121" i="4"/>
  <c r="BG121" i="4"/>
  <c r="BF121" i="4"/>
  <c r="AA121" i="4"/>
  <c r="Y121" i="4"/>
  <c r="W121" i="4"/>
  <c r="BK121" i="4"/>
  <c r="N121" i="4"/>
  <c r="BE121" i="4"/>
  <c r="BI118" i="4"/>
  <c r="H36" i="4"/>
  <c r="BD90" i="1" s="1"/>
  <c r="BH118" i="4"/>
  <c r="BG118" i="4"/>
  <c r="H34" i="4" s="1"/>
  <c r="BB90" i="1" s="1"/>
  <c r="BF118" i="4"/>
  <c r="M33" i="4" s="1"/>
  <c r="AW90" i="1" s="1"/>
  <c r="AA118" i="4"/>
  <c r="AA117" i="4"/>
  <c r="AA116" i="4" s="1"/>
  <c r="AA115" i="4" s="1"/>
  <c r="Y118" i="4"/>
  <c r="W118" i="4"/>
  <c r="W117" i="4"/>
  <c r="W116" i="4" s="1"/>
  <c r="W115" i="4" s="1"/>
  <c r="AU90" i="1" s="1"/>
  <c r="BK118" i="4"/>
  <c r="N118" i="4"/>
  <c r="BE118" i="4" s="1"/>
  <c r="F109" i="4"/>
  <c r="F107" i="4"/>
  <c r="M28" i="4"/>
  <c r="AS90" i="1"/>
  <c r="F81" i="4"/>
  <c r="F79" i="4"/>
  <c r="O21" i="4"/>
  <c r="E21" i="4"/>
  <c r="M112" i="4" s="1"/>
  <c r="M84" i="4"/>
  <c r="O20" i="4"/>
  <c r="O18" i="4"/>
  <c r="E18" i="4"/>
  <c r="M83" i="4" s="1"/>
  <c r="M111" i="4"/>
  <c r="O17" i="4"/>
  <c r="O15" i="4"/>
  <c r="E15" i="4"/>
  <c r="F112" i="4" s="1"/>
  <c r="O14" i="4"/>
  <c r="O12" i="4"/>
  <c r="E12" i="4"/>
  <c r="F111" i="4"/>
  <c r="F83" i="4"/>
  <c r="O11" i="4"/>
  <c r="O9" i="4"/>
  <c r="M81" i="4" s="1"/>
  <c r="M109" i="4"/>
  <c r="F6" i="4"/>
  <c r="F106" i="4" s="1"/>
  <c r="AY89" i="1"/>
  <c r="AX89" i="1"/>
  <c r="BI148" i="3"/>
  <c r="BH148" i="3"/>
  <c r="BG148" i="3"/>
  <c r="BF148" i="3"/>
  <c r="AA148" i="3"/>
  <c r="Y148" i="3"/>
  <c r="W148" i="3"/>
  <c r="BK148" i="3"/>
  <c r="N148" i="3"/>
  <c r="BE148" i="3"/>
  <c r="BI147" i="3"/>
  <c r="BH147" i="3"/>
  <c r="BG147" i="3"/>
  <c r="BF147" i="3"/>
  <c r="AA147" i="3"/>
  <c r="Y147" i="3"/>
  <c r="W147" i="3"/>
  <c r="BK147" i="3"/>
  <c r="N147" i="3"/>
  <c r="BE147" i="3"/>
  <c r="BI146" i="3"/>
  <c r="BH146" i="3"/>
  <c r="BG146" i="3"/>
  <c r="BF146" i="3"/>
  <c r="AA146" i="3"/>
  <c r="Y146" i="3"/>
  <c r="W146" i="3"/>
  <c r="BK146" i="3"/>
  <c r="N146" i="3"/>
  <c r="BE146" i="3"/>
  <c r="BI145" i="3"/>
  <c r="BH145" i="3"/>
  <c r="BG145" i="3"/>
  <c r="BF145" i="3"/>
  <c r="AA145" i="3"/>
  <c r="Y145" i="3"/>
  <c r="W145" i="3"/>
  <c r="BK145" i="3"/>
  <c r="N145" i="3"/>
  <c r="BE145" i="3"/>
  <c r="BI144" i="3"/>
  <c r="BH144" i="3"/>
  <c r="BG144" i="3"/>
  <c r="BF144" i="3"/>
  <c r="AA144" i="3"/>
  <c r="Y144" i="3"/>
  <c r="W144" i="3"/>
  <c r="BK144" i="3"/>
  <c r="N144" i="3"/>
  <c r="BE144" i="3"/>
  <c r="BI143" i="3"/>
  <c r="BH143" i="3"/>
  <c r="BG143" i="3"/>
  <c r="BF143" i="3"/>
  <c r="AA143" i="3"/>
  <c r="Y143" i="3"/>
  <c r="W143" i="3"/>
  <c r="BK143" i="3"/>
  <c r="N143" i="3"/>
  <c r="BE143" i="3"/>
  <c r="BI142" i="3"/>
  <c r="BH142" i="3"/>
  <c r="BG142" i="3"/>
  <c r="BF142" i="3"/>
  <c r="AA142" i="3"/>
  <c r="Y142" i="3"/>
  <c r="W142" i="3"/>
  <c r="BK142" i="3"/>
  <c r="N142" i="3"/>
  <c r="BE142" i="3"/>
  <c r="BI141" i="3"/>
  <c r="BH141" i="3"/>
  <c r="BG141" i="3"/>
  <c r="BF141" i="3"/>
  <c r="AA141" i="3"/>
  <c r="Y141" i="3"/>
  <c r="W141" i="3"/>
  <c r="BK141" i="3"/>
  <c r="N141" i="3"/>
  <c r="BE141" i="3"/>
  <c r="BI140" i="3"/>
  <c r="BH140" i="3"/>
  <c r="BG140" i="3"/>
  <c r="BF140" i="3"/>
  <c r="AA140" i="3"/>
  <c r="Y140" i="3"/>
  <c r="W140" i="3"/>
  <c r="BK140" i="3"/>
  <c r="N140" i="3"/>
  <c r="BE140" i="3"/>
  <c r="BI139" i="3"/>
  <c r="BH139" i="3"/>
  <c r="BG139" i="3"/>
  <c r="BF139" i="3"/>
  <c r="AA139" i="3"/>
  <c r="Y139" i="3"/>
  <c r="W139" i="3"/>
  <c r="BK139" i="3"/>
  <c r="N139" i="3"/>
  <c r="BE139" i="3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W135" i="3"/>
  <c r="BK135" i="3"/>
  <c r="N135" i="3"/>
  <c r="BE135" i="3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Y133" i="3"/>
  <c r="W133" i="3"/>
  <c r="BK133" i="3"/>
  <c r="N133" i="3"/>
  <c r="BE133" i="3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/>
  <c r="BI124" i="3"/>
  <c r="BH124" i="3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Y123" i="3"/>
  <c r="W123" i="3"/>
  <c r="BK123" i="3"/>
  <c r="N123" i="3"/>
  <c r="BE123" i="3"/>
  <c r="BI122" i="3"/>
  <c r="BH122" i="3"/>
  <c r="BG122" i="3"/>
  <c r="BF122" i="3"/>
  <c r="AA122" i="3"/>
  <c r="Y122" i="3"/>
  <c r="W122" i="3"/>
  <c r="BK122" i="3"/>
  <c r="N122" i="3"/>
  <c r="BE122" i="3"/>
  <c r="BI121" i="3"/>
  <c r="BH121" i="3"/>
  <c r="BG121" i="3"/>
  <c r="BF121" i="3"/>
  <c r="AA121" i="3"/>
  <c r="Y121" i="3"/>
  <c r="W121" i="3"/>
  <c r="BK121" i="3"/>
  <c r="N121" i="3"/>
  <c r="BE121" i="3"/>
  <c r="BI120" i="3"/>
  <c r="BH120" i="3"/>
  <c r="BG120" i="3"/>
  <c r="BF120" i="3"/>
  <c r="AA120" i="3"/>
  <c r="Y120" i="3"/>
  <c r="W120" i="3"/>
  <c r="BK120" i="3"/>
  <c r="N120" i="3"/>
  <c r="BE120" i="3"/>
  <c r="BI119" i="3"/>
  <c r="BH119" i="3"/>
  <c r="BG119" i="3"/>
  <c r="BF119" i="3"/>
  <c r="AA119" i="3"/>
  <c r="Y119" i="3"/>
  <c r="W119" i="3"/>
  <c r="BK119" i="3"/>
  <c r="N119" i="3"/>
  <c r="BE119" i="3"/>
  <c r="BI118" i="3"/>
  <c r="BH118" i="3"/>
  <c r="BG118" i="3"/>
  <c r="BF118" i="3"/>
  <c r="AA118" i="3"/>
  <c r="Y118" i="3"/>
  <c r="W118" i="3"/>
  <c r="BK118" i="3"/>
  <c r="N118" i="3"/>
  <c r="BE118" i="3"/>
  <c r="BI117" i="3"/>
  <c r="BH117" i="3"/>
  <c r="BG117" i="3"/>
  <c r="BF117" i="3"/>
  <c r="AA117" i="3"/>
  <c r="Y117" i="3"/>
  <c r="W117" i="3"/>
  <c r="BK117" i="3"/>
  <c r="N117" i="3"/>
  <c r="BE117" i="3"/>
  <c r="BI116" i="3"/>
  <c r="BH116" i="3"/>
  <c r="BG116" i="3"/>
  <c r="BF116" i="3"/>
  <c r="AA116" i="3"/>
  <c r="Y116" i="3"/>
  <c r="W116" i="3"/>
  <c r="BK116" i="3"/>
  <c r="N116" i="3"/>
  <c r="BE116" i="3"/>
  <c r="BI115" i="3"/>
  <c r="BH115" i="3"/>
  <c r="BG115" i="3"/>
  <c r="BF115" i="3"/>
  <c r="AA115" i="3"/>
  <c r="Y115" i="3"/>
  <c r="W115" i="3"/>
  <c r="BK115" i="3"/>
  <c r="N115" i="3"/>
  <c r="BE115" i="3"/>
  <c r="BI114" i="3"/>
  <c r="H36" i="3"/>
  <c r="BD89" i="1" s="1"/>
  <c r="BH114" i="3"/>
  <c r="BG114" i="3"/>
  <c r="H34" i="3" s="1"/>
  <c r="BB89" i="1" s="1"/>
  <c r="BF114" i="3"/>
  <c r="H33" i="3" s="1"/>
  <c r="BA89" i="1" s="1"/>
  <c r="AA114" i="3"/>
  <c r="AA113" i="3"/>
  <c r="AA112" i="3" s="1"/>
  <c r="AA111" i="3" s="1"/>
  <c r="Y114" i="3"/>
  <c r="Y113" i="3"/>
  <c r="Y112" i="3" s="1"/>
  <c r="Y111" i="3" s="1"/>
  <c r="W114" i="3"/>
  <c r="W113" i="3"/>
  <c r="W112" i="3" s="1"/>
  <c r="W111" i="3" s="1"/>
  <c r="AU89" i="1" s="1"/>
  <c r="BK114" i="3"/>
  <c r="N114" i="3"/>
  <c r="BE114" i="3" s="1"/>
  <c r="F105" i="3"/>
  <c r="F103" i="3"/>
  <c r="M28" i="3"/>
  <c r="AS89" i="1"/>
  <c r="F81" i="3"/>
  <c r="F79" i="3"/>
  <c r="O21" i="3"/>
  <c r="E21" i="3"/>
  <c r="M108" i="3" s="1"/>
  <c r="O20" i="3"/>
  <c r="O18" i="3"/>
  <c r="E18" i="3"/>
  <c r="M83" i="3" s="1"/>
  <c r="M107" i="3"/>
  <c r="O17" i="3"/>
  <c r="O15" i="3"/>
  <c r="E15" i="3"/>
  <c r="F108" i="3" s="1"/>
  <c r="F84" i="3"/>
  <c r="O14" i="3"/>
  <c r="O12" i="3"/>
  <c r="E12" i="3"/>
  <c r="F107" i="3"/>
  <c r="F83" i="3"/>
  <c r="O11" i="3"/>
  <c r="O9" i="3"/>
  <c r="M105" i="3" s="1"/>
  <c r="F6" i="3"/>
  <c r="F102" i="3" s="1"/>
  <c r="F78" i="3"/>
  <c r="AY88" i="1"/>
  <c r="AX88" i="1"/>
  <c r="BI551" i="2"/>
  <c r="BH551" i="2"/>
  <c r="BG551" i="2"/>
  <c r="BF551" i="2"/>
  <c r="AA551" i="2"/>
  <c r="Y551" i="2"/>
  <c r="Y548" i="2" s="1"/>
  <c r="W551" i="2"/>
  <c r="BK551" i="2"/>
  <c r="N551" i="2"/>
  <c r="BE551" i="2" s="1"/>
  <c r="BI550" i="2"/>
  <c r="BH550" i="2"/>
  <c r="BG550" i="2"/>
  <c r="BF550" i="2"/>
  <c r="AA550" i="2"/>
  <c r="Y550" i="2"/>
  <c r="W550" i="2"/>
  <c r="BK550" i="2"/>
  <c r="N550" i="2"/>
  <c r="BE550" i="2" s="1"/>
  <c r="BI549" i="2"/>
  <c r="BH549" i="2"/>
  <c r="BG549" i="2"/>
  <c r="BF549" i="2"/>
  <c r="AA549" i="2"/>
  <c r="AA548" i="2"/>
  <c r="Y549" i="2"/>
  <c r="W549" i="2"/>
  <c r="W548" i="2"/>
  <c r="BK549" i="2"/>
  <c r="N549" i="2"/>
  <c r="BE549" i="2" s="1"/>
  <c r="BI547" i="2"/>
  <c r="BH547" i="2"/>
  <c r="BG547" i="2"/>
  <c r="BF547" i="2"/>
  <c r="AA547" i="2"/>
  <c r="Y547" i="2"/>
  <c r="W547" i="2"/>
  <c r="BK547" i="2"/>
  <c r="N547" i="2"/>
  <c r="BE547" i="2" s="1"/>
  <c r="BI542" i="2"/>
  <c r="BH542" i="2"/>
  <c r="BG542" i="2"/>
  <c r="BF542" i="2"/>
  <c r="AA542" i="2"/>
  <c r="Y542" i="2"/>
  <c r="W542" i="2"/>
  <c r="BK542" i="2"/>
  <c r="N542" i="2"/>
  <c r="BE542" i="2" s="1"/>
  <c r="BI541" i="2"/>
  <c r="BH541" i="2"/>
  <c r="BG541" i="2"/>
  <c r="BF541" i="2"/>
  <c r="AA541" i="2"/>
  <c r="Y541" i="2"/>
  <c r="Y530" i="2" s="1"/>
  <c r="W541" i="2"/>
  <c r="BK541" i="2"/>
  <c r="N541" i="2"/>
  <c r="BE541" i="2" s="1"/>
  <c r="BI532" i="2"/>
  <c r="BH532" i="2"/>
  <c r="BG532" i="2"/>
  <c r="BF532" i="2"/>
  <c r="AA532" i="2"/>
  <c r="Y532" i="2"/>
  <c r="W532" i="2"/>
  <c r="BK532" i="2"/>
  <c r="N532" i="2"/>
  <c r="BE532" i="2" s="1"/>
  <c r="BI531" i="2"/>
  <c r="BH531" i="2"/>
  <c r="BG531" i="2"/>
  <c r="BF531" i="2"/>
  <c r="AA531" i="2"/>
  <c r="AA530" i="2"/>
  <c r="Y531" i="2"/>
  <c r="W531" i="2"/>
  <c r="W530" i="2"/>
  <c r="BK531" i="2"/>
  <c r="N531" i="2"/>
  <c r="BE531" i="2" s="1"/>
  <c r="BI529" i="2"/>
  <c r="BH529" i="2"/>
  <c r="BG529" i="2"/>
  <c r="BF529" i="2"/>
  <c r="AA529" i="2"/>
  <c r="Y529" i="2"/>
  <c r="Y524" i="2" s="1"/>
  <c r="W529" i="2"/>
  <c r="BK529" i="2"/>
  <c r="N529" i="2"/>
  <c r="BE529" i="2"/>
  <c r="BI528" i="2"/>
  <c r="BH528" i="2"/>
  <c r="BG528" i="2"/>
  <c r="BF528" i="2"/>
  <c r="AA528" i="2"/>
  <c r="Y528" i="2"/>
  <c r="W528" i="2"/>
  <c r="BK528" i="2"/>
  <c r="N528" i="2"/>
  <c r="BE528" i="2"/>
  <c r="BI525" i="2"/>
  <c r="BH525" i="2"/>
  <c r="BG525" i="2"/>
  <c r="BF525" i="2"/>
  <c r="AA525" i="2"/>
  <c r="AA524" i="2"/>
  <c r="Y525" i="2"/>
  <c r="W525" i="2"/>
  <c r="W524" i="2"/>
  <c r="BK525" i="2"/>
  <c r="N525" i="2"/>
  <c r="BE525" i="2" s="1"/>
  <c r="BI523" i="2"/>
  <c r="BH523" i="2"/>
  <c r="BG523" i="2"/>
  <c r="BF523" i="2"/>
  <c r="AA523" i="2"/>
  <c r="AA512" i="2" s="1"/>
  <c r="Y523" i="2"/>
  <c r="W523" i="2"/>
  <c r="BK523" i="2"/>
  <c r="N523" i="2"/>
  <c r="BE523" i="2" s="1"/>
  <c r="BI520" i="2"/>
  <c r="BH520" i="2"/>
  <c r="BG520" i="2"/>
  <c r="BF520" i="2"/>
  <c r="AA520" i="2"/>
  <c r="Y520" i="2"/>
  <c r="W520" i="2"/>
  <c r="BK520" i="2"/>
  <c r="N520" i="2"/>
  <c r="BE520" i="2"/>
  <c r="BI517" i="2"/>
  <c r="BH517" i="2"/>
  <c r="BG517" i="2"/>
  <c r="BF517" i="2"/>
  <c r="AA517" i="2"/>
  <c r="Y517" i="2"/>
  <c r="Y512" i="2" s="1"/>
  <c r="W517" i="2"/>
  <c r="BK517" i="2"/>
  <c r="N517" i="2"/>
  <c r="BE517" i="2"/>
  <c r="BI516" i="2"/>
  <c r="BH516" i="2"/>
  <c r="BG516" i="2"/>
  <c r="BF516" i="2"/>
  <c r="AA516" i="2"/>
  <c r="Y516" i="2"/>
  <c r="W516" i="2"/>
  <c r="BK516" i="2"/>
  <c r="BK512" i="2" s="1"/>
  <c r="N512" i="2" s="1"/>
  <c r="N109" i="2" s="1"/>
  <c r="N516" i="2"/>
  <c r="BE516" i="2"/>
  <c r="BI513" i="2"/>
  <c r="BH513" i="2"/>
  <c r="BG513" i="2"/>
  <c r="BF513" i="2"/>
  <c r="AA513" i="2"/>
  <c r="Y513" i="2"/>
  <c r="W513" i="2"/>
  <c r="W512" i="2"/>
  <c r="BK513" i="2"/>
  <c r="N513" i="2"/>
  <c r="BE513" i="2" s="1"/>
  <c r="BI511" i="2"/>
  <c r="BH511" i="2"/>
  <c r="BG511" i="2"/>
  <c r="BF511" i="2"/>
  <c r="AA511" i="2"/>
  <c r="Y511" i="2"/>
  <c r="W511" i="2"/>
  <c r="BK511" i="2"/>
  <c r="N511" i="2"/>
  <c r="BE511" i="2"/>
  <c r="BI510" i="2"/>
  <c r="BH510" i="2"/>
  <c r="BG510" i="2"/>
  <c r="BF510" i="2"/>
  <c r="AA510" i="2"/>
  <c r="Y510" i="2"/>
  <c r="W510" i="2"/>
  <c r="BK510" i="2"/>
  <c r="N510" i="2"/>
  <c r="BE510" i="2"/>
  <c r="BI509" i="2"/>
  <c r="BH509" i="2"/>
  <c r="BG509" i="2"/>
  <c r="BF509" i="2"/>
  <c r="AA509" i="2"/>
  <c r="Y509" i="2"/>
  <c r="W509" i="2"/>
  <c r="BK509" i="2"/>
  <c r="BK504" i="2" s="1"/>
  <c r="N504" i="2" s="1"/>
  <c r="N108" i="2" s="1"/>
  <c r="N509" i="2"/>
  <c r="BE509" i="2"/>
  <c r="BI505" i="2"/>
  <c r="BH505" i="2"/>
  <c r="BG505" i="2"/>
  <c r="BF505" i="2"/>
  <c r="AA505" i="2"/>
  <c r="AA504" i="2"/>
  <c r="Y505" i="2"/>
  <c r="Y504" i="2"/>
  <c r="W505" i="2"/>
  <c r="W504" i="2"/>
  <c r="BK505" i="2"/>
  <c r="N505" i="2"/>
  <c r="BE505" i="2" s="1"/>
  <c r="BI503" i="2"/>
  <c r="BH503" i="2"/>
  <c r="BG503" i="2"/>
  <c r="BF503" i="2"/>
  <c r="AA503" i="2"/>
  <c r="Y503" i="2"/>
  <c r="W503" i="2"/>
  <c r="BK503" i="2"/>
  <c r="N503" i="2"/>
  <c r="BE503" i="2" s="1"/>
  <c r="BI502" i="2"/>
  <c r="BH502" i="2"/>
  <c r="BG502" i="2"/>
  <c r="BF502" i="2"/>
  <c r="AA502" i="2"/>
  <c r="Y502" i="2"/>
  <c r="W502" i="2"/>
  <c r="BK502" i="2"/>
  <c r="N502" i="2"/>
  <c r="BE502" i="2"/>
  <c r="BI501" i="2"/>
  <c r="BH501" i="2"/>
  <c r="BG501" i="2"/>
  <c r="BF501" i="2"/>
  <c r="AA501" i="2"/>
  <c r="Y501" i="2"/>
  <c r="W501" i="2"/>
  <c r="BK501" i="2"/>
  <c r="N501" i="2"/>
  <c r="BE501" i="2"/>
  <c r="BI500" i="2"/>
  <c r="BH500" i="2"/>
  <c r="BG500" i="2"/>
  <c r="BF500" i="2"/>
  <c r="AA500" i="2"/>
  <c r="Y500" i="2"/>
  <c r="W500" i="2"/>
  <c r="BK500" i="2"/>
  <c r="N500" i="2"/>
  <c r="BE500" i="2"/>
  <c r="BI499" i="2"/>
  <c r="BH499" i="2"/>
  <c r="BG499" i="2"/>
  <c r="BF499" i="2"/>
  <c r="AA499" i="2"/>
  <c r="Y499" i="2"/>
  <c r="W499" i="2"/>
  <c r="BK499" i="2"/>
  <c r="N499" i="2"/>
  <c r="BE499" i="2"/>
  <c r="BI496" i="2"/>
  <c r="BH496" i="2"/>
  <c r="BG496" i="2"/>
  <c r="BF496" i="2"/>
  <c r="AA496" i="2"/>
  <c r="Y496" i="2"/>
  <c r="W496" i="2"/>
  <c r="BK496" i="2"/>
  <c r="N496" i="2"/>
  <c r="BE496" i="2"/>
  <c r="BI495" i="2"/>
  <c r="BH495" i="2"/>
  <c r="BG495" i="2"/>
  <c r="BF495" i="2"/>
  <c r="AA495" i="2"/>
  <c r="Y495" i="2"/>
  <c r="W495" i="2"/>
  <c r="BK495" i="2"/>
  <c r="N495" i="2"/>
  <c r="BE495" i="2"/>
  <c r="BI494" i="2"/>
  <c r="BH494" i="2"/>
  <c r="BG494" i="2"/>
  <c r="BF494" i="2"/>
  <c r="AA494" i="2"/>
  <c r="Y494" i="2"/>
  <c r="W494" i="2"/>
  <c r="BK494" i="2"/>
  <c r="N494" i="2"/>
  <c r="BE494" i="2"/>
  <c r="BI493" i="2"/>
  <c r="BH493" i="2"/>
  <c r="BG493" i="2"/>
  <c r="BF493" i="2"/>
  <c r="AA493" i="2"/>
  <c r="Y493" i="2"/>
  <c r="W493" i="2"/>
  <c r="BK493" i="2"/>
  <c r="N493" i="2"/>
  <c r="BE493" i="2"/>
  <c r="BI492" i="2"/>
  <c r="BH492" i="2"/>
  <c r="BG492" i="2"/>
  <c r="BF492" i="2"/>
  <c r="AA492" i="2"/>
  <c r="Y492" i="2"/>
  <c r="W492" i="2"/>
  <c r="BK492" i="2"/>
  <c r="N492" i="2"/>
  <c r="BE492" i="2"/>
  <c r="BI491" i="2"/>
  <c r="BH491" i="2"/>
  <c r="BG491" i="2"/>
  <c r="BF491" i="2"/>
  <c r="AA491" i="2"/>
  <c r="Y491" i="2"/>
  <c r="W491" i="2"/>
  <c r="BK491" i="2"/>
  <c r="N491" i="2"/>
  <c r="BE491" i="2"/>
  <c r="BI488" i="2"/>
  <c r="BH488" i="2"/>
  <c r="BG488" i="2"/>
  <c r="BF488" i="2"/>
  <c r="AA488" i="2"/>
  <c r="Y488" i="2"/>
  <c r="Y481" i="2" s="1"/>
  <c r="W488" i="2"/>
  <c r="BK488" i="2"/>
  <c r="N488" i="2"/>
  <c r="BE488" i="2"/>
  <c r="BI485" i="2"/>
  <c r="BH485" i="2"/>
  <c r="BG485" i="2"/>
  <c r="BF485" i="2"/>
  <c r="AA485" i="2"/>
  <c r="Y485" i="2"/>
  <c r="W485" i="2"/>
  <c r="BK485" i="2"/>
  <c r="N485" i="2"/>
  <c r="BE485" i="2"/>
  <c r="BI482" i="2"/>
  <c r="BH482" i="2"/>
  <c r="BG482" i="2"/>
  <c r="BF482" i="2"/>
  <c r="AA482" i="2"/>
  <c r="AA481" i="2"/>
  <c r="Y482" i="2"/>
  <c r="W482" i="2"/>
  <c r="W481" i="2"/>
  <c r="BK482" i="2"/>
  <c r="N482" i="2"/>
  <c r="BE482" i="2" s="1"/>
  <c r="BI480" i="2"/>
  <c r="BH480" i="2"/>
  <c r="BG480" i="2"/>
  <c r="BF480" i="2"/>
  <c r="AA480" i="2"/>
  <c r="Y480" i="2"/>
  <c r="W480" i="2"/>
  <c r="BK480" i="2"/>
  <c r="N480" i="2"/>
  <c r="BE480" i="2" s="1"/>
  <c r="BI477" i="2"/>
  <c r="BH477" i="2"/>
  <c r="BG477" i="2"/>
  <c r="BF477" i="2"/>
  <c r="AA477" i="2"/>
  <c r="AA476" i="2"/>
  <c r="Y477" i="2"/>
  <c r="Y476" i="2"/>
  <c r="W477" i="2"/>
  <c r="W476" i="2"/>
  <c r="BK477" i="2"/>
  <c r="BK476" i="2" s="1"/>
  <c r="N476" i="2" s="1"/>
  <c r="N106" i="2" s="1"/>
  <c r="N477" i="2"/>
  <c r="BE477" i="2" s="1"/>
  <c r="BI475" i="2"/>
  <c r="BH475" i="2"/>
  <c r="BG475" i="2"/>
  <c r="BF475" i="2"/>
  <c r="AA475" i="2"/>
  <c r="Y475" i="2"/>
  <c r="W475" i="2"/>
  <c r="BK475" i="2"/>
  <c r="N475" i="2"/>
  <c r="BE475" i="2" s="1"/>
  <c r="BI472" i="2"/>
  <c r="BH472" i="2"/>
  <c r="BG472" i="2"/>
  <c r="BF472" i="2"/>
  <c r="AA472" i="2"/>
  <c r="Y472" i="2"/>
  <c r="W472" i="2"/>
  <c r="BK472" i="2"/>
  <c r="N472" i="2"/>
  <c r="BE472" i="2" s="1"/>
  <c r="BI469" i="2"/>
  <c r="BH469" i="2"/>
  <c r="BG469" i="2"/>
  <c r="BF469" i="2"/>
  <c r="AA469" i="2"/>
  <c r="Y469" i="2"/>
  <c r="W469" i="2"/>
  <c r="BK469" i="2"/>
  <c r="N469" i="2"/>
  <c r="BE469" i="2" s="1"/>
  <c r="BI466" i="2"/>
  <c r="BH466" i="2"/>
  <c r="BG466" i="2"/>
  <c r="BF466" i="2"/>
  <c r="AA466" i="2"/>
  <c r="Y466" i="2"/>
  <c r="W466" i="2"/>
  <c r="BK466" i="2"/>
  <c r="N466" i="2"/>
  <c r="BE466" i="2" s="1"/>
  <c r="BI463" i="2"/>
  <c r="BH463" i="2"/>
  <c r="BG463" i="2"/>
  <c r="BF463" i="2"/>
  <c r="AA463" i="2"/>
  <c r="Y463" i="2"/>
  <c r="W463" i="2"/>
  <c r="BK463" i="2"/>
  <c r="N463" i="2"/>
  <c r="BE463" i="2" s="1"/>
  <c r="BI460" i="2"/>
  <c r="BH460" i="2"/>
  <c r="BG460" i="2"/>
  <c r="BF460" i="2"/>
  <c r="AA460" i="2"/>
  <c r="Y460" i="2"/>
  <c r="W460" i="2"/>
  <c r="BK460" i="2"/>
  <c r="N460" i="2"/>
  <c r="BE460" i="2" s="1"/>
  <c r="BI457" i="2"/>
  <c r="BH457" i="2"/>
  <c r="BG457" i="2"/>
  <c r="BF457" i="2"/>
  <c r="AA457" i="2"/>
  <c r="Y457" i="2"/>
  <c r="W457" i="2"/>
  <c r="BK457" i="2"/>
  <c r="N457" i="2"/>
  <c r="BE457" i="2" s="1"/>
  <c r="BI456" i="2"/>
  <c r="BH456" i="2"/>
  <c r="BG456" i="2"/>
  <c r="BF456" i="2"/>
  <c r="AA456" i="2"/>
  <c r="Y456" i="2"/>
  <c r="W456" i="2"/>
  <c r="BK456" i="2"/>
  <c r="N456" i="2"/>
  <c r="BE456" i="2" s="1"/>
  <c r="BI455" i="2"/>
  <c r="BH455" i="2"/>
  <c r="BG455" i="2"/>
  <c r="BF455" i="2"/>
  <c r="AA455" i="2"/>
  <c r="Y455" i="2"/>
  <c r="W455" i="2"/>
  <c r="BK455" i="2"/>
  <c r="N455" i="2"/>
  <c r="BE455" i="2" s="1"/>
  <c r="BI454" i="2"/>
  <c r="BH454" i="2"/>
  <c r="BG454" i="2"/>
  <c r="BF454" i="2"/>
  <c r="AA454" i="2"/>
  <c r="Y454" i="2"/>
  <c r="Y451" i="2" s="1"/>
  <c r="W454" i="2"/>
  <c r="BK454" i="2"/>
  <c r="N454" i="2"/>
  <c r="BE454" i="2" s="1"/>
  <c r="BI453" i="2"/>
  <c r="BH453" i="2"/>
  <c r="BG453" i="2"/>
  <c r="BF453" i="2"/>
  <c r="AA453" i="2"/>
  <c r="Y453" i="2"/>
  <c r="W453" i="2"/>
  <c r="BK453" i="2"/>
  <c r="N453" i="2"/>
  <c r="BE453" i="2" s="1"/>
  <c r="BI452" i="2"/>
  <c r="BH452" i="2"/>
  <c r="BG452" i="2"/>
  <c r="BF452" i="2"/>
  <c r="AA452" i="2"/>
  <c r="AA451" i="2"/>
  <c r="Y452" i="2"/>
  <c r="W452" i="2"/>
  <c r="W451" i="2"/>
  <c r="BK452" i="2"/>
  <c r="N452" i="2"/>
  <c r="BE452" i="2" s="1"/>
  <c r="BI450" i="2"/>
  <c r="BH450" i="2"/>
  <c r="BG450" i="2"/>
  <c r="BF450" i="2"/>
  <c r="AA450" i="2"/>
  <c r="AA428" i="2" s="1"/>
  <c r="Y450" i="2"/>
  <c r="W450" i="2"/>
  <c r="BK450" i="2"/>
  <c r="N450" i="2"/>
  <c r="BE450" i="2" s="1"/>
  <c r="BI446" i="2"/>
  <c r="BH446" i="2"/>
  <c r="BG446" i="2"/>
  <c r="BF446" i="2"/>
  <c r="AA446" i="2"/>
  <c r="Y446" i="2"/>
  <c r="W446" i="2"/>
  <c r="BK446" i="2"/>
  <c r="N446" i="2"/>
  <c r="BE446" i="2" s="1"/>
  <c r="BI445" i="2"/>
  <c r="BH445" i="2"/>
  <c r="BG445" i="2"/>
  <c r="BF445" i="2"/>
  <c r="AA445" i="2"/>
  <c r="Y445" i="2"/>
  <c r="W445" i="2"/>
  <c r="BK445" i="2"/>
  <c r="N445" i="2"/>
  <c r="BE445" i="2" s="1"/>
  <c r="BI442" i="2"/>
  <c r="BH442" i="2"/>
  <c r="BG442" i="2"/>
  <c r="BF442" i="2"/>
  <c r="AA442" i="2"/>
  <c r="Y442" i="2"/>
  <c r="W442" i="2"/>
  <c r="BK442" i="2"/>
  <c r="N442" i="2"/>
  <c r="BE442" i="2" s="1"/>
  <c r="BI439" i="2"/>
  <c r="BH439" i="2"/>
  <c r="BG439" i="2"/>
  <c r="BF439" i="2"/>
  <c r="AA439" i="2"/>
  <c r="Y439" i="2"/>
  <c r="W439" i="2"/>
  <c r="BK439" i="2"/>
  <c r="N439" i="2"/>
  <c r="BE439" i="2" s="1"/>
  <c r="BI438" i="2"/>
  <c r="BH438" i="2"/>
  <c r="BG438" i="2"/>
  <c r="BF438" i="2"/>
  <c r="AA438" i="2"/>
  <c r="Y438" i="2"/>
  <c r="W438" i="2"/>
  <c r="BK438" i="2"/>
  <c r="N438" i="2"/>
  <c r="BE438" i="2" s="1"/>
  <c r="BI435" i="2"/>
  <c r="BH435" i="2"/>
  <c r="BG435" i="2"/>
  <c r="BF435" i="2"/>
  <c r="AA435" i="2"/>
  <c r="Y435" i="2"/>
  <c r="Y428" i="2" s="1"/>
  <c r="W435" i="2"/>
  <c r="BK435" i="2"/>
  <c r="N435" i="2"/>
  <c r="BE435" i="2" s="1"/>
  <c r="BI432" i="2"/>
  <c r="BH432" i="2"/>
  <c r="BG432" i="2"/>
  <c r="BF432" i="2"/>
  <c r="AA432" i="2"/>
  <c r="Y432" i="2"/>
  <c r="W432" i="2"/>
  <c r="BK432" i="2"/>
  <c r="N432" i="2"/>
  <c r="BE432" i="2" s="1"/>
  <c r="BI429" i="2"/>
  <c r="BH429" i="2"/>
  <c r="BG429" i="2"/>
  <c r="BF429" i="2"/>
  <c r="AA429" i="2"/>
  <c r="Y429" i="2"/>
  <c r="W429" i="2"/>
  <c r="W428" i="2"/>
  <c r="BK429" i="2"/>
  <c r="N429" i="2"/>
  <c r="BE429" i="2" s="1"/>
  <c r="BI427" i="2"/>
  <c r="BH427" i="2"/>
  <c r="BG427" i="2"/>
  <c r="BF427" i="2"/>
  <c r="AA427" i="2"/>
  <c r="AA420" i="2" s="1"/>
  <c r="Y427" i="2"/>
  <c r="W427" i="2"/>
  <c r="BK427" i="2"/>
  <c r="N427" i="2"/>
  <c r="BE427" i="2" s="1"/>
  <c r="BI426" i="2"/>
  <c r="BH426" i="2"/>
  <c r="BG426" i="2"/>
  <c r="BF426" i="2"/>
  <c r="AA426" i="2"/>
  <c r="Y426" i="2"/>
  <c r="W426" i="2"/>
  <c r="BK426" i="2"/>
  <c r="N426" i="2"/>
  <c r="BE426" i="2"/>
  <c r="BI425" i="2"/>
  <c r="BH425" i="2"/>
  <c r="BG425" i="2"/>
  <c r="BF425" i="2"/>
  <c r="AA425" i="2"/>
  <c r="Y425" i="2"/>
  <c r="W425" i="2"/>
  <c r="BK425" i="2"/>
  <c r="N425" i="2"/>
  <c r="BE425" i="2"/>
  <c r="BI424" i="2"/>
  <c r="BH424" i="2"/>
  <c r="BG424" i="2"/>
  <c r="BF424" i="2"/>
  <c r="AA424" i="2"/>
  <c r="Y424" i="2"/>
  <c r="W424" i="2"/>
  <c r="BK424" i="2"/>
  <c r="N424" i="2"/>
  <c r="BE424" i="2"/>
  <c r="BI423" i="2"/>
  <c r="BH423" i="2"/>
  <c r="BG423" i="2"/>
  <c r="BF423" i="2"/>
  <c r="AA423" i="2"/>
  <c r="Y423" i="2"/>
  <c r="Y420" i="2" s="1"/>
  <c r="W423" i="2"/>
  <c r="BK423" i="2"/>
  <c r="N423" i="2"/>
  <c r="BE423" i="2"/>
  <c r="BI422" i="2"/>
  <c r="BH422" i="2"/>
  <c r="BG422" i="2"/>
  <c r="BF422" i="2"/>
  <c r="AA422" i="2"/>
  <c r="Y422" i="2"/>
  <c r="W422" i="2"/>
  <c r="BK422" i="2"/>
  <c r="N422" i="2"/>
  <c r="BE422" i="2"/>
  <c r="BI421" i="2"/>
  <c r="BH421" i="2"/>
  <c r="BG421" i="2"/>
  <c r="BF421" i="2"/>
  <c r="AA421" i="2"/>
  <c r="Y421" i="2"/>
  <c r="W421" i="2"/>
  <c r="W420" i="2"/>
  <c r="BK421" i="2"/>
  <c r="N421" i="2"/>
  <c r="BE421" i="2" s="1"/>
  <c r="BI419" i="2"/>
  <c r="BH419" i="2"/>
  <c r="BG419" i="2"/>
  <c r="BF419" i="2"/>
  <c r="AA419" i="2"/>
  <c r="Y419" i="2"/>
  <c r="W419" i="2"/>
  <c r="BK419" i="2"/>
  <c r="N419" i="2"/>
  <c r="BE419" i="2"/>
  <c r="BI418" i="2"/>
  <c r="BH418" i="2"/>
  <c r="BG418" i="2"/>
  <c r="BF418" i="2"/>
  <c r="AA418" i="2"/>
  <c r="Y418" i="2"/>
  <c r="W418" i="2"/>
  <c r="BK418" i="2"/>
  <c r="N418" i="2"/>
  <c r="BE418" i="2"/>
  <c r="BI417" i="2"/>
  <c r="BH417" i="2"/>
  <c r="BG417" i="2"/>
  <c r="BF417" i="2"/>
  <c r="AA417" i="2"/>
  <c r="Y417" i="2"/>
  <c r="W417" i="2"/>
  <c r="BK417" i="2"/>
  <c r="N417" i="2"/>
  <c r="BE417" i="2"/>
  <c r="BI416" i="2"/>
  <c r="BH416" i="2"/>
  <c r="BG416" i="2"/>
  <c r="BF416" i="2"/>
  <c r="AA416" i="2"/>
  <c r="Y416" i="2"/>
  <c r="W416" i="2"/>
  <c r="BK416" i="2"/>
  <c r="N416" i="2"/>
  <c r="BE416" i="2"/>
  <c r="BI415" i="2"/>
  <c r="BH415" i="2"/>
  <c r="BG415" i="2"/>
  <c r="BF415" i="2"/>
  <c r="AA415" i="2"/>
  <c r="Y415" i="2"/>
  <c r="W415" i="2"/>
  <c r="BK415" i="2"/>
  <c r="N415" i="2"/>
  <c r="BE415" i="2"/>
  <c r="BI414" i="2"/>
  <c r="BH414" i="2"/>
  <c r="BG414" i="2"/>
  <c r="BF414" i="2"/>
  <c r="AA414" i="2"/>
  <c r="Y414" i="2"/>
  <c r="W414" i="2"/>
  <c r="BK414" i="2"/>
  <c r="N414" i="2"/>
  <c r="BE414" i="2"/>
  <c r="BI413" i="2"/>
  <c r="BH413" i="2"/>
  <c r="BG413" i="2"/>
  <c r="BF413" i="2"/>
  <c r="AA413" i="2"/>
  <c r="Y413" i="2"/>
  <c r="W413" i="2"/>
  <c r="BK413" i="2"/>
  <c r="BK411" i="2" s="1"/>
  <c r="N411" i="2" s="1"/>
  <c r="N102" i="2" s="1"/>
  <c r="N413" i="2"/>
  <c r="BE413" i="2"/>
  <c r="BI412" i="2"/>
  <c r="BH412" i="2"/>
  <c r="BG412" i="2"/>
  <c r="BF412" i="2"/>
  <c r="AA412" i="2"/>
  <c r="AA411" i="2"/>
  <c r="Y412" i="2"/>
  <c r="Y411" i="2"/>
  <c r="W412" i="2"/>
  <c r="W411" i="2"/>
  <c r="BK412" i="2"/>
  <c r="N412" i="2"/>
  <c r="BE412" i="2" s="1"/>
  <c r="BI410" i="2"/>
  <c r="BH410" i="2"/>
  <c r="BG410" i="2"/>
  <c r="BF410" i="2"/>
  <c r="AA410" i="2"/>
  <c r="AA403" i="2" s="1"/>
  <c r="Y410" i="2"/>
  <c r="W410" i="2"/>
  <c r="W403" i="2" s="1"/>
  <c r="BK410" i="2"/>
  <c r="N410" i="2"/>
  <c r="BE410" i="2" s="1"/>
  <c r="BI409" i="2"/>
  <c r="BH409" i="2"/>
  <c r="BG409" i="2"/>
  <c r="BF409" i="2"/>
  <c r="AA409" i="2"/>
  <c r="Y409" i="2"/>
  <c r="W409" i="2"/>
  <c r="BK409" i="2"/>
  <c r="N409" i="2"/>
  <c r="BE409" i="2"/>
  <c r="BI408" i="2"/>
  <c r="BH408" i="2"/>
  <c r="BG408" i="2"/>
  <c r="BF408" i="2"/>
  <c r="AA408" i="2"/>
  <c r="Y408" i="2"/>
  <c r="W408" i="2"/>
  <c r="BK408" i="2"/>
  <c r="N408" i="2"/>
  <c r="BE408" i="2"/>
  <c r="BI407" i="2"/>
  <c r="BH407" i="2"/>
  <c r="BG407" i="2"/>
  <c r="BF407" i="2"/>
  <c r="AA407" i="2"/>
  <c r="Y407" i="2"/>
  <c r="W407" i="2"/>
  <c r="BK407" i="2"/>
  <c r="N407" i="2"/>
  <c r="BE407" i="2"/>
  <c r="BI406" i="2"/>
  <c r="BH406" i="2"/>
  <c r="BG406" i="2"/>
  <c r="BF406" i="2"/>
  <c r="AA406" i="2"/>
  <c r="Y406" i="2"/>
  <c r="W406" i="2"/>
  <c r="BK406" i="2"/>
  <c r="N406" i="2"/>
  <c r="BE406" i="2"/>
  <c r="BI405" i="2"/>
  <c r="BH405" i="2"/>
  <c r="BG405" i="2"/>
  <c r="BF405" i="2"/>
  <c r="AA405" i="2"/>
  <c r="Y405" i="2"/>
  <c r="W405" i="2"/>
  <c r="BK405" i="2"/>
  <c r="N405" i="2"/>
  <c r="BE405" i="2"/>
  <c r="BI404" i="2"/>
  <c r="BH404" i="2"/>
  <c r="BG404" i="2"/>
  <c r="BF404" i="2"/>
  <c r="AA404" i="2"/>
  <c r="Y404" i="2"/>
  <c r="Y403" i="2"/>
  <c r="W404" i="2"/>
  <c r="BK404" i="2"/>
  <c r="BK403" i="2"/>
  <c r="N403" i="2" s="1"/>
  <c r="N101" i="2" s="1"/>
  <c r="N404" i="2"/>
  <c r="BE404" i="2" s="1"/>
  <c r="BI402" i="2"/>
  <c r="BH402" i="2"/>
  <c r="BG402" i="2"/>
  <c r="BF402" i="2"/>
  <c r="AA402" i="2"/>
  <c r="Y402" i="2"/>
  <c r="W402" i="2"/>
  <c r="BK402" i="2"/>
  <c r="N402" i="2"/>
  <c r="BE402" i="2" s="1"/>
  <c r="BI401" i="2"/>
  <c r="BH401" i="2"/>
  <c r="BG401" i="2"/>
  <c r="BF401" i="2"/>
  <c r="AA401" i="2"/>
  <c r="Y401" i="2"/>
  <c r="W401" i="2"/>
  <c r="BK401" i="2"/>
  <c r="N401" i="2"/>
  <c r="BE401" i="2"/>
  <c r="BI398" i="2"/>
  <c r="BH398" i="2"/>
  <c r="BG398" i="2"/>
  <c r="BF398" i="2"/>
  <c r="AA398" i="2"/>
  <c r="Y398" i="2"/>
  <c r="W398" i="2"/>
  <c r="BK398" i="2"/>
  <c r="N398" i="2"/>
  <c r="BE398" i="2"/>
  <c r="BI395" i="2"/>
  <c r="BH395" i="2"/>
  <c r="BG395" i="2"/>
  <c r="BF395" i="2"/>
  <c r="AA395" i="2"/>
  <c r="Y395" i="2"/>
  <c r="W395" i="2"/>
  <c r="BK395" i="2"/>
  <c r="N395" i="2"/>
  <c r="BE395" i="2"/>
  <c r="BI392" i="2"/>
  <c r="BH392" i="2"/>
  <c r="BG392" i="2"/>
  <c r="BF392" i="2"/>
  <c r="AA392" i="2"/>
  <c r="Y392" i="2"/>
  <c r="W392" i="2"/>
  <c r="BK392" i="2"/>
  <c r="N392" i="2"/>
  <c r="BE392" i="2"/>
  <c r="BI388" i="2"/>
  <c r="BH388" i="2"/>
  <c r="BG388" i="2"/>
  <c r="BF388" i="2"/>
  <c r="AA388" i="2"/>
  <c r="Y388" i="2"/>
  <c r="W388" i="2"/>
  <c r="BK388" i="2"/>
  <c r="N388" i="2"/>
  <c r="BE388" i="2"/>
  <c r="BI384" i="2"/>
  <c r="BH384" i="2"/>
  <c r="BG384" i="2"/>
  <c r="BF384" i="2"/>
  <c r="AA384" i="2"/>
  <c r="Y384" i="2"/>
  <c r="W384" i="2"/>
  <c r="BK384" i="2"/>
  <c r="N384" i="2"/>
  <c r="BE384" i="2"/>
  <c r="BI383" i="2"/>
  <c r="BH383" i="2"/>
  <c r="BG383" i="2"/>
  <c r="BF383" i="2"/>
  <c r="AA383" i="2"/>
  <c r="Y383" i="2"/>
  <c r="W383" i="2"/>
  <c r="BK383" i="2"/>
  <c r="N383" i="2"/>
  <c r="BE383" i="2"/>
  <c r="BI379" i="2"/>
  <c r="BH379" i="2"/>
  <c r="BG379" i="2"/>
  <c r="BF379" i="2"/>
  <c r="AA379" i="2"/>
  <c r="Y379" i="2"/>
  <c r="W379" i="2"/>
  <c r="BK379" i="2"/>
  <c r="N379" i="2"/>
  <c r="BE379" i="2"/>
  <c r="BI376" i="2"/>
  <c r="BH376" i="2"/>
  <c r="BG376" i="2"/>
  <c r="BF376" i="2"/>
  <c r="AA376" i="2"/>
  <c r="Y376" i="2"/>
  <c r="Y368" i="2" s="1"/>
  <c r="W376" i="2"/>
  <c r="BK376" i="2"/>
  <c r="N376" i="2"/>
  <c r="BE376" i="2"/>
  <c r="BI373" i="2"/>
  <c r="BH373" i="2"/>
  <c r="BG373" i="2"/>
  <c r="BF373" i="2"/>
  <c r="AA373" i="2"/>
  <c r="Y373" i="2"/>
  <c r="W373" i="2"/>
  <c r="BK373" i="2"/>
  <c r="N373" i="2"/>
  <c r="BE373" i="2"/>
  <c r="BI369" i="2"/>
  <c r="BH369" i="2"/>
  <c r="BG369" i="2"/>
  <c r="BF369" i="2"/>
  <c r="AA369" i="2"/>
  <c r="AA368" i="2"/>
  <c r="Y369" i="2"/>
  <c r="W369" i="2"/>
  <c r="W368" i="2"/>
  <c r="BK369" i="2"/>
  <c r="N369" i="2"/>
  <c r="BE369" i="2" s="1"/>
  <c r="BI367" i="2"/>
  <c r="BH367" i="2"/>
  <c r="BG367" i="2"/>
  <c r="BF367" i="2"/>
  <c r="AA367" i="2"/>
  <c r="Y367" i="2"/>
  <c r="W367" i="2"/>
  <c r="BK367" i="2"/>
  <c r="N367" i="2"/>
  <c r="BE367" i="2" s="1"/>
  <c r="BI366" i="2"/>
  <c r="BH366" i="2"/>
  <c r="BG366" i="2"/>
  <c r="BF366" i="2"/>
  <c r="AA366" i="2"/>
  <c r="Y366" i="2"/>
  <c r="W366" i="2"/>
  <c r="BK366" i="2"/>
  <c r="N366" i="2"/>
  <c r="BE366" i="2" s="1"/>
  <c r="BI362" i="2"/>
  <c r="BH362" i="2"/>
  <c r="BG362" i="2"/>
  <c r="BF362" i="2"/>
  <c r="AA362" i="2"/>
  <c r="Y362" i="2"/>
  <c r="W362" i="2"/>
  <c r="BK362" i="2"/>
  <c r="N362" i="2"/>
  <c r="BE362" i="2" s="1"/>
  <c r="BI361" i="2"/>
  <c r="BH361" i="2"/>
  <c r="BG361" i="2"/>
  <c r="BF361" i="2"/>
  <c r="AA361" i="2"/>
  <c r="Y361" i="2"/>
  <c r="W361" i="2"/>
  <c r="BK361" i="2"/>
  <c r="N361" i="2"/>
  <c r="BE361" i="2" s="1"/>
  <c r="BI357" i="2"/>
  <c r="BH357" i="2"/>
  <c r="BG357" i="2"/>
  <c r="BF357" i="2"/>
  <c r="AA357" i="2"/>
  <c r="Y357" i="2"/>
  <c r="W357" i="2"/>
  <c r="BK357" i="2"/>
  <c r="N357" i="2"/>
  <c r="BE357" i="2" s="1"/>
  <c r="BI353" i="2"/>
  <c r="BH353" i="2"/>
  <c r="BG353" i="2"/>
  <c r="BF353" i="2"/>
  <c r="AA353" i="2"/>
  <c r="AA352" i="2"/>
  <c r="Y353" i="2"/>
  <c r="Y352" i="2"/>
  <c r="W353" i="2"/>
  <c r="W352" i="2"/>
  <c r="BK353" i="2"/>
  <c r="BK352" i="2" s="1"/>
  <c r="N352" i="2" s="1"/>
  <c r="N99" i="2" s="1"/>
  <c r="N353" i="2"/>
  <c r="BE353" i="2" s="1"/>
  <c r="BI351" i="2"/>
  <c r="BH351" i="2"/>
  <c r="BG351" i="2"/>
  <c r="BF351" i="2"/>
  <c r="AA351" i="2"/>
  <c r="Y351" i="2"/>
  <c r="W351" i="2"/>
  <c r="BK351" i="2"/>
  <c r="N351" i="2"/>
  <c r="BE351" i="2" s="1"/>
  <c r="BI348" i="2"/>
  <c r="BH348" i="2"/>
  <c r="BG348" i="2"/>
  <c r="BF348" i="2"/>
  <c r="AA348" i="2"/>
  <c r="Y348" i="2"/>
  <c r="W348" i="2"/>
  <c r="BK348" i="2"/>
  <c r="N348" i="2"/>
  <c r="BE348" i="2" s="1"/>
  <c r="BI347" i="2"/>
  <c r="BH347" i="2"/>
  <c r="BG347" i="2"/>
  <c r="BF347" i="2"/>
  <c r="AA347" i="2"/>
  <c r="Y347" i="2"/>
  <c r="W347" i="2"/>
  <c r="BK347" i="2"/>
  <c r="N347" i="2"/>
  <c r="BE347" i="2" s="1"/>
  <c r="BI343" i="2"/>
  <c r="BH343" i="2"/>
  <c r="BG343" i="2"/>
  <c r="BF343" i="2"/>
  <c r="AA343" i="2"/>
  <c r="Y343" i="2"/>
  <c r="W343" i="2"/>
  <c r="BK343" i="2"/>
  <c r="N343" i="2"/>
  <c r="BE343" i="2" s="1"/>
  <c r="BI342" i="2"/>
  <c r="BH342" i="2"/>
  <c r="BG342" i="2"/>
  <c r="BF342" i="2"/>
  <c r="AA342" i="2"/>
  <c r="Y342" i="2"/>
  <c r="W342" i="2"/>
  <c r="BK342" i="2"/>
  <c r="N342" i="2"/>
  <c r="BE342" i="2" s="1"/>
  <c r="BI338" i="2"/>
  <c r="BH338" i="2"/>
  <c r="BG338" i="2"/>
  <c r="BF338" i="2"/>
  <c r="AA338" i="2"/>
  <c r="AA337" i="2"/>
  <c r="Y338" i="2"/>
  <c r="W338" i="2"/>
  <c r="W337" i="2"/>
  <c r="BK338" i="2"/>
  <c r="N338" i="2"/>
  <c r="BE338" i="2"/>
  <c r="BI335" i="2"/>
  <c r="BH335" i="2"/>
  <c r="BG335" i="2"/>
  <c r="BF335" i="2"/>
  <c r="AA335" i="2"/>
  <c r="AA334" i="2"/>
  <c r="Y335" i="2"/>
  <c r="Y334" i="2"/>
  <c r="W335" i="2"/>
  <c r="W334" i="2"/>
  <c r="BK335" i="2"/>
  <c r="BK334" i="2"/>
  <c r="N334" i="2" s="1"/>
  <c r="N96" i="2" s="1"/>
  <c r="N335" i="2"/>
  <c r="BE335" i="2" s="1"/>
  <c r="BI333" i="2"/>
  <c r="BH333" i="2"/>
  <c r="BG333" i="2"/>
  <c r="BF333" i="2"/>
  <c r="AA333" i="2"/>
  <c r="Y333" i="2"/>
  <c r="W333" i="2"/>
  <c r="BK333" i="2"/>
  <c r="N333" i="2"/>
  <c r="BE333" i="2"/>
  <c r="BI332" i="2"/>
  <c r="BH332" i="2"/>
  <c r="BG332" i="2"/>
  <c r="BF332" i="2"/>
  <c r="AA332" i="2"/>
  <c r="Y332" i="2"/>
  <c r="Y329" i="2" s="1"/>
  <c r="W332" i="2"/>
  <c r="BK332" i="2"/>
  <c r="N332" i="2"/>
  <c r="BE332" i="2"/>
  <c r="BI331" i="2"/>
  <c r="BH331" i="2"/>
  <c r="BG331" i="2"/>
  <c r="BF331" i="2"/>
  <c r="AA331" i="2"/>
  <c r="Y331" i="2"/>
  <c r="W331" i="2"/>
  <c r="BK331" i="2"/>
  <c r="N331" i="2"/>
  <c r="BE331" i="2"/>
  <c r="BI330" i="2"/>
  <c r="BH330" i="2"/>
  <c r="BG330" i="2"/>
  <c r="BF330" i="2"/>
  <c r="AA330" i="2"/>
  <c r="AA329" i="2"/>
  <c r="Y330" i="2"/>
  <c r="W330" i="2"/>
  <c r="W329" i="2"/>
  <c r="BK330" i="2"/>
  <c r="N330" i="2"/>
  <c r="BE330" i="2" s="1"/>
  <c r="BI328" i="2"/>
  <c r="BH328" i="2"/>
  <c r="BG328" i="2"/>
  <c r="BF328" i="2"/>
  <c r="AA328" i="2"/>
  <c r="Y328" i="2"/>
  <c r="W328" i="2"/>
  <c r="BK328" i="2"/>
  <c r="N328" i="2"/>
  <c r="BE328" i="2" s="1"/>
  <c r="BI322" i="2"/>
  <c r="BH322" i="2"/>
  <c r="BG322" i="2"/>
  <c r="BF322" i="2"/>
  <c r="AA322" i="2"/>
  <c r="Y322" i="2"/>
  <c r="W322" i="2"/>
  <c r="BK322" i="2"/>
  <c r="N322" i="2"/>
  <c r="BE322" i="2"/>
  <c r="BI318" i="2"/>
  <c r="BH318" i="2"/>
  <c r="BG318" i="2"/>
  <c r="BF318" i="2"/>
  <c r="AA318" i="2"/>
  <c r="Y318" i="2"/>
  <c r="W318" i="2"/>
  <c r="BK318" i="2"/>
  <c r="N318" i="2"/>
  <c r="BE318" i="2" s="1"/>
  <c r="BI313" i="2"/>
  <c r="BH313" i="2"/>
  <c r="BG313" i="2"/>
  <c r="BF313" i="2"/>
  <c r="AA313" i="2"/>
  <c r="Y313" i="2"/>
  <c r="W313" i="2"/>
  <c r="BK313" i="2"/>
  <c r="N313" i="2"/>
  <c r="BE313" i="2"/>
  <c r="BI310" i="2"/>
  <c r="BH310" i="2"/>
  <c r="BG310" i="2"/>
  <c r="BF310" i="2"/>
  <c r="AA310" i="2"/>
  <c r="Y310" i="2"/>
  <c r="W310" i="2"/>
  <c r="BK310" i="2"/>
  <c r="N310" i="2"/>
  <c r="BE310" i="2" s="1"/>
  <c r="BI307" i="2"/>
  <c r="BH307" i="2"/>
  <c r="BG307" i="2"/>
  <c r="BF307" i="2"/>
  <c r="AA307" i="2"/>
  <c r="Y307" i="2"/>
  <c r="W307" i="2"/>
  <c r="BK307" i="2"/>
  <c r="N307" i="2"/>
  <c r="BE307" i="2"/>
  <c r="BI304" i="2"/>
  <c r="BH304" i="2"/>
  <c r="BG304" i="2"/>
  <c r="BF304" i="2"/>
  <c r="AA304" i="2"/>
  <c r="Y304" i="2"/>
  <c r="W304" i="2"/>
  <c r="BK304" i="2"/>
  <c r="N304" i="2"/>
  <c r="BE304" i="2" s="1"/>
  <c r="BI301" i="2"/>
  <c r="BH301" i="2"/>
  <c r="BG301" i="2"/>
  <c r="BF301" i="2"/>
  <c r="AA301" i="2"/>
  <c r="Y301" i="2"/>
  <c r="W301" i="2"/>
  <c r="BK301" i="2"/>
  <c r="N301" i="2"/>
  <c r="BE301" i="2"/>
  <c r="BI298" i="2"/>
  <c r="BH298" i="2"/>
  <c r="BG298" i="2"/>
  <c r="BF298" i="2"/>
  <c r="AA298" i="2"/>
  <c r="Y298" i="2"/>
  <c r="W298" i="2"/>
  <c r="BK298" i="2"/>
  <c r="N298" i="2"/>
  <c r="BE298" i="2" s="1"/>
  <c r="BI294" i="2"/>
  <c r="BH294" i="2"/>
  <c r="BG294" i="2"/>
  <c r="BF294" i="2"/>
  <c r="AA294" i="2"/>
  <c r="Y294" i="2"/>
  <c r="W294" i="2"/>
  <c r="BK294" i="2"/>
  <c r="N294" i="2"/>
  <c r="BE294" i="2"/>
  <c r="BI289" i="2"/>
  <c r="BH289" i="2"/>
  <c r="BG289" i="2"/>
  <c r="BF289" i="2"/>
  <c r="AA289" i="2"/>
  <c r="Y289" i="2"/>
  <c r="W289" i="2"/>
  <c r="BK289" i="2"/>
  <c r="N289" i="2"/>
  <c r="BE289" i="2" s="1"/>
  <c r="BI284" i="2"/>
  <c r="BH284" i="2"/>
  <c r="BG284" i="2"/>
  <c r="BF284" i="2"/>
  <c r="AA284" i="2"/>
  <c r="Y284" i="2"/>
  <c r="W284" i="2"/>
  <c r="BK284" i="2"/>
  <c r="N284" i="2"/>
  <c r="BE284" i="2"/>
  <c r="BI279" i="2"/>
  <c r="BH279" i="2"/>
  <c r="BG279" i="2"/>
  <c r="BF279" i="2"/>
  <c r="AA279" i="2"/>
  <c r="Y279" i="2"/>
  <c r="W279" i="2"/>
  <c r="BK279" i="2"/>
  <c r="N279" i="2"/>
  <c r="BE279" i="2" s="1"/>
  <c r="BI278" i="2"/>
  <c r="BH278" i="2"/>
  <c r="BG278" i="2"/>
  <c r="BF278" i="2"/>
  <c r="AA278" i="2"/>
  <c r="Y278" i="2"/>
  <c r="W278" i="2"/>
  <c r="BK278" i="2"/>
  <c r="N278" i="2"/>
  <c r="BE278" i="2"/>
  <c r="BI277" i="2"/>
  <c r="BH277" i="2"/>
  <c r="BG277" i="2"/>
  <c r="BF277" i="2"/>
  <c r="AA277" i="2"/>
  <c r="Y277" i="2"/>
  <c r="W277" i="2"/>
  <c r="BK277" i="2"/>
  <c r="N277" i="2"/>
  <c r="BE277" i="2" s="1"/>
  <c r="BI274" i="2"/>
  <c r="BH274" i="2"/>
  <c r="BG274" i="2"/>
  <c r="BF274" i="2"/>
  <c r="AA274" i="2"/>
  <c r="AA273" i="2"/>
  <c r="Y274" i="2"/>
  <c r="Y273" i="2"/>
  <c r="W274" i="2"/>
  <c r="W273" i="2"/>
  <c r="BK274" i="2"/>
  <c r="BK273" i="2" s="1"/>
  <c r="N273" i="2" s="1"/>
  <c r="N94" i="2" s="1"/>
  <c r="N274" i="2"/>
  <c r="BE274" i="2" s="1"/>
  <c r="BI270" i="2"/>
  <c r="BH270" i="2"/>
  <c r="BG270" i="2"/>
  <c r="BF270" i="2"/>
  <c r="AA270" i="2"/>
  <c r="Y270" i="2"/>
  <c r="W270" i="2"/>
  <c r="BK270" i="2"/>
  <c r="N270" i="2"/>
  <c r="BE270" i="2"/>
  <c r="BI266" i="2"/>
  <c r="BH266" i="2"/>
  <c r="BG266" i="2"/>
  <c r="BF266" i="2"/>
  <c r="AA266" i="2"/>
  <c r="Y266" i="2"/>
  <c r="W266" i="2"/>
  <c r="BK266" i="2"/>
  <c r="N266" i="2"/>
  <c r="BE266" i="2" s="1"/>
  <c r="BI262" i="2"/>
  <c r="BH262" i="2"/>
  <c r="BG262" i="2"/>
  <c r="BF262" i="2"/>
  <c r="AA262" i="2"/>
  <c r="Y262" i="2"/>
  <c r="W262" i="2"/>
  <c r="BK262" i="2"/>
  <c r="N262" i="2"/>
  <c r="BE262" i="2"/>
  <c r="BI259" i="2"/>
  <c r="BH259" i="2"/>
  <c r="BG259" i="2"/>
  <c r="BF259" i="2"/>
  <c r="AA259" i="2"/>
  <c r="Y259" i="2"/>
  <c r="W259" i="2"/>
  <c r="BK259" i="2"/>
  <c r="N259" i="2"/>
  <c r="BE259" i="2" s="1"/>
  <c r="BI255" i="2"/>
  <c r="BH255" i="2"/>
  <c r="BG255" i="2"/>
  <c r="BF255" i="2"/>
  <c r="AA255" i="2"/>
  <c r="Y255" i="2"/>
  <c r="W255" i="2"/>
  <c r="BK255" i="2"/>
  <c r="N255" i="2"/>
  <c r="BE255" i="2"/>
  <c r="BI252" i="2"/>
  <c r="BH252" i="2"/>
  <c r="BG252" i="2"/>
  <c r="BF252" i="2"/>
  <c r="AA252" i="2"/>
  <c r="Y252" i="2"/>
  <c r="W252" i="2"/>
  <c r="BK252" i="2"/>
  <c r="N252" i="2"/>
  <c r="BE252" i="2"/>
  <c r="BI249" i="2"/>
  <c r="BH249" i="2"/>
  <c r="BG249" i="2"/>
  <c r="BF249" i="2"/>
  <c r="AA249" i="2"/>
  <c r="Y249" i="2"/>
  <c r="W249" i="2"/>
  <c r="BK249" i="2"/>
  <c r="N249" i="2"/>
  <c r="BE249" i="2"/>
  <c r="BI246" i="2"/>
  <c r="BH246" i="2"/>
  <c r="BG246" i="2"/>
  <c r="BF246" i="2"/>
  <c r="AA246" i="2"/>
  <c r="Y246" i="2"/>
  <c r="W246" i="2"/>
  <c r="BK246" i="2"/>
  <c r="N246" i="2"/>
  <c r="BE246" i="2"/>
  <c r="BI243" i="2"/>
  <c r="BH243" i="2"/>
  <c r="BG243" i="2"/>
  <c r="BF243" i="2"/>
  <c r="AA243" i="2"/>
  <c r="Y243" i="2"/>
  <c r="W243" i="2"/>
  <c r="BK243" i="2"/>
  <c r="N243" i="2"/>
  <c r="BE243" i="2"/>
  <c r="BI238" i="2"/>
  <c r="BH238" i="2"/>
  <c r="BG238" i="2"/>
  <c r="BF238" i="2"/>
  <c r="AA238" i="2"/>
  <c r="Y238" i="2"/>
  <c r="W238" i="2"/>
  <c r="BK238" i="2"/>
  <c r="N238" i="2"/>
  <c r="BE238" i="2"/>
  <c r="BI235" i="2"/>
  <c r="BH235" i="2"/>
  <c r="BG235" i="2"/>
  <c r="BF235" i="2"/>
  <c r="AA235" i="2"/>
  <c r="Y235" i="2"/>
  <c r="W235" i="2"/>
  <c r="BK235" i="2"/>
  <c r="N235" i="2"/>
  <c r="BE235" i="2"/>
  <c r="BI232" i="2"/>
  <c r="BH232" i="2"/>
  <c r="BG232" i="2"/>
  <c r="BF232" i="2"/>
  <c r="AA232" i="2"/>
  <c r="Y232" i="2"/>
  <c r="W232" i="2"/>
  <c r="BK232" i="2"/>
  <c r="N232" i="2"/>
  <c r="BE232" i="2"/>
  <c r="BI227" i="2"/>
  <c r="BH227" i="2"/>
  <c r="BG227" i="2"/>
  <c r="BF227" i="2"/>
  <c r="AA227" i="2"/>
  <c r="Y227" i="2"/>
  <c r="W227" i="2"/>
  <c r="BK227" i="2"/>
  <c r="N227" i="2"/>
  <c r="BE227" i="2"/>
  <c r="BI224" i="2"/>
  <c r="BH224" i="2"/>
  <c r="BG224" i="2"/>
  <c r="BF224" i="2"/>
  <c r="AA224" i="2"/>
  <c r="Y224" i="2"/>
  <c r="Y211" i="2" s="1"/>
  <c r="W224" i="2"/>
  <c r="BK224" i="2"/>
  <c r="N224" i="2"/>
  <c r="BE224" i="2"/>
  <c r="BI216" i="2"/>
  <c r="BH216" i="2"/>
  <c r="BG216" i="2"/>
  <c r="BF216" i="2"/>
  <c r="AA216" i="2"/>
  <c r="Y216" i="2"/>
  <c r="W216" i="2"/>
  <c r="BK216" i="2"/>
  <c r="N216" i="2"/>
  <c r="BE216" i="2"/>
  <c r="BI212" i="2"/>
  <c r="BH212" i="2"/>
  <c r="BG212" i="2"/>
  <c r="BF212" i="2"/>
  <c r="AA212" i="2"/>
  <c r="AA211" i="2"/>
  <c r="Y212" i="2"/>
  <c r="W212" i="2"/>
  <c r="W211" i="2"/>
  <c r="BK212" i="2"/>
  <c r="N212" i="2"/>
  <c r="BE212" i="2" s="1"/>
  <c r="BI210" i="2"/>
  <c r="BH210" i="2"/>
  <c r="BG210" i="2"/>
  <c r="BF210" i="2"/>
  <c r="AA210" i="2"/>
  <c r="Y210" i="2"/>
  <c r="W210" i="2"/>
  <c r="BK210" i="2"/>
  <c r="N210" i="2"/>
  <c r="BE210" i="2" s="1"/>
  <c r="BI206" i="2"/>
  <c r="BH206" i="2"/>
  <c r="BG206" i="2"/>
  <c r="BF206" i="2"/>
  <c r="AA206" i="2"/>
  <c r="Y206" i="2"/>
  <c r="W206" i="2"/>
  <c r="BK206" i="2"/>
  <c r="N206" i="2"/>
  <c r="BE206" i="2" s="1"/>
  <c r="BI203" i="2"/>
  <c r="BH203" i="2"/>
  <c r="BG203" i="2"/>
  <c r="BF203" i="2"/>
  <c r="AA203" i="2"/>
  <c r="Y203" i="2"/>
  <c r="W203" i="2"/>
  <c r="BK203" i="2"/>
  <c r="N203" i="2"/>
  <c r="BE203" i="2" s="1"/>
  <c r="BI200" i="2"/>
  <c r="BH200" i="2"/>
  <c r="BG200" i="2"/>
  <c r="BF200" i="2"/>
  <c r="AA200" i="2"/>
  <c r="Y200" i="2"/>
  <c r="W200" i="2"/>
  <c r="BK200" i="2"/>
  <c r="N200" i="2"/>
  <c r="BE200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2" i="2"/>
  <c r="BH192" i="2"/>
  <c r="BG192" i="2"/>
  <c r="BF192" i="2"/>
  <c r="AA192" i="2"/>
  <c r="Y192" i="2"/>
  <c r="W192" i="2"/>
  <c r="BK192" i="2"/>
  <c r="N192" i="2"/>
  <c r="BE192" i="2"/>
  <c r="BI191" i="2"/>
  <c r="BH191" i="2"/>
  <c r="BG191" i="2"/>
  <c r="BF191" i="2"/>
  <c r="AA191" i="2"/>
  <c r="Y191" i="2"/>
  <c r="W191" i="2"/>
  <c r="BK191" i="2"/>
  <c r="N191" i="2"/>
  <c r="BE191" i="2" s="1"/>
  <c r="BI188" i="2"/>
  <c r="BH188" i="2"/>
  <c r="BG188" i="2"/>
  <c r="BF188" i="2"/>
  <c r="AA188" i="2"/>
  <c r="AA187" i="2"/>
  <c r="Y188" i="2"/>
  <c r="Y187" i="2"/>
  <c r="W188" i="2"/>
  <c r="W187" i="2"/>
  <c r="BK188" i="2"/>
  <c r="BK187" i="2" s="1"/>
  <c r="N187" i="2" s="1"/>
  <c r="N92" i="2" s="1"/>
  <c r="N188" i="2"/>
  <c r="BE188" i="2" s="1"/>
  <c r="BI184" i="2"/>
  <c r="BH184" i="2"/>
  <c r="BG184" i="2"/>
  <c r="BF184" i="2"/>
  <c r="AA184" i="2"/>
  <c r="Y184" i="2"/>
  <c r="W184" i="2"/>
  <c r="BK184" i="2"/>
  <c r="N184" i="2"/>
  <c r="BE184" i="2"/>
  <c r="BI181" i="2"/>
  <c r="BH181" i="2"/>
  <c r="BG181" i="2"/>
  <c r="BF181" i="2"/>
  <c r="AA181" i="2"/>
  <c r="Y181" i="2"/>
  <c r="W181" i="2"/>
  <c r="BK181" i="2"/>
  <c r="N181" i="2"/>
  <c r="BE181" i="2"/>
  <c r="BI178" i="2"/>
  <c r="BH178" i="2"/>
  <c r="BG178" i="2"/>
  <c r="BF178" i="2"/>
  <c r="AA178" i="2"/>
  <c r="Y178" i="2"/>
  <c r="W178" i="2"/>
  <c r="BK178" i="2"/>
  <c r="N178" i="2"/>
  <c r="BE178" i="2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/>
  <c r="BI171" i="2"/>
  <c r="BH171" i="2"/>
  <c r="BG171" i="2"/>
  <c r="BF171" i="2"/>
  <c r="AA171" i="2"/>
  <c r="Y171" i="2"/>
  <c r="W171" i="2"/>
  <c r="BK171" i="2"/>
  <c r="N171" i="2"/>
  <c r="BE171" i="2"/>
  <c r="BI168" i="2"/>
  <c r="BH168" i="2"/>
  <c r="BG168" i="2"/>
  <c r="BF168" i="2"/>
  <c r="AA168" i="2"/>
  <c r="Y168" i="2"/>
  <c r="W168" i="2"/>
  <c r="BK168" i="2"/>
  <c r="N168" i="2"/>
  <c r="BE168" i="2"/>
  <c r="BI165" i="2"/>
  <c r="BH165" i="2"/>
  <c r="BG165" i="2"/>
  <c r="BF165" i="2"/>
  <c r="AA165" i="2"/>
  <c r="AA164" i="2"/>
  <c r="Y165" i="2"/>
  <c r="Y164" i="2"/>
  <c r="W165" i="2"/>
  <c r="W164" i="2"/>
  <c r="BK165" i="2"/>
  <c r="BK164" i="2"/>
  <c r="N164" i="2" s="1"/>
  <c r="N91" i="2" s="1"/>
  <c r="N165" i="2"/>
  <c r="BE165" i="2" s="1"/>
  <c r="BI161" i="2"/>
  <c r="BH161" i="2"/>
  <c r="BG161" i="2"/>
  <c r="BF161" i="2"/>
  <c r="AA161" i="2"/>
  <c r="Y161" i="2"/>
  <c r="W161" i="2"/>
  <c r="BK161" i="2"/>
  <c r="N161" i="2"/>
  <c r="BE161" i="2"/>
  <c r="BI158" i="2"/>
  <c r="BH158" i="2"/>
  <c r="BG158" i="2"/>
  <c r="BF158" i="2"/>
  <c r="AA158" i="2"/>
  <c r="Y158" i="2"/>
  <c r="W158" i="2"/>
  <c r="BK158" i="2"/>
  <c r="N158" i="2"/>
  <c r="BE158" i="2" s="1"/>
  <c r="BI155" i="2"/>
  <c r="BH155" i="2"/>
  <c r="BG155" i="2"/>
  <c r="BF155" i="2"/>
  <c r="AA155" i="2"/>
  <c r="Y155" i="2"/>
  <c r="W155" i="2"/>
  <c r="BK155" i="2"/>
  <c r="N155" i="2"/>
  <c r="BE155" i="2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/>
  <c r="BI147" i="2"/>
  <c r="BH147" i="2"/>
  <c r="BG147" i="2"/>
  <c r="BF147" i="2"/>
  <c r="AA147" i="2"/>
  <c r="Y147" i="2"/>
  <c r="W147" i="2"/>
  <c r="BK147" i="2"/>
  <c r="N147" i="2"/>
  <c r="BE147" i="2" s="1"/>
  <c r="BI142" i="2"/>
  <c r="BH142" i="2"/>
  <c r="BG142" i="2"/>
  <c r="BF142" i="2"/>
  <c r="AA142" i="2"/>
  <c r="Y142" i="2"/>
  <c r="W142" i="2"/>
  <c r="BK142" i="2"/>
  <c r="N142" i="2"/>
  <c r="BE142" i="2"/>
  <c r="BI139" i="2"/>
  <c r="BH139" i="2"/>
  <c r="BG139" i="2"/>
  <c r="BF139" i="2"/>
  <c r="AA139" i="2"/>
  <c r="Y139" i="2"/>
  <c r="W139" i="2"/>
  <c r="BK139" i="2"/>
  <c r="N139" i="2"/>
  <c r="BE139" i="2" s="1"/>
  <c r="BI136" i="2"/>
  <c r="BH136" i="2"/>
  <c r="BG136" i="2"/>
  <c r="BF136" i="2"/>
  <c r="AA136" i="2"/>
  <c r="AA135" i="2"/>
  <c r="AA134" i="2" s="1"/>
  <c r="Y136" i="2"/>
  <c r="Y135" i="2"/>
  <c r="Y134" i="2" s="1"/>
  <c r="W136" i="2"/>
  <c r="W135" i="2"/>
  <c r="W134" i="2" s="1"/>
  <c r="BK136" i="2"/>
  <c r="BK135" i="2" s="1"/>
  <c r="N136" i="2"/>
  <c r="BE136" i="2" s="1"/>
  <c r="F127" i="2"/>
  <c r="F125" i="2"/>
  <c r="M28" i="2"/>
  <c r="AS88" i="1"/>
  <c r="F81" i="2"/>
  <c r="F79" i="2"/>
  <c r="O21" i="2"/>
  <c r="E21" i="2"/>
  <c r="M130" i="2" s="1"/>
  <c r="M84" i="2"/>
  <c r="O20" i="2"/>
  <c r="O18" i="2"/>
  <c r="E18" i="2"/>
  <c r="M129" i="2"/>
  <c r="M83" i="2"/>
  <c r="O17" i="2"/>
  <c r="O15" i="2"/>
  <c r="E15" i="2"/>
  <c r="F130" i="2" s="1"/>
  <c r="O14" i="2"/>
  <c r="O12" i="2"/>
  <c r="E12" i="2"/>
  <c r="F83" i="2" s="1"/>
  <c r="O11" i="2"/>
  <c r="O9" i="2"/>
  <c r="M127" i="2" s="1"/>
  <c r="F6" i="2"/>
  <c r="F124" i="2"/>
  <c r="F78" i="2"/>
  <c r="AK27" i="1"/>
  <c r="AS87" i="1"/>
  <c r="AM83" i="1"/>
  <c r="L83" i="1"/>
  <c r="AM82" i="1"/>
  <c r="L82" i="1"/>
  <c r="AM80" i="1"/>
  <c r="L80" i="1"/>
  <c r="L78" i="1"/>
  <c r="L77" i="1"/>
  <c r="M33" i="12" l="1"/>
  <c r="AW98" i="1" s="1"/>
  <c r="H35" i="12"/>
  <c r="BC98" i="1" s="1"/>
  <c r="H34" i="11"/>
  <c r="BB97" i="1" s="1"/>
  <c r="BK146" i="11"/>
  <c r="N146" i="11" s="1"/>
  <c r="N91" i="11" s="1"/>
  <c r="BK160" i="11"/>
  <c r="N160" i="11" s="1"/>
  <c r="N92" i="11" s="1"/>
  <c r="H35" i="11"/>
  <c r="BC97" i="1" s="1"/>
  <c r="BK118" i="11"/>
  <c r="M33" i="11"/>
  <c r="AW97" i="1" s="1"/>
  <c r="BK169" i="11"/>
  <c r="N169" i="11" s="1"/>
  <c r="N93" i="11" s="1"/>
  <c r="N116" i="9"/>
  <c r="N90" i="9" s="1"/>
  <c r="BK115" i="9"/>
  <c r="BK114" i="9" s="1"/>
  <c r="N114" i="9" s="1"/>
  <c r="N88" i="9" s="1"/>
  <c r="M32" i="9"/>
  <c r="AV95" i="1" s="1"/>
  <c r="AT95" i="1" s="1"/>
  <c r="M33" i="8"/>
  <c r="AW94" i="1" s="1"/>
  <c r="M33" i="7"/>
  <c r="AW93" i="1" s="1"/>
  <c r="H36" i="7"/>
  <c r="BD93" i="1" s="1"/>
  <c r="H34" i="7"/>
  <c r="BB93" i="1" s="1"/>
  <c r="BK117" i="7"/>
  <c r="BK116" i="7" s="1"/>
  <c r="H33" i="7"/>
  <c r="BA93" i="1" s="1"/>
  <c r="M32" i="6"/>
  <c r="AV92" i="1" s="1"/>
  <c r="AT92" i="1" s="1"/>
  <c r="M33" i="6"/>
  <c r="AW92" i="1" s="1"/>
  <c r="H36" i="6"/>
  <c r="BD92" i="1" s="1"/>
  <c r="BK134" i="6"/>
  <c r="N134" i="6" s="1"/>
  <c r="N92" i="6" s="1"/>
  <c r="BK117" i="5"/>
  <c r="BK183" i="5"/>
  <c r="N183" i="5" s="1"/>
  <c r="N92" i="5" s="1"/>
  <c r="H35" i="5"/>
  <c r="BC91" i="1" s="1"/>
  <c r="BK190" i="4"/>
  <c r="N190" i="4" s="1"/>
  <c r="N93" i="4" s="1"/>
  <c r="BK117" i="4"/>
  <c r="H35" i="4"/>
  <c r="BC90" i="1" s="1"/>
  <c r="BK113" i="3"/>
  <c r="H35" i="3"/>
  <c r="BC89" i="1" s="1"/>
  <c r="BK368" i="2"/>
  <c r="N368" i="2" s="1"/>
  <c r="N100" i="2" s="1"/>
  <c r="BK420" i="2"/>
  <c r="N420" i="2" s="1"/>
  <c r="N103" i="2" s="1"/>
  <c r="BK428" i="2"/>
  <c r="N428" i="2" s="1"/>
  <c r="N104" i="2" s="1"/>
  <c r="BK530" i="2"/>
  <c r="N530" i="2" s="1"/>
  <c r="N111" i="2" s="1"/>
  <c r="BK481" i="2"/>
  <c r="N481" i="2" s="1"/>
  <c r="N107" i="2" s="1"/>
  <c r="BK524" i="2"/>
  <c r="N524" i="2" s="1"/>
  <c r="N110" i="2" s="1"/>
  <c r="H36" i="2"/>
  <c r="BD88" i="1" s="1"/>
  <c r="H34" i="2"/>
  <c r="BB88" i="1" s="1"/>
  <c r="BK451" i="2"/>
  <c r="N451" i="2" s="1"/>
  <c r="N105" i="2" s="1"/>
  <c r="BK548" i="2"/>
  <c r="N548" i="2" s="1"/>
  <c r="N112" i="2" s="1"/>
  <c r="W336" i="2"/>
  <c r="W133" i="2" s="1"/>
  <c r="AU88" i="1" s="1"/>
  <c r="H35" i="2"/>
  <c r="BC88" i="1" s="1"/>
  <c r="AA336" i="2"/>
  <c r="AA133" i="2" s="1"/>
  <c r="M32" i="2"/>
  <c r="AV88" i="1" s="1"/>
  <c r="BK211" i="2"/>
  <c r="N211" i="2" s="1"/>
  <c r="N93" i="2" s="1"/>
  <c r="BK329" i="2"/>
  <c r="N329" i="2" s="1"/>
  <c r="N95" i="2" s="1"/>
  <c r="M81" i="3"/>
  <c r="M81" i="10"/>
  <c r="H32" i="2"/>
  <c r="AZ88" i="1" s="1"/>
  <c r="H32" i="4"/>
  <c r="AZ90" i="1" s="1"/>
  <c r="M32" i="4"/>
  <c r="AV90" i="1" s="1"/>
  <c r="AT90" i="1" s="1"/>
  <c r="M32" i="5"/>
  <c r="AV91" i="1" s="1"/>
  <c r="H32" i="5"/>
  <c r="AZ91" i="1" s="1"/>
  <c r="M81" i="2"/>
  <c r="F129" i="2"/>
  <c r="F84" i="2"/>
  <c r="N135" i="2"/>
  <c r="N90" i="2" s="1"/>
  <c r="BK337" i="2"/>
  <c r="Y337" i="2"/>
  <c r="Y336" i="2" s="1"/>
  <c r="Y133" i="2" s="1"/>
  <c r="BK116" i="4"/>
  <c r="N117" i="4"/>
  <c r="N90" i="4" s="1"/>
  <c r="N117" i="5"/>
  <c r="N90" i="5" s="1"/>
  <c r="BK116" i="5"/>
  <c r="M33" i="2"/>
  <c r="AW88" i="1" s="1"/>
  <c r="H33" i="2"/>
  <c r="BA88" i="1" s="1"/>
  <c r="M32" i="3"/>
  <c r="AV89" i="1" s="1"/>
  <c r="H32" i="3"/>
  <c r="AZ89" i="1" s="1"/>
  <c r="N113" i="3"/>
  <c r="N90" i="3" s="1"/>
  <c r="BK112" i="3"/>
  <c r="F78" i="6"/>
  <c r="F84" i="6"/>
  <c r="N116" i="7"/>
  <c r="N89" i="7" s="1"/>
  <c r="BK115" i="7"/>
  <c r="N115" i="7" s="1"/>
  <c r="N88" i="7" s="1"/>
  <c r="Y116" i="7"/>
  <c r="Y115" i="7" s="1"/>
  <c r="M33" i="3"/>
  <c r="AW89" i="1" s="1"/>
  <c r="H33" i="4"/>
  <c r="BA90" i="1" s="1"/>
  <c r="M33" i="5"/>
  <c r="AW91" i="1" s="1"/>
  <c r="M83" i="6"/>
  <c r="M27" i="9"/>
  <c r="M30" i="9" s="1"/>
  <c r="L97" i="9"/>
  <c r="M84" i="3"/>
  <c r="F78" i="4"/>
  <c r="F84" i="4"/>
  <c r="M84" i="5"/>
  <c r="N117" i="6"/>
  <c r="N90" i="6" s="1"/>
  <c r="H32" i="7"/>
  <c r="AZ93" i="1" s="1"/>
  <c r="W116" i="7"/>
  <c r="W115" i="7" s="1"/>
  <c r="AU93" i="1" s="1"/>
  <c r="H32" i="8"/>
  <c r="AZ94" i="1" s="1"/>
  <c r="W113" i="8"/>
  <c r="W112" i="8" s="1"/>
  <c r="AU94" i="1" s="1"/>
  <c r="BK113" i="8"/>
  <c r="N118" i="8"/>
  <c r="N91" i="8" s="1"/>
  <c r="M111" i="7"/>
  <c r="M32" i="7"/>
  <c r="AV93" i="1" s="1"/>
  <c r="AT93" i="1" s="1"/>
  <c r="N117" i="7"/>
  <c r="N90" i="7" s="1"/>
  <c r="M108" i="8"/>
  <c r="M32" i="8"/>
  <c r="AV94" i="1" s="1"/>
  <c r="AT94" i="1" s="1"/>
  <c r="M108" i="9"/>
  <c r="F110" i="9"/>
  <c r="H32" i="9"/>
  <c r="AZ95" i="1" s="1"/>
  <c r="N115" i="9"/>
  <c r="N89" i="9" s="1"/>
  <c r="AA138" i="10"/>
  <c r="AA146" i="10"/>
  <c r="AA118" i="11"/>
  <c r="AA117" i="11" s="1"/>
  <c r="AA116" i="11" s="1"/>
  <c r="W146" i="11"/>
  <c r="BK112" i="12"/>
  <c r="N113" i="12"/>
  <c r="N90" i="12" s="1"/>
  <c r="M81" i="8"/>
  <c r="N116" i="10"/>
  <c r="N90" i="10" s="1"/>
  <c r="BK115" i="10"/>
  <c r="AA116" i="10"/>
  <c r="AA115" i="10" s="1"/>
  <c r="AA114" i="10" s="1"/>
  <c r="W138" i="10"/>
  <c r="W146" i="10"/>
  <c r="M110" i="11"/>
  <c r="M81" i="11"/>
  <c r="H32" i="11"/>
  <c r="AZ97" i="1" s="1"/>
  <c r="M32" i="11"/>
  <c r="AV97" i="1" s="1"/>
  <c r="AT97" i="1" s="1"/>
  <c r="W120" i="9"/>
  <c r="W128" i="9"/>
  <c r="W115" i="9" s="1"/>
  <c r="W114" i="9" s="1"/>
  <c r="AU95" i="1" s="1"/>
  <c r="M32" i="10"/>
  <c r="AV96" i="1" s="1"/>
  <c r="AT96" i="1" s="1"/>
  <c r="H32" i="10"/>
  <c r="AZ96" i="1" s="1"/>
  <c r="H36" i="10"/>
  <c r="BD96" i="1" s="1"/>
  <c r="W116" i="10"/>
  <c r="W115" i="10" s="1"/>
  <c r="W114" i="10" s="1"/>
  <c r="AU96" i="1" s="1"/>
  <c r="H34" i="10"/>
  <c r="BB96" i="1" s="1"/>
  <c r="BB87" i="1" s="1"/>
  <c r="W117" i="11"/>
  <c r="W116" i="11" s="1"/>
  <c r="AU97" i="1" s="1"/>
  <c r="H36" i="9"/>
  <c r="BD95" i="1" s="1"/>
  <c r="BD87" i="1" s="1"/>
  <c r="W35" i="1" s="1"/>
  <c r="M110" i="10"/>
  <c r="M83" i="10"/>
  <c r="F112" i="11"/>
  <c r="F83" i="11"/>
  <c r="M105" i="12"/>
  <c r="M81" i="12"/>
  <c r="H32" i="12"/>
  <c r="AZ98" i="1" s="1"/>
  <c r="M32" i="12"/>
  <c r="AV98" i="1" s="1"/>
  <c r="AT98" i="1" s="1"/>
  <c r="M107" i="12"/>
  <c r="M84" i="12"/>
  <c r="F83" i="12"/>
  <c r="N118" i="11" l="1"/>
  <c r="N90" i="11" s="1"/>
  <c r="BK117" i="11"/>
  <c r="BK116" i="6"/>
  <c r="BA87" i="1"/>
  <c r="BC87" i="1"/>
  <c r="AY87" i="1" s="1"/>
  <c r="AU87" i="1"/>
  <c r="AT88" i="1"/>
  <c r="BK134" i="2"/>
  <c r="N134" i="2" s="1"/>
  <c r="N89" i="2" s="1"/>
  <c r="W33" i="1"/>
  <c r="AX87" i="1"/>
  <c r="AZ87" i="1"/>
  <c r="N115" i="10"/>
  <c r="N89" i="10" s="1"/>
  <c r="BK114" i="10"/>
  <c r="N114" i="10" s="1"/>
  <c r="N88" i="10" s="1"/>
  <c r="N112" i="12"/>
  <c r="N89" i="12" s="1"/>
  <c r="BK111" i="12"/>
  <c r="N111" i="12" s="1"/>
  <c r="N88" i="12" s="1"/>
  <c r="N116" i="4"/>
  <c r="N89" i="4" s="1"/>
  <c r="BK115" i="4"/>
  <c r="N115" i="4" s="1"/>
  <c r="N88" i="4" s="1"/>
  <c r="AT91" i="1"/>
  <c r="N113" i="8"/>
  <c r="N89" i="8" s="1"/>
  <c r="BK112" i="8"/>
  <c r="N112" i="8" s="1"/>
  <c r="N88" i="8" s="1"/>
  <c r="M27" i="7"/>
  <c r="M30" i="7" s="1"/>
  <c r="L98" i="7"/>
  <c r="AT89" i="1"/>
  <c r="BK115" i="5"/>
  <c r="N115" i="5" s="1"/>
  <c r="N88" i="5" s="1"/>
  <c r="N116" i="5"/>
  <c r="N89" i="5" s="1"/>
  <c r="AG95" i="1"/>
  <c r="AN95" i="1" s="1"/>
  <c r="L38" i="9"/>
  <c r="BK111" i="3"/>
  <c r="N111" i="3" s="1"/>
  <c r="N88" i="3" s="1"/>
  <c r="N112" i="3"/>
  <c r="N89" i="3" s="1"/>
  <c r="W32" i="1"/>
  <c r="AW87" i="1"/>
  <c r="AK32" i="1" s="1"/>
  <c r="N337" i="2"/>
  <c r="N98" i="2" s="1"/>
  <c r="BK336" i="2"/>
  <c r="BK116" i="11" l="1"/>
  <c r="N116" i="11" s="1"/>
  <c r="N88" i="11" s="1"/>
  <c r="N117" i="11"/>
  <c r="N89" i="11" s="1"/>
  <c r="N116" i="6"/>
  <c r="N89" i="6" s="1"/>
  <c r="BK115" i="6"/>
  <c r="N115" i="6" s="1"/>
  <c r="N88" i="6" s="1"/>
  <c r="W34" i="1"/>
  <c r="M27" i="3"/>
  <c r="M30" i="3" s="1"/>
  <c r="L94" i="3"/>
  <c r="AG93" i="1"/>
  <c r="AN93" i="1" s="1"/>
  <c r="L38" i="7"/>
  <c r="M27" i="4"/>
  <c r="M30" i="4" s="1"/>
  <c r="L98" i="4"/>
  <c r="L97" i="10"/>
  <c r="M27" i="10"/>
  <c r="M30" i="10" s="1"/>
  <c r="M27" i="5"/>
  <c r="M30" i="5" s="1"/>
  <c r="L98" i="5"/>
  <c r="M27" i="8"/>
  <c r="M30" i="8" s="1"/>
  <c r="L95" i="8"/>
  <c r="N336" i="2"/>
  <c r="N97" i="2" s="1"/>
  <c r="BK133" i="2"/>
  <c r="N133" i="2" s="1"/>
  <c r="N88" i="2" s="1"/>
  <c r="M27" i="12"/>
  <c r="M30" i="12" s="1"/>
  <c r="L94" i="12"/>
  <c r="W31" i="1"/>
  <c r="AV87" i="1"/>
  <c r="M27" i="11" l="1"/>
  <c r="M30" i="11" s="1"/>
  <c r="L99" i="11"/>
  <c r="M27" i="6"/>
  <c r="M30" i="6" s="1"/>
  <c r="L98" i="6"/>
  <c r="L38" i="10"/>
  <c r="AG96" i="1"/>
  <c r="AN96" i="1" s="1"/>
  <c r="AG94" i="1"/>
  <c r="AN94" i="1" s="1"/>
  <c r="L38" i="8"/>
  <c r="AT87" i="1"/>
  <c r="AK31" i="1"/>
  <c r="M27" i="2"/>
  <c r="M30" i="2" s="1"/>
  <c r="L116" i="2"/>
  <c r="AG98" i="1"/>
  <c r="AN98" i="1" s="1"/>
  <c r="L38" i="12"/>
  <c r="AG91" i="1"/>
  <c r="AN91" i="1" s="1"/>
  <c r="L38" i="5"/>
  <c r="AG90" i="1"/>
  <c r="AN90" i="1" s="1"/>
  <c r="L38" i="4"/>
  <c r="AG89" i="1"/>
  <c r="AN89" i="1" s="1"/>
  <c r="L38" i="3"/>
  <c r="AG97" i="1" l="1"/>
  <c r="AN97" i="1" s="1"/>
  <c r="L38" i="11"/>
  <c r="L38" i="6"/>
  <c r="AG92" i="1"/>
  <c r="AN92" i="1" s="1"/>
  <c r="AG88" i="1"/>
  <c r="L38" i="2"/>
  <c r="AN88" i="1" l="1"/>
  <c r="AG87" i="1"/>
  <c r="AG102" i="1" l="1"/>
  <c r="AK26" i="1"/>
  <c r="AK29" i="1" s="1"/>
  <c r="AK37" i="1" s="1"/>
  <c r="AN87" i="1"/>
  <c r="AN102" i="1" s="1"/>
</calcChain>
</file>

<file path=xl/sharedStrings.xml><?xml version="1.0" encoding="utf-8"?>
<sst xmlns="http://schemas.openxmlformats.org/spreadsheetml/2006/main" count="10668" uniqueCount="1517">
  <si>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</si>
  <si>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</si>
  <si>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</si>
  <si>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</si>
  <si>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</si>
  <si>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</si>
  <si>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</si>
  <si>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</si>
  <si>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</si>
  <si>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</si>
  <si>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</si>
  <si>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</si>
  <si>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</si>
  <si>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</si>
  <si>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</si>
  <si>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</si>
  <si>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02zz</t>
  </si>
  <si>
    <t>Stavba:</t>
  </si>
  <si>
    <t>Rekonstrukce objektu Na Chvalce</t>
  </si>
  <si>
    <t>0,1</t>
  </si>
  <si>
    <t>JKSO:</t>
  </si>
  <si>
    <t>CC-CZ:</t>
  </si>
  <si>
    <t>1</t>
  </si>
  <si>
    <t>Místo:</t>
  </si>
  <si>
    <t xml:space="preserve"> 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</si>
  <si>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</si>
  <si>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</si>
  <si>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</si>
  <si>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</si>
  <si>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</si>
  <si>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</si>
  <si>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</si>
  <si>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</si>
  <si>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</si>
  <si>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</si>
  <si>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</si>
  <si>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</si>
  <si>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</si>
  <si>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</si>
  <si>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</si>
  <si>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</si>
  <si>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</si>
  <si>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</si>
  <si>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</si>
  <si>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</si>
  <si>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</si>
  <si>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</si>
  <si>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</si>
  <si>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</si>
  <si>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</si>
  <si>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</si>
  <si>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</si>
  <si>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</si>
  <si>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</si>
  <si>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</si>
  <si>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</si>
  <si>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</si>
  <si>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</si>
  <si>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</si>
  <si>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</si>
  <si>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</si>
  <si>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</si>
  <si>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</si>
  <si>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</si>
  <si>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</si>
  <si>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</si>
  <si>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</si>
  <si>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</si>
  <si>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</si>
  <si>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</si>
  <si>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</si>
  <si>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</si>
  <si>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</si>
  <si>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</si>
  <si>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</si>
  <si>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</si>
  <si>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</si>
  <si>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</si>
  <si>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{19bfd0f9-0045-446f-8fd8-2ce119e9e8cb}</t>
  </si>
  <si>
    <t>{00000000-0000-0000-0000-000000000000}</t>
  </si>
  <si>
    <t>/</t>
  </si>
  <si>
    <t>01</t>
  </si>
  <si>
    <t>SO 01 Bývalý objekt ČOV - moštárna, klubovna</t>
  </si>
  <si>
    <t>{1e5ea73b-a810-45c9-87a4-4284ef46a613}</t>
  </si>
  <si>
    <t>01.1</t>
  </si>
  <si>
    <t>SO 1.1 Elektroinstalace</t>
  </si>
  <si>
    <t>{fe41ee64-fda5-4595-967c-f3647100fb6e}</t>
  </si>
  <si>
    <t>02</t>
  </si>
  <si>
    <t>SO 02 Nová přípojka vodovodu</t>
  </si>
  <si>
    <t>{8253faee-23e1-455f-8371-bb9489d263e5}</t>
  </si>
  <si>
    <t>03</t>
  </si>
  <si>
    <t>SO 03 Nová přípojka splaškové kanalizace (tlaková a gravitační)</t>
  </si>
  <si>
    <t>{3de4f697-263a-4e71-81af-a99cb918c8f5}</t>
  </si>
  <si>
    <t>04</t>
  </si>
  <si>
    <t>SO 04 Rekonstrukce stávajícího oplocení</t>
  </si>
  <si>
    <t>{f5ecc519-1471-47a6-869d-11f0d4487498}</t>
  </si>
  <si>
    <t>05</t>
  </si>
  <si>
    <t>SO 05 Stávající oplocení nahrazeno novým</t>
  </si>
  <si>
    <t>{99dc751a-2782-41fa-9012-7663bb026eaa}</t>
  </si>
  <si>
    <t>06</t>
  </si>
  <si>
    <t>SO 06 Odstranění betonových dílců</t>
  </si>
  <si>
    <t>{d7d79df6-c311-433b-8e85-b1ffc7e7bd8c}</t>
  </si>
  <si>
    <t>07</t>
  </si>
  <si>
    <t>SO 07 Zbudování chodníku pro pěší a stání pro vozidlo</t>
  </si>
  <si>
    <t>{a1cf8ce3-cdea-49d7-b4b6-098f1ace2ff1}</t>
  </si>
  <si>
    <t>08</t>
  </si>
  <si>
    <t>SO 08 Zbudování zasakovací nádrže pro odvodnění komunikace a střechy objektu</t>
  </si>
  <si>
    <t>{a6635574-b41e-42ba-855f-5058b1819a61}</t>
  </si>
  <si>
    <t>09</t>
  </si>
  <si>
    <t>SO 09 Zpevněna komunikace ze zatravňovacích pásů</t>
  </si>
  <si>
    <t>{62613cd7-cfc0-453f-b787-7a9538779d87}</t>
  </si>
  <si>
    <t>101</t>
  </si>
  <si>
    <t>VON</t>
  </si>
  <si>
    <t>{57d271b2-bbab-45c3-aee0-63354489a791}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</si>
  <si>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</si>
  <si>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</si>
  <si>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</si>
  <si>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</si>
  <si>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</si>
  <si>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</si>
  <si>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</si>
  <si>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</si>
  <si>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</si>
  <si>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</si>
  <si>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</si>
  <si>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</si>
  <si>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SO 01 Bývalý objekt ČOV - moštárna, klubovna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</si>
  <si>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</si>
  <si>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</si>
  <si>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</si>
  <si>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</si>
  <si>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</si>
  <si>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</si>
  <si>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</si>
  <si>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</si>
  <si>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</si>
  <si>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</si>
  <si>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</si>
  <si>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</si>
  <si>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</si>
  <si>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</si>
  <si>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</si>
  <si>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</si>
  <si>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</si>
  <si>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</si>
  <si>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</si>
  <si>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</si>
  <si>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</si>
  <si>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</si>
  <si>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</si>
  <si>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</si>
  <si>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</si>
  <si>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</si>
  <si>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</si>
  <si>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</si>
  <si>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</si>
  <si>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</si>
  <si>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</si>
  <si>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</si>
  <si>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</si>
  <si>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</si>
  <si>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</si>
  <si>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</si>
  <si>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</si>
  <si>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</si>
  <si>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</si>
  <si>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</si>
  <si>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</si>
  <si>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</si>
  <si>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</si>
  <si>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</si>
  <si>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</si>
  <si>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</si>
  <si>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</si>
  <si>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</si>
  <si>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132212101</t>
  </si>
  <si>
    <t>Hloubení rýh š do 600 mm ručním nebo pneum nářadím v soudržných horninách tř. 3</t>
  </si>
  <si>
    <t>m3</t>
  </si>
  <si>
    <t>4</t>
  </si>
  <si>
    <t>-1582475987</t>
  </si>
  <si>
    <t>"kolem objektu" (0,9*0,6*(5,0+8,2+11,8+11,0+5,6+0,5))+(1,6*0,6*(2,1+1,4))</t>
  </si>
  <si>
    <t>VV</t>
  </si>
  <si>
    <t>Součet</t>
  </si>
  <si>
    <t>132212109</t>
  </si>
  <si>
    <t>Příplatek za lepivost u hloubení rýh š do 600 mm ručním nebo pneum nářadím v hornině tř. 3</t>
  </si>
  <si>
    <t>-358012793</t>
  </si>
  <si>
    <t>26,094*0,3</t>
  </si>
  <si>
    <t>3</t>
  </si>
  <si>
    <t>162301101</t>
  </si>
  <si>
    <t>Vodorovné přemístění do 500 m výkopku/sypaniny z horniny tř. 1 až 4</t>
  </si>
  <si>
    <t>2032615746</t>
  </si>
  <si>
    <t>"výkop na mezideponii" 26,094</t>
  </si>
  <si>
    <t>"zásyp kamenivem" 5,218</t>
  </si>
  <si>
    <t>"zásyp zeminou" 26,091-5,218</t>
  </si>
  <si>
    <t>162701105</t>
  </si>
  <si>
    <t>Vodorovné přemístění do 10000 m výkopku/sypaniny z horniny tř. 1 až 4</t>
  </si>
  <si>
    <t>-49866404</t>
  </si>
  <si>
    <t>"přebytečný výkopek na skládku" 26,094-20,873</t>
  </si>
  <si>
    <t>5</t>
  </si>
  <si>
    <t>162701109</t>
  </si>
  <si>
    <t>Příplatek k vodorovnému přemístění výkopku/sypaniny z horniny tř. 1 až 4 ZKD 1000 m přes 10000 m</t>
  </si>
  <si>
    <t>264616106</t>
  </si>
  <si>
    <t>6</t>
  </si>
  <si>
    <t>167101101</t>
  </si>
  <si>
    <t>Nakládání výkopku z hornin tř. 1 až 4 do 100 m3</t>
  </si>
  <si>
    <t>1371590626</t>
  </si>
  <si>
    <t>7</t>
  </si>
  <si>
    <t>171201211</t>
  </si>
  <si>
    <t>Poplatek za uložení odpadu ze sypaniny na skládce (skládkovné)</t>
  </si>
  <si>
    <t>t</t>
  </si>
  <si>
    <t>-1923374712</t>
  </si>
  <si>
    <t>5,221*1,6</t>
  </si>
  <si>
    <t>8</t>
  </si>
  <si>
    <t>174101102</t>
  </si>
  <si>
    <t>Zásyp v uzavřených prostorech sypaninou se zhutněním</t>
  </si>
  <si>
    <t>-890402429</t>
  </si>
  <si>
    <t>"jímky" (1,4*1,815*3,5)+(1,97*1,885*3,5)+(1,4*2,0*1,5)</t>
  </si>
  <si>
    <t>9</t>
  </si>
  <si>
    <t>M</t>
  </si>
  <si>
    <t>583336980</t>
  </si>
  <si>
    <t>kamenivo těžené hrubé frakce 32-63</t>
  </si>
  <si>
    <t>291030606</t>
  </si>
  <si>
    <t>"jímky - 20 cm" ((1,4*1,815*3,5)+(1,97*1,885*3,5)+(1,4*2,0*1,5))*0,2*1,67*1,23</t>
  </si>
  <si>
    <t>211531111</t>
  </si>
  <si>
    <t>Výplň odvodňovacích žeber nebo trativodů kamenivem hrubým drceným frakce 32 až 64 mm</t>
  </si>
  <si>
    <t>-601600691</t>
  </si>
  <si>
    <t>0,55*0,3*45,6</t>
  </si>
  <si>
    <t>11</t>
  </si>
  <si>
    <t>211531112</t>
  </si>
  <si>
    <t>Výplň odvodňovacích žeber nebo trativodů kamenivem hrubým drceným frakce 16 až 32 mm</t>
  </si>
  <si>
    <t>-73839855</t>
  </si>
  <si>
    <t>26,094-(7,524+1,368)</t>
  </si>
  <si>
    <t>12</t>
  </si>
  <si>
    <t>211971121</t>
  </si>
  <si>
    <t>Zřízení opláštění žeber nebo trativodů geotextilií v rýze nebo zářezu sklonu přes 1:2 š do 2,5 m</t>
  </si>
  <si>
    <t>m2</t>
  </si>
  <si>
    <t>-381647205</t>
  </si>
  <si>
    <t>((0,5+0,95+0,3)*42,1)+((0,5+1,9+0,3)*3,5)</t>
  </si>
  <si>
    <t>13</t>
  </si>
  <si>
    <t>693111741</t>
  </si>
  <si>
    <t>geotextílie</t>
  </si>
  <si>
    <t>-868097326</t>
  </si>
  <si>
    <t>14</t>
  </si>
  <si>
    <t>212312111</t>
  </si>
  <si>
    <t>Lože pro trativody z betonu prostého</t>
  </si>
  <si>
    <t>1896369256</t>
  </si>
  <si>
    <t>0,5*0,06*(42,1+3,5)</t>
  </si>
  <si>
    <t>212755214</t>
  </si>
  <si>
    <t>Trativody z drenážních trubek plastových flexibilních D 100 mm bez lože</t>
  </si>
  <si>
    <t>m</t>
  </si>
  <si>
    <t>351710829</t>
  </si>
  <si>
    <t>42,1+3,5</t>
  </si>
  <si>
    <t>16</t>
  </si>
  <si>
    <t>273321311</t>
  </si>
  <si>
    <t>Základové desky ze ŽB tř. C 16/20</t>
  </si>
  <si>
    <t>602806687</t>
  </si>
  <si>
    <t>"m.č. 1.01" 8,27*0,15</t>
  </si>
  <si>
    <t>17</t>
  </si>
  <si>
    <t>273362021</t>
  </si>
  <si>
    <t>Výztuž základových desek svařovanými sítěmi Kari</t>
  </si>
  <si>
    <t>-1658437411</t>
  </si>
  <si>
    <t>"m.č. 1.01" 8,27*0,0079</t>
  </si>
  <si>
    <t>18</t>
  </si>
  <si>
    <t>311238218</t>
  </si>
  <si>
    <t>Zdivo nosné POROTHERM tl 440 mm pevnosti P 10 na MC</t>
  </si>
  <si>
    <t>99091865</t>
  </si>
  <si>
    <t>"zazdívka otvoru" 1,2*2,0*0,44</t>
  </si>
  <si>
    <t>19</t>
  </si>
  <si>
    <t>317168111</t>
  </si>
  <si>
    <t>Překlad keramický plochý š 11,5 cm dl 100 cm</t>
  </si>
  <si>
    <t>kus</t>
  </si>
  <si>
    <t>1673110340</t>
  </si>
  <si>
    <t>20</t>
  </si>
  <si>
    <t>317168112</t>
  </si>
  <si>
    <t>Překlad keramický plochý š 11,5 cm dl 125 cm</t>
  </si>
  <si>
    <t>-997858796</t>
  </si>
  <si>
    <t>4+4</t>
  </si>
  <si>
    <t>317168114</t>
  </si>
  <si>
    <t>Překlad keramický plochý š 11,5 cm dl 175 cm</t>
  </si>
  <si>
    <t>-1739882391</t>
  </si>
  <si>
    <t>22</t>
  </si>
  <si>
    <t>317168115</t>
  </si>
  <si>
    <t>Překlad keramický plochý š 11,5 cm dl 200 cm</t>
  </si>
  <si>
    <t>2071449133</t>
  </si>
  <si>
    <t>23</t>
  </si>
  <si>
    <t>317944325</t>
  </si>
  <si>
    <t>Válcované nosníky č.24 a vyšší dodatečně osazované do připravených otvorů</t>
  </si>
  <si>
    <t>2036239476</t>
  </si>
  <si>
    <t>"I 260" 2*5,0*0,0419</t>
  </si>
  <si>
    <t>24</t>
  </si>
  <si>
    <t>340238226</t>
  </si>
  <si>
    <t>Zazdívka otvorů pl do 1 m2 v příčkách nebo stěnách z cihel POROTHERM P+D tl 140 mm</t>
  </si>
  <si>
    <t>200489245</t>
  </si>
  <si>
    <t>"po hydrant. skříni" 1,0*1,0</t>
  </si>
  <si>
    <t>25</t>
  </si>
  <si>
    <t>342248110</t>
  </si>
  <si>
    <t>Příčky POROTHERM tl 80 mm pevnosti P 10 na MVC</t>
  </si>
  <si>
    <t>-1694267718</t>
  </si>
  <si>
    <t>2,65*(0,95+1,1)</t>
  </si>
  <si>
    <t>26</t>
  </si>
  <si>
    <t>342248112</t>
  </si>
  <si>
    <t>Příčky POROTHERM tl 115 mm pevnosti P 10 na MVC</t>
  </si>
  <si>
    <t>-1930626791</t>
  </si>
  <si>
    <t>(2,65*(1,495+1,2+1,7+2,65))-(0,6*0,6*2,0*2)</t>
  </si>
  <si>
    <t>(2,45*(1,6+2,6))-((0,6*2,0)+(0,8*2,0))</t>
  </si>
  <si>
    <t>27</t>
  </si>
  <si>
    <t>38984N2</t>
  </si>
  <si>
    <t>nerezový komín DN 120 mm uknčený stříškou</t>
  </si>
  <si>
    <t>114630539</t>
  </si>
  <si>
    <t>28</t>
  </si>
  <si>
    <t>611321141</t>
  </si>
  <si>
    <t>Vápenocementová omítka štuková dvouvrstvá vnitřních stropů rovných nanášená ručně</t>
  </si>
  <si>
    <t>1441990886</t>
  </si>
  <si>
    <t>"m.č. 1.03, 1.04, 1.05, 1.06, 1.07, 1.08" 5,72+1,84+0,89+1,11+6,7+27,95+2,42</t>
  </si>
  <si>
    <t>"m.č. 1.00" 34,06</t>
  </si>
  <si>
    <t>29</t>
  </si>
  <si>
    <t>612321141</t>
  </si>
  <si>
    <t>Vápenocementová omítka štuková dvouvrstvá vnitřních stěn nanášená ručně</t>
  </si>
  <si>
    <t>654196011</t>
  </si>
  <si>
    <t>"příčky 80 mm" (2,65*(0,95+1,1))*2</t>
  </si>
  <si>
    <t>"příčky 115 mm"</t>
  </si>
  <si>
    <t>((2,65*(1,495+1,2+1,7+2,65))-(0,6*0,6*2,0*2))*2</t>
  </si>
  <si>
    <t>((2,45*(1,6+2,6))-((0,6*2,0)+(0,8*2,0)))*2</t>
  </si>
  <si>
    <t>"zazdívka otvoru" 1,2*2,0*2</t>
  </si>
  <si>
    <t>" 60% omitek na stávající zdi" 139,374*0,6</t>
  </si>
  <si>
    <t>30</t>
  </si>
  <si>
    <t>612821013</t>
  </si>
  <si>
    <t xml:space="preserve">Vnitřní sanační štuková omítka </t>
  </si>
  <si>
    <t>-1076156569</t>
  </si>
  <si>
    <t>" 40% omitek na stávající zdi" 139,374*0,4</t>
  </si>
  <si>
    <t>31</t>
  </si>
  <si>
    <t>622142002</t>
  </si>
  <si>
    <t>Potažení vnějších stěn sklovláknitým pletivem</t>
  </si>
  <si>
    <t>-1093035194</t>
  </si>
  <si>
    <t>"atika 100 mm" ((9,9+9,9+11,9)*1,0)+((9,6+9,6+11,6)*0,3)</t>
  </si>
  <si>
    <t>"stěny" ((9,9+11,8)*2*2,7)+(11,8*1,0)-((1,6*2,0)+(1,2*1,6*2)+(2,1*1,0*2)+(0,8*0,6)+(0,6*0,6)+(1,0*2,1)+(1,2*2,6)+(1,0*2,1)+(1,2*1,6*2))</t>
  </si>
  <si>
    <t>"sokl" (0,5*(11,8+9,9+11,8+9,9-5,8))</t>
  </si>
  <si>
    <t>32</t>
  </si>
  <si>
    <t>622211001</t>
  </si>
  <si>
    <t>Montáž zateplení vnějších stěn z polystyrénových desek tl do 40 mm vč. všech doplňků</t>
  </si>
  <si>
    <t>381574195</t>
  </si>
  <si>
    <t>"sokl 40 mm XPS" (0,5*(11,8+9,9+11,8+9,9-5,8))</t>
  </si>
  <si>
    <t>33</t>
  </si>
  <si>
    <t>283764161</t>
  </si>
  <si>
    <t>deska z extrudovaného polystyrénu XPS 300 40 mm</t>
  </si>
  <si>
    <t>-807410880</t>
  </si>
  <si>
    <t>34</t>
  </si>
  <si>
    <t>622211021</t>
  </si>
  <si>
    <t>Montáž zateplení vnějších stěn z polystyrénových desek tl do 120 mm vč. všech doplňků</t>
  </si>
  <si>
    <t>-1336937820</t>
  </si>
  <si>
    <t>"odpočet soklu" -(0,5*(11,8+9,9+11,8+9,9-5,8))</t>
  </si>
  <si>
    <t>35</t>
  </si>
  <si>
    <t>283759500</t>
  </si>
  <si>
    <t>deska fasádní polystyrénová EPS 100 F 1000 x 500 x 100 mm</t>
  </si>
  <si>
    <t>1387412313</t>
  </si>
  <si>
    <t>36</t>
  </si>
  <si>
    <t>283759480</t>
  </si>
  <si>
    <t>deska fasádní polystyrénová EPS 100 F 1000 x 500 x 80 mm</t>
  </si>
  <si>
    <t>619899507</t>
  </si>
  <si>
    <t>"stěny 80 mm" ((9,9+11,8)*2*2,7)+(11,8*1,0)-((1,6*2,0)+(1,2*1,6*2)+(2,1*1,0*2)+(0,8*0,6)+(0,6*0,6)+(1,0*2,1)+(1,2*2,6)+(1,0*2,1)+(1,2*1,6*2))</t>
  </si>
  <si>
    <t>37</t>
  </si>
  <si>
    <t>622212051</t>
  </si>
  <si>
    <t>Montáž zateplení vnějšího ostění hl. špalety do 400 mm z polystyrénových desek tl do 40 mm</t>
  </si>
  <si>
    <t>-203113714</t>
  </si>
  <si>
    <t>7,38*0,3</t>
  </si>
  <si>
    <t>38</t>
  </si>
  <si>
    <t>283759300</t>
  </si>
  <si>
    <t>deska fasádní polystyrénová EPS 70 F 1000 x 500 x 20 mm</t>
  </si>
  <si>
    <t>1330174496</t>
  </si>
  <si>
    <t>39</t>
  </si>
  <si>
    <t>622321142</t>
  </si>
  <si>
    <t>vnější fasádní omítka tl. 20 mm</t>
  </si>
  <si>
    <t>-429053545</t>
  </si>
  <si>
    <t>40</t>
  </si>
  <si>
    <t>622321145</t>
  </si>
  <si>
    <t>vnější fasádní omítka soklu na bázi marmolitu</t>
  </si>
  <si>
    <t>-1422152262</t>
  </si>
  <si>
    <t>41</t>
  </si>
  <si>
    <t>631311114</t>
  </si>
  <si>
    <t>Mazanina tl do 80 mm z betonu prostého tř. C 16/20</t>
  </si>
  <si>
    <t>-1063877117</t>
  </si>
  <si>
    <t>"m.č. 1.01, 1.03, 1.04, 1.05, 1.06, 1.07, 1.08" (8,27+5,72+1,84+0,89+1,11+6,7+27,95+2,42)*0,04</t>
  </si>
  <si>
    <t>"m.č. 1.00" 34,06*0,04</t>
  </si>
  <si>
    <t>42</t>
  </si>
  <si>
    <t>632450125</t>
  </si>
  <si>
    <t>Vyrovnávací stěrka tl. 10 mm</t>
  </si>
  <si>
    <t>-1405065086</t>
  </si>
  <si>
    <t>"m.č. 1.01, 1.03, 1.04, 1.05, 1.06, 1.07, 1.08" 8,27+5,72+1,84+0,89+1,11+6,7+27,95+2,42</t>
  </si>
  <si>
    <t>43</t>
  </si>
  <si>
    <t>637121113</t>
  </si>
  <si>
    <t>chodník z kačírku tl 200 mm s udusáním</t>
  </si>
  <si>
    <t>-1167829546</t>
  </si>
  <si>
    <t>"přístřešek pro sušení" 2,0*10,0</t>
  </si>
  <si>
    <t>44</t>
  </si>
  <si>
    <t>941111121</t>
  </si>
  <si>
    <t>Montáž lešení řadového trubkového lehkého s podlahami zatížení do 200 kg/m2 š do 1,2 m v do 10 m</t>
  </si>
  <si>
    <t>-1918395906</t>
  </si>
  <si>
    <t>(12,8+9,9)*2*2,2</t>
  </si>
  <si>
    <t>45</t>
  </si>
  <si>
    <t>941111212</t>
  </si>
  <si>
    <t>Příplatek k lešení řadovému trubkovému lehkému s podlahami š 0,9 m v 25 m za první a ZKD den použití</t>
  </si>
  <si>
    <t>-716320437</t>
  </si>
  <si>
    <t>46</t>
  </si>
  <si>
    <t>941111821</t>
  </si>
  <si>
    <t>Demontáž lešení řadového trubkového lehkého s podlahami zatížení do 200 kg/m2 š do 1,2 m v do 10 m</t>
  </si>
  <si>
    <t>-301878757</t>
  </si>
  <si>
    <t>47</t>
  </si>
  <si>
    <t>949101111</t>
  </si>
  <si>
    <t>Lešení pomocné pro objekty pozemních staveb s lešeňovou podlahou v do 1,9 m zatížení do 150 kg/m2</t>
  </si>
  <si>
    <t>1637398207</t>
  </si>
  <si>
    <t>"m.č. 1-03, 1.04, 1.05, 1.06, 1.07, 1.08" 5,72+1,84+0,89+1,11+6,7+27,95+2,42</t>
  </si>
  <si>
    <t>"m.č. 1.01" 8,27</t>
  </si>
  <si>
    <t>48</t>
  </si>
  <si>
    <t>952901111</t>
  </si>
  <si>
    <t>Vyčištění budov bytové a občanské výstavby při výšce podlaží do 4 m</t>
  </si>
  <si>
    <t>-989867639</t>
  </si>
  <si>
    <t>49</t>
  </si>
  <si>
    <t>962031132</t>
  </si>
  <si>
    <t>Bourání příček z cihel pálených na MVC tl do 100 mm</t>
  </si>
  <si>
    <t>-29569672</t>
  </si>
  <si>
    <t>(3,0*(2,6+1,9+2,45))-((0,9*2,0)+(0,8*2,0))</t>
  </si>
  <si>
    <t>(2,65*(1,6+1,8+2,6+3,05+0,9))-((0,8*2,0)+(0,6*2,0*2))</t>
  </si>
  <si>
    <t>(1,1*2,0)-(0,8*2,0)</t>
  </si>
  <si>
    <t>50</t>
  </si>
  <si>
    <t>962031133</t>
  </si>
  <si>
    <t>Bourání příček z cihel pálených na MVC tl do 150 mm</t>
  </si>
  <si>
    <t>-375370865</t>
  </si>
  <si>
    <t>3,0*1,5</t>
  </si>
  <si>
    <t>(2,65*6,0)-(0,8*2,0*2)</t>
  </si>
  <si>
    <t>51</t>
  </si>
  <si>
    <t>962032231</t>
  </si>
  <si>
    <t>Bourání zdiva z cihel pálených nebo vápenopískových na MV nebo MVC přes 1 m3</t>
  </si>
  <si>
    <t>24214233</t>
  </si>
  <si>
    <t>(2,4*2,65*0,42)+(2,9*3,0*0,35)+(0,35*0,25*3,0)</t>
  </si>
  <si>
    <t>52</t>
  </si>
  <si>
    <t>963012520</t>
  </si>
  <si>
    <t>Bourání stropů z ŽB desek š přes 300 mm tl přes 140 mm</t>
  </si>
  <si>
    <t>1550787509</t>
  </si>
  <si>
    <t>"římsa" 0,6*0,15*0,2</t>
  </si>
  <si>
    <t>53</t>
  </si>
  <si>
    <t>965042241</t>
  </si>
  <si>
    <t>Bourání podkladů pod dlažby nebo mazanin betonových nebo z litého asfaltu tl přes 100 mm pl pře 4 m2</t>
  </si>
  <si>
    <t>-1338456351</t>
  </si>
  <si>
    <t>"stávající podlahy" 81*0,12</t>
  </si>
  <si>
    <t>54</t>
  </si>
  <si>
    <t>968072355</t>
  </si>
  <si>
    <t>Vybourání kovových rámů oken včetně křídel pl do 2 m2</t>
  </si>
  <si>
    <t>-703718398</t>
  </si>
  <si>
    <t>1,2*1,2*2</t>
  </si>
  <si>
    <t>55</t>
  </si>
  <si>
    <t>968072455</t>
  </si>
  <si>
    <t>Vybourání kovových dveřních zárubní pl do 2 m2</t>
  </si>
  <si>
    <t>1798492733</t>
  </si>
  <si>
    <t>(0,8*2,0*6)+(0,6*2,0*2)+(0,9*2,0*2)</t>
  </si>
  <si>
    <t>56</t>
  </si>
  <si>
    <t>971033641</t>
  </si>
  <si>
    <t>Vybourání otvorů ve zdivu cihelném pl do 4 m2 na MVC nebo MV tl do 300 mm</t>
  </si>
  <si>
    <t>465792259</t>
  </si>
  <si>
    <t>1,6*2,0</t>
  </si>
  <si>
    <t>(1,0*2,1*2)-(1,1*1,1*2)</t>
  </si>
  <si>
    <t>(1,2*1,2*2)</t>
  </si>
  <si>
    <t>57</t>
  </si>
  <si>
    <t>978011191</t>
  </si>
  <si>
    <t>Otlučení vnitřní vápenné nebo vápenocementové omítky stropů v rozsahu do 100 %</t>
  </si>
  <si>
    <t>668999373</t>
  </si>
  <si>
    <t>58</t>
  </si>
  <si>
    <t>978013191</t>
  </si>
  <si>
    <t>Otlučení vnitřní vápenné nebo vápenocementové omítky stěn stěn v rozsahu do 100 %</t>
  </si>
  <si>
    <t>14440677</t>
  </si>
  <si>
    <t>((6,2+4,5+1,5+4,5)*2,97)-((1,2*1,6*2)+(1,0*2,1*2))</t>
  </si>
  <si>
    <t>((4,4+6,1+6,3+6,3)*2,65)-((1,6*2,2)+(0,8*2,0)+(1,0*2,1))</t>
  </si>
  <si>
    <t>((3,6+3,6+2,6)*2,65)-((0,8*0,6)+(0,6*0,6)+(0,8*2,0*2))</t>
  </si>
  <si>
    <t>((2,5+2,6+2,5+2,6)*2,65)-((1,0*2,1)+(0,8*2,0)+(1,2*1,2))</t>
  </si>
  <si>
    <t>59</t>
  </si>
  <si>
    <t>97809R01</t>
  </si>
  <si>
    <t>demontáž zbylé technologie po původním majiteli</t>
  </si>
  <si>
    <t>kpl</t>
  </si>
  <si>
    <t>819237607</t>
  </si>
  <si>
    <t>60</t>
  </si>
  <si>
    <t>997013211</t>
  </si>
  <si>
    <t>Vnitrostaveništní doprava suti a vybouraných hmot pro budovy v do 6 m ručně</t>
  </si>
  <si>
    <t>-706031623</t>
  </si>
  <si>
    <t>61</t>
  </si>
  <si>
    <t>997013501</t>
  </si>
  <si>
    <t>Odvoz suti a vybouraných hmot na skládku nebo meziskládku do 1 km se složením</t>
  </si>
  <si>
    <t>-1629307508</t>
  </si>
  <si>
    <t>62</t>
  </si>
  <si>
    <t>997013509</t>
  </si>
  <si>
    <t>Příplatek k odvozu suti a vybouraných hmot na skládku ZKD 1 km přes 1 km</t>
  </si>
  <si>
    <t>1159168997</t>
  </si>
  <si>
    <t>63</t>
  </si>
  <si>
    <t>997013831</t>
  </si>
  <si>
    <t>Poplatek za uložení stavebního směsného odpadu na skládce (skládkovné)</t>
  </si>
  <si>
    <t>-1704939648</t>
  </si>
  <si>
    <t>64</t>
  </si>
  <si>
    <t>998011001</t>
  </si>
  <si>
    <t>Přesun hmot pro budovy zděné v do 6 m</t>
  </si>
  <si>
    <t>931953376</t>
  </si>
  <si>
    <t>65</t>
  </si>
  <si>
    <t>711111001</t>
  </si>
  <si>
    <t>Provedení izolace proti zemní vlhkosti vodorovné za studena nátěrem penetračním</t>
  </si>
  <si>
    <t>1712874462</t>
  </si>
  <si>
    <t>"střecha" (10,95*6,15)+(3,55*5,95)</t>
  </si>
  <si>
    <t>"atika" (2,55*0,55)+((4,5+6,8+11,2+2,6)*0,5)+(6,05*0,6)</t>
  </si>
  <si>
    <t>66</t>
  </si>
  <si>
    <t>111631500</t>
  </si>
  <si>
    <t>lak asfaltový ALP/9 bal 9 kg</t>
  </si>
  <si>
    <t>408945135</t>
  </si>
  <si>
    <t>67</t>
  </si>
  <si>
    <t>711141559</t>
  </si>
  <si>
    <t>Provedení izolace proti zemní vlhkosti pásy přitavením vodorovné NAIP</t>
  </si>
  <si>
    <t>-1393239525</t>
  </si>
  <si>
    <t>68</t>
  </si>
  <si>
    <t>628331591</t>
  </si>
  <si>
    <t>modifikovaný asfaltový pás</t>
  </si>
  <si>
    <t>713481728</t>
  </si>
  <si>
    <t>69</t>
  </si>
  <si>
    <t>711161521</t>
  </si>
  <si>
    <t>Izolace fóliemi nopovými pro tlakově zatížitelné podklady zatížitelnost 400 kN/m2</t>
  </si>
  <si>
    <t>-545525379</t>
  </si>
  <si>
    <t>"kolem objektu" (0,7*42,1)+(1,5*3,5)</t>
  </si>
  <si>
    <t>70</t>
  </si>
  <si>
    <t>998711201</t>
  </si>
  <si>
    <t>Přesun hmot procentní pro izolace proti vodě, vlhkosti a plynům v objektech v do 6 m</t>
  </si>
  <si>
    <t>%</t>
  </si>
  <si>
    <t>1599600141</t>
  </si>
  <si>
    <t>71</t>
  </si>
  <si>
    <t>712300832</t>
  </si>
  <si>
    <t>Odstranění povlakové krytiny střech do 10° dvouvrstvé</t>
  </si>
  <si>
    <t>-1864423003</t>
  </si>
  <si>
    <t>72</t>
  </si>
  <si>
    <t>712361701</t>
  </si>
  <si>
    <t>Provedení povlakové krytiny střech do 10° textílii položenou volně</t>
  </si>
  <si>
    <t>-2114273953</t>
  </si>
  <si>
    <t>73</t>
  </si>
  <si>
    <t>693110131</t>
  </si>
  <si>
    <t>geotextilie  500 g/m2</t>
  </si>
  <si>
    <t>1941852220</t>
  </si>
  <si>
    <t>74</t>
  </si>
  <si>
    <t>712361702</t>
  </si>
  <si>
    <t>Provedení povlakové krytiny střech do 10° fólií přilepenou bodově</t>
  </si>
  <si>
    <t>1984531067</t>
  </si>
  <si>
    <t>75</t>
  </si>
  <si>
    <t>283220001</t>
  </si>
  <si>
    <t>fólie hydroizolační střešní PVC</t>
  </si>
  <si>
    <t>-369028617</t>
  </si>
  <si>
    <t>76</t>
  </si>
  <si>
    <t>998712201</t>
  </si>
  <si>
    <t>Přesun hmot procentní pro krytiny povlakové v objektech v do 6 m</t>
  </si>
  <si>
    <t>-1344689072</t>
  </si>
  <si>
    <t>77</t>
  </si>
  <si>
    <t>713121111</t>
  </si>
  <si>
    <t>Montáž izolace tepelné podlah volně kladenými rohožemi, pásy, dílci, deskami 1 vrstva</t>
  </si>
  <si>
    <t>-481251564</t>
  </si>
  <si>
    <t>78</t>
  </si>
  <si>
    <t>283723050</t>
  </si>
  <si>
    <t>deska z pěnového polystyrenu EPS  1000 x 500 x 50 mm</t>
  </si>
  <si>
    <t>-1482590283</t>
  </si>
  <si>
    <t>88,96-2,952</t>
  </si>
  <si>
    <t>79</t>
  </si>
  <si>
    <t>283764220</t>
  </si>
  <si>
    <t>deska z extrudovaného polystyrénu XPS  100 mm</t>
  </si>
  <si>
    <t>191241769</t>
  </si>
  <si>
    <t>9,84*0,3</t>
  </si>
  <si>
    <t>80</t>
  </si>
  <si>
    <t>713121131</t>
  </si>
  <si>
    <t>Montáž izolace tepelné podlah parotěsné reflexní tl do 5 mm</t>
  </si>
  <si>
    <t>67904391</t>
  </si>
  <si>
    <t>81</t>
  </si>
  <si>
    <t>283231500</t>
  </si>
  <si>
    <t>fólie separační PE bal. 100 m2</t>
  </si>
  <si>
    <t>-1377342051</t>
  </si>
  <si>
    <t>82</t>
  </si>
  <si>
    <t>713140843</t>
  </si>
  <si>
    <t>Odstranění tepelné izolace střech nadstřešní připevněných z polystyrenu tl přes 100 mm</t>
  </si>
  <si>
    <t>608255905</t>
  </si>
  <si>
    <t>"střecha" ((10,95*6,15)+(3,55*5,95))*2</t>
  </si>
  <si>
    <t>83</t>
  </si>
  <si>
    <t>713141121</t>
  </si>
  <si>
    <t>Montáž izolace tepelné střech plochých kotvené 1 vrstva rohoží, pásů, dílců, desek</t>
  </si>
  <si>
    <t>-877488555</t>
  </si>
  <si>
    <t>"střecha 1x + spádovové klíny" ((10,95*6,15)+(3,55*5,95))*2</t>
  </si>
  <si>
    <t>84</t>
  </si>
  <si>
    <t>283723090</t>
  </si>
  <si>
    <t>deska z pěnového polystyrenu EPS 100 S 1000 x 500 x 100 mm</t>
  </si>
  <si>
    <t>-460847337</t>
  </si>
  <si>
    <t>85</t>
  </si>
  <si>
    <t>283723191</t>
  </si>
  <si>
    <t>deska z pěnového polystyrenu EPS 100 S 1000 x 500 x 150 mm</t>
  </si>
  <si>
    <t>-1760869468</t>
  </si>
  <si>
    <t>86</t>
  </si>
  <si>
    <t>713141211</t>
  </si>
  <si>
    <t>Montáž izolace tepelné střech plochých volně položené atikový klín</t>
  </si>
  <si>
    <t>1172592507</t>
  </si>
  <si>
    <t>2,85+5+6,1+10,9+9,1</t>
  </si>
  <si>
    <t>87</t>
  </si>
  <si>
    <t>631529040</t>
  </si>
  <si>
    <t>klín atikový  tl.60 x 60 mm</t>
  </si>
  <si>
    <t>95345332</t>
  </si>
  <si>
    <t>88</t>
  </si>
  <si>
    <t>998713201</t>
  </si>
  <si>
    <t>Přesun hmot procentní pro izolace tepelné v objektech v do 6 m</t>
  </si>
  <si>
    <t>-631524495</t>
  </si>
  <si>
    <t>89</t>
  </si>
  <si>
    <t>721110806</t>
  </si>
  <si>
    <t>Demontáž potrubí do DN 200</t>
  </si>
  <si>
    <t>-2019316400</t>
  </si>
  <si>
    <t>90</t>
  </si>
  <si>
    <t>72117R1</t>
  </si>
  <si>
    <t>Potrubí kanalizační DN 50 - 125</t>
  </si>
  <si>
    <t>-2053423298</t>
  </si>
  <si>
    <t>91</t>
  </si>
  <si>
    <t>721210813</t>
  </si>
  <si>
    <t xml:space="preserve">Demontáž vpustí podlahových </t>
  </si>
  <si>
    <t>1397047358</t>
  </si>
  <si>
    <t>92</t>
  </si>
  <si>
    <t>721211406</t>
  </si>
  <si>
    <t xml:space="preserve">Vpusť podlahová </t>
  </si>
  <si>
    <t>-2075624419</t>
  </si>
  <si>
    <t>93</t>
  </si>
  <si>
    <t>721273155</t>
  </si>
  <si>
    <t xml:space="preserve">Hlavice ventilační </t>
  </si>
  <si>
    <t>2107467818</t>
  </si>
  <si>
    <t>94</t>
  </si>
  <si>
    <t>721290111</t>
  </si>
  <si>
    <t>Zkouška těsnosti potrubí kanalizace vodou do DN 125</t>
  </si>
  <si>
    <t>-1933000817</t>
  </si>
  <si>
    <t>95</t>
  </si>
  <si>
    <t>998721201</t>
  </si>
  <si>
    <t>Přesun hmot procentní pro vnitřní kanalizace v objektech v do 6 m</t>
  </si>
  <si>
    <t>-740885009</t>
  </si>
  <si>
    <t>96</t>
  </si>
  <si>
    <t>722170807</t>
  </si>
  <si>
    <t>Demontáž rozvodů vody do D 125</t>
  </si>
  <si>
    <t>-580657620</t>
  </si>
  <si>
    <t>97</t>
  </si>
  <si>
    <t>722173R</t>
  </si>
  <si>
    <t>Potrubí vodovodní</t>
  </si>
  <si>
    <t>1306994836</t>
  </si>
  <si>
    <t>98</t>
  </si>
  <si>
    <t>722220853</t>
  </si>
  <si>
    <t xml:space="preserve">Demontáž armatur </t>
  </si>
  <si>
    <t>718421554</t>
  </si>
  <si>
    <t>99</t>
  </si>
  <si>
    <t>722220R</t>
  </si>
  <si>
    <t>Armatury</t>
  </si>
  <si>
    <t>1674609009</t>
  </si>
  <si>
    <t>722262R</t>
  </si>
  <si>
    <t>podružný vodoměr na studenou vodu</t>
  </si>
  <si>
    <t>-2037811281</t>
  </si>
  <si>
    <t>722290215</t>
  </si>
  <si>
    <t>Zkouška těsnosti vodovodního potrubí hrdlového nebo přírubového do DN 100</t>
  </si>
  <si>
    <t>1002118387</t>
  </si>
  <si>
    <t>102</t>
  </si>
  <si>
    <t>722290234</t>
  </si>
  <si>
    <t>Proplach a dezinfekce vodovodního potrubí do DN 80</t>
  </si>
  <si>
    <t>1967286744</t>
  </si>
  <si>
    <t>103</t>
  </si>
  <si>
    <t>998722201</t>
  </si>
  <si>
    <t>Přesun hmot procentní pro vnitřní vodovod v objektech v do 6 m</t>
  </si>
  <si>
    <t>-571421822</t>
  </si>
  <si>
    <t>104</t>
  </si>
  <si>
    <t>725110811</t>
  </si>
  <si>
    <t>Demontáž klozetů splachovací s nádrží</t>
  </si>
  <si>
    <t>soubor</t>
  </si>
  <si>
    <t>1840554135</t>
  </si>
  <si>
    <t>105</t>
  </si>
  <si>
    <t>725112R</t>
  </si>
  <si>
    <t>klozet s vybavením</t>
  </si>
  <si>
    <t>1984289555</t>
  </si>
  <si>
    <t>106</t>
  </si>
  <si>
    <t>725210821</t>
  </si>
  <si>
    <t>Demontáž umyvadel bez výtokových armatur</t>
  </si>
  <si>
    <t>-1604422838</t>
  </si>
  <si>
    <t>107</t>
  </si>
  <si>
    <t>725211R</t>
  </si>
  <si>
    <t>Umyvadlo vč. baterie</t>
  </si>
  <si>
    <t>212929827</t>
  </si>
  <si>
    <t>108</t>
  </si>
  <si>
    <t>725241R</t>
  </si>
  <si>
    <t>Vanička sprchová</t>
  </si>
  <si>
    <t>-376242894</t>
  </si>
  <si>
    <t>109</t>
  </si>
  <si>
    <t>725311R</t>
  </si>
  <si>
    <t>Dřez vč. baterie</t>
  </si>
  <si>
    <t>-1682173834</t>
  </si>
  <si>
    <t>110</t>
  </si>
  <si>
    <t>998725201</t>
  </si>
  <si>
    <t>Přesun hmot procentní pro zařizovací předměty v objektech v do 6 m</t>
  </si>
  <si>
    <t>-1972078011</t>
  </si>
  <si>
    <t>111</t>
  </si>
  <si>
    <t>762083122</t>
  </si>
  <si>
    <t>Impregnace řeziva proti dřevokaznému hmyzu, houbám a plísním máčením třída ohrožení 3 a 4</t>
  </si>
  <si>
    <t>-770889425</t>
  </si>
  <si>
    <t>0,305+0,66</t>
  </si>
  <si>
    <t>112</t>
  </si>
  <si>
    <t>762123220</t>
  </si>
  <si>
    <t>Montáž tesařských stěn vázaných s ocelovými spojkami z hraněného řeziva průřezové plochy do 144 cm2</t>
  </si>
  <si>
    <t>-1587507419</t>
  </si>
  <si>
    <t>3,3*6</t>
  </si>
  <si>
    <t>113</t>
  </si>
  <si>
    <t>605120110</t>
  </si>
  <si>
    <t>řezivo jehličnaté hranol jakost I nad 120 cm2</t>
  </si>
  <si>
    <t>-1088306561</t>
  </si>
  <si>
    <t>19,8*0,1*0,14*1,1</t>
  </si>
  <si>
    <t>114</t>
  </si>
  <si>
    <t>762195000</t>
  </si>
  <si>
    <t>Spojovací prostředky pro montáž stěn, příček, bednění stěn</t>
  </si>
  <si>
    <t>59622530</t>
  </si>
  <si>
    <t>115</t>
  </si>
  <si>
    <t>762332131</t>
  </si>
  <si>
    <t>Montáž vázaných kcí krovů pravidelných z hraněného řeziva průřezové plochy do 120 cm2</t>
  </si>
  <si>
    <t>-1333833930</t>
  </si>
  <si>
    <t>(2,0*8)+(2,9*5)+(2,0+0,8+0,6+1,1+1,6)+(0,9*13*2)</t>
  </si>
  <si>
    <t>116</t>
  </si>
  <si>
    <t>605120010</t>
  </si>
  <si>
    <t>řezivo jehličnaté hranol jakost I do 120 cm2</t>
  </si>
  <si>
    <t>-1295056374</t>
  </si>
  <si>
    <t>60*0,1*0,1*1,1</t>
  </si>
  <si>
    <t>117</t>
  </si>
  <si>
    <t>762395000</t>
  </si>
  <si>
    <t>Spojovací prostředky pro montáž krovu, bednění, laťování, světlíky, klíny</t>
  </si>
  <si>
    <t>-1517695587</t>
  </si>
  <si>
    <t>118</t>
  </si>
  <si>
    <t>762511249</t>
  </si>
  <si>
    <t xml:space="preserve"> konstrukce podkladové z desek OSB tl 22 mm na sraz kotvených</t>
  </si>
  <si>
    <t>-1316631741</t>
  </si>
  <si>
    <t>"střech pás 30 cm" 9,84*0,3</t>
  </si>
  <si>
    <t>119</t>
  </si>
  <si>
    <t>998762201</t>
  </si>
  <si>
    <t>Přesun hmot procentní pro kce tesařské v objektech v do 6 m</t>
  </si>
  <si>
    <t>-812837497</t>
  </si>
  <si>
    <t>120</t>
  </si>
  <si>
    <t>764001841</t>
  </si>
  <si>
    <t>Demontáž krytiny ze šablon do suti</t>
  </si>
  <si>
    <t>-1288733525</t>
  </si>
  <si>
    <t>121</t>
  </si>
  <si>
    <t>764002851</t>
  </si>
  <si>
    <t>Demontáž oplechování parapetů do suti</t>
  </si>
  <si>
    <t>-740888380</t>
  </si>
  <si>
    <t>122</t>
  </si>
  <si>
    <t>764002861</t>
  </si>
  <si>
    <t>Demontáž oplechování říms a ozdobných prvků do suti</t>
  </si>
  <si>
    <t>212688262</t>
  </si>
  <si>
    <t>123</t>
  </si>
  <si>
    <t>764004801</t>
  </si>
  <si>
    <t>Demontáž podokapního žlabu do suti</t>
  </si>
  <si>
    <t>-846216788</t>
  </si>
  <si>
    <t>124</t>
  </si>
  <si>
    <t>764004861</t>
  </si>
  <si>
    <t>Demontáž svodu do suti</t>
  </si>
  <si>
    <t>1606512965</t>
  </si>
  <si>
    <t>125</t>
  </si>
  <si>
    <t>764141331</t>
  </si>
  <si>
    <t>Krytina střechy rovné drážkováním z tabulí z TiZn lesklého plechu sklonu do 30°</t>
  </si>
  <si>
    <t>1516352587</t>
  </si>
  <si>
    <t>0,6*1,5</t>
  </si>
  <si>
    <t>126</t>
  </si>
  <si>
    <t>764244303</t>
  </si>
  <si>
    <t>Oplechování horních ploch a nadezdívek bez rohů z TiZn lesklého plechu kotvené rš 250 mm</t>
  </si>
  <si>
    <t>-984502044</t>
  </si>
  <si>
    <t>11,8</t>
  </si>
  <si>
    <t>127</t>
  </si>
  <si>
    <t>764246303</t>
  </si>
  <si>
    <t>Oplechování parapetů rovných mechanicky kotvené z TiZn lesklého plechu  rš 250 mm</t>
  </si>
  <si>
    <t>-1400459480</t>
  </si>
  <si>
    <t>(1,2*5)+0,9+0,6</t>
  </si>
  <si>
    <t>128</t>
  </si>
  <si>
    <t>764248304</t>
  </si>
  <si>
    <t>Oplechování římsy rovné mechanicky kotvené z TiZn lesklého plechu rš 330 mm</t>
  </si>
  <si>
    <t>-610629495</t>
  </si>
  <si>
    <t>"atika" 2,55+4,5+6,8+11,2+2,6+6,05</t>
  </si>
  <si>
    <t>129</t>
  </si>
  <si>
    <t>764541305</t>
  </si>
  <si>
    <t>Žlab podokapní půlkruhový z TiZn lesklého plechu rš 330 mm</t>
  </si>
  <si>
    <t>-1359262778</t>
  </si>
  <si>
    <t>130</t>
  </si>
  <si>
    <t>764548324</t>
  </si>
  <si>
    <t>Svody kruhové včetně objímek, kolen, odskoků z TiZn lesklého plechu průměru 120 mm</t>
  </si>
  <si>
    <t>2090476086</t>
  </si>
  <si>
    <t>3,2*2</t>
  </si>
  <si>
    <t>131</t>
  </si>
  <si>
    <t>998764201</t>
  </si>
  <si>
    <t>Přesun hmot procentní pro konstrukce klempířské v objektech v do 6 m</t>
  </si>
  <si>
    <t>-211168489</t>
  </si>
  <si>
    <t>132</t>
  </si>
  <si>
    <t>765144028</t>
  </si>
  <si>
    <t>Krytina z polykarbonátových komůrkových desek rovných na dřevěnou konstrukci</t>
  </si>
  <si>
    <t>1484899396</t>
  </si>
  <si>
    <t>"terasa a přístřešek" (5,0*3,3)+(2,1*9,8)</t>
  </si>
  <si>
    <t>133</t>
  </si>
  <si>
    <t>998765201</t>
  </si>
  <si>
    <t>Přesun hmot procentní pro krytiny skládané v objektech v do 6 m</t>
  </si>
  <si>
    <t>-314942931</t>
  </si>
  <si>
    <t>134</t>
  </si>
  <si>
    <t>766621011</t>
  </si>
  <si>
    <t>Montáž dřevěných oken plochy přes 1 m2 pevných výšky do 1,5 m s rámem do zdiva</t>
  </si>
  <si>
    <t>-147858795</t>
  </si>
  <si>
    <t>"použito stávající okno" 1,2*1,2</t>
  </si>
  <si>
    <t>135</t>
  </si>
  <si>
    <t>766621R</t>
  </si>
  <si>
    <t>bezpečnostní folie na prosklenné plochy - dodávka a montáž</t>
  </si>
  <si>
    <t>-1995400699</t>
  </si>
  <si>
    <t>(1,2*1,6*5)+(0,9*0,6)+(0,6*0,6)+(1,6*2,0)</t>
  </si>
  <si>
    <t>136</t>
  </si>
  <si>
    <t>766660001</t>
  </si>
  <si>
    <t>Montáž dveřních křídel otvíravých 1křídlových š do 0,8 m do ocelové zárubně</t>
  </si>
  <si>
    <t>-1265588827</t>
  </si>
  <si>
    <t>"D1, D2, D3, D4, D5" 1+1+1+2+1+1</t>
  </si>
  <si>
    <t>137</t>
  </si>
  <si>
    <t>61160D1</t>
  </si>
  <si>
    <t>dveře dřevěné vnitřní hladké plné 1křídlové 80x197 vč. zárubní, kování, zámku a nátěrů  D1</t>
  </si>
  <si>
    <t>1022447485</t>
  </si>
  <si>
    <t>138</t>
  </si>
  <si>
    <t>61160D2</t>
  </si>
  <si>
    <t>dveře dřevěné vnitřní hladké plné 1křídlové 80x197 vč. zárubní, kování, zámku a nátěrů  D2</t>
  </si>
  <si>
    <t>1752413932</t>
  </si>
  <si>
    <t>139</t>
  </si>
  <si>
    <t>61160D4</t>
  </si>
  <si>
    <t>dveře dřevěné vnitřní hladké plné 1křídlové 80x197 vč. zárubní, kování, zámku a nátěrů  D4</t>
  </si>
  <si>
    <t>1131979979</t>
  </si>
  <si>
    <t>140</t>
  </si>
  <si>
    <t>61160D3</t>
  </si>
  <si>
    <t>dveře dřevěné vnitřní hladké plné 1křídlové 60x197 vč. zárubní, kování, zámku a nátěrů  D3</t>
  </si>
  <si>
    <t>-1996971253</t>
  </si>
  <si>
    <t>141</t>
  </si>
  <si>
    <t>61160D5</t>
  </si>
  <si>
    <t>dveře dřevěné vnitřní hladké plné 1křídlové 60x197 vč. zárubní, kování, zámku a nátěrů  D5</t>
  </si>
  <si>
    <t>238722537</t>
  </si>
  <si>
    <t>142</t>
  </si>
  <si>
    <t>766660002</t>
  </si>
  <si>
    <t>Montáž dveřních křídel otvíravých 1křídlových š přes 0,8 m do plastové zárubně</t>
  </si>
  <si>
    <t>-391967720</t>
  </si>
  <si>
    <t>"P1, P2" 3+1</t>
  </si>
  <si>
    <t>143</t>
  </si>
  <si>
    <t>61160P1</t>
  </si>
  <si>
    <t>dveře plastové vchodové 1křídlové 90x205 vč. zárubní, kování, zámku   P1</t>
  </si>
  <si>
    <t>-1122151492</t>
  </si>
  <si>
    <t>144</t>
  </si>
  <si>
    <t>61160P2</t>
  </si>
  <si>
    <t>dveře plastové vchodové 1křídlové 90x205 vč. zárubní, kování, zámku   P2</t>
  </si>
  <si>
    <t>1860153244</t>
  </si>
  <si>
    <t>145</t>
  </si>
  <si>
    <t>766660012</t>
  </si>
  <si>
    <t>Montáž dveřních křídel otvíravých 2křídlových š přes 1,45 m do plastové zárubně</t>
  </si>
  <si>
    <t>117821748</t>
  </si>
  <si>
    <t>146</t>
  </si>
  <si>
    <t>61160P3</t>
  </si>
  <si>
    <t>dveře plastové vchodové 2křídlové prosklené 160x197 vč. zárubní, kování, zámku   P3</t>
  </si>
  <si>
    <t>187001454</t>
  </si>
  <si>
    <t>147</t>
  </si>
  <si>
    <t>998766201</t>
  </si>
  <si>
    <t>Přesun hmot procentní pro konstrukce truhlářské v objektech v do 6 m</t>
  </si>
  <si>
    <t>-121169386</t>
  </si>
  <si>
    <t>148</t>
  </si>
  <si>
    <t>76766R</t>
  </si>
  <si>
    <t>okenní a dveřní mříže vč. povrchové úpravy a kotvení - dodávka a montáž</t>
  </si>
  <si>
    <t>2128906327</t>
  </si>
  <si>
    <t>"okna" (1,2*1,2)+(1,2*1,6*2)</t>
  </si>
  <si>
    <t>"dveře" 1,0*2,1*4</t>
  </si>
  <si>
    <t>149</t>
  </si>
  <si>
    <t>76783N4</t>
  </si>
  <si>
    <t>Kovový žebřík pro výlez na střechu, vč, kotvení a nátěru - dodávka a montáž</t>
  </si>
  <si>
    <t>-824001213</t>
  </si>
  <si>
    <t>150</t>
  </si>
  <si>
    <t>76799R1</t>
  </si>
  <si>
    <t>konstrukce na sušen vč. spoj. materiálu í - kovové tyče - dodávka a montáž</t>
  </si>
  <si>
    <t>350039118</t>
  </si>
  <si>
    <t>151</t>
  </si>
  <si>
    <t>998767201</t>
  </si>
  <si>
    <t>Přesun hmot procentní pro zámečnické konstrukce v objektech v do 6 m</t>
  </si>
  <si>
    <t>-229605857</t>
  </si>
  <si>
    <t>152</t>
  </si>
  <si>
    <t>771573131</t>
  </si>
  <si>
    <t>Montáž podlah keramických režných protiskluzných lepených do 50 ks/m2</t>
  </si>
  <si>
    <t>437656403</t>
  </si>
  <si>
    <t>153</t>
  </si>
  <si>
    <t>597612611</t>
  </si>
  <si>
    <t>dlaždice keramické protiskluzné tl. 10 mm</t>
  </si>
  <si>
    <t>1781070218</t>
  </si>
  <si>
    <t>154</t>
  </si>
  <si>
    <t>771579191</t>
  </si>
  <si>
    <t>Příplatek k montáž podlah keramických za plochu do 5 m2</t>
  </si>
  <si>
    <t>936649496</t>
  </si>
  <si>
    <t>1,84+0,89+1,11</t>
  </si>
  <si>
    <t>155</t>
  </si>
  <si>
    <t>771591111</t>
  </si>
  <si>
    <t>Podlahy penetrace podkladu</t>
  </si>
  <si>
    <t>-790713502</t>
  </si>
  <si>
    <t>156</t>
  </si>
  <si>
    <t>998771201</t>
  </si>
  <si>
    <t>Přesun hmot procentní pro podlahy z dlaždic v objektech v do 6 m</t>
  </si>
  <si>
    <t>501563287</t>
  </si>
  <si>
    <t>157</t>
  </si>
  <si>
    <t>776521100</t>
  </si>
  <si>
    <t>Lepení povlakových podlah plastových</t>
  </si>
  <si>
    <t>144471916</t>
  </si>
  <si>
    <t>158</t>
  </si>
  <si>
    <t>607561101</t>
  </si>
  <si>
    <t xml:space="preserve">krytina podlahová Marmoleum </t>
  </si>
  <si>
    <t>1286214773</t>
  </si>
  <si>
    <t>159</t>
  </si>
  <si>
    <t>998776201</t>
  </si>
  <si>
    <t>Přesun hmot procentní pro podlahy povlakové v objektech v do 6 m</t>
  </si>
  <si>
    <t>-1350719975</t>
  </si>
  <si>
    <t>160</t>
  </si>
  <si>
    <t>781471810</t>
  </si>
  <si>
    <t>Demontáž obkladů z obkladaček keramických kladených do malty</t>
  </si>
  <si>
    <t>-1666585108</t>
  </si>
  <si>
    <t>161</t>
  </si>
  <si>
    <t>781473112</t>
  </si>
  <si>
    <t>Montáž obkladů vnitřních keramických hladkých do 12 ks/m2 lepených standardním lepidlem</t>
  </si>
  <si>
    <t>2037441606</t>
  </si>
  <si>
    <t>"m.č. 1.02" (((1,5+3,75)*2*2,0))-((0,8*2,0*3)+(0,6*2,0*2)+(1,0*2,0))</t>
  </si>
  <si>
    <t>"m.č. 1.03" (((1,825+0,955)*2*1,5))-(0,6*1,5)</t>
  </si>
  <si>
    <t>"m.č. 1.04" (((0,75+0,955)*2*2,0))-(0,6*2,0)</t>
  </si>
  <si>
    <t>"m.č. 1.05" (((1,0+0,955)*2*2,25))-((0,6*2,0)+(0,5*0,56))</t>
  </si>
  <si>
    <t>"m.č. 1.06" (((2,515+2,62)*2*2,25))-((0,8*2,0)+(0,9*2,05)+(1,15*1,2))</t>
  </si>
  <si>
    <t>"m.č. 1.07" (((6,05+4,475)*2*2,25))-((0,8*2,0)+(0,6*2,0)+(0,9*2,1*2)+(1,2*1,5*2))+(1,495*2*2,25)</t>
  </si>
  <si>
    <t>"m.č. 1.08" (((1,59+1,685)*2*2,25))-(0,6*2,0)</t>
  </si>
  <si>
    <t>162</t>
  </si>
  <si>
    <t>597611155</t>
  </si>
  <si>
    <t xml:space="preserve">dlaždice keramické </t>
  </si>
  <si>
    <t>1352826533</t>
  </si>
  <si>
    <t>163</t>
  </si>
  <si>
    <t>781479191</t>
  </si>
  <si>
    <t>Příplatek k montáži obkladů vnitřních keramických hladkých za plochu do 10 m2</t>
  </si>
  <si>
    <t>580053391</t>
  </si>
  <si>
    <t>164</t>
  </si>
  <si>
    <t>998781201</t>
  </si>
  <si>
    <t>Přesun hmot procentní pro obklady keramické v objektech v do 6 m</t>
  </si>
  <si>
    <t>-1039749767</t>
  </si>
  <si>
    <t>165</t>
  </si>
  <si>
    <t>784181001</t>
  </si>
  <si>
    <t>Jednonásobné pačokování v místnostech výšky do 3,80 m</t>
  </si>
  <si>
    <t>1294231103</t>
  </si>
  <si>
    <t>166</t>
  </si>
  <si>
    <t>784181101</t>
  </si>
  <si>
    <t>Základní akrylátová jednonásobná penetrace podkladu v místnostech výšky do 3,80m</t>
  </si>
  <si>
    <t>-672568609</t>
  </si>
  <si>
    <t>167</t>
  </si>
  <si>
    <t>784211004</t>
  </si>
  <si>
    <t>Malby stěn a stropů</t>
  </si>
  <si>
    <t>-1394661257</t>
  </si>
  <si>
    <t>"stropy"</t>
  </si>
  <si>
    <t>"stěny"</t>
  </si>
  <si>
    <t>"  omitky na stávající zdi" 139,374</t>
  </si>
  <si>
    <t>01.1 - SO 1.1 Elektroinstalace</t>
  </si>
  <si>
    <t>PSV - PSV</t>
  </si>
  <si>
    <t xml:space="preserve">    74x - Elektroinstalace</t>
  </si>
  <si>
    <t>Pol1</t>
  </si>
  <si>
    <t>Dvojnásobná zásuvka</t>
  </si>
  <si>
    <t>ks</t>
  </si>
  <si>
    <t>Pol2</t>
  </si>
  <si>
    <t>El. vývod</t>
  </si>
  <si>
    <t>Pol3</t>
  </si>
  <si>
    <t>Pohybové čidlo</t>
  </si>
  <si>
    <t>Pol4</t>
  </si>
  <si>
    <t>Sériový vypínač</t>
  </si>
  <si>
    <t>Pol5</t>
  </si>
  <si>
    <t>Sériový vypínač IP44</t>
  </si>
  <si>
    <t>Pol6</t>
  </si>
  <si>
    <t>Tahový vypínač 3x25A</t>
  </si>
  <si>
    <t>Pol7</t>
  </si>
  <si>
    <t>Vypínač</t>
  </si>
  <si>
    <t>Pol8</t>
  </si>
  <si>
    <t>Vypínač IP44</t>
  </si>
  <si>
    <t>Pol9</t>
  </si>
  <si>
    <t>Zásuvka IP44</t>
  </si>
  <si>
    <t>Pol10</t>
  </si>
  <si>
    <t>Tepelný vypínač-termostat</t>
  </si>
  <si>
    <t>Pol11</t>
  </si>
  <si>
    <t>Kamna akumulační 6kW</t>
  </si>
  <si>
    <t>Pol12</t>
  </si>
  <si>
    <t>Svítidlo venkovní 1x20W LED</t>
  </si>
  <si>
    <t>Pol13</t>
  </si>
  <si>
    <t>Světlomet halogenový 300W</t>
  </si>
  <si>
    <t>Pol14</t>
  </si>
  <si>
    <t>Zářivkové svítidlo 2x18W IP44</t>
  </si>
  <si>
    <t>Pol15</t>
  </si>
  <si>
    <t>Zářivkové svítidlo 2x58W IP44</t>
  </si>
  <si>
    <t>Pol16</t>
  </si>
  <si>
    <t>Zářivkové svítidlo 1x58W IP44</t>
  </si>
  <si>
    <t>Pol17</t>
  </si>
  <si>
    <t>Rozvodnice RH</t>
  </si>
  <si>
    <t>Pol18</t>
  </si>
  <si>
    <t>CYKY 4Bx10</t>
  </si>
  <si>
    <t>Pol19</t>
  </si>
  <si>
    <t>CYKY 5Dx1.5</t>
  </si>
  <si>
    <t>Pol20</t>
  </si>
  <si>
    <t>CYKY 3Jx1.5</t>
  </si>
  <si>
    <t>Pol21</t>
  </si>
  <si>
    <t>CYKY 5Jx1,5</t>
  </si>
  <si>
    <t>Pol22</t>
  </si>
  <si>
    <t>CYKY 5Jx4</t>
  </si>
  <si>
    <t>Pol23</t>
  </si>
  <si>
    <t>CYKY 3Ox1,5</t>
  </si>
  <si>
    <t>Pol24</t>
  </si>
  <si>
    <t>CYKY 5Jx2,5</t>
  </si>
  <si>
    <t>Pol25</t>
  </si>
  <si>
    <t>CYKY 3Jx2.5</t>
  </si>
  <si>
    <t>Pol26</t>
  </si>
  <si>
    <t>Vodič CY 4</t>
  </si>
  <si>
    <t>Pol27</t>
  </si>
  <si>
    <t>Trubka instalační ohebná PVC 23</t>
  </si>
  <si>
    <t>Pol28</t>
  </si>
  <si>
    <t>Svorka WAGO</t>
  </si>
  <si>
    <t>Pol29</t>
  </si>
  <si>
    <t>Svorka Bernard</t>
  </si>
  <si>
    <t>Pol30</t>
  </si>
  <si>
    <t>Krabice KO68</t>
  </si>
  <si>
    <t>Pol31</t>
  </si>
  <si>
    <t>Krabice ACYDUR</t>
  </si>
  <si>
    <t>Pol32</t>
  </si>
  <si>
    <t>Bleskosvod (materiál nespecifikován)</t>
  </si>
  <si>
    <t>svody</t>
  </si>
  <si>
    <t>Pol33</t>
  </si>
  <si>
    <t>Výchozí revize</t>
  </si>
  <si>
    <t>hod</t>
  </si>
  <si>
    <t>Pol34</t>
  </si>
  <si>
    <t>Demontáže</t>
  </si>
  <si>
    <t>Pol35</t>
  </si>
  <si>
    <t>Drobný a nespecifikovaný materiál</t>
  </si>
  <si>
    <t>02 - SO 02 Nová přípojka vodovodu</t>
  </si>
  <si>
    <t xml:space="preserve">    4 - Vodorovné konstrukce</t>
  </si>
  <si>
    <t xml:space="preserve">    8 - Trubní vedení</t>
  </si>
  <si>
    <t>115101201</t>
  </si>
  <si>
    <t>Čerpání vody na dopravní výšku do 10 m průměrný přítok do 500 l/min</t>
  </si>
  <si>
    <t>701671441</t>
  </si>
  <si>
    <t>24*10</t>
  </si>
  <si>
    <t>115101301</t>
  </si>
  <si>
    <t>Pohotovost čerpací soupravy pro dopravní výšku do 10 m přítok do 500 l/min</t>
  </si>
  <si>
    <t>den</t>
  </si>
  <si>
    <t>-1599110429</t>
  </si>
  <si>
    <t>121101101</t>
  </si>
  <si>
    <t>Sejmutí ornice s přemístěním na vzdálenost do 50 m</t>
  </si>
  <si>
    <t>-1514732935</t>
  </si>
  <si>
    <t>" ornice" 0,15*((0,9*65,2)+(2,5*2,5))</t>
  </si>
  <si>
    <t>132201201</t>
  </si>
  <si>
    <t>Hloubení rýh š do 2000 mm v hornině tř. 3 objemu do 100 m3</t>
  </si>
  <si>
    <t>-169635713</t>
  </si>
  <si>
    <t>(0,9*1,65*10,6)+(2,5*2,5*2,4)+(0,9*1,65*10,3)+(0,9*1,2*21,85)+(0,9*1,1*7,0)+(0,9*1,5*15,65)</t>
  </si>
  <si>
    <t>"odpočet ornice" -(0,15*((0,9*65,2)+(2,5*2,5)))</t>
  </si>
  <si>
    <t>132201209</t>
  </si>
  <si>
    <t>Příplatek za lepivost k hloubení rýh š do 2000 mm v hornině tř. 3</t>
  </si>
  <si>
    <t>-1902934885</t>
  </si>
  <si>
    <t>87,952*0,3</t>
  </si>
  <si>
    <t>151101101</t>
  </si>
  <si>
    <t>Zřízení příložného pažení a rozepření stěn rýh hl do 2 m</t>
  </si>
  <si>
    <t>387729803</t>
  </si>
  <si>
    <t>(2*1,65*10,6)+(2*1,65*10,3)+(2*1,2*21,85)+(2*1,1*7,0)+(2*1,5*15,65)</t>
  </si>
  <si>
    <t>151101102</t>
  </si>
  <si>
    <t>Zřízení příložného pažení a rozepření stěn rýh hl do 4 m</t>
  </si>
  <si>
    <t>-1122880408</t>
  </si>
  <si>
    <t>2,5*4*2,4</t>
  </si>
  <si>
    <t>151101111</t>
  </si>
  <si>
    <t>Odstranění příložného pažení a rozepření stěn rýh hl do 2 m</t>
  </si>
  <si>
    <t>-405268873</t>
  </si>
  <si>
    <t>151101112</t>
  </si>
  <si>
    <t>Odstranění příložného pažení a rozepření stěn rýh hl do 4 m</t>
  </si>
  <si>
    <t>-76643767</t>
  </si>
  <si>
    <t>161101101</t>
  </si>
  <si>
    <t>Svislé přemístění výkopku z horniny tř. 1 až 4 hl výkopu do 2,5 m</t>
  </si>
  <si>
    <t>-815942205</t>
  </si>
  <si>
    <t>87,952*0,85</t>
  </si>
  <si>
    <t>161101102</t>
  </si>
  <si>
    <t>Svislé přemístění výkopku z horniny tř. 1 až 4 hl výkopu do 4 m</t>
  </si>
  <si>
    <t>-1837142527</t>
  </si>
  <si>
    <t>87,952*0,15</t>
  </si>
  <si>
    <t>1008281105</t>
  </si>
  <si>
    <t>"zásyp a ornice na mezideponii a zpět" (61,017+9,74)*2</t>
  </si>
  <si>
    <t>"obsyp" 21,326</t>
  </si>
  <si>
    <t>-1523797708</t>
  </si>
  <si>
    <t>"přebytečný výkopek na skládku" 87,952-61,017</t>
  </si>
  <si>
    <t>-1108936733</t>
  </si>
  <si>
    <t>"zásyp, obsyp, ornice" 61,017+21,326+9,74</t>
  </si>
  <si>
    <t>201014207</t>
  </si>
  <si>
    <t>26,935*1,6</t>
  </si>
  <si>
    <t>174101101</t>
  </si>
  <si>
    <t>Zásyp jam, šachet rýh nebo kolem objektů sypaninou se zhutněním</t>
  </si>
  <si>
    <t>533454374</t>
  </si>
  <si>
    <t>"výkop" 87,952</t>
  </si>
  <si>
    <t>"vytl. kubatura" -((1,0*0,35*67,7)+(1,35*2,4))</t>
  </si>
  <si>
    <t>175151101</t>
  </si>
  <si>
    <t>Obsypání potrubí strojně sypaninou bez prohození, uloženou do 3 m</t>
  </si>
  <si>
    <t>525432524</t>
  </si>
  <si>
    <t>0,9*0,35*67,7</t>
  </si>
  <si>
    <t>583373310</t>
  </si>
  <si>
    <t>štěrkopísek frakce 0-22</t>
  </si>
  <si>
    <t>1071946256</t>
  </si>
  <si>
    <t>21,326*1,67*1,23</t>
  </si>
  <si>
    <t>181301102</t>
  </si>
  <si>
    <t>Rozprostření ornice tl vrstvy do 150 mm pl do 500 m2 v rovině nebo ve svahu do 1:5</t>
  </si>
  <si>
    <t>-470785819</t>
  </si>
  <si>
    <t>" ornice" ((0,9*65,2)+(2,5*2,5))</t>
  </si>
  <si>
    <t>181411121</t>
  </si>
  <si>
    <t>Založení lučního trávníku výsevem plochy do 1000 m2 v rovině a ve svahu do 1:5</t>
  </si>
  <si>
    <t>-1372472999</t>
  </si>
  <si>
    <t>005724720</t>
  </si>
  <si>
    <t>osivo směs travní krajinná - rovinná</t>
  </si>
  <si>
    <t>kg</t>
  </si>
  <si>
    <t>1463865296</t>
  </si>
  <si>
    <t>181951102</t>
  </si>
  <si>
    <t>Úprava pláně v hornině tř. 1 až 4 se zhutněním</t>
  </si>
  <si>
    <t>1620162593</t>
  </si>
  <si>
    <t>212752112</t>
  </si>
  <si>
    <t>Trativod z drenážních trubek pálených DN do 100 včetně lože otevřený výkop</t>
  </si>
  <si>
    <t>-2055079341</t>
  </si>
  <si>
    <t>67,7</t>
  </si>
  <si>
    <t>451573111</t>
  </si>
  <si>
    <t>Lože pod potrubí otevřený výkop ze štěrkopísku</t>
  </si>
  <si>
    <t>834802985</t>
  </si>
  <si>
    <t>0,9*0,1*67,7</t>
  </si>
  <si>
    <t>452311131</t>
  </si>
  <si>
    <t>Podkladní desky z betonu prostého tř. C 12/15 otevřený výkop</t>
  </si>
  <si>
    <t>-1066506963</t>
  </si>
  <si>
    <t>1,5*1,5*0,1</t>
  </si>
  <si>
    <t>871171121</t>
  </si>
  <si>
    <t>Montáž potrubí z trubek z tlakového polyetylénu otevřený výkop svařovaných vnější průměr 40 mm</t>
  </si>
  <si>
    <t>331056435</t>
  </si>
  <si>
    <t>"specifikace a výměry výkr. SO023/10" 67,7</t>
  </si>
  <si>
    <t>286136531</t>
  </si>
  <si>
    <t>potrubí vodovodní PE LD (rPE) D 40 x 3,7 mm s ochranou vrstvou</t>
  </si>
  <si>
    <t>-431465579</t>
  </si>
  <si>
    <t>891173111</t>
  </si>
  <si>
    <t>Montáž vodovodního ventilu hlavního pro přípojky DN 32</t>
  </si>
  <si>
    <t>-794530412</t>
  </si>
  <si>
    <t>"specifikace a výměry výkr. SO023/10" 1</t>
  </si>
  <si>
    <t>422214210</t>
  </si>
  <si>
    <t xml:space="preserve">šoupátko přípojkové DN 32 </t>
  </si>
  <si>
    <t>-792090532</t>
  </si>
  <si>
    <t>422910601</t>
  </si>
  <si>
    <t>souprava zemní pro šoupátka DN 32</t>
  </si>
  <si>
    <t>-1421349033</t>
  </si>
  <si>
    <t>891181555</t>
  </si>
  <si>
    <t>D+M vodoměrná sestava pro přípojky</t>
  </si>
  <si>
    <t>684267784</t>
  </si>
  <si>
    <t>891319111</t>
  </si>
  <si>
    <t>Montáž navrtávacích pasů na potrubí z jakýchkoli trub DN 150</t>
  </si>
  <si>
    <t>-573748749</t>
  </si>
  <si>
    <t>422735640</t>
  </si>
  <si>
    <t>navrtávací pasy HAKU se závitovým výstupem z tvárné litiny, pro vodovodní PE a PVC potrubí 160-6/4”</t>
  </si>
  <si>
    <t>-865420561</t>
  </si>
  <si>
    <t>892233121</t>
  </si>
  <si>
    <t>Proplach a desinfekce vodovodního potrubí DN od 40 do 70</t>
  </si>
  <si>
    <t>-1934551807</t>
  </si>
  <si>
    <t>892241111</t>
  </si>
  <si>
    <t>Tlaková zkouška vodou potrubí do 80</t>
  </si>
  <si>
    <t>743839993</t>
  </si>
  <si>
    <t>892372111</t>
  </si>
  <si>
    <t>Zabezpečení konců potrubí DN do 300 při tlakových zkouškách vodou</t>
  </si>
  <si>
    <t>-1698329038</t>
  </si>
  <si>
    <t>893811113</t>
  </si>
  <si>
    <t xml:space="preserve">Osazení vodoměrné šachty hranaté </t>
  </si>
  <si>
    <t>935411913</t>
  </si>
  <si>
    <t>592243395</t>
  </si>
  <si>
    <t xml:space="preserve"> dno betonové šachty TBZ-Q 0/1200- 780</t>
  </si>
  <si>
    <t>-682772814</t>
  </si>
  <si>
    <t>592243073</t>
  </si>
  <si>
    <t>skruž betonová šachetní TBS-Q 120/100 D120x100x15 cm</t>
  </si>
  <si>
    <t>1805146844</t>
  </si>
  <si>
    <t>592243154</t>
  </si>
  <si>
    <t>deska betonová zákrytová TZK-Q 120/200 625</t>
  </si>
  <si>
    <t>-420891631</t>
  </si>
  <si>
    <t>899103111</t>
  </si>
  <si>
    <t>Osazení poklopů litinových nebo ocelových včetně rámů hmotnosti nad 100 do 150 kg</t>
  </si>
  <si>
    <t>1317039522</t>
  </si>
  <si>
    <t>5922467R1</t>
  </si>
  <si>
    <t>poklop šachtový D400 celolitinový se zámkem a ventilaci</t>
  </si>
  <si>
    <t>-1805107071</t>
  </si>
  <si>
    <t>899401112</t>
  </si>
  <si>
    <t>Osazení poklopů litinových šoupátkových</t>
  </si>
  <si>
    <t>1049044712</t>
  </si>
  <si>
    <t>422913520</t>
  </si>
  <si>
    <t>poklop litinový typ 504-šoupátkový</t>
  </si>
  <si>
    <t>-1589457180</t>
  </si>
  <si>
    <t>998276101</t>
  </si>
  <si>
    <t>Přesun hmot pro trubní vedení z trub z plastických hmot otevřený výkop</t>
  </si>
  <si>
    <t>-1768489022</t>
  </si>
  <si>
    <t>03 - SO 03 Nová přípojka splaškové kanalizace (tlaková a gravitační)</t>
  </si>
  <si>
    <t>378717249</t>
  </si>
  <si>
    <t>-846136010</t>
  </si>
  <si>
    <t>278696957</t>
  </si>
  <si>
    <t>"ornice" 0,15*((1,0*13,7)+(0,9*58,7)+(1,5*2,5)+(1,5*1,5))</t>
  </si>
  <si>
    <t>132201202</t>
  </si>
  <si>
    <t>Hloubení rýh š do 2000 mm v hornině tř. 3 objemu do 1000 m3</t>
  </si>
  <si>
    <t>-1293278893</t>
  </si>
  <si>
    <t>(1,0*2,88*10,8)+(0,9*1,9*13,7)+(0,9*1,18*23,3)+(0,9*1,1*21,7)+(1,5*2,5*2,2)+(1,5*1,5*2,5)</t>
  </si>
  <si>
    <t>"odpočet ornice" -(0,15*((1,0*13,7)+(0,9*58,7)+(1,5*2,5)+(1,5*1,5)))</t>
  </si>
  <si>
    <t>-1328193879</t>
  </si>
  <si>
    <t>103,754*0,3</t>
  </si>
  <si>
    <t>747565156</t>
  </si>
  <si>
    <t>(2*1,9*13,7)+(2*1,18*23,3)+(2*1,1*21,7)</t>
  </si>
  <si>
    <t>731842083</t>
  </si>
  <si>
    <t>(2*2,88*10,8)+(1,5*2*2,2)+(1,5*4*2,5)</t>
  </si>
  <si>
    <t>545203666</t>
  </si>
  <si>
    <t>-20066280</t>
  </si>
  <si>
    <t>-934169845</t>
  </si>
  <si>
    <t>103,754*0,75*0,5</t>
  </si>
  <si>
    <t>772086155</t>
  </si>
  <si>
    <t>103,754*0,25*0,55</t>
  </si>
  <si>
    <t>820753842</t>
  </si>
  <si>
    <t>"zásyp a ornice na mezideponii a zpět" (66,043+10,88)*2</t>
  </si>
  <si>
    <t>"obsyp" 21,258</t>
  </si>
  <si>
    <t>-1603972973</t>
  </si>
  <si>
    <t>"přebytečný výkopek na skládku" 103,754-66,043</t>
  </si>
  <si>
    <t>-1052855524</t>
  </si>
  <si>
    <t>"zásyp, obsyp, ornice" 66,043+21,258+10,88</t>
  </si>
  <si>
    <t>-1271212668</t>
  </si>
  <si>
    <t>37,711*1,6</t>
  </si>
  <si>
    <t>182064180</t>
  </si>
  <si>
    <t>"výkop" 103,754</t>
  </si>
  <si>
    <t>"vytl. kubatura" -((1,0*0,975*10,8)+(0,9*0,45*57,2)+(1,2*2,2)+(0,55*2,5))</t>
  </si>
  <si>
    <t>-2084131527</t>
  </si>
  <si>
    <t>(1,0*0,3*10,8)+(0,9*0,35*57,2)</t>
  </si>
  <si>
    <t>1941416748</t>
  </si>
  <si>
    <t>21,258*1,67*1,23</t>
  </si>
  <si>
    <t>-1579421597</t>
  </si>
  <si>
    <t>"ornice" ((1,0*13,7)+(0,9*58,7)+(1,5*2,5)+(1,5*1,5))</t>
  </si>
  <si>
    <t>194376798</t>
  </si>
  <si>
    <t>-35740356</t>
  </si>
  <si>
    <t>450660493</t>
  </si>
  <si>
    <t>666696180</t>
  </si>
  <si>
    <t>10,8+57,2</t>
  </si>
  <si>
    <t>-1146028988</t>
  </si>
  <si>
    <t>0,9*0,1*57,2</t>
  </si>
  <si>
    <t>1605982905</t>
  </si>
  <si>
    <t>(1,0*0,1*10,8)+(1,1*1,1*0,1*2)</t>
  </si>
  <si>
    <t>831352121</t>
  </si>
  <si>
    <t>Montáž potrubí z trub kameninových hrdlových s integrovaným těsněním výkop sklon do 20 % DN 200</t>
  </si>
  <si>
    <t>129726940</t>
  </si>
  <si>
    <t>"specifikace a výměry výkr. SO023/10" 10,8</t>
  </si>
  <si>
    <t>597106760</t>
  </si>
  <si>
    <t>trouba kameninová glazovaná DN200mm L1,50m spojovací systém F Třida 160</t>
  </si>
  <si>
    <t>-251556714</t>
  </si>
  <si>
    <t>871184201</t>
  </si>
  <si>
    <t>Montáž kanalizačního potrubí z PE SDR11 otevřený výkop sklon do 20 %  svařovaných na tupo D 40x3,7mm</t>
  </si>
  <si>
    <t>1864302159</t>
  </si>
  <si>
    <t>"specifikace a výměry výkr. SO023/10" 57,2</t>
  </si>
  <si>
    <t>286133800</t>
  </si>
  <si>
    <t>potrubí kanalizační tlakové PE100 SDR 11, návin se signalizační vrstvou  40 x 3,7 mm</t>
  </si>
  <si>
    <t>-53474655</t>
  </si>
  <si>
    <t>-1827648802</t>
  </si>
  <si>
    <t>892352121</t>
  </si>
  <si>
    <t>Tlaková zkouška vzduchem potrubí DN 200 těsnícím vakem ucpávkovým</t>
  </si>
  <si>
    <t>úsek</t>
  </si>
  <si>
    <t>364996844</t>
  </si>
  <si>
    <t>-338314144</t>
  </si>
  <si>
    <t>894411111</t>
  </si>
  <si>
    <t>Zřízení šachet kanalizačních z betonových dílců na potrubí DN do 200</t>
  </si>
  <si>
    <t>1328125360</t>
  </si>
  <si>
    <t>592241600</t>
  </si>
  <si>
    <t>skruž betonová s ocelová se stupadly +PE povlakem TBS-Q 1000/250/120 SP 100x25x12 cm</t>
  </si>
  <si>
    <t>944646634</t>
  </si>
  <si>
    <t>592241610</t>
  </si>
  <si>
    <t>skruž betonová s ocelová se stupadly +PE povlakem TBH TBS-Q 1000/500/120 SP 100x50x12 cm</t>
  </si>
  <si>
    <t>-1535258711</t>
  </si>
  <si>
    <t>592241770</t>
  </si>
  <si>
    <t>prstenec betonový vyrovnávací TBW-Q 625/100/120 62,5x10x12 cm</t>
  </si>
  <si>
    <t>1094522193</t>
  </si>
  <si>
    <t>592241778</t>
  </si>
  <si>
    <t>prstenec betonový vyrovnávací TBW-Q 100/800/150</t>
  </si>
  <si>
    <t>915166108</t>
  </si>
  <si>
    <t>592243381</t>
  </si>
  <si>
    <t xml:space="preserve">dno betonové šachty kanalizační TBZ-Q PERFECT 300-785 </t>
  </si>
  <si>
    <t>620063104</t>
  </si>
  <si>
    <t>592243151</t>
  </si>
  <si>
    <t>deska betonová zákrytová TZK-Q 230/120-800 SPK</t>
  </si>
  <si>
    <t>-831608421</t>
  </si>
  <si>
    <t>89481R01</t>
  </si>
  <si>
    <t>D+M domovní čerpací jímka vč. technologického vystrojení</t>
  </si>
  <si>
    <t>1934438244</t>
  </si>
  <si>
    <t>-737858673</t>
  </si>
  <si>
    <t>-890568512</t>
  </si>
  <si>
    <t>899623141</t>
  </si>
  <si>
    <t>Obetonování potrubí nebo zdiva stok betonem prostým tř. C 12/15 otevřený výkop</t>
  </si>
  <si>
    <t>1860748661</t>
  </si>
  <si>
    <t>"DN 200" ((1,0*0,35)-0,045)*10,8</t>
  </si>
  <si>
    <t>1863003537</t>
  </si>
  <si>
    <t>04 - SO 04 Rekonstrukce stávajícího oplocení</t>
  </si>
  <si>
    <t>133201101</t>
  </si>
  <si>
    <t>Hloubení šachet v hornině tř. 3 objemu do 100 m3</t>
  </si>
  <si>
    <t>554467970</t>
  </si>
  <si>
    <t>"patky sloupků" 0,4*0,4*0,8*38</t>
  </si>
  <si>
    <t>133201109</t>
  </si>
  <si>
    <t>Příplatek za lepivost u hloubení šachet v hornině tř. 3</t>
  </si>
  <si>
    <t>-548044616</t>
  </si>
  <si>
    <t>4,864*0,3</t>
  </si>
  <si>
    <t>1890748</t>
  </si>
  <si>
    <t>"výkop na skládku" 4,864</t>
  </si>
  <si>
    <t>-1190896574</t>
  </si>
  <si>
    <t>"výkop" 4,864*1,6</t>
  </si>
  <si>
    <t>275313611</t>
  </si>
  <si>
    <t>Základové patky z betonu tř. C 16/20</t>
  </si>
  <si>
    <t>-1415815387</t>
  </si>
  <si>
    <t>338171121</t>
  </si>
  <si>
    <t>Osazování sloupků a vzpěr plotových ocelových se zalitím MC</t>
  </si>
  <si>
    <t>-1907798791</t>
  </si>
  <si>
    <t>553422655</t>
  </si>
  <si>
    <t>sloupek plotový 2700/80x4,0 mm , žárově pozinkováno</t>
  </si>
  <si>
    <t>-1822357288</t>
  </si>
  <si>
    <t>348121155</t>
  </si>
  <si>
    <t>D+M podhrabové desky</t>
  </si>
  <si>
    <t>458578830</t>
  </si>
  <si>
    <t>348401130</t>
  </si>
  <si>
    <t>Osazení oplocení ze strojového pletiva s napínacími dráty výšky do 2,0 m do 15° sklonu svahu</t>
  </si>
  <si>
    <t>-200072459</t>
  </si>
  <si>
    <t>44+20+18+12</t>
  </si>
  <si>
    <t>313247751</t>
  </si>
  <si>
    <t>pletivo čtyřhranné pozinkované a poplastované výška 200 cm</t>
  </si>
  <si>
    <t>164338837</t>
  </si>
  <si>
    <t>9660728R</t>
  </si>
  <si>
    <t>Bourání stávajícího oplocení vč. odvozu a poplatku za skládku</t>
  </si>
  <si>
    <t>394171823</t>
  </si>
  <si>
    <t>998153131</t>
  </si>
  <si>
    <t>Přesun hmot pro samostatné zdi a valy zděné z cihel, kamene, tvárnic nebo monolitické v do 20 m</t>
  </si>
  <si>
    <t>-745546430</t>
  </si>
  <si>
    <t>05 - SO 05 Stávající oplocení nahrazeno novým</t>
  </si>
  <si>
    <t>2042227344</t>
  </si>
  <si>
    <t>"patky sloupků" 0,4*0,4*0,8*15</t>
  </si>
  <si>
    <t>418262379</t>
  </si>
  <si>
    <t>1,92*0,3</t>
  </si>
  <si>
    <t>2090365005</t>
  </si>
  <si>
    <t>"výkop na skládku" 1,92</t>
  </si>
  <si>
    <t>-1662867803</t>
  </si>
  <si>
    <t>-1473522979</t>
  </si>
  <si>
    <t>-1544452521</t>
  </si>
  <si>
    <t>-763217717</t>
  </si>
  <si>
    <t>34810001</t>
  </si>
  <si>
    <t>D+M dvoukřídlá brána 4000x2000 mm  ocelový rám vč. zámku - žárově pozinkováno</t>
  </si>
  <si>
    <t>-1399602638</t>
  </si>
  <si>
    <t>34810002</t>
  </si>
  <si>
    <t>D+M jednokřídlá brána 1000x2000 mm  ocelový rám vč. zámku - žárově pozinkováno</t>
  </si>
  <si>
    <t>-828230586</t>
  </si>
  <si>
    <t>-2003519883</t>
  </si>
  <si>
    <t>72243498</t>
  </si>
  <si>
    <t>-2030218293</t>
  </si>
  <si>
    <t>-614217274</t>
  </si>
  <si>
    <t>1213773281</t>
  </si>
  <si>
    <t>06 - SO 06 Odstranění betonových dílců</t>
  </si>
  <si>
    <t>113151111</t>
  </si>
  <si>
    <t>Rozebrání zpevněných ploch ze silničních dílců</t>
  </si>
  <si>
    <t>552352620</t>
  </si>
  <si>
    <t>(5,5+5,5)+(3*8)+(11*1,5)+(3,5*4,5)</t>
  </si>
  <si>
    <t>997221571</t>
  </si>
  <si>
    <t>Vodorovná doprava vybouraných hmot do 1 km</t>
  </si>
  <si>
    <t>711734828</t>
  </si>
  <si>
    <t>997221579</t>
  </si>
  <si>
    <t>Příplatek ZKD 1 km u vodorovné dopravy vybouraných hmot</t>
  </si>
  <si>
    <t>1519248324</t>
  </si>
  <si>
    <t>997221815</t>
  </si>
  <si>
    <t>Poplatek za uložení betonového odpadu na skládce (skládkovné)</t>
  </si>
  <si>
    <t>653349475</t>
  </si>
  <si>
    <t>07 - SO 07 Zbudování chodníku pro pěší a stání pro vozidlo</t>
  </si>
  <si>
    <t xml:space="preserve">    5 - Komunikace pozemní</t>
  </si>
  <si>
    <t>-1393459195</t>
  </si>
  <si>
    <t>(9,0*5,0)+(12,2*1,5)+(4,5*1,5)+(14,0*1,5)+(9,75*0,6)+(13,3*1,0)</t>
  </si>
  <si>
    <t>564831111</t>
  </si>
  <si>
    <t>Podklad ze štěrkodrtě ŠD tl 100 mm</t>
  </si>
  <si>
    <t>-1728345683</t>
  </si>
  <si>
    <t>((9,0*5,0)+(12,2*1,5)+(4,5*1,5)+(14,0*1,5)+(9,75*0,6)+(13,3*1,0))*2</t>
  </si>
  <si>
    <t>596211212</t>
  </si>
  <si>
    <t>Kladení zámkové dlažby komunikací tl 80 mm skupiny A pl do 300 m2</t>
  </si>
  <si>
    <t>-1790516647</t>
  </si>
  <si>
    <t>592452161</t>
  </si>
  <si>
    <t>dlažba zámková  tl. 8 cm</t>
  </si>
  <si>
    <t>-1553920499</t>
  </si>
  <si>
    <t>916231213</t>
  </si>
  <si>
    <t>Osazení chodníkového obrubníku betonového stojatého s boční opěrou do lože z betonu prostého</t>
  </si>
  <si>
    <t>1352595420</t>
  </si>
  <si>
    <t>11,5+14+5,75+12+3,5+9+5+20+16,5+3,5</t>
  </si>
  <si>
    <t>592174110</t>
  </si>
  <si>
    <t>obrubník betonový chodníkový ABO 15-10 100x8x20 cm</t>
  </si>
  <si>
    <t>700974983</t>
  </si>
  <si>
    <t>998223011</t>
  </si>
  <si>
    <t>Přesun hmot pro pozemní komunikace s krytem dlážděným</t>
  </si>
  <si>
    <t>477379123</t>
  </si>
  <si>
    <t>08 - SO 08 Zbudování zasakovací nádrže pro odvodnění komunikace a střechy objektu</t>
  </si>
  <si>
    <t>131203101</t>
  </si>
  <si>
    <t>Hloubení jam ručním nebo pneum nářadím v soudržných horninách tř. 3</t>
  </si>
  <si>
    <t>2098781783</t>
  </si>
  <si>
    <t>4,3*3,3*0,6</t>
  </si>
  <si>
    <t>131203109</t>
  </si>
  <si>
    <t>Příplatek za lepivost u hloubení jam ručním nebo pneum nářadím v hornině tř. 3</t>
  </si>
  <si>
    <t>-1764217521</t>
  </si>
  <si>
    <t>8,514*0,3</t>
  </si>
  <si>
    <t>-466733173</t>
  </si>
  <si>
    <t>"zásyp z mezideponie" 6,0</t>
  </si>
  <si>
    <t>-650958455</t>
  </si>
  <si>
    <t>"výkop" 8,514</t>
  </si>
  <si>
    <t>511974098</t>
  </si>
  <si>
    <t>8,514*1,6</t>
  </si>
  <si>
    <t>-1458125688</t>
  </si>
  <si>
    <t>"výplň zasak. nádrže" 3,0*4,0*0,5</t>
  </si>
  <si>
    <t>583336981</t>
  </si>
  <si>
    <t>kamenivo těžené frakce 16-63</t>
  </si>
  <si>
    <t>-1426779092</t>
  </si>
  <si>
    <t>6,0*1,67*1,23</t>
  </si>
  <si>
    <t>213141111</t>
  </si>
  <si>
    <t>Zřízení vrstvy z geotextilie v rovině nebo ve sklonu do 1:5 š do 3 m</t>
  </si>
  <si>
    <t>-877087460</t>
  </si>
  <si>
    <t>4,3*3,3</t>
  </si>
  <si>
    <t xml:space="preserve">geotextilie </t>
  </si>
  <si>
    <t>-341438944</t>
  </si>
  <si>
    <t>271572211</t>
  </si>
  <si>
    <t>Podsyp pod základové konstrukce se zhutněním z netříděného štěrkopísku</t>
  </si>
  <si>
    <t>1046902432</t>
  </si>
  <si>
    <t>4,3*3,3*0,1</t>
  </si>
  <si>
    <t>380311641</t>
  </si>
  <si>
    <t>Kompletní konstrukce ČOV, nádrží, vodojemů nebo kanálů z betonu prostého tř. C 16/20 tl 150 mm</t>
  </si>
  <si>
    <t>-1289448075</t>
  </si>
  <si>
    <t>(4,3+3,0)*2*0,6*0,15</t>
  </si>
  <si>
    <t>380356211</t>
  </si>
  <si>
    <t>Bednění kompletních konstrukcí ČOV, nádrží nebo vodojemů  rovinných zřízení</t>
  </si>
  <si>
    <t>1405657194</t>
  </si>
  <si>
    <t>(4,0+3,0)*2*0,6</t>
  </si>
  <si>
    <t>380356212</t>
  </si>
  <si>
    <t>Bednění kompletních konstrukcí ČOV, nádrží nebo vodojemů omítaných ploch rovinných odstranění</t>
  </si>
  <si>
    <t>-1714886935</t>
  </si>
  <si>
    <t>998142251</t>
  </si>
  <si>
    <t>Přesun hmot pro nádrže, jímky, zásobníky a jámy betonové monolitické v do 25 m</t>
  </si>
  <si>
    <t>438820673</t>
  </si>
  <si>
    <t>09 - SO 09 Zpevněna komunikace ze zatravňovacích pásů</t>
  </si>
  <si>
    <t>122201101</t>
  </si>
  <si>
    <t>Odkopávky a prokopávky nezapažené v hornině tř. 3 objem do 100 m3</t>
  </si>
  <si>
    <t>654361267</t>
  </si>
  <si>
    <t>130*0,31</t>
  </si>
  <si>
    <t>122201109</t>
  </si>
  <si>
    <t>Příplatek za lepivost u odkopávek v hornině tř. 1 až 3</t>
  </si>
  <si>
    <t>-445831844</t>
  </si>
  <si>
    <t>40,3*0,3</t>
  </si>
  <si>
    <t>1183739671</t>
  </si>
  <si>
    <t>"pod zídku" 4,0*0,4*1,0</t>
  </si>
  <si>
    <t>-1413650461</t>
  </si>
  <si>
    <t>1,6*0,3</t>
  </si>
  <si>
    <t>850082020</t>
  </si>
  <si>
    <t>40,3+1,6</t>
  </si>
  <si>
    <t>186351309</t>
  </si>
  <si>
    <t>41,9*1,6</t>
  </si>
  <si>
    <t>180405111</t>
  </si>
  <si>
    <t>Založení trávníku ve vegetačních prefabrikátech výsevem semene v rovině a ve svahu do 1:5</t>
  </si>
  <si>
    <t>1472640389</t>
  </si>
  <si>
    <t>005724700</t>
  </si>
  <si>
    <t>osivo směs travní univerzál</t>
  </si>
  <si>
    <t>-1564387726</t>
  </si>
  <si>
    <t>181301101</t>
  </si>
  <si>
    <t>Rozprostření ornice tl vrstvy do 100 mm pl do 500 m2 v rovině nebo ve svahu do 1:5</t>
  </si>
  <si>
    <t>2046763324</t>
  </si>
  <si>
    <t>103211000</t>
  </si>
  <si>
    <t>zahradní substrát</t>
  </si>
  <si>
    <t>160672595</t>
  </si>
  <si>
    <t>130*0,04</t>
  </si>
  <si>
    <t>836558423</t>
  </si>
  <si>
    <t>274313611</t>
  </si>
  <si>
    <t>Základové pásy z betonu tř. C 16/20</t>
  </si>
  <si>
    <t>-1425782040</t>
  </si>
  <si>
    <t>274351121</t>
  </si>
  <si>
    <t>Zřízení bednění základových pasů rovného</t>
  </si>
  <si>
    <t>-1901072747</t>
  </si>
  <si>
    <t>"pod zídku" 4,0*1,0*2</t>
  </si>
  <si>
    <t>274351122</t>
  </si>
  <si>
    <t>Odstranění bednění základových pasů rovného</t>
  </si>
  <si>
    <t>48644966</t>
  </si>
  <si>
    <t>279113134</t>
  </si>
  <si>
    <t>Základová zeď tl do 300 mm z tvárnic ztraceného bednění včetně výplně z betonu tř. C 16/20</t>
  </si>
  <si>
    <t>1677220791</t>
  </si>
  <si>
    <t>4,0*1,0</t>
  </si>
  <si>
    <t>279361821</t>
  </si>
  <si>
    <t>Výztuž základových zdí nosných betonářskou ocelí 10 505</t>
  </si>
  <si>
    <t>1331901063</t>
  </si>
  <si>
    <t>4,0*0,3*0,05</t>
  </si>
  <si>
    <t>41132R01</t>
  </si>
  <si>
    <t>ukončení zdi - beton. stříška 300x100 mm</t>
  </si>
  <si>
    <t>703817508</t>
  </si>
  <si>
    <t>434311114</t>
  </si>
  <si>
    <t>Schodišťové stupně dusané na terén z betonu tř. C 16/20 bez potěru</t>
  </si>
  <si>
    <t>-1929083866</t>
  </si>
  <si>
    <t>1,2*5</t>
  </si>
  <si>
    <t>434351141</t>
  </si>
  <si>
    <t>-979685068</t>
  </si>
  <si>
    <t>(1,2*0,18*5)</t>
  </si>
  <si>
    <t>434351142</t>
  </si>
  <si>
    <t>1871720335</t>
  </si>
  <si>
    <t>564861111</t>
  </si>
  <si>
    <t>Podklad ze štěrkodrtě ŠD tl 200 mm</t>
  </si>
  <si>
    <t>-1311067628</t>
  </si>
  <si>
    <t>593531113</t>
  </si>
  <si>
    <t>Kladení dlažby z plastových vegetačních tvárnic pro pěší se zámkem tl do 30 mm plochy do 300 m2</t>
  </si>
  <si>
    <t>1977520972</t>
  </si>
  <si>
    <t>562451411</t>
  </si>
  <si>
    <t xml:space="preserve">dlažba zatravňovací uplast tl. 5 cm </t>
  </si>
  <si>
    <t>-610419593</t>
  </si>
  <si>
    <t>953946R01</t>
  </si>
  <si>
    <t>schodišťové zábradlí v. 1100 mm - dodávka a montáž</t>
  </si>
  <si>
    <t>-1331654110</t>
  </si>
  <si>
    <t>74151141</t>
  </si>
  <si>
    <t>101 - VON</t>
  </si>
  <si>
    <t>Ostatní - Ostatní</t>
  </si>
  <si>
    <t xml:space="preserve">    200 - Ostatní náklady</t>
  </si>
  <si>
    <t>0002</t>
  </si>
  <si>
    <t>vytýčení sítí</t>
  </si>
  <si>
    <t>1024</t>
  </si>
  <si>
    <t>302891477</t>
  </si>
  <si>
    <t>0003</t>
  </si>
  <si>
    <t>DSPS vč. geodetického zaměření</t>
  </si>
  <si>
    <t>1200899048</t>
  </si>
  <si>
    <t>0005</t>
  </si>
  <si>
    <t>náklady na dopravní značení dle DIO</t>
  </si>
  <si>
    <t>2001070253</t>
  </si>
  <si>
    <t>0101</t>
  </si>
  <si>
    <t>Zařízení staveniště</t>
  </si>
  <si>
    <t>-1747878620</t>
  </si>
  <si>
    <t>0102</t>
  </si>
  <si>
    <t>územní vlivy</t>
  </si>
  <si>
    <t>-1825311565</t>
  </si>
  <si>
    <t>Zřízení bednění stupňů  schodišť</t>
  </si>
  <si>
    <t>Odstranění bednění stupňů schodišť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</si>
</sst>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 activeCell="AB10" sqref="AB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R2" s="215" t="s">
        <v>8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186" t="s">
        <v>12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26"/>
      <c r="AS4" s="20" t="s">
        <v>13</v>
      </c>
      <c r="BS4" s="21" t="s">
        <v>14</v>
      </c>
    </row>
    <row r="5" spans="1:73" ht="14.45" customHeight="1">
      <c r="B5" s="25"/>
      <c r="C5" s="27"/>
      <c r="D5" s="28" t="s">
        <v>15</v>
      </c>
      <c r="E5" s="27"/>
      <c r="F5" s="27"/>
      <c r="G5" s="27"/>
      <c r="H5" s="27"/>
      <c r="I5" s="27"/>
      <c r="J5" s="27"/>
      <c r="K5" s="188" t="s">
        <v>16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27"/>
      <c r="AQ5" s="26"/>
      <c r="BS5" s="21" t="s">
        <v>9</v>
      </c>
    </row>
    <row r="6" spans="1:73" ht="36.950000000000003" customHeight="1">
      <c r="B6" s="25"/>
      <c r="C6" s="27"/>
      <c r="D6" s="30" t="s">
        <v>17</v>
      </c>
      <c r="E6" s="27"/>
      <c r="F6" s="27"/>
      <c r="G6" s="27"/>
      <c r="H6" s="27"/>
      <c r="I6" s="27"/>
      <c r="J6" s="27"/>
      <c r="K6" s="190" t="s">
        <v>18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27"/>
      <c r="AQ6" s="26"/>
      <c r="BS6" s="21" t="s">
        <v>19</v>
      </c>
    </row>
    <row r="7" spans="1:73" ht="14.45" customHeight="1">
      <c r="B7" s="25"/>
      <c r="C7" s="27"/>
      <c r="D7" s="31" t="s">
        <v>20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5</v>
      </c>
      <c r="AO7" s="27"/>
      <c r="AP7" s="27"/>
      <c r="AQ7" s="26"/>
      <c r="BS7" s="21" t="s">
        <v>22</v>
      </c>
    </row>
    <row r="8" spans="1:73" ht="14.45" customHeight="1">
      <c r="B8" s="25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183">
        <v>43108</v>
      </c>
      <c r="AO8" s="27"/>
      <c r="AP8" s="27"/>
      <c r="AQ8" s="26"/>
      <c r="BS8" s="21" t="s">
        <v>26</v>
      </c>
    </row>
    <row r="9" spans="1:73" ht="14.45" customHeight="1"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6"/>
      <c r="BS9" s="21" t="s">
        <v>27</v>
      </c>
    </row>
    <row r="10" spans="1:73" ht="14.45" customHeight="1">
      <c r="B10" s="25"/>
      <c r="C10" s="27"/>
      <c r="D10" s="31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29</v>
      </c>
      <c r="AL10" s="27"/>
      <c r="AM10" s="27"/>
      <c r="AN10" s="29" t="s">
        <v>5</v>
      </c>
      <c r="AO10" s="27"/>
      <c r="AP10" s="27"/>
      <c r="AQ10" s="26"/>
      <c r="BS10" s="21" t="s">
        <v>19</v>
      </c>
    </row>
    <row r="11" spans="1:73" ht="18.399999999999999" customHeight="1">
      <c r="B11" s="25"/>
      <c r="C11" s="27"/>
      <c r="D11" s="27"/>
      <c r="E11" s="29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5</v>
      </c>
      <c r="AO11" s="27"/>
      <c r="AP11" s="27"/>
      <c r="AQ11" s="26"/>
      <c r="BS11" s="21" t="s">
        <v>19</v>
      </c>
    </row>
    <row r="12" spans="1:73" ht="6.95" customHeight="1">
      <c r="B12" s="25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6"/>
      <c r="BS12" s="21" t="s">
        <v>19</v>
      </c>
    </row>
    <row r="13" spans="1:73" ht="14.45" customHeight="1">
      <c r="B13" s="25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29</v>
      </c>
      <c r="AL13" s="27"/>
      <c r="AM13" s="27"/>
      <c r="AN13" s="29" t="s">
        <v>5</v>
      </c>
      <c r="AO13" s="27"/>
      <c r="AP13" s="27"/>
      <c r="AQ13" s="26"/>
      <c r="BS13" s="21" t="s">
        <v>19</v>
      </c>
    </row>
    <row r="14" spans="1:73" ht="15">
      <c r="B14" s="25"/>
      <c r="C14" s="27"/>
      <c r="D14" s="27"/>
      <c r="E14" s="29" t="s">
        <v>24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30</v>
      </c>
      <c r="AL14" s="27"/>
      <c r="AM14" s="27"/>
      <c r="AN14" s="29" t="s">
        <v>5</v>
      </c>
      <c r="AO14" s="27"/>
      <c r="AP14" s="27"/>
      <c r="AQ14" s="26"/>
      <c r="BS14" s="21" t="s">
        <v>19</v>
      </c>
    </row>
    <row r="15" spans="1:73" ht="6.95" customHeight="1"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6"/>
      <c r="BS15" s="21" t="s">
        <v>6</v>
      </c>
    </row>
    <row r="16" spans="1:73" ht="14.45" customHeight="1">
      <c r="B16" s="25"/>
      <c r="C16" s="27"/>
      <c r="D16" s="31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29</v>
      </c>
      <c r="AL16" s="27"/>
      <c r="AM16" s="27"/>
      <c r="AN16" s="29" t="s">
        <v>5</v>
      </c>
      <c r="AO16" s="27"/>
      <c r="AP16" s="27"/>
      <c r="AQ16" s="26"/>
      <c r="BS16" s="21" t="s">
        <v>6</v>
      </c>
    </row>
    <row r="17" spans="2:71" ht="18.399999999999999" customHeight="1">
      <c r="B17" s="25"/>
      <c r="C17" s="27"/>
      <c r="D17" s="27"/>
      <c r="E17" s="29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5</v>
      </c>
      <c r="AO17" s="27"/>
      <c r="AP17" s="27"/>
      <c r="AQ17" s="26"/>
      <c r="BS17" s="21" t="s">
        <v>33</v>
      </c>
    </row>
    <row r="18" spans="2:71" ht="6.95" customHeight="1">
      <c r="B18" s="25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6"/>
      <c r="BS18" s="21" t="s">
        <v>9</v>
      </c>
    </row>
    <row r="19" spans="2:71" ht="14.45" customHeight="1">
      <c r="B19" s="25"/>
      <c r="C19" s="27"/>
      <c r="D19" s="31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29</v>
      </c>
      <c r="AL19" s="27"/>
      <c r="AM19" s="27"/>
      <c r="AN19" s="29" t="s">
        <v>5</v>
      </c>
      <c r="AO19" s="27"/>
      <c r="AP19" s="27"/>
      <c r="AQ19" s="26"/>
      <c r="BS19" s="21" t="s">
        <v>9</v>
      </c>
    </row>
    <row r="20" spans="2:71" ht="18.399999999999999" customHeight="1">
      <c r="B20" s="25"/>
      <c r="C20" s="27"/>
      <c r="D20" s="27"/>
      <c r="E20" s="29" t="s">
        <v>24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5</v>
      </c>
      <c r="AO20" s="27"/>
      <c r="AP20" s="27"/>
      <c r="AQ20" s="26"/>
    </row>
    <row r="21" spans="2:71" ht="6.95" customHeight="1"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6"/>
    </row>
    <row r="22" spans="2:71" ht="15">
      <c r="B22" s="25"/>
      <c r="C22" s="27"/>
      <c r="D22" s="31" t="s">
        <v>35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6"/>
    </row>
    <row r="23" spans="2:71" ht="16.5" customHeight="1">
      <c r="B23" s="25"/>
      <c r="C23" s="27"/>
      <c r="D23" s="27"/>
      <c r="E23" s="191" t="s">
        <v>5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27"/>
      <c r="AP23" s="27"/>
      <c r="AQ23" s="26"/>
    </row>
    <row r="24" spans="2:71" ht="6.95" customHeight="1">
      <c r="B24" s="2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6"/>
    </row>
    <row r="25" spans="2:71" ht="6.95" customHeight="1">
      <c r="B25" s="25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6"/>
    </row>
    <row r="26" spans="2:71" ht="14.45" customHeight="1">
      <c r="B26" s="25"/>
      <c r="C26" s="27"/>
      <c r="D26" s="33" t="s">
        <v>36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2">
        <f>ROUND(AG87,2)</f>
        <v>0</v>
      </c>
      <c r="AL26" s="189"/>
      <c r="AM26" s="189"/>
      <c r="AN26" s="189"/>
      <c r="AO26" s="189"/>
      <c r="AP26" s="27"/>
      <c r="AQ26" s="26"/>
    </row>
    <row r="27" spans="2:71" ht="14.45" customHeight="1">
      <c r="B27" s="25"/>
      <c r="C27" s="27"/>
      <c r="D27" s="33" t="s">
        <v>37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92">
        <f>ROUND(AG100,2)</f>
        <v>0</v>
      </c>
      <c r="AL27" s="192"/>
      <c r="AM27" s="192"/>
      <c r="AN27" s="192"/>
      <c r="AO27" s="192"/>
      <c r="AP27" s="27"/>
      <c r="AQ27" s="26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38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3">
        <f>ROUND(AK26+AK27,2)</f>
        <v>0</v>
      </c>
      <c r="AL29" s="194"/>
      <c r="AM29" s="194"/>
      <c r="AN29" s="194"/>
      <c r="AO29" s="194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39</v>
      </c>
      <c r="E31" s="40"/>
      <c r="F31" s="41" t="s">
        <v>40</v>
      </c>
      <c r="G31" s="40"/>
      <c r="H31" s="40"/>
      <c r="I31" s="40"/>
      <c r="J31" s="40"/>
      <c r="K31" s="40"/>
      <c r="L31" s="195">
        <v>0.21</v>
      </c>
      <c r="M31" s="196"/>
      <c r="N31" s="196"/>
      <c r="O31" s="196"/>
      <c r="P31" s="40"/>
      <c r="Q31" s="40"/>
      <c r="R31" s="40"/>
      <c r="S31" s="40"/>
      <c r="T31" s="43" t="s">
        <v>41</v>
      </c>
      <c r="U31" s="40"/>
      <c r="V31" s="40"/>
      <c r="W31" s="197">
        <f>ROUND(AZ87+SUM(CD101),2)</f>
        <v>0</v>
      </c>
      <c r="X31" s="196"/>
      <c r="Y31" s="196"/>
      <c r="Z31" s="196"/>
      <c r="AA31" s="196"/>
      <c r="AB31" s="196"/>
      <c r="AC31" s="196"/>
      <c r="AD31" s="196"/>
      <c r="AE31" s="196"/>
      <c r="AF31" s="40"/>
      <c r="AG31" s="40"/>
      <c r="AH31" s="40"/>
      <c r="AI31" s="40"/>
      <c r="AJ31" s="40"/>
      <c r="AK31" s="197">
        <f>ROUND(AV87+SUM(BY101),2)</f>
        <v>0</v>
      </c>
      <c r="AL31" s="196"/>
      <c r="AM31" s="196"/>
      <c r="AN31" s="196"/>
      <c r="AO31" s="196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42</v>
      </c>
      <c r="G32" s="40"/>
      <c r="H32" s="40"/>
      <c r="I32" s="40"/>
      <c r="J32" s="40"/>
      <c r="K32" s="40"/>
      <c r="L32" s="195">
        <v>0.15</v>
      </c>
      <c r="M32" s="196"/>
      <c r="N32" s="196"/>
      <c r="O32" s="196"/>
      <c r="P32" s="40"/>
      <c r="Q32" s="40"/>
      <c r="R32" s="40"/>
      <c r="S32" s="40"/>
      <c r="T32" s="43" t="s">
        <v>41</v>
      </c>
      <c r="U32" s="40"/>
      <c r="V32" s="40"/>
      <c r="W32" s="197">
        <f>ROUND(BA87+SUM(CE101),2)</f>
        <v>0</v>
      </c>
      <c r="X32" s="196"/>
      <c r="Y32" s="196"/>
      <c r="Z32" s="196"/>
      <c r="AA32" s="196"/>
      <c r="AB32" s="196"/>
      <c r="AC32" s="196"/>
      <c r="AD32" s="196"/>
      <c r="AE32" s="196"/>
      <c r="AF32" s="40"/>
      <c r="AG32" s="40"/>
      <c r="AH32" s="40"/>
      <c r="AI32" s="40"/>
      <c r="AJ32" s="40"/>
      <c r="AK32" s="197">
        <f>ROUND(AW87+SUM(BZ101),2)</f>
        <v>0</v>
      </c>
      <c r="AL32" s="196"/>
      <c r="AM32" s="196"/>
      <c r="AN32" s="196"/>
      <c r="AO32" s="196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43</v>
      </c>
      <c r="G33" s="40"/>
      <c r="H33" s="40"/>
      <c r="I33" s="40"/>
      <c r="J33" s="40"/>
      <c r="K33" s="40"/>
      <c r="L33" s="195">
        <v>0.21</v>
      </c>
      <c r="M33" s="196"/>
      <c r="N33" s="196"/>
      <c r="O33" s="196"/>
      <c r="P33" s="40"/>
      <c r="Q33" s="40"/>
      <c r="R33" s="40"/>
      <c r="S33" s="40"/>
      <c r="T33" s="43" t="s">
        <v>41</v>
      </c>
      <c r="U33" s="40"/>
      <c r="V33" s="40"/>
      <c r="W33" s="197">
        <f>ROUND(BB87+SUM(CF101),2)</f>
        <v>0</v>
      </c>
      <c r="X33" s="196"/>
      <c r="Y33" s="196"/>
      <c r="Z33" s="196"/>
      <c r="AA33" s="196"/>
      <c r="AB33" s="196"/>
      <c r="AC33" s="196"/>
      <c r="AD33" s="196"/>
      <c r="AE33" s="196"/>
      <c r="AF33" s="40"/>
      <c r="AG33" s="40"/>
      <c r="AH33" s="40"/>
      <c r="AI33" s="40"/>
      <c r="AJ33" s="40"/>
      <c r="AK33" s="197">
        <v>0</v>
      </c>
      <c r="AL33" s="196"/>
      <c r="AM33" s="196"/>
      <c r="AN33" s="196"/>
      <c r="AO33" s="196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44</v>
      </c>
      <c r="G34" s="40"/>
      <c r="H34" s="40"/>
      <c r="I34" s="40"/>
      <c r="J34" s="40"/>
      <c r="K34" s="40"/>
      <c r="L34" s="195">
        <v>0.15</v>
      </c>
      <c r="M34" s="196"/>
      <c r="N34" s="196"/>
      <c r="O34" s="196"/>
      <c r="P34" s="40"/>
      <c r="Q34" s="40"/>
      <c r="R34" s="40"/>
      <c r="S34" s="40"/>
      <c r="T34" s="43" t="s">
        <v>41</v>
      </c>
      <c r="U34" s="40"/>
      <c r="V34" s="40"/>
      <c r="W34" s="197">
        <f>ROUND(BC87+SUM(CG101),2)</f>
        <v>0</v>
      </c>
      <c r="X34" s="196"/>
      <c r="Y34" s="196"/>
      <c r="Z34" s="196"/>
      <c r="AA34" s="196"/>
      <c r="AB34" s="196"/>
      <c r="AC34" s="196"/>
      <c r="AD34" s="196"/>
      <c r="AE34" s="196"/>
      <c r="AF34" s="40"/>
      <c r="AG34" s="40"/>
      <c r="AH34" s="40"/>
      <c r="AI34" s="40"/>
      <c r="AJ34" s="40"/>
      <c r="AK34" s="197">
        <v>0</v>
      </c>
      <c r="AL34" s="196"/>
      <c r="AM34" s="196"/>
      <c r="AN34" s="196"/>
      <c r="AO34" s="196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45</v>
      </c>
      <c r="G35" s="40"/>
      <c r="H35" s="40"/>
      <c r="I35" s="40"/>
      <c r="J35" s="40"/>
      <c r="K35" s="40"/>
      <c r="L35" s="195">
        <v>0</v>
      </c>
      <c r="M35" s="196"/>
      <c r="N35" s="196"/>
      <c r="O35" s="196"/>
      <c r="P35" s="40"/>
      <c r="Q35" s="40"/>
      <c r="R35" s="40"/>
      <c r="S35" s="40"/>
      <c r="T35" s="43" t="s">
        <v>41</v>
      </c>
      <c r="U35" s="40"/>
      <c r="V35" s="40"/>
      <c r="W35" s="197">
        <f>ROUND(BD87+SUM(CH101),2)</f>
        <v>0</v>
      </c>
      <c r="X35" s="196"/>
      <c r="Y35" s="196"/>
      <c r="Z35" s="196"/>
      <c r="AA35" s="196"/>
      <c r="AB35" s="196"/>
      <c r="AC35" s="196"/>
      <c r="AD35" s="196"/>
      <c r="AE35" s="196"/>
      <c r="AF35" s="40"/>
      <c r="AG35" s="40"/>
      <c r="AH35" s="40"/>
      <c r="AI35" s="40"/>
      <c r="AJ35" s="40"/>
      <c r="AK35" s="197">
        <v>0</v>
      </c>
      <c r="AL35" s="196"/>
      <c r="AM35" s="196"/>
      <c r="AN35" s="196"/>
      <c r="AO35" s="196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47</v>
      </c>
      <c r="U37" s="47"/>
      <c r="V37" s="47"/>
      <c r="W37" s="47"/>
      <c r="X37" s="202" t="s">
        <v>48</v>
      </c>
      <c r="Y37" s="203"/>
      <c r="Z37" s="203"/>
      <c r="AA37" s="203"/>
      <c r="AB37" s="203"/>
      <c r="AC37" s="47"/>
      <c r="AD37" s="47"/>
      <c r="AE37" s="47"/>
      <c r="AF37" s="47"/>
      <c r="AG37" s="47"/>
      <c r="AH37" s="47"/>
      <c r="AI37" s="47"/>
      <c r="AJ37" s="47"/>
      <c r="AK37" s="204">
        <f>SUM(AK29:AK35)</f>
        <v>0</v>
      </c>
      <c r="AL37" s="203"/>
      <c r="AM37" s="203"/>
      <c r="AN37" s="203"/>
      <c r="AO37" s="205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6"/>
    </row>
    <row r="40" spans="2:43">
      <c r="B40" s="2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6"/>
    </row>
    <row r="41" spans="2:43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6"/>
    </row>
    <row r="42" spans="2:43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6"/>
    </row>
    <row r="43" spans="2:43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6"/>
    </row>
    <row r="44" spans="2:43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6"/>
    </row>
    <row r="45" spans="2:43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6"/>
    </row>
    <row r="46" spans="2:43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6"/>
    </row>
    <row r="47" spans="2:43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6"/>
    </row>
    <row r="48" spans="2:43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6"/>
    </row>
    <row r="49" spans="2:43" s="1" customFormat="1" ht="15">
      <c r="B49" s="34"/>
      <c r="C49" s="35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50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5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6"/>
    </row>
    <row r="51" spans="2:43">
      <c r="B51" s="25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6"/>
    </row>
    <row r="52" spans="2:43">
      <c r="B52" s="25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6"/>
    </row>
    <row r="53" spans="2:43">
      <c r="B53" s="25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6"/>
    </row>
    <row r="54" spans="2:43">
      <c r="B54" s="25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6"/>
    </row>
    <row r="55" spans="2:43">
      <c r="B55" s="25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6"/>
    </row>
    <row r="56" spans="2:43">
      <c r="B56" s="25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6"/>
    </row>
    <row r="57" spans="2:43">
      <c r="B57" s="25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6"/>
    </row>
    <row r="58" spans="2:43" s="1" customFormat="1" ht="15">
      <c r="B58" s="34"/>
      <c r="C58" s="35"/>
      <c r="D58" s="54" t="s">
        <v>51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52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51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52</v>
      </c>
      <c r="AN58" s="55"/>
      <c r="AO58" s="57"/>
      <c r="AP58" s="35"/>
      <c r="AQ58" s="36"/>
    </row>
    <row r="59" spans="2:43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6"/>
    </row>
    <row r="60" spans="2:43" s="1" customFormat="1" ht="15">
      <c r="B60" s="34"/>
      <c r="C60" s="35"/>
      <c r="D60" s="49" t="s">
        <v>53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54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5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6"/>
    </row>
    <row r="62" spans="2:43">
      <c r="B62" s="25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6"/>
    </row>
    <row r="63" spans="2:43">
      <c r="B63" s="25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6"/>
    </row>
    <row r="64" spans="2:43">
      <c r="B64" s="25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6"/>
    </row>
    <row r="65" spans="2:43">
      <c r="B65" s="25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6"/>
    </row>
    <row r="66" spans="2:43">
      <c r="B66" s="25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6"/>
    </row>
    <row r="67" spans="2:43">
      <c r="B67" s="25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6"/>
    </row>
    <row r="68" spans="2:43">
      <c r="B68" s="25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6"/>
    </row>
    <row r="69" spans="2:43" s="1" customFormat="1" ht="15">
      <c r="B69" s="34"/>
      <c r="C69" s="35"/>
      <c r="D69" s="54" t="s">
        <v>51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52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51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52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6" t="s">
        <v>55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02zz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206" t="str">
        <f>K6</f>
        <v>Rekonstrukce objektu Na Chvalce</v>
      </c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25</v>
      </c>
      <c r="AJ80" s="35"/>
      <c r="AK80" s="35"/>
      <c r="AL80" s="35"/>
      <c r="AM80" s="72">
        <f>IF(AN8= "","",AN8)</f>
        <v>43108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32</v>
      </c>
      <c r="AJ82" s="35"/>
      <c r="AK82" s="35"/>
      <c r="AL82" s="35"/>
      <c r="AM82" s="208" t="str">
        <f>IF(E17="","",E17)</f>
        <v xml:space="preserve"> </v>
      </c>
      <c r="AN82" s="208"/>
      <c r="AO82" s="208"/>
      <c r="AP82" s="208"/>
      <c r="AQ82" s="36"/>
      <c r="AS82" s="217" t="s">
        <v>56</v>
      </c>
      <c r="AT82" s="218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34</v>
      </c>
      <c r="AJ83" s="35"/>
      <c r="AK83" s="35"/>
      <c r="AL83" s="35"/>
      <c r="AM83" s="208" t="str">
        <f>IF(E20="","",E20)</f>
        <v xml:space="preserve"> </v>
      </c>
      <c r="AN83" s="208"/>
      <c r="AO83" s="208"/>
      <c r="AP83" s="208"/>
      <c r="AQ83" s="36"/>
      <c r="AS83" s="219"/>
      <c r="AT83" s="220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19"/>
      <c r="AT84" s="220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198" t="s">
        <v>57</v>
      </c>
      <c r="D85" s="199"/>
      <c r="E85" s="199"/>
      <c r="F85" s="199"/>
      <c r="G85" s="199"/>
      <c r="H85" s="74"/>
      <c r="I85" s="200" t="s">
        <v>58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200" t="s">
        <v>59</v>
      </c>
      <c r="AH85" s="199"/>
      <c r="AI85" s="199"/>
      <c r="AJ85" s="199"/>
      <c r="AK85" s="199"/>
      <c r="AL85" s="199"/>
      <c r="AM85" s="199"/>
      <c r="AN85" s="200" t="s">
        <v>60</v>
      </c>
      <c r="AO85" s="199"/>
      <c r="AP85" s="201"/>
      <c r="AQ85" s="36"/>
      <c r="AS85" s="75" t="s">
        <v>61</v>
      </c>
      <c r="AT85" s="76" t="s">
        <v>62</v>
      </c>
      <c r="AU85" s="76" t="s">
        <v>63</v>
      </c>
      <c r="AV85" s="76" t="s">
        <v>64</v>
      </c>
      <c r="AW85" s="76" t="s">
        <v>65</v>
      </c>
      <c r="AX85" s="76" t="s">
        <v>66</v>
      </c>
      <c r="AY85" s="76" t="s">
        <v>67</v>
      </c>
      <c r="AZ85" s="76" t="s">
        <v>68</v>
      </c>
      <c r="BA85" s="76" t="s">
        <v>69</v>
      </c>
      <c r="BB85" s="76" t="s">
        <v>70</v>
      </c>
      <c r="BC85" s="76" t="s">
        <v>71</v>
      </c>
      <c r="BD85" s="77" t="s">
        <v>72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73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12">
        <f>ROUND(SUM(AG88:AG98),2)</f>
        <v>0</v>
      </c>
      <c r="AH87" s="212"/>
      <c r="AI87" s="212"/>
      <c r="AJ87" s="212"/>
      <c r="AK87" s="212"/>
      <c r="AL87" s="212"/>
      <c r="AM87" s="212"/>
      <c r="AN87" s="213">
        <f t="shared" ref="AN87:AN98" si="0">SUM(AG87,AT87)</f>
        <v>0</v>
      </c>
      <c r="AO87" s="213"/>
      <c r="AP87" s="213"/>
      <c r="AQ87" s="70"/>
      <c r="AS87" s="81">
        <f>ROUND(SUM(AS88:AS98),2)</f>
        <v>0</v>
      </c>
      <c r="AT87" s="82">
        <f t="shared" ref="AT87:AT98" si="1">ROUND(SUM(AV87:AW87),2)</f>
        <v>0</v>
      </c>
      <c r="AU87" s="83">
        <f>ROUND(SUM(AU88:AU98),5)</f>
        <v>3252.9912599999998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ROUND(SUM(AZ88:AZ98),2)</f>
        <v>0</v>
      </c>
      <c r="BA87" s="82">
        <f>ROUND(SUM(BA88:BA98),2)</f>
        <v>0</v>
      </c>
      <c r="BB87" s="82">
        <f>ROUND(SUM(BB88:BB98),2)</f>
        <v>0</v>
      </c>
      <c r="BC87" s="82">
        <f>ROUND(SUM(BC88:BC98),2)</f>
        <v>0</v>
      </c>
      <c r="BD87" s="84">
        <f>ROUND(SUM(BD88:BD98),2)</f>
        <v>0</v>
      </c>
      <c r="BS87" s="85" t="s">
        <v>74</v>
      </c>
      <c r="BT87" s="85" t="s">
        <v>75</v>
      </c>
      <c r="BU87" s="86" t="s">
        <v>76</v>
      </c>
      <c r="BV87" s="85" t="s">
        <v>77</v>
      </c>
      <c r="BW87" s="85" t="s">
        <v>78</v>
      </c>
      <c r="BX87" s="85" t="s">
        <v>79</v>
      </c>
    </row>
    <row r="88" spans="1:76" s="5" customFormat="1" ht="31.5" customHeight="1">
      <c r="A88" s="87" t="s">
        <v>80</v>
      </c>
      <c r="B88" s="88"/>
      <c r="C88" s="89"/>
      <c r="D88" s="209" t="s">
        <v>81</v>
      </c>
      <c r="E88" s="209"/>
      <c r="F88" s="209"/>
      <c r="G88" s="209"/>
      <c r="H88" s="209"/>
      <c r="I88" s="90"/>
      <c r="J88" s="209" t="s">
        <v>82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10">
        <f>'01 - SO 01 Bývalý objekt ...'!M30</f>
        <v>0</v>
      </c>
      <c r="AH88" s="211"/>
      <c r="AI88" s="211"/>
      <c r="AJ88" s="211"/>
      <c r="AK88" s="211"/>
      <c r="AL88" s="211"/>
      <c r="AM88" s="211"/>
      <c r="AN88" s="210">
        <f t="shared" si="0"/>
        <v>0</v>
      </c>
      <c r="AO88" s="211"/>
      <c r="AP88" s="211"/>
      <c r="AQ88" s="91"/>
      <c r="AS88" s="92">
        <f>'01 - SO 01 Bývalý objekt ...'!M28</f>
        <v>0</v>
      </c>
      <c r="AT88" s="93">
        <f t="shared" si="1"/>
        <v>0</v>
      </c>
      <c r="AU88" s="94">
        <f>'01 - SO 01 Bývalý objekt ...'!W133</f>
        <v>1684.2533509999998</v>
      </c>
      <c r="AV88" s="93">
        <f>'01 - SO 01 Bývalý objekt ...'!M32</f>
        <v>0</v>
      </c>
      <c r="AW88" s="93">
        <f>'01 - SO 01 Bývalý objekt ...'!M33</f>
        <v>0</v>
      </c>
      <c r="AX88" s="93">
        <f>'01 - SO 01 Bývalý objekt ...'!M34</f>
        <v>0</v>
      </c>
      <c r="AY88" s="93">
        <f>'01 - SO 01 Bývalý objekt ...'!M35</f>
        <v>0</v>
      </c>
      <c r="AZ88" s="93">
        <f>'01 - SO 01 Bývalý objekt ...'!H32</f>
        <v>0</v>
      </c>
      <c r="BA88" s="93">
        <f>'01 - SO 01 Bývalý objekt ...'!H33</f>
        <v>0</v>
      </c>
      <c r="BB88" s="93">
        <f>'01 - SO 01 Bývalý objekt ...'!H34</f>
        <v>0</v>
      </c>
      <c r="BC88" s="93">
        <f>'01 - SO 01 Bývalý objekt ...'!H35</f>
        <v>0</v>
      </c>
      <c r="BD88" s="95">
        <f>'01 - SO 01 Bývalý objekt ...'!H36</f>
        <v>0</v>
      </c>
      <c r="BT88" s="96" t="s">
        <v>22</v>
      </c>
      <c r="BV88" s="96" t="s">
        <v>77</v>
      </c>
      <c r="BW88" s="96" t="s">
        <v>83</v>
      </c>
      <c r="BX88" s="96" t="s">
        <v>78</v>
      </c>
    </row>
    <row r="89" spans="1:76" s="5" customFormat="1" ht="16.5" customHeight="1">
      <c r="A89" s="87" t="s">
        <v>80</v>
      </c>
      <c r="B89" s="88"/>
      <c r="C89" s="89"/>
      <c r="D89" s="209" t="s">
        <v>84</v>
      </c>
      <c r="E89" s="209"/>
      <c r="F89" s="209"/>
      <c r="G89" s="209"/>
      <c r="H89" s="209"/>
      <c r="I89" s="90"/>
      <c r="J89" s="209" t="s">
        <v>85</v>
      </c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10">
        <f>'01.1 - SO 1.1 Elektroinst...'!M30</f>
        <v>0</v>
      </c>
      <c r="AH89" s="211"/>
      <c r="AI89" s="211"/>
      <c r="AJ89" s="211"/>
      <c r="AK89" s="211"/>
      <c r="AL89" s="211"/>
      <c r="AM89" s="211"/>
      <c r="AN89" s="210">
        <f t="shared" si="0"/>
        <v>0</v>
      </c>
      <c r="AO89" s="211"/>
      <c r="AP89" s="211"/>
      <c r="AQ89" s="91"/>
      <c r="AS89" s="92">
        <f>'01.1 - SO 1.1 Elektroinst...'!M28</f>
        <v>0</v>
      </c>
      <c r="AT89" s="93">
        <f t="shared" si="1"/>
        <v>0</v>
      </c>
      <c r="AU89" s="94">
        <f>'01.1 - SO 1.1 Elektroinst...'!W111</f>
        <v>0</v>
      </c>
      <c r="AV89" s="93">
        <f>'01.1 - SO 1.1 Elektroinst...'!M32</f>
        <v>0</v>
      </c>
      <c r="AW89" s="93">
        <f>'01.1 - SO 1.1 Elektroinst...'!M33</f>
        <v>0</v>
      </c>
      <c r="AX89" s="93">
        <f>'01.1 - SO 1.1 Elektroinst...'!M34</f>
        <v>0</v>
      </c>
      <c r="AY89" s="93">
        <f>'01.1 - SO 1.1 Elektroinst...'!M35</f>
        <v>0</v>
      </c>
      <c r="AZ89" s="93">
        <f>'01.1 - SO 1.1 Elektroinst...'!H32</f>
        <v>0</v>
      </c>
      <c r="BA89" s="93">
        <f>'01.1 - SO 1.1 Elektroinst...'!H33</f>
        <v>0</v>
      </c>
      <c r="BB89" s="93">
        <f>'01.1 - SO 1.1 Elektroinst...'!H34</f>
        <v>0</v>
      </c>
      <c r="BC89" s="93">
        <f>'01.1 - SO 1.1 Elektroinst...'!H35</f>
        <v>0</v>
      </c>
      <c r="BD89" s="95">
        <f>'01.1 - SO 1.1 Elektroinst...'!H36</f>
        <v>0</v>
      </c>
      <c r="BT89" s="96" t="s">
        <v>22</v>
      </c>
      <c r="BV89" s="96" t="s">
        <v>77</v>
      </c>
      <c r="BW89" s="96" t="s">
        <v>86</v>
      </c>
      <c r="BX89" s="96" t="s">
        <v>78</v>
      </c>
    </row>
    <row r="90" spans="1:76" s="5" customFormat="1" ht="16.5" customHeight="1">
      <c r="A90" s="87" t="s">
        <v>80</v>
      </c>
      <c r="B90" s="88"/>
      <c r="C90" s="89"/>
      <c r="D90" s="209" t="s">
        <v>87</v>
      </c>
      <c r="E90" s="209"/>
      <c r="F90" s="209"/>
      <c r="G90" s="209"/>
      <c r="H90" s="209"/>
      <c r="I90" s="90"/>
      <c r="J90" s="209" t="s">
        <v>88</v>
      </c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10">
        <f>'02 - SO 02 Nová přípojka ...'!M30</f>
        <v>0</v>
      </c>
      <c r="AH90" s="211"/>
      <c r="AI90" s="211"/>
      <c r="AJ90" s="211"/>
      <c r="AK90" s="211"/>
      <c r="AL90" s="211"/>
      <c r="AM90" s="211"/>
      <c r="AN90" s="210">
        <f t="shared" si="0"/>
        <v>0</v>
      </c>
      <c r="AO90" s="211"/>
      <c r="AP90" s="211"/>
      <c r="AQ90" s="91"/>
      <c r="AS90" s="92">
        <f>'02 - SO 02 Nová přípojka ...'!M28</f>
        <v>0</v>
      </c>
      <c r="AT90" s="93">
        <f t="shared" si="1"/>
        <v>0</v>
      </c>
      <c r="AU90" s="94">
        <f>'02 - SO 02 Nová přípojka ...'!W115</f>
        <v>488.74990800000012</v>
      </c>
      <c r="AV90" s="93">
        <f>'02 - SO 02 Nová přípojka ...'!M32</f>
        <v>0</v>
      </c>
      <c r="AW90" s="93">
        <f>'02 - SO 02 Nová přípojka ...'!M33</f>
        <v>0</v>
      </c>
      <c r="AX90" s="93">
        <f>'02 - SO 02 Nová přípojka ...'!M34</f>
        <v>0</v>
      </c>
      <c r="AY90" s="93">
        <f>'02 - SO 02 Nová přípojka ...'!M35</f>
        <v>0</v>
      </c>
      <c r="AZ90" s="93">
        <f>'02 - SO 02 Nová přípojka ...'!H32</f>
        <v>0</v>
      </c>
      <c r="BA90" s="93">
        <f>'02 - SO 02 Nová přípojka ...'!H33</f>
        <v>0</v>
      </c>
      <c r="BB90" s="93">
        <f>'02 - SO 02 Nová přípojka ...'!H34</f>
        <v>0</v>
      </c>
      <c r="BC90" s="93">
        <f>'02 - SO 02 Nová přípojka ...'!H35</f>
        <v>0</v>
      </c>
      <c r="BD90" s="95">
        <f>'02 - SO 02 Nová přípojka ...'!H36</f>
        <v>0</v>
      </c>
      <c r="BT90" s="96" t="s">
        <v>22</v>
      </c>
      <c r="BV90" s="96" t="s">
        <v>77</v>
      </c>
      <c r="BW90" s="96" t="s">
        <v>89</v>
      </c>
      <c r="BX90" s="96" t="s">
        <v>78</v>
      </c>
    </row>
    <row r="91" spans="1:76" s="5" customFormat="1" ht="31.5" customHeight="1">
      <c r="A91" s="87" t="s">
        <v>80</v>
      </c>
      <c r="B91" s="88"/>
      <c r="C91" s="89"/>
      <c r="D91" s="209" t="s">
        <v>90</v>
      </c>
      <c r="E91" s="209"/>
      <c r="F91" s="209"/>
      <c r="G91" s="209"/>
      <c r="H91" s="209"/>
      <c r="I91" s="90"/>
      <c r="J91" s="209" t="s">
        <v>91</v>
      </c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10">
        <f>'03 - SO 03 Nová přípojka ...'!M30</f>
        <v>0</v>
      </c>
      <c r="AH91" s="211"/>
      <c r="AI91" s="211"/>
      <c r="AJ91" s="211"/>
      <c r="AK91" s="211"/>
      <c r="AL91" s="211"/>
      <c r="AM91" s="211"/>
      <c r="AN91" s="210">
        <f t="shared" si="0"/>
        <v>0</v>
      </c>
      <c r="AO91" s="211"/>
      <c r="AP91" s="211"/>
      <c r="AQ91" s="91"/>
      <c r="AS91" s="92">
        <f>'03 - SO 03 Nová přípojka ...'!M28</f>
        <v>0</v>
      </c>
      <c r="AT91" s="93">
        <f t="shared" si="1"/>
        <v>0</v>
      </c>
      <c r="AU91" s="94">
        <f>'03 - SO 03 Nová přípojka ...'!W115</f>
        <v>521.39843799999994</v>
      </c>
      <c r="AV91" s="93">
        <f>'03 - SO 03 Nová přípojka ...'!M32</f>
        <v>0</v>
      </c>
      <c r="AW91" s="93">
        <f>'03 - SO 03 Nová přípojka ...'!M33</f>
        <v>0</v>
      </c>
      <c r="AX91" s="93">
        <f>'03 - SO 03 Nová přípojka ...'!M34</f>
        <v>0</v>
      </c>
      <c r="AY91" s="93">
        <f>'03 - SO 03 Nová přípojka ...'!M35</f>
        <v>0</v>
      </c>
      <c r="AZ91" s="93">
        <f>'03 - SO 03 Nová přípojka ...'!H32</f>
        <v>0</v>
      </c>
      <c r="BA91" s="93">
        <f>'03 - SO 03 Nová přípojka ...'!H33</f>
        <v>0</v>
      </c>
      <c r="BB91" s="93">
        <f>'03 - SO 03 Nová přípojka ...'!H34</f>
        <v>0</v>
      </c>
      <c r="BC91" s="93">
        <f>'03 - SO 03 Nová přípojka ...'!H35</f>
        <v>0</v>
      </c>
      <c r="BD91" s="95">
        <f>'03 - SO 03 Nová přípojka ...'!H36</f>
        <v>0</v>
      </c>
      <c r="BT91" s="96" t="s">
        <v>22</v>
      </c>
      <c r="BV91" s="96" t="s">
        <v>77</v>
      </c>
      <c r="BW91" s="96" t="s">
        <v>92</v>
      </c>
      <c r="BX91" s="96" t="s">
        <v>78</v>
      </c>
    </row>
    <row r="92" spans="1:76" s="5" customFormat="1" ht="31.5" customHeight="1">
      <c r="A92" s="87" t="s">
        <v>80</v>
      </c>
      <c r="B92" s="88"/>
      <c r="C92" s="89"/>
      <c r="D92" s="209" t="s">
        <v>93</v>
      </c>
      <c r="E92" s="209"/>
      <c r="F92" s="209"/>
      <c r="G92" s="209"/>
      <c r="H92" s="209"/>
      <c r="I92" s="90"/>
      <c r="J92" s="209" t="s">
        <v>94</v>
      </c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0">
        <f>'04 - SO 04 Rekonstrukce s...'!M30</f>
        <v>0</v>
      </c>
      <c r="AH92" s="211"/>
      <c r="AI92" s="211"/>
      <c r="AJ92" s="211"/>
      <c r="AK92" s="211"/>
      <c r="AL92" s="211"/>
      <c r="AM92" s="211"/>
      <c r="AN92" s="210">
        <f t="shared" si="0"/>
        <v>0</v>
      </c>
      <c r="AO92" s="211"/>
      <c r="AP92" s="211"/>
      <c r="AQ92" s="91"/>
      <c r="AS92" s="92">
        <f>'04 - SO 04 Rekonstrukce s...'!M28</f>
        <v>0</v>
      </c>
      <c r="AT92" s="93">
        <f t="shared" si="1"/>
        <v>0</v>
      </c>
      <c r="AU92" s="94">
        <f>'04 - SO 04 Rekonstrukce s...'!W115</f>
        <v>183.04598999999996</v>
      </c>
      <c r="AV92" s="93">
        <f>'04 - SO 04 Rekonstrukce s...'!M32</f>
        <v>0</v>
      </c>
      <c r="AW92" s="93">
        <f>'04 - SO 04 Rekonstrukce s...'!M33</f>
        <v>0</v>
      </c>
      <c r="AX92" s="93">
        <f>'04 - SO 04 Rekonstrukce s...'!M34</f>
        <v>0</v>
      </c>
      <c r="AY92" s="93">
        <f>'04 - SO 04 Rekonstrukce s...'!M35</f>
        <v>0</v>
      </c>
      <c r="AZ92" s="93">
        <f>'04 - SO 04 Rekonstrukce s...'!H32</f>
        <v>0</v>
      </c>
      <c r="BA92" s="93">
        <f>'04 - SO 04 Rekonstrukce s...'!H33</f>
        <v>0</v>
      </c>
      <c r="BB92" s="93">
        <f>'04 - SO 04 Rekonstrukce s...'!H34</f>
        <v>0</v>
      </c>
      <c r="BC92" s="93">
        <f>'04 - SO 04 Rekonstrukce s...'!H35</f>
        <v>0</v>
      </c>
      <c r="BD92" s="95">
        <f>'04 - SO 04 Rekonstrukce s...'!H36</f>
        <v>0</v>
      </c>
      <c r="BT92" s="96" t="s">
        <v>22</v>
      </c>
      <c r="BV92" s="96" t="s">
        <v>77</v>
      </c>
      <c r="BW92" s="96" t="s">
        <v>95</v>
      </c>
      <c r="BX92" s="96" t="s">
        <v>78</v>
      </c>
    </row>
    <row r="93" spans="1:76" s="5" customFormat="1" ht="31.5" customHeight="1">
      <c r="A93" s="87" t="s">
        <v>80</v>
      </c>
      <c r="B93" s="88"/>
      <c r="C93" s="89"/>
      <c r="D93" s="209" t="s">
        <v>96</v>
      </c>
      <c r="E93" s="209"/>
      <c r="F93" s="209"/>
      <c r="G93" s="209"/>
      <c r="H93" s="209"/>
      <c r="I93" s="90"/>
      <c r="J93" s="209" t="s">
        <v>97</v>
      </c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10">
        <f>'05 - SO 05 Stávající oplo...'!M30</f>
        <v>0</v>
      </c>
      <c r="AH93" s="211"/>
      <c r="AI93" s="211"/>
      <c r="AJ93" s="211"/>
      <c r="AK93" s="211"/>
      <c r="AL93" s="211"/>
      <c r="AM93" s="211"/>
      <c r="AN93" s="210">
        <f t="shared" si="0"/>
        <v>0</v>
      </c>
      <c r="AO93" s="211"/>
      <c r="AP93" s="211"/>
      <c r="AQ93" s="91"/>
      <c r="AS93" s="92">
        <f>'05 - SO 05 Stávající oplo...'!M28</f>
        <v>0</v>
      </c>
      <c r="AT93" s="93">
        <f t="shared" si="1"/>
        <v>0</v>
      </c>
      <c r="AU93" s="94">
        <f>'05 - SO 05 Stávající oplo...'!W115</f>
        <v>64.611229999999992</v>
      </c>
      <c r="AV93" s="93">
        <f>'05 - SO 05 Stávající oplo...'!M32</f>
        <v>0</v>
      </c>
      <c r="AW93" s="93">
        <f>'05 - SO 05 Stávající oplo...'!M33</f>
        <v>0</v>
      </c>
      <c r="AX93" s="93">
        <f>'05 - SO 05 Stávající oplo...'!M34</f>
        <v>0</v>
      </c>
      <c r="AY93" s="93">
        <f>'05 - SO 05 Stávající oplo...'!M35</f>
        <v>0</v>
      </c>
      <c r="AZ93" s="93">
        <f>'05 - SO 05 Stávající oplo...'!H32</f>
        <v>0</v>
      </c>
      <c r="BA93" s="93">
        <f>'05 - SO 05 Stávající oplo...'!H33</f>
        <v>0</v>
      </c>
      <c r="BB93" s="93">
        <f>'05 - SO 05 Stávající oplo...'!H34</f>
        <v>0</v>
      </c>
      <c r="BC93" s="93">
        <f>'05 - SO 05 Stávající oplo...'!H35</f>
        <v>0</v>
      </c>
      <c r="BD93" s="95">
        <f>'05 - SO 05 Stávající oplo...'!H36</f>
        <v>0</v>
      </c>
      <c r="BT93" s="96" t="s">
        <v>22</v>
      </c>
      <c r="BV93" s="96" t="s">
        <v>77</v>
      </c>
      <c r="BW93" s="96" t="s">
        <v>98</v>
      </c>
      <c r="BX93" s="96" t="s">
        <v>78</v>
      </c>
    </row>
    <row r="94" spans="1:76" s="5" customFormat="1" ht="16.5" customHeight="1">
      <c r="A94" s="87" t="s">
        <v>80</v>
      </c>
      <c r="B94" s="88"/>
      <c r="C94" s="89"/>
      <c r="D94" s="209" t="s">
        <v>99</v>
      </c>
      <c r="E94" s="209"/>
      <c r="F94" s="209"/>
      <c r="G94" s="209"/>
      <c r="H94" s="209"/>
      <c r="I94" s="90"/>
      <c r="J94" s="209" t="s">
        <v>100</v>
      </c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10">
        <f>'06 - SO 06 Odstranění bet...'!M30</f>
        <v>0</v>
      </c>
      <c r="AH94" s="211"/>
      <c r="AI94" s="211"/>
      <c r="AJ94" s="211"/>
      <c r="AK94" s="211"/>
      <c r="AL94" s="211"/>
      <c r="AM94" s="211"/>
      <c r="AN94" s="210">
        <f t="shared" si="0"/>
        <v>0</v>
      </c>
      <c r="AO94" s="211"/>
      <c r="AP94" s="211"/>
      <c r="AQ94" s="91"/>
      <c r="AS94" s="92">
        <f>'06 - SO 06 Odstranění bet...'!M28</f>
        <v>0</v>
      </c>
      <c r="AT94" s="93">
        <f t="shared" si="1"/>
        <v>0</v>
      </c>
      <c r="AU94" s="94">
        <f>'06 - SO 06 Odstranění bet...'!W112</f>
        <v>27.532713999999999</v>
      </c>
      <c r="AV94" s="93">
        <f>'06 - SO 06 Odstranění bet...'!M32</f>
        <v>0</v>
      </c>
      <c r="AW94" s="93">
        <f>'06 - SO 06 Odstranění bet...'!M33</f>
        <v>0</v>
      </c>
      <c r="AX94" s="93">
        <f>'06 - SO 06 Odstranění bet...'!M34</f>
        <v>0</v>
      </c>
      <c r="AY94" s="93">
        <f>'06 - SO 06 Odstranění bet...'!M35</f>
        <v>0</v>
      </c>
      <c r="AZ94" s="93">
        <f>'06 - SO 06 Odstranění bet...'!H32</f>
        <v>0</v>
      </c>
      <c r="BA94" s="93">
        <f>'06 - SO 06 Odstranění bet...'!H33</f>
        <v>0</v>
      </c>
      <c r="BB94" s="93">
        <f>'06 - SO 06 Odstranění bet...'!H34</f>
        <v>0</v>
      </c>
      <c r="BC94" s="93">
        <f>'06 - SO 06 Odstranění bet...'!H35</f>
        <v>0</v>
      </c>
      <c r="BD94" s="95">
        <f>'06 - SO 06 Odstranění bet...'!H36</f>
        <v>0</v>
      </c>
      <c r="BT94" s="96" t="s">
        <v>22</v>
      </c>
      <c r="BV94" s="96" t="s">
        <v>77</v>
      </c>
      <c r="BW94" s="96" t="s">
        <v>101</v>
      </c>
      <c r="BX94" s="96" t="s">
        <v>78</v>
      </c>
    </row>
    <row r="95" spans="1:76" s="5" customFormat="1" ht="31.5" customHeight="1">
      <c r="A95" s="87" t="s">
        <v>80</v>
      </c>
      <c r="B95" s="88"/>
      <c r="C95" s="89"/>
      <c r="D95" s="209" t="s">
        <v>102</v>
      </c>
      <c r="E95" s="209"/>
      <c r="F95" s="209"/>
      <c r="G95" s="209"/>
      <c r="H95" s="209"/>
      <c r="I95" s="90"/>
      <c r="J95" s="209" t="s">
        <v>103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'07 - SO 07 Zbudování chod...'!M30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91"/>
      <c r="AS95" s="92">
        <f>'07 - SO 07 Zbudování chod...'!M28</f>
        <v>0</v>
      </c>
      <c r="AT95" s="93">
        <f t="shared" si="1"/>
        <v>0</v>
      </c>
      <c r="AU95" s="94">
        <f>'07 - SO 07 Zbudování chod...'!W114</f>
        <v>111.855806</v>
      </c>
      <c r="AV95" s="93">
        <f>'07 - SO 07 Zbudování chod...'!M32</f>
        <v>0</v>
      </c>
      <c r="AW95" s="93">
        <f>'07 - SO 07 Zbudování chod...'!M33</f>
        <v>0</v>
      </c>
      <c r="AX95" s="93">
        <f>'07 - SO 07 Zbudování chod...'!M34</f>
        <v>0</v>
      </c>
      <c r="AY95" s="93">
        <f>'07 - SO 07 Zbudování chod...'!M35</f>
        <v>0</v>
      </c>
      <c r="AZ95" s="93">
        <f>'07 - SO 07 Zbudování chod...'!H32</f>
        <v>0</v>
      </c>
      <c r="BA95" s="93">
        <f>'07 - SO 07 Zbudování chod...'!H33</f>
        <v>0</v>
      </c>
      <c r="BB95" s="93">
        <f>'07 - SO 07 Zbudování chod...'!H34</f>
        <v>0</v>
      </c>
      <c r="BC95" s="93">
        <f>'07 - SO 07 Zbudování chod...'!H35</f>
        <v>0</v>
      </c>
      <c r="BD95" s="95">
        <f>'07 - SO 07 Zbudování chod...'!H36</f>
        <v>0</v>
      </c>
      <c r="BT95" s="96" t="s">
        <v>22</v>
      </c>
      <c r="BV95" s="96" t="s">
        <v>77</v>
      </c>
      <c r="BW95" s="96" t="s">
        <v>104</v>
      </c>
      <c r="BX95" s="96" t="s">
        <v>78</v>
      </c>
    </row>
    <row r="96" spans="1:76" s="5" customFormat="1" ht="47.25" customHeight="1">
      <c r="A96" s="87" t="s">
        <v>80</v>
      </c>
      <c r="B96" s="88"/>
      <c r="C96" s="89"/>
      <c r="D96" s="209" t="s">
        <v>105</v>
      </c>
      <c r="E96" s="209"/>
      <c r="F96" s="209"/>
      <c r="G96" s="209"/>
      <c r="H96" s="209"/>
      <c r="I96" s="90"/>
      <c r="J96" s="209" t="s">
        <v>106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10">
        <f>'08 - SO 08 Zbudování zasa...'!M30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91"/>
      <c r="AS96" s="92">
        <f>'08 - SO 08 Zbudování zasa...'!M28</f>
        <v>0</v>
      </c>
      <c r="AT96" s="93">
        <f t="shared" si="1"/>
        <v>0</v>
      </c>
      <c r="AU96" s="94">
        <f>'08 - SO 08 Zbudování zasa...'!W114</f>
        <v>48.030836999999998</v>
      </c>
      <c r="AV96" s="93">
        <f>'08 - SO 08 Zbudování zasa...'!M32</f>
        <v>0</v>
      </c>
      <c r="AW96" s="93">
        <f>'08 - SO 08 Zbudování zasa...'!M33</f>
        <v>0</v>
      </c>
      <c r="AX96" s="93">
        <f>'08 - SO 08 Zbudování zasa...'!M34</f>
        <v>0</v>
      </c>
      <c r="AY96" s="93">
        <f>'08 - SO 08 Zbudování zasa...'!M35</f>
        <v>0</v>
      </c>
      <c r="AZ96" s="93">
        <f>'08 - SO 08 Zbudování zasa...'!H32</f>
        <v>0</v>
      </c>
      <c r="BA96" s="93">
        <f>'08 - SO 08 Zbudování zasa...'!H33</f>
        <v>0</v>
      </c>
      <c r="BB96" s="93">
        <f>'08 - SO 08 Zbudování zasa...'!H34</f>
        <v>0</v>
      </c>
      <c r="BC96" s="93">
        <f>'08 - SO 08 Zbudování zasa...'!H35</f>
        <v>0</v>
      </c>
      <c r="BD96" s="95">
        <f>'08 - SO 08 Zbudování zasa...'!H36</f>
        <v>0</v>
      </c>
      <c r="BT96" s="96" t="s">
        <v>22</v>
      </c>
      <c r="BV96" s="96" t="s">
        <v>77</v>
      </c>
      <c r="BW96" s="96" t="s">
        <v>107</v>
      </c>
      <c r="BX96" s="96" t="s">
        <v>78</v>
      </c>
    </row>
    <row r="97" spans="1:76" s="5" customFormat="1" ht="31.5" customHeight="1">
      <c r="A97" s="87" t="s">
        <v>80</v>
      </c>
      <c r="B97" s="88"/>
      <c r="C97" s="89"/>
      <c r="D97" s="209" t="s">
        <v>108</v>
      </c>
      <c r="E97" s="209"/>
      <c r="F97" s="209"/>
      <c r="G97" s="209"/>
      <c r="H97" s="209"/>
      <c r="I97" s="90"/>
      <c r="J97" s="209" t="s">
        <v>109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10">
        <f>'09 - SO 09 Zpevněna komun...'!M30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91"/>
      <c r="AS97" s="92">
        <f>'09 - SO 09 Zpevněna komun...'!M28</f>
        <v>0</v>
      </c>
      <c r="AT97" s="93">
        <f t="shared" si="1"/>
        <v>0</v>
      </c>
      <c r="AU97" s="94">
        <f>'09 - SO 09 Zpevněna komun...'!W116</f>
        <v>123.51298600000001</v>
      </c>
      <c r="AV97" s="93">
        <f>'09 - SO 09 Zpevněna komun...'!M32</f>
        <v>0</v>
      </c>
      <c r="AW97" s="93">
        <f>'09 - SO 09 Zpevněna komun...'!M33</f>
        <v>0</v>
      </c>
      <c r="AX97" s="93">
        <f>'09 - SO 09 Zpevněna komun...'!M34</f>
        <v>0</v>
      </c>
      <c r="AY97" s="93">
        <f>'09 - SO 09 Zpevněna komun...'!M35</f>
        <v>0</v>
      </c>
      <c r="AZ97" s="93">
        <f>'09 - SO 09 Zpevněna komun...'!H32</f>
        <v>0</v>
      </c>
      <c r="BA97" s="93">
        <f>'09 - SO 09 Zpevněna komun...'!H33</f>
        <v>0</v>
      </c>
      <c r="BB97" s="93">
        <f>'09 - SO 09 Zpevněna komun...'!H34</f>
        <v>0</v>
      </c>
      <c r="BC97" s="93">
        <f>'09 - SO 09 Zpevněna komun...'!H35</f>
        <v>0</v>
      </c>
      <c r="BD97" s="95">
        <f>'09 - SO 09 Zpevněna komun...'!H36</f>
        <v>0</v>
      </c>
      <c r="BT97" s="96" t="s">
        <v>22</v>
      </c>
      <c r="BV97" s="96" t="s">
        <v>77</v>
      </c>
      <c r="BW97" s="96" t="s">
        <v>110</v>
      </c>
      <c r="BX97" s="96" t="s">
        <v>78</v>
      </c>
    </row>
    <row r="98" spans="1:76" s="5" customFormat="1" ht="16.5" customHeight="1">
      <c r="A98" s="87" t="s">
        <v>80</v>
      </c>
      <c r="B98" s="88"/>
      <c r="C98" s="89"/>
      <c r="D98" s="209" t="s">
        <v>111</v>
      </c>
      <c r="E98" s="209"/>
      <c r="F98" s="209"/>
      <c r="G98" s="209"/>
      <c r="H98" s="209"/>
      <c r="I98" s="90"/>
      <c r="J98" s="209" t="s">
        <v>112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'101 - VON'!M30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91"/>
      <c r="AS98" s="97">
        <f>'101 - VON'!M28</f>
        <v>0</v>
      </c>
      <c r="AT98" s="98">
        <f t="shared" si="1"/>
        <v>0</v>
      </c>
      <c r="AU98" s="99">
        <f>'101 - VON'!W111</f>
        <v>0</v>
      </c>
      <c r="AV98" s="98">
        <f>'101 - VON'!M32</f>
        <v>0</v>
      </c>
      <c r="AW98" s="98">
        <f>'101 - VON'!M33</f>
        <v>0</v>
      </c>
      <c r="AX98" s="98">
        <f>'101 - VON'!M34</f>
        <v>0</v>
      </c>
      <c r="AY98" s="98">
        <f>'101 - VON'!M35</f>
        <v>0</v>
      </c>
      <c r="AZ98" s="98">
        <f>'101 - VON'!H32</f>
        <v>0</v>
      </c>
      <c r="BA98" s="98">
        <f>'101 - VON'!H33</f>
        <v>0</v>
      </c>
      <c r="BB98" s="98">
        <f>'101 - VON'!H34</f>
        <v>0</v>
      </c>
      <c r="BC98" s="98">
        <f>'101 - VON'!H35</f>
        <v>0</v>
      </c>
      <c r="BD98" s="100">
        <f>'101 - VON'!H36</f>
        <v>0</v>
      </c>
      <c r="BT98" s="96" t="s">
        <v>22</v>
      </c>
      <c r="BV98" s="96" t="s">
        <v>77</v>
      </c>
      <c r="BW98" s="96" t="s">
        <v>113</v>
      </c>
      <c r="BX98" s="96" t="s">
        <v>78</v>
      </c>
    </row>
    <row r="99" spans="1:76">
      <c r="B99" s="2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6"/>
    </row>
    <row r="100" spans="1:76" s="1" customFormat="1" ht="30" customHeight="1">
      <c r="B100" s="34"/>
      <c r="C100" s="79" t="s">
        <v>114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213">
        <v>0</v>
      </c>
      <c r="AH100" s="213"/>
      <c r="AI100" s="213"/>
      <c r="AJ100" s="213"/>
      <c r="AK100" s="213"/>
      <c r="AL100" s="213"/>
      <c r="AM100" s="213"/>
      <c r="AN100" s="213">
        <v>0</v>
      </c>
      <c r="AO100" s="213"/>
      <c r="AP100" s="213"/>
      <c r="AQ100" s="36"/>
      <c r="AS100" s="75" t="s">
        <v>115</v>
      </c>
      <c r="AT100" s="76" t="s">
        <v>116</v>
      </c>
      <c r="AU100" s="76" t="s">
        <v>39</v>
      </c>
      <c r="AV100" s="77" t="s">
        <v>62</v>
      </c>
    </row>
    <row r="101" spans="1:76" s="1" customFormat="1" ht="10.9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6"/>
      <c r="AS101" s="101"/>
      <c r="AT101" s="55"/>
      <c r="AU101" s="55"/>
      <c r="AV101" s="57"/>
    </row>
    <row r="102" spans="1:76" s="1" customFormat="1" ht="30" customHeight="1">
      <c r="B102" s="34"/>
      <c r="C102" s="102" t="s">
        <v>117</v>
      </c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214">
        <f>ROUND(AG87+AG100,2)</f>
        <v>0</v>
      </c>
      <c r="AH102" s="214"/>
      <c r="AI102" s="214"/>
      <c r="AJ102" s="214"/>
      <c r="AK102" s="214"/>
      <c r="AL102" s="214"/>
      <c r="AM102" s="214"/>
      <c r="AN102" s="214">
        <f>AN87+AN100</f>
        <v>0</v>
      </c>
      <c r="AO102" s="214"/>
      <c r="AP102" s="214"/>
      <c r="AQ102" s="36"/>
    </row>
    <row r="103" spans="1:76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60"/>
    </row>
  </sheetData>
  <mergeCells count="85">
    <mergeCell ref="AG100:AM100"/>
    <mergeCell ref="AN100:AP100"/>
    <mergeCell ref="AG102:AM102"/>
    <mergeCell ref="AN102:AP102"/>
    <mergeCell ref="AR2:BE2"/>
    <mergeCell ref="AN98:AP98"/>
    <mergeCell ref="AG98:AM98"/>
    <mergeCell ref="AN95:AP95"/>
    <mergeCell ref="AG95:AM95"/>
    <mergeCell ref="AN90:AP90"/>
    <mergeCell ref="AG90:AM90"/>
    <mergeCell ref="AN88:AP88"/>
    <mergeCell ref="AG88:AM88"/>
    <mergeCell ref="AS82:AT84"/>
    <mergeCell ref="AM83:AP83"/>
    <mergeCell ref="AK26:AO26"/>
    <mergeCell ref="D98:H98"/>
    <mergeCell ref="J98:AF98"/>
    <mergeCell ref="AG87:AM87"/>
    <mergeCell ref="AN87:AP87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4:AP94"/>
    <mergeCell ref="AG94:AM94"/>
    <mergeCell ref="D94:H94"/>
    <mergeCell ref="J94:AF94"/>
    <mergeCell ref="D95:H95"/>
    <mergeCell ref="J95:AF95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D90:H90"/>
    <mergeCell ref="J90:AF90"/>
    <mergeCell ref="AN91:AP91"/>
    <mergeCell ref="AG91:AM91"/>
    <mergeCell ref="D91:H91"/>
    <mergeCell ref="J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AK27:AO27"/>
    <mergeCell ref="AK29:AO29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01 - SO 01 Bývalý objekt ...'!C2" display="/"/>
    <hyperlink ref="A89" location="'01.1 - SO 1.1 Elektroinst...'!C2" display="/"/>
    <hyperlink ref="A90" location="'02 - SO 02 Nová přípojka ...'!C2" display="/"/>
    <hyperlink ref="A91" location="'03 - SO 03 Nová přípojka ...'!C2" display="/"/>
    <hyperlink ref="A92" location="'04 - SO 04 Rekonstrukce s...'!C2" display="/"/>
    <hyperlink ref="A93" location="'05 - SO 05 Stávající oplo...'!C2" display="/"/>
    <hyperlink ref="A94" location="'06 - SO 06 Odstranění bet...'!C2" display="/"/>
    <hyperlink ref="A95" location="'07 - SO 07 Zbudování chod...'!C2" display="/"/>
    <hyperlink ref="A96" location="'08 - SO 08 Zbudování zasa...'!C2" display="/"/>
    <hyperlink ref="A97" location="'09 - SO 09 Zpevněna komun...'!C2" display="/"/>
    <hyperlink ref="A98" location="'101 - VON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563"/>
  <sheetViews>
    <sheetView showGridLines="0" workbookViewId="0">
      <pane ySplit="1" topLeftCell="A332" activePane="bottomLeft" state="frozen"/>
      <selection pane="bottomLeft" activeCell="AC343" sqref="AC34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83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126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N114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ROUND((SUM(BE114:BE115)+SUM(BE133:BE562)), 2)</f>
        <v>0</v>
      </c>
      <c r="I32" s="223"/>
      <c r="J32" s="223"/>
      <c r="K32" s="35"/>
      <c r="L32" s="35"/>
      <c r="M32" s="226">
        <f>ROUND(ROUND((SUM(BE114:BE115)+SUM(BE133:BE562)),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ROUND((SUM(BF114:BF115)+SUM(BF133:BF562)), 2)</f>
        <v>0</v>
      </c>
      <c r="I33" s="223"/>
      <c r="J33" s="223"/>
      <c r="K33" s="35"/>
      <c r="L33" s="35"/>
      <c r="M33" s="226">
        <f>ROUND(ROUND((SUM(BF114:BF115)+SUM(BF133:BF562)),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ROUND((SUM(BG114:BG115)+SUM(BG133:BG562)),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ROUND((SUM(BH114:BH115)+SUM(BH133:BH562)),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ROUND((SUM(BI114:BI115)+SUM(BI133:BI562)),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01 - SO 01 Bývalý objekt ČOV - moštárna, klubovna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N133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N134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N135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N164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137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N187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138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N211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139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N273</f>
        <v>0</v>
      </c>
      <c r="O94" s="235"/>
      <c r="P94" s="235"/>
      <c r="Q94" s="235"/>
      <c r="R94" s="119"/>
    </row>
    <row r="95" spans="2:47" s="7" customFormat="1" ht="19.899999999999999" customHeight="1">
      <c r="B95" s="116"/>
      <c r="C95" s="117"/>
      <c r="D95" s="118" t="s">
        <v>140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34">
        <f>N329</f>
        <v>0</v>
      </c>
      <c r="O95" s="235"/>
      <c r="P95" s="235"/>
      <c r="Q95" s="235"/>
      <c r="R95" s="119"/>
    </row>
    <row r="96" spans="2:47" s="7" customFormat="1" ht="19.899999999999999" customHeight="1">
      <c r="B96" s="116"/>
      <c r="C96" s="117"/>
      <c r="D96" s="118" t="s">
        <v>141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34">
        <f>N334</f>
        <v>0</v>
      </c>
      <c r="O96" s="235"/>
      <c r="P96" s="235"/>
      <c r="Q96" s="235"/>
      <c r="R96" s="119"/>
    </row>
    <row r="97" spans="2:18" s="6" customFormat="1" ht="24.95" customHeight="1">
      <c r="B97" s="112"/>
      <c r="C97" s="113"/>
      <c r="D97" s="114" t="s">
        <v>142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2">
        <f>N336</f>
        <v>0</v>
      </c>
      <c r="O97" s="233"/>
      <c r="P97" s="233"/>
      <c r="Q97" s="233"/>
      <c r="R97" s="115"/>
    </row>
    <row r="98" spans="2:18" s="7" customFormat="1" ht="19.899999999999999" customHeight="1">
      <c r="B98" s="116"/>
      <c r="C98" s="117"/>
      <c r="D98" s="118" t="s">
        <v>143</v>
      </c>
      <c r="E98" s="117"/>
      <c r="F98" s="117"/>
      <c r="G98" s="117"/>
      <c r="H98" s="117"/>
      <c r="I98" s="117"/>
      <c r="J98" s="117"/>
      <c r="K98" s="117"/>
      <c r="L98" s="117"/>
      <c r="M98" s="117"/>
      <c r="N98" s="234">
        <f>N337</f>
        <v>0</v>
      </c>
      <c r="O98" s="235"/>
      <c r="P98" s="235"/>
      <c r="Q98" s="235"/>
      <c r="R98" s="119"/>
    </row>
    <row r="99" spans="2:18" s="7" customFormat="1" ht="19.899999999999999" customHeight="1">
      <c r="B99" s="116"/>
      <c r="C99" s="117"/>
      <c r="D99" s="118" t="s">
        <v>144</v>
      </c>
      <c r="E99" s="117"/>
      <c r="F99" s="117"/>
      <c r="G99" s="117"/>
      <c r="H99" s="117"/>
      <c r="I99" s="117"/>
      <c r="J99" s="117"/>
      <c r="K99" s="117"/>
      <c r="L99" s="117"/>
      <c r="M99" s="117"/>
      <c r="N99" s="234">
        <f>N352</f>
        <v>0</v>
      </c>
      <c r="O99" s="235"/>
      <c r="P99" s="235"/>
      <c r="Q99" s="235"/>
      <c r="R99" s="119"/>
    </row>
    <row r="100" spans="2:18" s="7" customFormat="1" ht="19.899999999999999" customHeight="1">
      <c r="B100" s="116"/>
      <c r="C100" s="117"/>
      <c r="D100" s="118" t="s">
        <v>145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234">
        <f>N368</f>
        <v>0</v>
      </c>
      <c r="O100" s="235"/>
      <c r="P100" s="235"/>
      <c r="Q100" s="235"/>
      <c r="R100" s="119"/>
    </row>
    <row r="101" spans="2:18" s="7" customFormat="1" ht="19.899999999999999" customHeight="1">
      <c r="B101" s="116"/>
      <c r="C101" s="117"/>
      <c r="D101" s="118" t="s">
        <v>146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234">
        <f>N403</f>
        <v>0</v>
      </c>
      <c r="O101" s="235"/>
      <c r="P101" s="235"/>
      <c r="Q101" s="235"/>
      <c r="R101" s="119"/>
    </row>
    <row r="102" spans="2:18" s="7" customFormat="1" ht="19.899999999999999" customHeight="1">
      <c r="B102" s="116"/>
      <c r="C102" s="117"/>
      <c r="D102" s="118" t="s">
        <v>147</v>
      </c>
      <c r="E102" s="117"/>
      <c r="F102" s="117"/>
      <c r="G102" s="117"/>
      <c r="H102" s="117"/>
      <c r="I102" s="117"/>
      <c r="J102" s="117"/>
      <c r="K102" s="117"/>
      <c r="L102" s="117"/>
      <c r="M102" s="117"/>
      <c r="N102" s="234">
        <f>N411</f>
        <v>0</v>
      </c>
      <c r="O102" s="235"/>
      <c r="P102" s="235"/>
      <c r="Q102" s="235"/>
      <c r="R102" s="119"/>
    </row>
    <row r="103" spans="2:18" s="7" customFormat="1" ht="19.899999999999999" customHeight="1">
      <c r="B103" s="116"/>
      <c r="C103" s="117"/>
      <c r="D103" s="118" t="s">
        <v>148</v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234">
        <f>N420</f>
        <v>0</v>
      </c>
      <c r="O103" s="235"/>
      <c r="P103" s="235"/>
      <c r="Q103" s="235"/>
      <c r="R103" s="119"/>
    </row>
    <row r="104" spans="2:18" s="7" customFormat="1" ht="19.899999999999999" customHeight="1">
      <c r="B104" s="116"/>
      <c r="C104" s="117"/>
      <c r="D104" s="118" t="s">
        <v>149</v>
      </c>
      <c r="E104" s="117"/>
      <c r="F104" s="117"/>
      <c r="G104" s="117"/>
      <c r="H104" s="117"/>
      <c r="I104" s="117"/>
      <c r="J104" s="117"/>
      <c r="K104" s="117"/>
      <c r="L104" s="117"/>
      <c r="M104" s="117"/>
      <c r="N104" s="234">
        <f>N428</f>
        <v>0</v>
      </c>
      <c r="O104" s="235"/>
      <c r="P104" s="235"/>
      <c r="Q104" s="235"/>
      <c r="R104" s="119"/>
    </row>
    <row r="105" spans="2:18" s="7" customFormat="1" ht="19.899999999999999" customHeight="1">
      <c r="B105" s="116"/>
      <c r="C105" s="117"/>
      <c r="D105" s="118" t="s">
        <v>150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234">
        <f>N451</f>
        <v>0</v>
      </c>
      <c r="O105" s="235"/>
      <c r="P105" s="235"/>
      <c r="Q105" s="235"/>
      <c r="R105" s="119"/>
    </row>
    <row r="106" spans="2:18" s="7" customFormat="1" ht="19.899999999999999" customHeight="1">
      <c r="B106" s="116"/>
      <c r="C106" s="117"/>
      <c r="D106" s="118" t="s">
        <v>151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234">
        <f>N476</f>
        <v>0</v>
      </c>
      <c r="O106" s="235"/>
      <c r="P106" s="235"/>
      <c r="Q106" s="235"/>
      <c r="R106" s="119"/>
    </row>
    <row r="107" spans="2:18" s="7" customFormat="1" ht="19.899999999999999" customHeight="1">
      <c r="B107" s="116"/>
      <c r="C107" s="117"/>
      <c r="D107" s="118" t="s">
        <v>152</v>
      </c>
      <c r="E107" s="117"/>
      <c r="F107" s="117"/>
      <c r="G107" s="117"/>
      <c r="H107" s="117"/>
      <c r="I107" s="117"/>
      <c r="J107" s="117"/>
      <c r="K107" s="117"/>
      <c r="L107" s="117"/>
      <c r="M107" s="117"/>
      <c r="N107" s="234">
        <f>N481</f>
        <v>0</v>
      </c>
      <c r="O107" s="235"/>
      <c r="P107" s="235"/>
      <c r="Q107" s="235"/>
      <c r="R107" s="119"/>
    </row>
    <row r="108" spans="2:18" s="7" customFormat="1" ht="19.899999999999999" customHeight="1">
      <c r="B108" s="116"/>
      <c r="C108" s="117"/>
      <c r="D108" s="118" t="s">
        <v>153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234">
        <f>N504</f>
        <v>0</v>
      </c>
      <c r="O108" s="235"/>
      <c r="P108" s="235"/>
      <c r="Q108" s="235"/>
      <c r="R108" s="119"/>
    </row>
    <row r="109" spans="2:18" s="7" customFormat="1" ht="19.899999999999999" customHeight="1">
      <c r="B109" s="116"/>
      <c r="C109" s="117"/>
      <c r="D109" s="118" t="s">
        <v>154</v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234">
        <f>N512</f>
        <v>0</v>
      </c>
      <c r="O109" s="235"/>
      <c r="P109" s="235"/>
      <c r="Q109" s="235"/>
      <c r="R109" s="119"/>
    </row>
    <row r="110" spans="2:18" s="7" customFormat="1" ht="19.899999999999999" customHeight="1">
      <c r="B110" s="116"/>
      <c r="C110" s="117"/>
      <c r="D110" s="118" t="s">
        <v>155</v>
      </c>
      <c r="E110" s="117"/>
      <c r="F110" s="117"/>
      <c r="G110" s="117"/>
      <c r="H110" s="117"/>
      <c r="I110" s="117"/>
      <c r="J110" s="117"/>
      <c r="K110" s="117"/>
      <c r="L110" s="117"/>
      <c r="M110" s="117"/>
      <c r="N110" s="234">
        <f>N524</f>
        <v>0</v>
      </c>
      <c r="O110" s="235"/>
      <c r="P110" s="235"/>
      <c r="Q110" s="235"/>
      <c r="R110" s="119"/>
    </row>
    <row r="111" spans="2:18" s="7" customFormat="1" ht="19.899999999999999" customHeight="1">
      <c r="B111" s="116"/>
      <c r="C111" s="117"/>
      <c r="D111" s="118" t="s">
        <v>156</v>
      </c>
      <c r="E111" s="117"/>
      <c r="F111" s="117"/>
      <c r="G111" s="117"/>
      <c r="H111" s="117"/>
      <c r="I111" s="117"/>
      <c r="J111" s="117"/>
      <c r="K111" s="117"/>
      <c r="L111" s="117"/>
      <c r="M111" s="117"/>
      <c r="N111" s="234">
        <f>N530</f>
        <v>0</v>
      </c>
      <c r="O111" s="235"/>
      <c r="P111" s="235"/>
      <c r="Q111" s="235"/>
      <c r="R111" s="119"/>
    </row>
    <row r="112" spans="2:18" s="7" customFormat="1" ht="19.899999999999999" customHeight="1">
      <c r="B112" s="116"/>
      <c r="C112" s="117"/>
      <c r="D112" s="118" t="s">
        <v>157</v>
      </c>
      <c r="E112" s="117"/>
      <c r="F112" s="117"/>
      <c r="G112" s="117"/>
      <c r="H112" s="117"/>
      <c r="I112" s="117"/>
      <c r="J112" s="117"/>
      <c r="K112" s="117"/>
      <c r="L112" s="117"/>
      <c r="M112" s="117"/>
      <c r="N112" s="234">
        <f>N548</f>
        <v>0</v>
      </c>
      <c r="O112" s="235"/>
      <c r="P112" s="235"/>
      <c r="Q112" s="235"/>
      <c r="R112" s="119"/>
    </row>
    <row r="113" spans="2:21" s="1" customFormat="1" ht="21.7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21" s="1" customFormat="1" ht="29.25" customHeight="1">
      <c r="B114" s="34"/>
      <c r="C114" s="111" t="s">
        <v>158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31">
        <v>0</v>
      </c>
      <c r="O114" s="236"/>
      <c r="P114" s="236"/>
      <c r="Q114" s="236"/>
      <c r="R114" s="36"/>
      <c r="T114" s="120"/>
      <c r="U114" s="121" t="s">
        <v>39</v>
      </c>
    </row>
    <row r="115" spans="2:21" s="1" customFormat="1" ht="18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21" s="1" customFormat="1" ht="29.25" customHeight="1">
      <c r="B116" s="34"/>
      <c r="C116" s="102" t="s">
        <v>117</v>
      </c>
      <c r="D116" s="103"/>
      <c r="E116" s="103"/>
      <c r="F116" s="103"/>
      <c r="G116" s="103"/>
      <c r="H116" s="103"/>
      <c r="I116" s="103"/>
      <c r="J116" s="103"/>
      <c r="K116" s="103"/>
      <c r="L116" s="214">
        <f>ROUND(SUM(N88+N114),2)</f>
        <v>0</v>
      </c>
      <c r="M116" s="214"/>
      <c r="N116" s="214"/>
      <c r="O116" s="214"/>
      <c r="P116" s="214"/>
      <c r="Q116" s="214"/>
      <c r="R116" s="36"/>
    </row>
    <row r="117" spans="2:21" s="1" customFormat="1" ht="6.95" customHeight="1"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</row>
    <row r="121" spans="2:21" s="1" customFormat="1" ht="6.95" customHeight="1"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3"/>
    </row>
    <row r="122" spans="2:21" s="1" customFormat="1" ht="36.950000000000003" customHeight="1">
      <c r="B122" s="34"/>
      <c r="C122" s="186" t="s">
        <v>159</v>
      </c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36"/>
    </row>
    <row r="123" spans="2:21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21" s="1" customFormat="1" ht="30" customHeight="1">
      <c r="B124" s="34"/>
      <c r="C124" s="31" t="s">
        <v>17</v>
      </c>
      <c r="D124" s="35"/>
      <c r="E124" s="35"/>
      <c r="F124" s="221" t="str">
        <f>F6</f>
        <v>Rekonstrukce objektu Na Chvalce</v>
      </c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35"/>
      <c r="R124" s="36"/>
    </row>
    <row r="125" spans="2:21" s="1" customFormat="1" ht="36.950000000000003" customHeight="1">
      <c r="B125" s="34"/>
      <c r="C125" s="68" t="s">
        <v>125</v>
      </c>
      <c r="D125" s="35"/>
      <c r="E125" s="35"/>
      <c r="F125" s="206" t="str">
        <f>F7</f>
        <v>01 - SO 01 Bývalý objekt ČOV - moštárna, klubovna</v>
      </c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35"/>
      <c r="R125" s="36"/>
    </row>
    <row r="126" spans="2:21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21" s="1" customFormat="1" ht="18" customHeight="1">
      <c r="B127" s="34"/>
      <c r="C127" s="31" t="s">
        <v>23</v>
      </c>
      <c r="D127" s="35"/>
      <c r="E127" s="35"/>
      <c r="F127" s="29" t="str">
        <f>F9</f>
        <v xml:space="preserve"> </v>
      </c>
      <c r="G127" s="35"/>
      <c r="H127" s="35"/>
      <c r="I127" s="35"/>
      <c r="J127" s="35"/>
      <c r="K127" s="31" t="s">
        <v>25</v>
      </c>
      <c r="L127" s="35"/>
      <c r="M127" s="224">
        <f>IF(O9="","",O9)</f>
        <v>43108</v>
      </c>
      <c r="N127" s="224"/>
      <c r="O127" s="224"/>
      <c r="P127" s="224"/>
      <c r="Q127" s="35"/>
      <c r="R127" s="36"/>
    </row>
    <row r="128" spans="2:21" s="1" customFormat="1" ht="6.95" customHeigh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6"/>
    </row>
    <row r="129" spans="2:65" s="1" customFormat="1" ht="15">
      <c r="B129" s="34"/>
      <c r="C129" s="31" t="s">
        <v>28</v>
      </c>
      <c r="D129" s="35"/>
      <c r="E129" s="35"/>
      <c r="F129" s="29" t="str">
        <f>E12</f>
        <v xml:space="preserve"> </v>
      </c>
      <c r="G129" s="35"/>
      <c r="H129" s="35"/>
      <c r="I129" s="35"/>
      <c r="J129" s="35"/>
      <c r="K129" s="31" t="s">
        <v>32</v>
      </c>
      <c r="L129" s="35"/>
      <c r="M129" s="188" t="str">
        <f>E18</f>
        <v xml:space="preserve"> </v>
      </c>
      <c r="N129" s="188"/>
      <c r="O129" s="188"/>
      <c r="P129" s="188"/>
      <c r="Q129" s="188"/>
      <c r="R129" s="36"/>
    </row>
    <row r="130" spans="2:65" s="1" customFormat="1" ht="14.45" customHeight="1">
      <c r="B130" s="34"/>
      <c r="C130" s="31" t="s">
        <v>31</v>
      </c>
      <c r="D130" s="35"/>
      <c r="E130" s="35"/>
      <c r="F130" s="29" t="str">
        <f>IF(E15="","",E15)</f>
        <v xml:space="preserve"> </v>
      </c>
      <c r="G130" s="35"/>
      <c r="H130" s="35"/>
      <c r="I130" s="35"/>
      <c r="J130" s="35"/>
      <c r="K130" s="31" t="s">
        <v>34</v>
      </c>
      <c r="L130" s="35"/>
      <c r="M130" s="188" t="str">
        <f>E21</f>
        <v xml:space="preserve"> </v>
      </c>
      <c r="N130" s="188"/>
      <c r="O130" s="188"/>
      <c r="P130" s="188"/>
      <c r="Q130" s="188"/>
      <c r="R130" s="36"/>
    </row>
    <row r="131" spans="2:65" s="1" customFormat="1" ht="10.35" customHeight="1"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/>
    </row>
    <row r="132" spans="2:65" s="8" customFormat="1" ht="29.25" customHeight="1">
      <c r="B132" s="122"/>
      <c r="C132" s="123" t="s">
        <v>160</v>
      </c>
      <c r="D132" s="124" t="s">
        <v>161</v>
      </c>
      <c r="E132" s="124" t="s">
        <v>57</v>
      </c>
      <c r="F132" s="237" t="s">
        <v>162</v>
      </c>
      <c r="G132" s="237"/>
      <c r="H132" s="237"/>
      <c r="I132" s="237"/>
      <c r="J132" s="124" t="s">
        <v>163</v>
      </c>
      <c r="K132" s="124" t="s">
        <v>164</v>
      </c>
      <c r="L132" s="237" t="s">
        <v>165</v>
      </c>
      <c r="M132" s="237"/>
      <c r="N132" s="237" t="s">
        <v>131</v>
      </c>
      <c r="O132" s="237"/>
      <c r="P132" s="237"/>
      <c r="Q132" s="238"/>
      <c r="R132" s="125"/>
      <c r="T132" s="75" t="s">
        <v>166</v>
      </c>
      <c r="U132" s="76" t="s">
        <v>39</v>
      </c>
      <c r="V132" s="76" t="s">
        <v>167</v>
      </c>
      <c r="W132" s="76" t="s">
        <v>168</v>
      </c>
      <c r="X132" s="76" t="s">
        <v>169</v>
      </c>
      <c r="Y132" s="76" t="s">
        <v>170</v>
      </c>
      <c r="Z132" s="76" t="s">
        <v>171</v>
      </c>
      <c r="AA132" s="77" t="s">
        <v>172</v>
      </c>
    </row>
    <row r="133" spans="2:65" s="1" customFormat="1" ht="29.25" customHeight="1">
      <c r="B133" s="34"/>
      <c r="C133" s="79" t="s">
        <v>127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256">
        <f>BK133</f>
        <v>0</v>
      </c>
      <c r="O133" s="257"/>
      <c r="P133" s="257"/>
      <c r="Q133" s="257"/>
      <c r="R133" s="36"/>
      <c r="T133" s="78"/>
      <c r="U133" s="50"/>
      <c r="V133" s="50"/>
      <c r="W133" s="126">
        <f>W134+W336</f>
        <v>1684.2533509999998</v>
      </c>
      <c r="X133" s="50"/>
      <c r="Y133" s="126">
        <f>Y134+Y336</f>
        <v>90.255862160000007</v>
      </c>
      <c r="Z133" s="50"/>
      <c r="AA133" s="127">
        <f>AA134+AA336</f>
        <v>81.472495250000009</v>
      </c>
      <c r="AT133" s="21" t="s">
        <v>74</v>
      </c>
      <c r="AU133" s="21" t="s">
        <v>133</v>
      </c>
      <c r="BK133" s="128">
        <f>BK134+BK336</f>
        <v>0</v>
      </c>
    </row>
    <row r="134" spans="2:65" s="9" customFormat="1" ht="37.35" customHeight="1">
      <c r="B134" s="129"/>
      <c r="C134" s="130"/>
      <c r="D134" s="131" t="s">
        <v>134</v>
      </c>
      <c r="E134" s="131"/>
      <c r="F134" s="131"/>
      <c r="G134" s="131"/>
      <c r="H134" s="131"/>
      <c r="I134" s="131"/>
      <c r="J134" s="131"/>
      <c r="K134" s="131"/>
      <c r="L134" s="131"/>
      <c r="M134" s="131"/>
      <c r="N134" s="258">
        <f>BK134</f>
        <v>0</v>
      </c>
      <c r="O134" s="232"/>
      <c r="P134" s="232"/>
      <c r="Q134" s="232"/>
      <c r="R134" s="132"/>
      <c r="T134" s="133"/>
      <c r="U134" s="130"/>
      <c r="V134" s="130"/>
      <c r="W134" s="134">
        <f>W135+W164+W187+W211+W273+W329+W334</f>
        <v>1225.946696</v>
      </c>
      <c r="X134" s="130"/>
      <c r="Y134" s="134">
        <f>Y135+Y164+Y187+Y211+Y273+Y329+Y334</f>
        <v>82.537409510000003</v>
      </c>
      <c r="Z134" s="130"/>
      <c r="AA134" s="135">
        <f>AA135+AA164+AA187+AA211+AA273+AA329+AA334</f>
        <v>69.913942000000006</v>
      </c>
      <c r="AR134" s="136" t="s">
        <v>22</v>
      </c>
      <c r="AT134" s="137" t="s">
        <v>74</v>
      </c>
      <c r="AU134" s="137" t="s">
        <v>75</v>
      </c>
      <c r="AY134" s="136" t="s">
        <v>173</v>
      </c>
      <c r="BK134" s="138">
        <f>BK135+BK164+BK187+BK211+BK273+BK329+BK334</f>
        <v>0</v>
      </c>
    </row>
    <row r="135" spans="2:65" s="9" customFormat="1" ht="19.899999999999999" customHeight="1">
      <c r="B135" s="129"/>
      <c r="C135" s="130"/>
      <c r="D135" s="139" t="s">
        <v>135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259">
        <f>BK135</f>
        <v>0</v>
      </c>
      <c r="O135" s="260"/>
      <c r="P135" s="260"/>
      <c r="Q135" s="260"/>
      <c r="R135" s="132"/>
      <c r="T135" s="133"/>
      <c r="U135" s="130"/>
      <c r="V135" s="130"/>
      <c r="W135" s="134">
        <f>SUM(W136:W163)</f>
        <v>135.150744</v>
      </c>
      <c r="X135" s="130"/>
      <c r="Y135" s="134">
        <f>SUM(Y136:Y163)</f>
        <v>0</v>
      </c>
      <c r="Z135" s="130"/>
      <c r="AA135" s="135">
        <f>SUM(AA136:AA163)</f>
        <v>0</v>
      </c>
      <c r="AR135" s="136" t="s">
        <v>22</v>
      </c>
      <c r="AT135" s="137" t="s">
        <v>74</v>
      </c>
      <c r="AU135" s="137" t="s">
        <v>22</v>
      </c>
      <c r="AY135" s="136" t="s">
        <v>173</v>
      </c>
      <c r="BK135" s="138">
        <f>SUM(BK136:BK163)</f>
        <v>0</v>
      </c>
    </row>
    <row r="136" spans="2:65" s="1" customFormat="1" ht="38.25" customHeight="1">
      <c r="B136" s="140"/>
      <c r="C136" s="141" t="s">
        <v>22</v>
      </c>
      <c r="D136" s="141" t="s">
        <v>174</v>
      </c>
      <c r="E136" s="142" t="s">
        <v>175</v>
      </c>
      <c r="F136" s="239" t="s">
        <v>176</v>
      </c>
      <c r="G136" s="239"/>
      <c r="H136" s="239"/>
      <c r="I136" s="239"/>
      <c r="J136" s="143" t="s">
        <v>177</v>
      </c>
      <c r="K136" s="144">
        <v>26.094000000000001</v>
      </c>
      <c r="L136" s="240"/>
      <c r="M136" s="240"/>
      <c r="N136" s="240">
        <f>ROUND(L136*K136,2)</f>
        <v>0</v>
      </c>
      <c r="O136" s="240"/>
      <c r="P136" s="240"/>
      <c r="Q136" s="240"/>
      <c r="R136" s="145"/>
      <c r="T136" s="146" t="s">
        <v>5</v>
      </c>
      <c r="U136" s="43" t="s">
        <v>40</v>
      </c>
      <c r="V136" s="147">
        <v>2.94</v>
      </c>
      <c r="W136" s="147">
        <f>V136*K136</f>
        <v>76.716360000000009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1" t="s">
        <v>178</v>
      </c>
      <c r="AT136" s="21" t="s">
        <v>174</v>
      </c>
      <c r="AU136" s="21" t="s">
        <v>123</v>
      </c>
      <c r="AY136" s="21" t="s">
        <v>173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22</v>
      </c>
      <c r="BK136" s="149">
        <f>ROUND(L136*K136,2)</f>
        <v>0</v>
      </c>
      <c r="BL136" s="21" t="s">
        <v>178</v>
      </c>
      <c r="BM136" s="21" t="s">
        <v>179</v>
      </c>
    </row>
    <row r="137" spans="2:65" s="10" customFormat="1" ht="38.25" customHeight="1">
      <c r="B137" s="150"/>
      <c r="C137" s="151"/>
      <c r="D137" s="151"/>
      <c r="E137" s="152" t="s">
        <v>5</v>
      </c>
      <c r="F137" s="241" t="s">
        <v>180</v>
      </c>
      <c r="G137" s="242"/>
      <c r="H137" s="242"/>
      <c r="I137" s="242"/>
      <c r="J137" s="151"/>
      <c r="K137" s="153">
        <v>26.094000000000001</v>
      </c>
      <c r="L137" s="151"/>
      <c r="M137" s="151"/>
      <c r="N137" s="151"/>
      <c r="O137" s="151"/>
      <c r="P137" s="151"/>
      <c r="Q137" s="151"/>
      <c r="R137" s="154"/>
      <c r="T137" s="155"/>
      <c r="U137" s="151"/>
      <c r="V137" s="151"/>
      <c r="W137" s="151"/>
      <c r="X137" s="151"/>
      <c r="Y137" s="151"/>
      <c r="Z137" s="151"/>
      <c r="AA137" s="156"/>
      <c r="AT137" s="157" t="s">
        <v>181</v>
      </c>
      <c r="AU137" s="157" t="s">
        <v>123</v>
      </c>
      <c r="AV137" s="10" t="s">
        <v>123</v>
      </c>
      <c r="AW137" s="10" t="s">
        <v>33</v>
      </c>
      <c r="AX137" s="10" t="s">
        <v>75</v>
      </c>
      <c r="AY137" s="157" t="s">
        <v>173</v>
      </c>
    </row>
    <row r="138" spans="2:65" s="11" customFormat="1" ht="16.5" customHeight="1">
      <c r="B138" s="158"/>
      <c r="C138" s="159"/>
      <c r="D138" s="159"/>
      <c r="E138" s="160" t="s">
        <v>5</v>
      </c>
      <c r="F138" s="243" t="s">
        <v>182</v>
      </c>
      <c r="G138" s="244"/>
      <c r="H138" s="244"/>
      <c r="I138" s="244"/>
      <c r="J138" s="159"/>
      <c r="K138" s="161">
        <v>26.094000000000001</v>
      </c>
      <c r="L138" s="159"/>
      <c r="M138" s="159"/>
      <c r="N138" s="159"/>
      <c r="O138" s="159"/>
      <c r="P138" s="159"/>
      <c r="Q138" s="159"/>
      <c r="R138" s="162"/>
      <c r="T138" s="163"/>
      <c r="U138" s="159"/>
      <c r="V138" s="159"/>
      <c r="W138" s="159"/>
      <c r="X138" s="159"/>
      <c r="Y138" s="159"/>
      <c r="Z138" s="159"/>
      <c r="AA138" s="164"/>
      <c r="AT138" s="165" t="s">
        <v>181</v>
      </c>
      <c r="AU138" s="165" t="s">
        <v>123</v>
      </c>
      <c r="AV138" s="11" t="s">
        <v>178</v>
      </c>
      <c r="AW138" s="11" t="s">
        <v>33</v>
      </c>
      <c r="AX138" s="11" t="s">
        <v>22</v>
      </c>
      <c r="AY138" s="165" t="s">
        <v>173</v>
      </c>
    </row>
    <row r="139" spans="2:65" s="1" customFormat="1" ht="38.25" customHeight="1">
      <c r="B139" s="140"/>
      <c r="C139" s="141" t="s">
        <v>123</v>
      </c>
      <c r="D139" s="141" t="s">
        <v>174</v>
      </c>
      <c r="E139" s="142" t="s">
        <v>183</v>
      </c>
      <c r="F139" s="239" t="s">
        <v>184</v>
      </c>
      <c r="G139" s="239"/>
      <c r="H139" s="239"/>
      <c r="I139" s="239"/>
      <c r="J139" s="143" t="s">
        <v>177</v>
      </c>
      <c r="K139" s="144">
        <v>7.8280000000000003</v>
      </c>
      <c r="L139" s="240"/>
      <c r="M139" s="240"/>
      <c r="N139" s="240">
        <f>ROUND(L139*K139,2)</f>
        <v>0</v>
      </c>
      <c r="O139" s="240"/>
      <c r="P139" s="240"/>
      <c r="Q139" s="240"/>
      <c r="R139" s="145"/>
      <c r="T139" s="146" t="s">
        <v>5</v>
      </c>
      <c r="U139" s="43" t="s">
        <v>40</v>
      </c>
      <c r="V139" s="147">
        <v>0.8</v>
      </c>
      <c r="W139" s="147">
        <f>V139*K139</f>
        <v>6.2624000000000004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1" t="s">
        <v>178</v>
      </c>
      <c r="AT139" s="21" t="s">
        <v>174</v>
      </c>
      <c r="AU139" s="21" t="s">
        <v>123</v>
      </c>
      <c r="AY139" s="21" t="s">
        <v>173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22</v>
      </c>
      <c r="BK139" s="149">
        <f>ROUND(L139*K139,2)</f>
        <v>0</v>
      </c>
      <c r="BL139" s="21" t="s">
        <v>178</v>
      </c>
      <c r="BM139" s="21" t="s">
        <v>185</v>
      </c>
    </row>
    <row r="140" spans="2:65" s="10" customFormat="1" ht="16.5" customHeight="1">
      <c r="B140" s="150"/>
      <c r="C140" s="151"/>
      <c r="D140" s="151"/>
      <c r="E140" s="152" t="s">
        <v>5</v>
      </c>
      <c r="F140" s="241" t="s">
        <v>186</v>
      </c>
      <c r="G140" s="242"/>
      <c r="H140" s="242"/>
      <c r="I140" s="242"/>
      <c r="J140" s="151"/>
      <c r="K140" s="153">
        <v>7.8280000000000003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181</v>
      </c>
      <c r="AU140" s="157" t="s">
        <v>123</v>
      </c>
      <c r="AV140" s="10" t="s">
        <v>123</v>
      </c>
      <c r="AW140" s="10" t="s">
        <v>33</v>
      </c>
      <c r="AX140" s="10" t="s">
        <v>75</v>
      </c>
      <c r="AY140" s="157" t="s">
        <v>173</v>
      </c>
    </row>
    <row r="141" spans="2:65" s="11" customFormat="1" ht="16.5" customHeight="1">
      <c r="B141" s="158"/>
      <c r="C141" s="159"/>
      <c r="D141" s="159"/>
      <c r="E141" s="160" t="s">
        <v>5</v>
      </c>
      <c r="F141" s="243" t="s">
        <v>182</v>
      </c>
      <c r="G141" s="244"/>
      <c r="H141" s="244"/>
      <c r="I141" s="244"/>
      <c r="J141" s="159"/>
      <c r="K141" s="161">
        <v>7.8280000000000003</v>
      </c>
      <c r="L141" s="159"/>
      <c r="M141" s="159"/>
      <c r="N141" s="159"/>
      <c r="O141" s="159"/>
      <c r="P141" s="159"/>
      <c r="Q141" s="159"/>
      <c r="R141" s="162"/>
      <c r="T141" s="163"/>
      <c r="U141" s="159"/>
      <c r="V141" s="159"/>
      <c r="W141" s="159"/>
      <c r="X141" s="159"/>
      <c r="Y141" s="159"/>
      <c r="Z141" s="159"/>
      <c r="AA141" s="164"/>
      <c r="AT141" s="165" t="s">
        <v>181</v>
      </c>
      <c r="AU141" s="165" t="s">
        <v>123</v>
      </c>
      <c r="AV141" s="11" t="s">
        <v>178</v>
      </c>
      <c r="AW141" s="11" t="s">
        <v>33</v>
      </c>
      <c r="AX141" s="11" t="s">
        <v>22</v>
      </c>
      <c r="AY141" s="165" t="s">
        <v>173</v>
      </c>
    </row>
    <row r="142" spans="2:65" s="1" customFormat="1" ht="25.5" customHeight="1">
      <c r="B142" s="140"/>
      <c r="C142" s="141" t="s">
        <v>187</v>
      </c>
      <c r="D142" s="141" t="s">
        <v>174</v>
      </c>
      <c r="E142" s="142" t="s">
        <v>188</v>
      </c>
      <c r="F142" s="239" t="s">
        <v>189</v>
      </c>
      <c r="G142" s="239"/>
      <c r="H142" s="239"/>
      <c r="I142" s="239"/>
      <c r="J142" s="143" t="s">
        <v>177</v>
      </c>
      <c r="K142" s="144">
        <v>52.185000000000002</v>
      </c>
      <c r="L142" s="240"/>
      <c r="M142" s="240"/>
      <c r="N142" s="240">
        <f>ROUND(L142*K142,2)</f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4.3999999999999997E-2</v>
      </c>
      <c r="W142" s="147">
        <f>V142*K142</f>
        <v>2.2961399999999998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178</v>
      </c>
      <c r="AT142" s="21" t="s">
        <v>174</v>
      </c>
      <c r="AU142" s="21" t="s">
        <v>123</v>
      </c>
      <c r="AY142" s="21" t="s">
        <v>173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22</v>
      </c>
      <c r="BK142" s="149">
        <f>ROUND(L142*K142,2)</f>
        <v>0</v>
      </c>
      <c r="BL142" s="21" t="s">
        <v>178</v>
      </c>
      <c r="BM142" s="21" t="s">
        <v>190</v>
      </c>
    </row>
    <row r="143" spans="2:65" s="10" customFormat="1" ht="16.5" customHeight="1">
      <c r="B143" s="150"/>
      <c r="C143" s="151"/>
      <c r="D143" s="151"/>
      <c r="E143" s="152" t="s">
        <v>5</v>
      </c>
      <c r="F143" s="241" t="s">
        <v>191</v>
      </c>
      <c r="G143" s="242"/>
      <c r="H143" s="242"/>
      <c r="I143" s="242"/>
      <c r="J143" s="151"/>
      <c r="K143" s="153">
        <v>26.094000000000001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181</v>
      </c>
      <c r="AU143" s="157" t="s">
        <v>123</v>
      </c>
      <c r="AV143" s="10" t="s">
        <v>123</v>
      </c>
      <c r="AW143" s="10" t="s">
        <v>33</v>
      </c>
      <c r="AX143" s="10" t="s">
        <v>75</v>
      </c>
      <c r="AY143" s="157" t="s">
        <v>173</v>
      </c>
    </row>
    <row r="144" spans="2:65" s="10" customFormat="1" ht="16.5" customHeight="1">
      <c r="B144" s="150"/>
      <c r="C144" s="151"/>
      <c r="D144" s="151"/>
      <c r="E144" s="152" t="s">
        <v>5</v>
      </c>
      <c r="F144" s="245" t="s">
        <v>192</v>
      </c>
      <c r="G144" s="246"/>
      <c r="H144" s="246"/>
      <c r="I144" s="246"/>
      <c r="J144" s="151"/>
      <c r="K144" s="153">
        <v>5.218</v>
      </c>
      <c r="L144" s="151"/>
      <c r="M144" s="151"/>
      <c r="N144" s="151"/>
      <c r="O144" s="151"/>
      <c r="P144" s="151"/>
      <c r="Q144" s="151"/>
      <c r="R144" s="154"/>
      <c r="T144" s="155"/>
      <c r="U144" s="151"/>
      <c r="V144" s="151"/>
      <c r="W144" s="151"/>
      <c r="X144" s="151"/>
      <c r="Y144" s="151"/>
      <c r="Z144" s="151"/>
      <c r="AA144" s="156"/>
      <c r="AT144" s="157" t="s">
        <v>181</v>
      </c>
      <c r="AU144" s="157" t="s">
        <v>123</v>
      </c>
      <c r="AV144" s="10" t="s">
        <v>123</v>
      </c>
      <c r="AW144" s="10" t="s">
        <v>33</v>
      </c>
      <c r="AX144" s="10" t="s">
        <v>75</v>
      </c>
      <c r="AY144" s="157" t="s">
        <v>173</v>
      </c>
    </row>
    <row r="145" spans="2:65" s="10" customFormat="1" ht="16.5" customHeight="1">
      <c r="B145" s="150"/>
      <c r="C145" s="151"/>
      <c r="D145" s="151"/>
      <c r="E145" s="152" t="s">
        <v>5</v>
      </c>
      <c r="F145" s="245" t="s">
        <v>193</v>
      </c>
      <c r="G145" s="246"/>
      <c r="H145" s="246"/>
      <c r="I145" s="246"/>
      <c r="J145" s="151"/>
      <c r="K145" s="153">
        <v>20.873000000000001</v>
      </c>
      <c r="L145" s="151"/>
      <c r="M145" s="151"/>
      <c r="N145" s="151"/>
      <c r="O145" s="151"/>
      <c r="P145" s="151"/>
      <c r="Q145" s="151"/>
      <c r="R145" s="154"/>
      <c r="T145" s="155"/>
      <c r="U145" s="151"/>
      <c r="V145" s="151"/>
      <c r="W145" s="151"/>
      <c r="X145" s="151"/>
      <c r="Y145" s="151"/>
      <c r="Z145" s="151"/>
      <c r="AA145" s="156"/>
      <c r="AT145" s="157" t="s">
        <v>181</v>
      </c>
      <c r="AU145" s="157" t="s">
        <v>123</v>
      </c>
      <c r="AV145" s="10" t="s">
        <v>123</v>
      </c>
      <c r="AW145" s="10" t="s">
        <v>33</v>
      </c>
      <c r="AX145" s="10" t="s">
        <v>75</v>
      </c>
      <c r="AY145" s="157" t="s">
        <v>173</v>
      </c>
    </row>
    <row r="146" spans="2:65" s="11" customFormat="1" ht="16.5" customHeight="1">
      <c r="B146" s="158"/>
      <c r="C146" s="159"/>
      <c r="D146" s="159"/>
      <c r="E146" s="160" t="s">
        <v>5</v>
      </c>
      <c r="F146" s="243" t="s">
        <v>182</v>
      </c>
      <c r="G146" s="244"/>
      <c r="H146" s="244"/>
      <c r="I146" s="244"/>
      <c r="J146" s="159"/>
      <c r="K146" s="161">
        <v>52.185000000000002</v>
      </c>
      <c r="L146" s="159"/>
      <c r="M146" s="159"/>
      <c r="N146" s="159"/>
      <c r="O146" s="159"/>
      <c r="P146" s="159"/>
      <c r="Q146" s="159"/>
      <c r="R146" s="162"/>
      <c r="T146" s="163"/>
      <c r="U146" s="159"/>
      <c r="V146" s="159"/>
      <c r="W146" s="159"/>
      <c r="X146" s="159"/>
      <c r="Y146" s="159"/>
      <c r="Z146" s="159"/>
      <c r="AA146" s="164"/>
      <c r="AT146" s="165" t="s">
        <v>181</v>
      </c>
      <c r="AU146" s="165" t="s">
        <v>123</v>
      </c>
      <c r="AV146" s="11" t="s">
        <v>178</v>
      </c>
      <c r="AW146" s="11" t="s">
        <v>33</v>
      </c>
      <c r="AX146" s="11" t="s">
        <v>22</v>
      </c>
      <c r="AY146" s="165" t="s">
        <v>173</v>
      </c>
    </row>
    <row r="147" spans="2:65" s="1" customFormat="1" ht="25.5" customHeight="1">
      <c r="B147" s="140"/>
      <c r="C147" s="141" t="s">
        <v>178</v>
      </c>
      <c r="D147" s="141" t="s">
        <v>174</v>
      </c>
      <c r="E147" s="142" t="s">
        <v>194</v>
      </c>
      <c r="F147" s="239" t="s">
        <v>195</v>
      </c>
      <c r="G147" s="239"/>
      <c r="H147" s="239"/>
      <c r="I147" s="239"/>
      <c r="J147" s="143" t="s">
        <v>177</v>
      </c>
      <c r="K147" s="144">
        <v>5.2210000000000001</v>
      </c>
      <c r="L147" s="240"/>
      <c r="M147" s="240"/>
      <c r="N147" s="240">
        <f>ROUND(L147*K147,2)</f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8.3000000000000004E-2</v>
      </c>
      <c r="W147" s="147">
        <f>V147*K147</f>
        <v>0.43334300000000003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22</v>
      </c>
      <c r="BK147" s="149">
        <f>ROUND(L147*K147,2)</f>
        <v>0</v>
      </c>
      <c r="BL147" s="21" t="s">
        <v>178</v>
      </c>
      <c r="BM147" s="21" t="s">
        <v>196</v>
      </c>
    </row>
    <row r="148" spans="2:65" s="10" customFormat="1" ht="25.5" customHeight="1">
      <c r="B148" s="150"/>
      <c r="C148" s="151"/>
      <c r="D148" s="151"/>
      <c r="E148" s="152" t="s">
        <v>5</v>
      </c>
      <c r="F148" s="241" t="s">
        <v>197</v>
      </c>
      <c r="G148" s="242"/>
      <c r="H148" s="242"/>
      <c r="I148" s="242"/>
      <c r="J148" s="151"/>
      <c r="K148" s="153">
        <v>5.2210000000000001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181</v>
      </c>
      <c r="AU148" s="157" t="s">
        <v>123</v>
      </c>
      <c r="AV148" s="10" t="s">
        <v>123</v>
      </c>
      <c r="AW148" s="10" t="s">
        <v>33</v>
      </c>
      <c r="AX148" s="10" t="s">
        <v>75</v>
      </c>
      <c r="AY148" s="157" t="s">
        <v>173</v>
      </c>
    </row>
    <row r="149" spans="2:65" s="11" customFormat="1" ht="16.5" customHeight="1">
      <c r="B149" s="158"/>
      <c r="C149" s="159"/>
      <c r="D149" s="159"/>
      <c r="E149" s="160" t="s">
        <v>5</v>
      </c>
      <c r="F149" s="243" t="s">
        <v>182</v>
      </c>
      <c r="G149" s="244"/>
      <c r="H149" s="244"/>
      <c r="I149" s="244"/>
      <c r="J149" s="159"/>
      <c r="K149" s="161">
        <v>5.2210000000000001</v>
      </c>
      <c r="L149" s="159"/>
      <c r="M149" s="159"/>
      <c r="N149" s="159"/>
      <c r="O149" s="159"/>
      <c r="P149" s="159"/>
      <c r="Q149" s="159"/>
      <c r="R149" s="162"/>
      <c r="T149" s="163"/>
      <c r="U149" s="159"/>
      <c r="V149" s="159"/>
      <c r="W149" s="159"/>
      <c r="X149" s="159"/>
      <c r="Y149" s="159"/>
      <c r="Z149" s="159"/>
      <c r="AA149" s="164"/>
      <c r="AT149" s="165" t="s">
        <v>181</v>
      </c>
      <c r="AU149" s="165" t="s">
        <v>123</v>
      </c>
      <c r="AV149" s="11" t="s">
        <v>178</v>
      </c>
      <c r="AW149" s="11" t="s">
        <v>33</v>
      </c>
      <c r="AX149" s="11" t="s">
        <v>22</v>
      </c>
      <c r="AY149" s="165" t="s">
        <v>173</v>
      </c>
    </row>
    <row r="150" spans="2:65" s="1" customFormat="1" ht="38.25" customHeight="1">
      <c r="B150" s="140"/>
      <c r="C150" s="141" t="s">
        <v>198</v>
      </c>
      <c r="D150" s="141" t="s">
        <v>174</v>
      </c>
      <c r="E150" s="142" t="s">
        <v>199</v>
      </c>
      <c r="F150" s="239" t="s">
        <v>200</v>
      </c>
      <c r="G150" s="239"/>
      <c r="H150" s="239"/>
      <c r="I150" s="239"/>
      <c r="J150" s="143" t="s">
        <v>177</v>
      </c>
      <c r="K150" s="144">
        <v>26.105</v>
      </c>
      <c r="L150" s="240"/>
      <c r="M150" s="240"/>
      <c r="N150" s="240">
        <f>ROUND(L150*K150,2)</f>
        <v>0</v>
      </c>
      <c r="O150" s="240"/>
      <c r="P150" s="240"/>
      <c r="Q150" s="240"/>
      <c r="R150" s="145"/>
      <c r="T150" s="146" t="s">
        <v>5</v>
      </c>
      <c r="U150" s="43" t="s">
        <v>40</v>
      </c>
      <c r="V150" s="147">
        <v>4.0000000000000001E-3</v>
      </c>
      <c r="W150" s="147">
        <f>V150*K150</f>
        <v>0.10442</v>
      </c>
      <c r="X150" s="147">
        <v>0</v>
      </c>
      <c r="Y150" s="147">
        <f>X150*K150</f>
        <v>0</v>
      </c>
      <c r="Z150" s="147">
        <v>0</v>
      </c>
      <c r="AA150" s="148">
        <f>Z150*K150</f>
        <v>0</v>
      </c>
      <c r="AR150" s="21" t="s">
        <v>178</v>
      </c>
      <c r="AT150" s="21" t="s">
        <v>174</v>
      </c>
      <c r="AU150" s="21" t="s">
        <v>123</v>
      </c>
      <c r="AY150" s="21" t="s">
        <v>173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22</v>
      </c>
      <c r="BK150" s="149">
        <f>ROUND(L150*K150,2)</f>
        <v>0</v>
      </c>
      <c r="BL150" s="21" t="s">
        <v>178</v>
      </c>
      <c r="BM150" s="21" t="s">
        <v>201</v>
      </c>
    </row>
    <row r="151" spans="2:65" s="1" customFormat="1" ht="25.5" customHeight="1">
      <c r="B151" s="140"/>
      <c r="C151" s="141" t="s">
        <v>202</v>
      </c>
      <c r="D151" s="141" t="s">
        <v>174</v>
      </c>
      <c r="E151" s="142" t="s">
        <v>203</v>
      </c>
      <c r="F151" s="239" t="s">
        <v>204</v>
      </c>
      <c r="G151" s="239"/>
      <c r="H151" s="239"/>
      <c r="I151" s="239"/>
      <c r="J151" s="143" t="s">
        <v>177</v>
      </c>
      <c r="K151" s="144">
        <v>26.091000000000001</v>
      </c>
      <c r="L151" s="240"/>
      <c r="M151" s="240"/>
      <c r="N151" s="240">
        <f>ROUND(L151*K151,2)</f>
        <v>0</v>
      </c>
      <c r="O151" s="240"/>
      <c r="P151" s="240"/>
      <c r="Q151" s="240"/>
      <c r="R151" s="145"/>
      <c r="T151" s="146" t="s">
        <v>5</v>
      </c>
      <c r="U151" s="43" t="s">
        <v>40</v>
      </c>
      <c r="V151" s="147">
        <v>0.65200000000000002</v>
      </c>
      <c r="W151" s="147">
        <f>V151*K151</f>
        <v>17.011332000000003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1" t="s">
        <v>178</v>
      </c>
      <c r="AT151" s="21" t="s">
        <v>174</v>
      </c>
      <c r="AU151" s="21" t="s">
        <v>123</v>
      </c>
      <c r="AY151" s="21" t="s">
        <v>173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22</v>
      </c>
      <c r="BK151" s="149">
        <f>ROUND(L151*K151,2)</f>
        <v>0</v>
      </c>
      <c r="BL151" s="21" t="s">
        <v>178</v>
      </c>
      <c r="BM151" s="21" t="s">
        <v>205</v>
      </c>
    </row>
    <row r="152" spans="2:65" s="10" customFormat="1" ht="16.5" customHeight="1">
      <c r="B152" s="150"/>
      <c r="C152" s="151"/>
      <c r="D152" s="151"/>
      <c r="E152" s="152" t="s">
        <v>5</v>
      </c>
      <c r="F152" s="241" t="s">
        <v>192</v>
      </c>
      <c r="G152" s="242"/>
      <c r="H152" s="242"/>
      <c r="I152" s="242"/>
      <c r="J152" s="151"/>
      <c r="K152" s="153">
        <v>5.218</v>
      </c>
      <c r="L152" s="151"/>
      <c r="M152" s="151"/>
      <c r="N152" s="151"/>
      <c r="O152" s="151"/>
      <c r="P152" s="151"/>
      <c r="Q152" s="151"/>
      <c r="R152" s="154"/>
      <c r="T152" s="155"/>
      <c r="U152" s="151"/>
      <c r="V152" s="151"/>
      <c r="W152" s="151"/>
      <c r="X152" s="151"/>
      <c r="Y152" s="151"/>
      <c r="Z152" s="151"/>
      <c r="AA152" s="156"/>
      <c r="AT152" s="157" t="s">
        <v>181</v>
      </c>
      <c r="AU152" s="157" t="s">
        <v>123</v>
      </c>
      <c r="AV152" s="10" t="s">
        <v>123</v>
      </c>
      <c r="AW152" s="10" t="s">
        <v>33</v>
      </c>
      <c r="AX152" s="10" t="s">
        <v>75</v>
      </c>
      <c r="AY152" s="157" t="s">
        <v>173</v>
      </c>
    </row>
    <row r="153" spans="2:65" s="10" customFormat="1" ht="16.5" customHeight="1">
      <c r="B153" s="150"/>
      <c r="C153" s="151"/>
      <c r="D153" s="151"/>
      <c r="E153" s="152" t="s">
        <v>5</v>
      </c>
      <c r="F153" s="245" t="s">
        <v>193</v>
      </c>
      <c r="G153" s="246"/>
      <c r="H153" s="246"/>
      <c r="I153" s="246"/>
      <c r="J153" s="151"/>
      <c r="K153" s="153">
        <v>20.873000000000001</v>
      </c>
      <c r="L153" s="151"/>
      <c r="M153" s="151"/>
      <c r="N153" s="151"/>
      <c r="O153" s="151"/>
      <c r="P153" s="151"/>
      <c r="Q153" s="151"/>
      <c r="R153" s="154"/>
      <c r="T153" s="155"/>
      <c r="U153" s="151"/>
      <c r="V153" s="151"/>
      <c r="W153" s="151"/>
      <c r="X153" s="151"/>
      <c r="Y153" s="151"/>
      <c r="Z153" s="151"/>
      <c r="AA153" s="156"/>
      <c r="AT153" s="157" t="s">
        <v>181</v>
      </c>
      <c r="AU153" s="157" t="s">
        <v>123</v>
      </c>
      <c r="AV153" s="10" t="s">
        <v>123</v>
      </c>
      <c r="AW153" s="10" t="s">
        <v>33</v>
      </c>
      <c r="AX153" s="10" t="s">
        <v>75</v>
      </c>
      <c r="AY153" s="157" t="s">
        <v>173</v>
      </c>
    </row>
    <row r="154" spans="2:65" s="11" customFormat="1" ht="16.5" customHeight="1">
      <c r="B154" s="158"/>
      <c r="C154" s="159"/>
      <c r="D154" s="159"/>
      <c r="E154" s="160" t="s">
        <v>5</v>
      </c>
      <c r="F154" s="243" t="s">
        <v>182</v>
      </c>
      <c r="G154" s="244"/>
      <c r="H154" s="244"/>
      <c r="I154" s="244"/>
      <c r="J154" s="159"/>
      <c r="K154" s="161">
        <v>26.091000000000001</v>
      </c>
      <c r="L154" s="159"/>
      <c r="M154" s="159"/>
      <c r="N154" s="159"/>
      <c r="O154" s="159"/>
      <c r="P154" s="159"/>
      <c r="Q154" s="159"/>
      <c r="R154" s="162"/>
      <c r="T154" s="163"/>
      <c r="U154" s="159"/>
      <c r="V154" s="159"/>
      <c r="W154" s="159"/>
      <c r="X154" s="159"/>
      <c r="Y154" s="159"/>
      <c r="Z154" s="159"/>
      <c r="AA154" s="164"/>
      <c r="AT154" s="165" t="s">
        <v>181</v>
      </c>
      <c r="AU154" s="165" t="s">
        <v>123</v>
      </c>
      <c r="AV154" s="11" t="s">
        <v>178</v>
      </c>
      <c r="AW154" s="11" t="s">
        <v>33</v>
      </c>
      <c r="AX154" s="11" t="s">
        <v>22</v>
      </c>
      <c r="AY154" s="165" t="s">
        <v>173</v>
      </c>
    </row>
    <row r="155" spans="2:65" s="1" customFormat="1" ht="25.5" customHeight="1">
      <c r="B155" s="140"/>
      <c r="C155" s="141" t="s">
        <v>206</v>
      </c>
      <c r="D155" s="141" t="s">
        <v>174</v>
      </c>
      <c r="E155" s="142" t="s">
        <v>207</v>
      </c>
      <c r="F155" s="239" t="s">
        <v>208</v>
      </c>
      <c r="G155" s="239"/>
      <c r="H155" s="239"/>
      <c r="I155" s="239"/>
      <c r="J155" s="143" t="s">
        <v>209</v>
      </c>
      <c r="K155" s="144">
        <v>8.3539999999999992</v>
      </c>
      <c r="L155" s="240"/>
      <c r="M155" s="240"/>
      <c r="N155" s="240">
        <f>ROUND(L155*K155,2)</f>
        <v>0</v>
      </c>
      <c r="O155" s="240"/>
      <c r="P155" s="240"/>
      <c r="Q155" s="240"/>
      <c r="R155" s="145"/>
      <c r="T155" s="146" t="s">
        <v>5</v>
      </c>
      <c r="U155" s="43" t="s">
        <v>40</v>
      </c>
      <c r="V155" s="147">
        <v>0</v>
      </c>
      <c r="W155" s="147">
        <f>V155*K155</f>
        <v>0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178</v>
      </c>
      <c r="AT155" s="21" t="s">
        <v>174</v>
      </c>
      <c r="AU155" s="21" t="s">
        <v>123</v>
      </c>
      <c r="AY155" s="21" t="s">
        <v>173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22</v>
      </c>
      <c r="BK155" s="149">
        <f>ROUND(L155*K155,2)</f>
        <v>0</v>
      </c>
      <c r="BL155" s="21" t="s">
        <v>178</v>
      </c>
      <c r="BM155" s="21" t="s">
        <v>210</v>
      </c>
    </row>
    <row r="156" spans="2:65" s="10" customFormat="1" ht="16.5" customHeight="1">
      <c r="B156" s="150"/>
      <c r="C156" s="151"/>
      <c r="D156" s="151"/>
      <c r="E156" s="152" t="s">
        <v>5</v>
      </c>
      <c r="F156" s="241" t="s">
        <v>211</v>
      </c>
      <c r="G156" s="242"/>
      <c r="H156" s="242"/>
      <c r="I156" s="242"/>
      <c r="J156" s="151"/>
      <c r="K156" s="153">
        <v>8.3539999999999992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181</v>
      </c>
      <c r="AU156" s="157" t="s">
        <v>123</v>
      </c>
      <c r="AV156" s="10" t="s">
        <v>123</v>
      </c>
      <c r="AW156" s="10" t="s">
        <v>33</v>
      </c>
      <c r="AX156" s="10" t="s">
        <v>75</v>
      </c>
      <c r="AY156" s="157" t="s">
        <v>173</v>
      </c>
    </row>
    <row r="157" spans="2:65" s="11" customFormat="1" ht="16.5" customHeight="1">
      <c r="B157" s="158"/>
      <c r="C157" s="159"/>
      <c r="D157" s="159"/>
      <c r="E157" s="160" t="s">
        <v>5</v>
      </c>
      <c r="F157" s="243" t="s">
        <v>182</v>
      </c>
      <c r="G157" s="244"/>
      <c r="H157" s="244"/>
      <c r="I157" s="244"/>
      <c r="J157" s="159"/>
      <c r="K157" s="161">
        <v>8.3539999999999992</v>
      </c>
      <c r="L157" s="159"/>
      <c r="M157" s="159"/>
      <c r="N157" s="159"/>
      <c r="O157" s="159"/>
      <c r="P157" s="159"/>
      <c r="Q157" s="159"/>
      <c r="R157" s="162"/>
      <c r="T157" s="163"/>
      <c r="U157" s="159"/>
      <c r="V157" s="159"/>
      <c r="W157" s="159"/>
      <c r="X157" s="159"/>
      <c r="Y157" s="159"/>
      <c r="Z157" s="159"/>
      <c r="AA157" s="164"/>
      <c r="AT157" s="165" t="s">
        <v>181</v>
      </c>
      <c r="AU157" s="165" t="s">
        <v>123</v>
      </c>
      <c r="AV157" s="11" t="s">
        <v>178</v>
      </c>
      <c r="AW157" s="11" t="s">
        <v>33</v>
      </c>
      <c r="AX157" s="11" t="s">
        <v>22</v>
      </c>
      <c r="AY157" s="165" t="s">
        <v>173</v>
      </c>
    </row>
    <row r="158" spans="2:65" s="1" customFormat="1" ht="25.5" customHeight="1">
      <c r="B158" s="140"/>
      <c r="C158" s="141" t="s">
        <v>212</v>
      </c>
      <c r="D158" s="141" t="s">
        <v>174</v>
      </c>
      <c r="E158" s="142" t="s">
        <v>213</v>
      </c>
      <c r="F158" s="239" t="s">
        <v>214</v>
      </c>
      <c r="G158" s="239"/>
      <c r="H158" s="239"/>
      <c r="I158" s="239"/>
      <c r="J158" s="143" t="s">
        <v>177</v>
      </c>
      <c r="K158" s="144">
        <v>26.091000000000001</v>
      </c>
      <c r="L158" s="240"/>
      <c r="M158" s="240"/>
      <c r="N158" s="240">
        <f>ROUND(L158*K158,2)</f>
        <v>0</v>
      </c>
      <c r="O158" s="240"/>
      <c r="P158" s="240"/>
      <c r="Q158" s="240"/>
      <c r="R158" s="145"/>
      <c r="T158" s="146" t="s">
        <v>5</v>
      </c>
      <c r="U158" s="43" t="s">
        <v>40</v>
      </c>
      <c r="V158" s="147">
        <v>1.2390000000000001</v>
      </c>
      <c r="W158" s="147">
        <f>V158*K158</f>
        <v>32.326749000000007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178</v>
      </c>
      <c r="AT158" s="21" t="s">
        <v>174</v>
      </c>
      <c r="AU158" s="21" t="s">
        <v>123</v>
      </c>
      <c r="AY158" s="21" t="s">
        <v>173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22</v>
      </c>
      <c r="BK158" s="149">
        <f>ROUND(L158*K158,2)</f>
        <v>0</v>
      </c>
      <c r="BL158" s="21" t="s">
        <v>178</v>
      </c>
      <c r="BM158" s="21" t="s">
        <v>215</v>
      </c>
    </row>
    <row r="159" spans="2:65" s="10" customFormat="1" ht="25.5" customHeight="1">
      <c r="B159" s="150"/>
      <c r="C159" s="151"/>
      <c r="D159" s="151"/>
      <c r="E159" s="152" t="s">
        <v>5</v>
      </c>
      <c r="F159" s="241" t="s">
        <v>216</v>
      </c>
      <c r="G159" s="242"/>
      <c r="H159" s="242"/>
      <c r="I159" s="242"/>
      <c r="J159" s="151"/>
      <c r="K159" s="153">
        <v>26.091000000000001</v>
      </c>
      <c r="L159" s="151"/>
      <c r="M159" s="151"/>
      <c r="N159" s="151"/>
      <c r="O159" s="151"/>
      <c r="P159" s="151"/>
      <c r="Q159" s="151"/>
      <c r="R159" s="154"/>
      <c r="T159" s="155"/>
      <c r="U159" s="151"/>
      <c r="V159" s="151"/>
      <c r="W159" s="151"/>
      <c r="X159" s="151"/>
      <c r="Y159" s="151"/>
      <c r="Z159" s="151"/>
      <c r="AA159" s="156"/>
      <c r="AT159" s="157" t="s">
        <v>181</v>
      </c>
      <c r="AU159" s="157" t="s">
        <v>123</v>
      </c>
      <c r="AV159" s="10" t="s">
        <v>123</v>
      </c>
      <c r="AW159" s="10" t="s">
        <v>33</v>
      </c>
      <c r="AX159" s="10" t="s">
        <v>75</v>
      </c>
      <c r="AY159" s="157" t="s">
        <v>173</v>
      </c>
    </row>
    <row r="160" spans="2:65" s="11" customFormat="1" ht="16.5" customHeight="1">
      <c r="B160" s="158"/>
      <c r="C160" s="159"/>
      <c r="D160" s="159"/>
      <c r="E160" s="160" t="s">
        <v>5</v>
      </c>
      <c r="F160" s="243" t="s">
        <v>182</v>
      </c>
      <c r="G160" s="244"/>
      <c r="H160" s="244"/>
      <c r="I160" s="244"/>
      <c r="J160" s="159"/>
      <c r="K160" s="161">
        <v>26.091000000000001</v>
      </c>
      <c r="L160" s="159"/>
      <c r="M160" s="159"/>
      <c r="N160" s="159"/>
      <c r="O160" s="159"/>
      <c r="P160" s="159"/>
      <c r="Q160" s="159"/>
      <c r="R160" s="162"/>
      <c r="T160" s="163"/>
      <c r="U160" s="159"/>
      <c r="V160" s="159"/>
      <c r="W160" s="159"/>
      <c r="X160" s="159"/>
      <c r="Y160" s="159"/>
      <c r="Z160" s="159"/>
      <c r="AA160" s="164"/>
      <c r="AT160" s="165" t="s">
        <v>181</v>
      </c>
      <c r="AU160" s="165" t="s">
        <v>123</v>
      </c>
      <c r="AV160" s="11" t="s">
        <v>178</v>
      </c>
      <c r="AW160" s="11" t="s">
        <v>33</v>
      </c>
      <c r="AX160" s="11" t="s">
        <v>22</v>
      </c>
      <c r="AY160" s="165" t="s">
        <v>173</v>
      </c>
    </row>
    <row r="161" spans="2:65" s="1" customFormat="1" ht="16.5" customHeight="1">
      <c r="B161" s="140"/>
      <c r="C161" s="166" t="s">
        <v>217</v>
      </c>
      <c r="D161" s="166" t="s">
        <v>218</v>
      </c>
      <c r="E161" s="167" t="s">
        <v>219</v>
      </c>
      <c r="F161" s="247" t="s">
        <v>220</v>
      </c>
      <c r="G161" s="247"/>
      <c r="H161" s="247"/>
      <c r="I161" s="247"/>
      <c r="J161" s="168" t="s">
        <v>209</v>
      </c>
      <c r="K161" s="169">
        <v>10.718999999999999</v>
      </c>
      <c r="L161" s="248"/>
      <c r="M161" s="248"/>
      <c r="N161" s="248">
        <f>ROUND(L161*K161,2)</f>
        <v>0</v>
      </c>
      <c r="O161" s="240"/>
      <c r="P161" s="240"/>
      <c r="Q161" s="240"/>
      <c r="R161" s="145"/>
      <c r="T161" s="146" t="s">
        <v>5</v>
      </c>
      <c r="U161" s="43" t="s">
        <v>40</v>
      </c>
      <c r="V161" s="147">
        <v>0</v>
      </c>
      <c r="W161" s="147">
        <f>V161*K161</f>
        <v>0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212</v>
      </c>
      <c r="AT161" s="21" t="s">
        <v>218</v>
      </c>
      <c r="AU161" s="21" t="s">
        <v>123</v>
      </c>
      <c r="AY161" s="21" t="s">
        <v>173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22</v>
      </c>
      <c r="BK161" s="149">
        <f>ROUND(L161*K161,2)</f>
        <v>0</v>
      </c>
      <c r="BL161" s="21" t="s">
        <v>178</v>
      </c>
      <c r="BM161" s="21" t="s">
        <v>221</v>
      </c>
    </row>
    <row r="162" spans="2:65" s="10" customFormat="1" ht="38.25" customHeight="1">
      <c r="B162" s="150"/>
      <c r="C162" s="151"/>
      <c r="D162" s="151"/>
      <c r="E162" s="152" t="s">
        <v>5</v>
      </c>
      <c r="F162" s="241" t="s">
        <v>222</v>
      </c>
      <c r="G162" s="242"/>
      <c r="H162" s="242"/>
      <c r="I162" s="242"/>
      <c r="J162" s="151"/>
      <c r="K162" s="153">
        <v>10.718999999999999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181</v>
      </c>
      <c r="AU162" s="157" t="s">
        <v>123</v>
      </c>
      <c r="AV162" s="10" t="s">
        <v>123</v>
      </c>
      <c r="AW162" s="10" t="s">
        <v>33</v>
      </c>
      <c r="AX162" s="10" t="s">
        <v>75</v>
      </c>
      <c r="AY162" s="157" t="s">
        <v>173</v>
      </c>
    </row>
    <row r="163" spans="2:65" s="11" customFormat="1" ht="16.5" customHeight="1">
      <c r="B163" s="158"/>
      <c r="C163" s="159"/>
      <c r="D163" s="159"/>
      <c r="E163" s="160" t="s">
        <v>5</v>
      </c>
      <c r="F163" s="243" t="s">
        <v>182</v>
      </c>
      <c r="G163" s="244"/>
      <c r="H163" s="244"/>
      <c r="I163" s="244"/>
      <c r="J163" s="159"/>
      <c r="K163" s="161">
        <v>10.718999999999999</v>
      </c>
      <c r="L163" s="159"/>
      <c r="M163" s="159"/>
      <c r="N163" s="159"/>
      <c r="O163" s="159"/>
      <c r="P163" s="159"/>
      <c r="Q163" s="159"/>
      <c r="R163" s="162"/>
      <c r="T163" s="163"/>
      <c r="U163" s="159"/>
      <c r="V163" s="159"/>
      <c r="W163" s="159"/>
      <c r="X163" s="159"/>
      <c r="Y163" s="159"/>
      <c r="Z163" s="159"/>
      <c r="AA163" s="164"/>
      <c r="AT163" s="165" t="s">
        <v>181</v>
      </c>
      <c r="AU163" s="165" t="s">
        <v>123</v>
      </c>
      <c r="AV163" s="11" t="s">
        <v>178</v>
      </c>
      <c r="AW163" s="11" t="s">
        <v>33</v>
      </c>
      <c r="AX163" s="11" t="s">
        <v>22</v>
      </c>
      <c r="AY163" s="165" t="s">
        <v>173</v>
      </c>
    </row>
    <row r="164" spans="2:65" s="9" customFormat="1" ht="29.85" customHeight="1">
      <c r="B164" s="129"/>
      <c r="C164" s="130"/>
      <c r="D164" s="139" t="s">
        <v>136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259">
        <f>BK164</f>
        <v>0</v>
      </c>
      <c r="O164" s="260"/>
      <c r="P164" s="260"/>
      <c r="Q164" s="260"/>
      <c r="R164" s="132"/>
      <c r="T164" s="133"/>
      <c r="U164" s="130"/>
      <c r="V164" s="130"/>
      <c r="W164" s="134">
        <f>SUM(W165:W186)</f>
        <v>36.554169000000002</v>
      </c>
      <c r="X164" s="130"/>
      <c r="Y164" s="134">
        <f>SUM(Y165:Y186)</f>
        <v>46.339952160000003</v>
      </c>
      <c r="Z164" s="130"/>
      <c r="AA164" s="135">
        <f>SUM(AA165:AA186)</f>
        <v>0</v>
      </c>
      <c r="AR164" s="136" t="s">
        <v>22</v>
      </c>
      <c r="AT164" s="137" t="s">
        <v>74</v>
      </c>
      <c r="AU164" s="137" t="s">
        <v>22</v>
      </c>
      <c r="AY164" s="136" t="s">
        <v>173</v>
      </c>
      <c r="BK164" s="138">
        <f>SUM(BK165:BK186)</f>
        <v>0</v>
      </c>
    </row>
    <row r="165" spans="2:65" s="1" customFormat="1" ht="38.25" customHeight="1">
      <c r="B165" s="140"/>
      <c r="C165" s="141" t="s">
        <v>26</v>
      </c>
      <c r="D165" s="141" t="s">
        <v>174</v>
      </c>
      <c r="E165" s="142" t="s">
        <v>223</v>
      </c>
      <c r="F165" s="239" t="s">
        <v>224</v>
      </c>
      <c r="G165" s="239"/>
      <c r="H165" s="239"/>
      <c r="I165" s="239"/>
      <c r="J165" s="143" t="s">
        <v>177</v>
      </c>
      <c r="K165" s="144">
        <v>7.524</v>
      </c>
      <c r="L165" s="240"/>
      <c r="M165" s="240"/>
      <c r="N165" s="240">
        <f>ROUND(L165*K165,2)</f>
        <v>0</v>
      </c>
      <c r="O165" s="240"/>
      <c r="P165" s="240"/>
      <c r="Q165" s="240"/>
      <c r="R165" s="145"/>
      <c r="T165" s="146" t="s">
        <v>5</v>
      </c>
      <c r="U165" s="43" t="s">
        <v>40</v>
      </c>
      <c r="V165" s="147">
        <v>0.92</v>
      </c>
      <c r="W165" s="147">
        <f>V165*K165</f>
        <v>6.9220800000000002</v>
      </c>
      <c r="X165" s="147">
        <v>1.63</v>
      </c>
      <c r="Y165" s="147">
        <f>X165*K165</f>
        <v>12.264119999999998</v>
      </c>
      <c r="Z165" s="147">
        <v>0</v>
      </c>
      <c r="AA165" s="148">
        <f>Z165*K165</f>
        <v>0</v>
      </c>
      <c r="AR165" s="21" t="s">
        <v>178</v>
      </c>
      <c r="AT165" s="21" t="s">
        <v>174</v>
      </c>
      <c r="AU165" s="21" t="s">
        <v>123</v>
      </c>
      <c r="AY165" s="21" t="s">
        <v>173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22</v>
      </c>
      <c r="BK165" s="149">
        <f>ROUND(L165*K165,2)</f>
        <v>0</v>
      </c>
      <c r="BL165" s="21" t="s">
        <v>178</v>
      </c>
      <c r="BM165" s="21" t="s">
        <v>225</v>
      </c>
    </row>
    <row r="166" spans="2:65" s="10" customFormat="1" ht="16.5" customHeight="1">
      <c r="B166" s="150"/>
      <c r="C166" s="151"/>
      <c r="D166" s="151"/>
      <c r="E166" s="152" t="s">
        <v>5</v>
      </c>
      <c r="F166" s="241" t="s">
        <v>226</v>
      </c>
      <c r="G166" s="242"/>
      <c r="H166" s="242"/>
      <c r="I166" s="242"/>
      <c r="J166" s="151"/>
      <c r="K166" s="153">
        <v>7.524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181</v>
      </c>
      <c r="AU166" s="157" t="s">
        <v>123</v>
      </c>
      <c r="AV166" s="10" t="s">
        <v>123</v>
      </c>
      <c r="AW166" s="10" t="s">
        <v>33</v>
      </c>
      <c r="AX166" s="10" t="s">
        <v>75</v>
      </c>
      <c r="AY166" s="157" t="s">
        <v>173</v>
      </c>
    </row>
    <row r="167" spans="2:65" s="11" customFormat="1" ht="16.5" customHeight="1">
      <c r="B167" s="158"/>
      <c r="C167" s="159"/>
      <c r="D167" s="159"/>
      <c r="E167" s="160" t="s">
        <v>5</v>
      </c>
      <c r="F167" s="243" t="s">
        <v>182</v>
      </c>
      <c r="G167" s="244"/>
      <c r="H167" s="244"/>
      <c r="I167" s="244"/>
      <c r="J167" s="159"/>
      <c r="K167" s="161">
        <v>7.524</v>
      </c>
      <c r="L167" s="159"/>
      <c r="M167" s="159"/>
      <c r="N167" s="159"/>
      <c r="O167" s="159"/>
      <c r="P167" s="159"/>
      <c r="Q167" s="159"/>
      <c r="R167" s="162"/>
      <c r="T167" s="163"/>
      <c r="U167" s="159"/>
      <c r="V167" s="159"/>
      <c r="W167" s="159"/>
      <c r="X167" s="159"/>
      <c r="Y167" s="159"/>
      <c r="Z167" s="159"/>
      <c r="AA167" s="164"/>
      <c r="AT167" s="165" t="s">
        <v>181</v>
      </c>
      <c r="AU167" s="165" t="s">
        <v>123</v>
      </c>
      <c r="AV167" s="11" t="s">
        <v>178</v>
      </c>
      <c r="AW167" s="11" t="s">
        <v>33</v>
      </c>
      <c r="AX167" s="11" t="s">
        <v>22</v>
      </c>
      <c r="AY167" s="165" t="s">
        <v>173</v>
      </c>
    </row>
    <row r="168" spans="2:65" s="1" customFormat="1" ht="38.25" customHeight="1">
      <c r="B168" s="140"/>
      <c r="C168" s="141" t="s">
        <v>227</v>
      </c>
      <c r="D168" s="141" t="s">
        <v>174</v>
      </c>
      <c r="E168" s="142" t="s">
        <v>228</v>
      </c>
      <c r="F168" s="239" t="s">
        <v>229</v>
      </c>
      <c r="G168" s="239"/>
      <c r="H168" s="239"/>
      <c r="I168" s="239"/>
      <c r="J168" s="143" t="s">
        <v>177</v>
      </c>
      <c r="K168" s="144">
        <v>17.202000000000002</v>
      </c>
      <c r="L168" s="240"/>
      <c r="M168" s="240"/>
      <c r="N168" s="240">
        <f>ROUND(L168*K168,2)</f>
        <v>0</v>
      </c>
      <c r="O168" s="240"/>
      <c r="P168" s="240"/>
      <c r="Q168" s="240"/>
      <c r="R168" s="145"/>
      <c r="T168" s="146" t="s">
        <v>5</v>
      </c>
      <c r="U168" s="43" t="s">
        <v>40</v>
      </c>
      <c r="V168" s="147">
        <v>0.92</v>
      </c>
      <c r="W168" s="147">
        <f>V168*K168</f>
        <v>15.825840000000003</v>
      </c>
      <c r="X168" s="147">
        <v>1.63</v>
      </c>
      <c r="Y168" s="147">
        <f>X168*K168</f>
        <v>28.039260000000002</v>
      </c>
      <c r="Z168" s="147">
        <v>0</v>
      </c>
      <c r="AA168" s="148">
        <f>Z168*K168</f>
        <v>0</v>
      </c>
      <c r="AR168" s="21" t="s">
        <v>178</v>
      </c>
      <c r="AT168" s="21" t="s">
        <v>174</v>
      </c>
      <c r="AU168" s="21" t="s">
        <v>123</v>
      </c>
      <c r="AY168" s="21" t="s">
        <v>173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22</v>
      </c>
      <c r="BK168" s="149">
        <f>ROUND(L168*K168,2)</f>
        <v>0</v>
      </c>
      <c r="BL168" s="21" t="s">
        <v>178</v>
      </c>
      <c r="BM168" s="21" t="s">
        <v>230</v>
      </c>
    </row>
    <row r="169" spans="2:65" s="10" customFormat="1" ht="16.5" customHeight="1">
      <c r="B169" s="150"/>
      <c r="C169" s="151"/>
      <c r="D169" s="151"/>
      <c r="E169" s="152" t="s">
        <v>5</v>
      </c>
      <c r="F169" s="241" t="s">
        <v>231</v>
      </c>
      <c r="G169" s="242"/>
      <c r="H169" s="242"/>
      <c r="I169" s="242"/>
      <c r="J169" s="151"/>
      <c r="K169" s="153">
        <v>17.202000000000002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181</v>
      </c>
      <c r="AU169" s="157" t="s">
        <v>123</v>
      </c>
      <c r="AV169" s="10" t="s">
        <v>123</v>
      </c>
      <c r="AW169" s="10" t="s">
        <v>33</v>
      </c>
      <c r="AX169" s="10" t="s">
        <v>75</v>
      </c>
      <c r="AY169" s="157" t="s">
        <v>173</v>
      </c>
    </row>
    <row r="170" spans="2:65" s="11" customFormat="1" ht="16.5" customHeight="1">
      <c r="B170" s="158"/>
      <c r="C170" s="159"/>
      <c r="D170" s="159"/>
      <c r="E170" s="160" t="s">
        <v>5</v>
      </c>
      <c r="F170" s="243" t="s">
        <v>182</v>
      </c>
      <c r="G170" s="244"/>
      <c r="H170" s="244"/>
      <c r="I170" s="244"/>
      <c r="J170" s="159"/>
      <c r="K170" s="161">
        <v>17.202000000000002</v>
      </c>
      <c r="L170" s="159"/>
      <c r="M170" s="159"/>
      <c r="N170" s="159"/>
      <c r="O170" s="159"/>
      <c r="P170" s="159"/>
      <c r="Q170" s="159"/>
      <c r="R170" s="162"/>
      <c r="T170" s="163"/>
      <c r="U170" s="159"/>
      <c r="V170" s="159"/>
      <c r="W170" s="159"/>
      <c r="X170" s="159"/>
      <c r="Y170" s="159"/>
      <c r="Z170" s="159"/>
      <c r="AA170" s="164"/>
      <c r="AT170" s="165" t="s">
        <v>181</v>
      </c>
      <c r="AU170" s="165" t="s">
        <v>123</v>
      </c>
      <c r="AV170" s="11" t="s">
        <v>178</v>
      </c>
      <c r="AW170" s="11" t="s">
        <v>33</v>
      </c>
      <c r="AX170" s="11" t="s">
        <v>22</v>
      </c>
      <c r="AY170" s="165" t="s">
        <v>173</v>
      </c>
    </row>
    <row r="171" spans="2:65" s="1" customFormat="1" ht="38.25" customHeight="1">
      <c r="B171" s="140"/>
      <c r="C171" s="141" t="s">
        <v>232</v>
      </c>
      <c r="D171" s="141" t="s">
        <v>174</v>
      </c>
      <c r="E171" s="142" t="s">
        <v>233</v>
      </c>
      <c r="F171" s="239" t="s">
        <v>234</v>
      </c>
      <c r="G171" s="239"/>
      <c r="H171" s="239"/>
      <c r="I171" s="239"/>
      <c r="J171" s="143" t="s">
        <v>235</v>
      </c>
      <c r="K171" s="144">
        <v>83.125</v>
      </c>
      <c r="L171" s="240"/>
      <c r="M171" s="240"/>
      <c r="N171" s="240">
        <f>ROUND(L171*K171,2)</f>
        <v>0</v>
      </c>
      <c r="O171" s="240"/>
      <c r="P171" s="240"/>
      <c r="Q171" s="240"/>
      <c r="R171" s="145"/>
      <c r="T171" s="146" t="s">
        <v>5</v>
      </c>
      <c r="U171" s="43" t="s">
        <v>40</v>
      </c>
      <c r="V171" s="147">
        <v>8.8999999999999996E-2</v>
      </c>
      <c r="W171" s="147">
        <f>V171*K171</f>
        <v>7.3981249999999994</v>
      </c>
      <c r="X171" s="147">
        <v>3.1E-4</v>
      </c>
      <c r="Y171" s="147">
        <f>X171*K171</f>
        <v>2.576875E-2</v>
      </c>
      <c r="Z171" s="147">
        <v>0</v>
      </c>
      <c r="AA171" s="148">
        <f>Z171*K171</f>
        <v>0</v>
      </c>
      <c r="AR171" s="21" t="s">
        <v>178</v>
      </c>
      <c r="AT171" s="21" t="s">
        <v>174</v>
      </c>
      <c r="AU171" s="21" t="s">
        <v>123</v>
      </c>
      <c r="AY171" s="21" t="s">
        <v>173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22</v>
      </c>
      <c r="BK171" s="149">
        <f>ROUND(L171*K171,2)</f>
        <v>0</v>
      </c>
      <c r="BL171" s="21" t="s">
        <v>178</v>
      </c>
      <c r="BM171" s="21" t="s">
        <v>236</v>
      </c>
    </row>
    <row r="172" spans="2:65" s="10" customFormat="1" ht="16.5" customHeight="1">
      <c r="B172" s="150"/>
      <c r="C172" s="151"/>
      <c r="D172" s="151"/>
      <c r="E172" s="152" t="s">
        <v>5</v>
      </c>
      <c r="F172" s="241" t="s">
        <v>237</v>
      </c>
      <c r="G172" s="242"/>
      <c r="H172" s="242"/>
      <c r="I172" s="242"/>
      <c r="J172" s="151"/>
      <c r="K172" s="153">
        <v>83.125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181</v>
      </c>
      <c r="AU172" s="157" t="s">
        <v>123</v>
      </c>
      <c r="AV172" s="10" t="s">
        <v>123</v>
      </c>
      <c r="AW172" s="10" t="s">
        <v>33</v>
      </c>
      <c r="AX172" s="10" t="s">
        <v>75</v>
      </c>
      <c r="AY172" s="157" t="s">
        <v>173</v>
      </c>
    </row>
    <row r="173" spans="2:65" s="11" customFormat="1" ht="16.5" customHeight="1">
      <c r="B173" s="158"/>
      <c r="C173" s="159"/>
      <c r="D173" s="159"/>
      <c r="E173" s="160" t="s">
        <v>5</v>
      </c>
      <c r="F173" s="243" t="s">
        <v>182</v>
      </c>
      <c r="G173" s="244"/>
      <c r="H173" s="244"/>
      <c r="I173" s="244"/>
      <c r="J173" s="159"/>
      <c r="K173" s="161">
        <v>83.125</v>
      </c>
      <c r="L173" s="159"/>
      <c r="M173" s="159"/>
      <c r="N173" s="159"/>
      <c r="O173" s="159"/>
      <c r="P173" s="159"/>
      <c r="Q173" s="159"/>
      <c r="R173" s="162"/>
      <c r="T173" s="163"/>
      <c r="U173" s="159"/>
      <c r="V173" s="159"/>
      <c r="W173" s="159"/>
      <c r="X173" s="159"/>
      <c r="Y173" s="159"/>
      <c r="Z173" s="159"/>
      <c r="AA173" s="164"/>
      <c r="AT173" s="165" t="s">
        <v>181</v>
      </c>
      <c r="AU173" s="165" t="s">
        <v>123</v>
      </c>
      <c r="AV173" s="11" t="s">
        <v>178</v>
      </c>
      <c r="AW173" s="11" t="s">
        <v>33</v>
      </c>
      <c r="AX173" s="11" t="s">
        <v>22</v>
      </c>
      <c r="AY173" s="165" t="s">
        <v>173</v>
      </c>
    </row>
    <row r="174" spans="2:65" s="1" customFormat="1" ht="16.5" customHeight="1">
      <c r="B174" s="140"/>
      <c r="C174" s="166" t="s">
        <v>238</v>
      </c>
      <c r="D174" s="166" t="s">
        <v>218</v>
      </c>
      <c r="E174" s="167" t="s">
        <v>239</v>
      </c>
      <c r="F174" s="247" t="s">
        <v>240</v>
      </c>
      <c r="G174" s="247"/>
      <c r="H174" s="247"/>
      <c r="I174" s="247"/>
      <c r="J174" s="168" t="s">
        <v>235</v>
      </c>
      <c r="K174" s="169">
        <v>83.125</v>
      </c>
      <c r="L174" s="248"/>
      <c r="M174" s="248"/>
      <c r="N174" s="248">
        <f>ROUND(L174*K174,2)</f>
        <v>0</v>
      </c>
      <c r="O174" s="240"/>
      <c r="P174" s="240"/>
      <c r="Q174" s="240"/>
      <c r="R174" s="145"/>
      <c r="T174" s="146" t="s">
        <v>5</v>
      </c>
      <c r="U174" s="43" t="s">
        <v>40</v>
      </c>
      <c r="V174" s="147">
        <v>0</v>
      </c>
      <c r="W174" s="147">
        <f>V174*K174</f>
        <v>0</v>
      </c>
      <c r="X174" s="147">
        <v>4.0000000000000002E-4</v>
      </c>
      <c r="Y174" s="147">
        <f>X174*K174</f>
        <v>3.3250000000000002E-2</v>
      </c>
      <c r="Z174" s="147">
        <v>0</v>
      </c>
      <c r="AA174" s="148">
        <f>Z174*K174</f>
        <v>0</v>
      </c>
      <c r="AR174" s="21" t="s">
        <v>212</v>
      </c>
      <c r="AT174" s="21" t="s">
        <v>218</v>
      </c>
      <c r="AU174" s="21" t="s">
        <v>123</v>
      </c>
      <c r="AY174" s="21" t="s">
        <v>173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22</v>
      </c>
      <c r="BK174" s="149">
        <f>ROUND(L174*K174,2)</f>
        <v>0</v>
      </c>
      <c r="BL174" s="21" t="s">
        <v>178</v>
      </c>
      <c r="BM174" s="21" t="s">
        <v>241</v>
      </c>
    </row>
    <row r="175" spans="2:65" s="1" customFormat="1" ht="16.5" customHeight="1">
      <c r="B175" s="140"/>
      <c r="C175" s="141" t="s">
        <v>242</v>
      </c>
      <c r="D175" s="141" t="s">
        <v>174</v>
      </c>
      <c r="E175" s="142" t="s">
        <v>243</v>
      </c>
      <c r="F175" s="239" t="s">
        <v>244</v>
      </c>
      <c r="G175" s="239"/>
      <c r="H175" s="239"/>
      <c r="I175" s="239"/>
      <c r="J175" s="143" t="s">
        <v>177</v>
      </c>
      <c r="K175" s="144">
        <v>1.3680000000000001</v>
      </c>
      <c r="L175" s="240"/>
      <c r="M175" s="240"/>
      <c r="N175" s="240">
        <f>ROUND(L175*K175,2)</f>
        <v>0</v>
      </c>
      <c r="O175" s="240"/>
      <c r="P175" s="240"/>
      <c r="Q175" s="240"/>
      <c r="R175" s="145"/>
      <c r="T175" s="146" t="s">
        <v>5</v>
      </c>
      <c r="U175" s="43" t="s">
        <v>40</v>
      </c>
      <c r="V175" s="147">
        <v>1.89</v>
      </c>
      <c r="W175" s="147">
        <f>V175*K175</f>
        <v>2.5855200000000003</v>
      </c>
      <c r="X175" s="147">
        <v>2.2563399999999998</v>
      </c>
      <c r="Y175" s="147">
        <f>X175*K175</f>
        <v>3.0866731199999999</v>
      </c>
      <c r="Z175" s="147">
        <v>0</v>
      </c>
      <c r="AA175" s="148">
        <f>Z175*K175</f>
        <v>0</v>
      </c>
      <c r="AR175" s="21" t="s">
        <v>178</v>
      </c>
      <c r="AT175" s="21" t="s">
        <v>174</v>
      </c>
      <c r="AU175" s="21" t="s">
        <v>123</v>
      </c>
      <c r="AY175" s="21" t="s">
        <v>173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22</v>
      </c>
      <c r="BK175" s="149">
        <f>ROUND(L175*K175,2)</f>
        <v>0</v>
      </c>
      <c r="BL175" s="21" t="s">
        <v>178</v>
      </c>
      <c r="BM175" s="21" t="s">
        <v>245</v>
      </c>
    </row>
    <row r="176" spans="2:65" s="10" customFormat="1" ht="16.5" customHeight="1">
      <c r="B176" s="150"/>
      <c r="C176" s="151"/>
      <c r="D176" s="151"/>
      <c r="E176" s="152" t="s">
        <v>5</v>
      </c>
      <c r="F176" s="241" t="s">
        <v>246</v>
      </c>
      <c r="G176" s="242"/>
      <c r="H176" s="242"/>
      <c r="I176" s="242"/>
      <c r="J176" s="151"/>
      <c r="K176" s="153">
        <v>1.3680000000000001</v>
      </c>
      <c r="L176" s="151"/>
      <c r="M176" s="151"/>
      <c r="N176" s="151"/>
      <c r="O176" s="151"/>
      <c r="P176" s="151"/>
      <c r="Q176" s="151"/>
      <c r="R176" s="154"/>
      <c r="T176" s="155"/>
      <c r="U176" s="151"/>
      <c r="V176" s="151"/>
      <c r="W176" s="151"/>
      <c r="X176" s="151"/>
      <c r="Y176" s="151"/>
      <c r="Z176" s="151"/>
      <c r="AA176" s="156"/>
      <c r="AT176" s="157" t="s">
        <v>181</v>
      </c>
      <c r="AU176" s="157" t="s">
        <v>123</v>
      </c>
      <c r="AV176" s="10" t="s">
        <v>123</v>
      </c>
      <c r="AW176" s="10" t="s">
        <v>33</v>
      </c>
      <c r="AX176" s="10" t="s">
        <v>75</v>
      </c>
      <c r="AY176" s="157" t="s">
        <v>173</v>
      </c>
    </row>
    <row r="177" spans="2:65" s="11" customFormat="1" ht="16.5" customHeight="1">
      <c r="B177" s="158"/>
      <c r="C177" s="159"/>
      <c r="D177" s="159"/>
      <c r="E177" s="160" t="s">
        <v>5</v>
      </c>
      <c r="F177" s="243" t="s">
        <v>182</v>
      </c>
      <c r="G177" s="244"/>
      <c r="H177" s="244"/>
      <c r="I177" s="244"/>
      <c r="J177" s="159"/>
      <c r="K177" s="161">
        <v>1.3680000000000001</v>
      </c>
      <c r="L177" s="159"/>
      <c r="M177" s="159"/>
      <c r="N177" s="159"/>
      <c r="O177" s="159"/>
      <c r="P177" s="159"/>
      <c r="Q177" s="159"/>
      <c r="R177" s="162"/>
      <c r="T177" s="163"/>
      <c r="U177" s="159"/>
      <c r="V177" s="159"/>
      <c r="W177" s="159"/>
      <c r="X177" s="159"/>
      <c r="Y177" s="159"/>
      <c r="Z177" s="159"/>
      <c r="AA177" s="164"/>
      <c r="AT177" s="165" t="s">
        <v>181</v>
      </c>
      <c r="AU177" s="165" t="s">
        <v>123</v>
      </c>
      <c r="AV177" s="11" t="s">
        <v>178</v>
      </c>
      <c r="AW177" s="11" t="s">
        <v>33</v>
      </c>
      <c r="AX177" s="11" t="s">
        <v>22</v>
      </c>
      <c r="AY177" s="165" t="s">
        <v>173</v>
      </c>
    </row>
    <row r="178" spans="2:65" s="1" customFormat="1" ht="25.5" customHeight="1">
      <c r="B178" s="140"/>
      <c r="C178" s="141" t="s">
        <v>11</v>
      </c>
      <c r="D178" s="141" t="s">
        <v>174</v>
      </c>
      <c r="E178" s="142" t="s">
        <v>247</v>
      </c>
      <c r="F178" s="239" t="s">
        <v>248</v>
      </c>
      <c r="G178" s="239"/>
      <c r="H178" s="239"/>
      <c r="I178" s="239"/>
      <c r="J178" s="143" t="s">
        <v>249</v>
      </c>
      <c r="K178" s="144">
        <v>45.6</v>
      </c>
      <c r="L178" s="240"/>
      <c r="M178" s="240"/>
      <c r="N178" s="240">
        <f>ROUND(L178*K178,2)</f>
        <v>0</v>
      </c>
      <c r="O178" s="240"/>
      <c r="P178" s="240"/>
      <c r="Q178" s="240"/>
      <c r="R178" s="145"/>
      <c r="T178" s="146" t="s">
        <v>5</v>
      </c>
      <c r="U178" s="43" t="s">
        <v>40</v>
      </c>
      <c r="V178" s="147">
        <v>4.4999999999999998E-2</v>
      </c>
      <c r="W178" s="147">
        <f>V178*K178</f>
        <v>2.052</v>
      </c>
      <c r="X178" s="147">
        <v>4.8999999999999998E-4</v>
      </c>
      <c r="Y178" s="147">
        <f>X178*K178</f>
        <v>2.2343999999999999E-2</v>
      </c>
      <c r="Z178" s="147">
        <v>0</v>
      </c>
      <c r="AA178" s="148">
        <f>Z178*K178</f>
        <v>0</v>
      </c>
      <c r="AR178" s="21" t="s">
        <v>178</v>
      </c>
      <c r="AT178" s="21" t="s">
        <v>174</v>
      </c>
      <c r="AU178" s="21" t="s">
        <v>123</v>
      </c>
      <c r="AY178" s="21" t="s">
        <v>173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22</v>
      </c>
      <c r="BK178" s="149">
        <f>ROUND(L178*K178,2)</f>
        <v>0</v>
      </c>
      <c r="BL178" s="21" t="s">
        <v>178</v>
      </c>
      <c r="BM178" s="21" t="s">
        <v>250</v>
      </c>
    </row>
    <row r="179" spans="2:65" s="10" customFormat="1" ht="16.5" customHeight="1">
      <c r="B179" s="150"/>
      <c r="C179" s="151"/>
      <c r="D179" s="151"/>
      <c r="E179" s="152" t="s">
        <v>5</v>
      </c>
      <c r="F179" s="241" t="s">
        <v>251</v>
      </c>
      <c r="G179" s="242"/>
      <c r="H179" s="242"/>
      <c r="I179" s="242"/>
      <c r="J179" s="151"/>
      <c r="K179" s="153">
        <v>45.6</v>
      </c>
      <c r="L179" s="151"/>
      <c r="M179" s="151"/>
      <c r="N179" s="151"/>
      <c r="O179" s="151"/>
      <c r="P179" s="151"/>
      <c r="Q179" s="151"/>
      <c r="R179" s="154"/>
      <c r="T179" s="155"/>
      <c r="U179" s="151"/>
      <c r="V179" s="151"/>
      <c r="W179" s="151"/>
      <c r="X179" s="151"/>
      <c r="Y179" s="151"/>
      <c r="Z179" s="151"/>
      <c r="AA179" s="156"/>
      <c r="AT179" s="157" t="s">
        <v>181</v>
      </c>
      <c r="AU179" s="157" t="s">
        <v>123</v>
      </c>
      <c r="AV179" s="10" t="s">
        <v>123</v>
      </c>
      <c r="AW179" s="10" t="s">
        <v>33</v>
      </c>
      <c r="AX179" s="10" t="s">
        <v>75</v>
      </c>
      <c r="AY179" s="157" t="s">
        <v>173</v>
      </c>
    </row>
    <row r="180" spans="2:65" s="11" customFormat="1" ht="16.5" customHeight="1">
      <c r="B180" s="158"/>
      <c r="C180" s="159"/>
      <c r="D180" s="159"/>
      <c r="E180" s="160" t="s">
        <v>5</v>
      </c>
      <c r="F180" s="243" t="s">
        <v>182</v>
      </c>
      <c r="G180" s="244"/>
      <c r="H180" s="244"/>
      <c r="I180" s="244"/>
      <c r="J180" s="159"/>
      <c r="K180" s="161">
        <v>45.6</v>
      </c>
      <c r="L180" s="159"/>
      <c r="M180" s="159"/>
      <c r="N180" s="159"/>
      <c r="O180" s="159"/>
      <c r="P180" s="159"/>
      <c r="Q180" s="159"/>
      <c r="R180" s="162"/>
      <c r="T180" s="163"/>
      <c r="U180" s="159"/>
      <c r="V180" s="159"/>
      <c r="W180" s="159"/>
      <c r="X180" s="159"/>
      <c r="Y180" s="159"/>
      <c r="Z180" s="159"/>
      <c r="AA180" s="164"/>
      <c r="AT180" s="165" t="s">
        <v>181</v>
      </c>
      <c r="AU180" s="165" t="s">
        <v>123</v>
      </c>
      <c r="AV180" s="11" t="s">
        <v>178</v>
      </c>
      <c r="AW180" s="11" t="s">
        <v>33</v>
      </c>
      <c r="AX180" s="11" t="s">
        <v>22</v>
      </c>
      <c r="AY180" s="165" t="s">
        <v>173</v>
      </c>
    </row>
    <row r="181" spans="2:65" s="1" customFormat="1" ht="16.5" customHeight="1">
      <c r="B181" s="140"/>
      <c r="C181" s="141" t="s">
        <v>252</v>
      </c>
      <c r="D181" s="141" t="s">
        <v>174</v>
      </c>
      <c r="E181" s="142" t="s">
        <v>253</v>
      </c>
      <c r="F181" s="239" t="s">
        <v>254</v>
      </c>
      <c r="G181" s="239"/>
      <c r="H181" s="239"/>
      <c r="I181" s="239"/>
      <c r="J181" s="143" t="s">
        <v>177</v>
      </c>
      <c r="K181" s="144">
        <v>1.2410000000000001</v>
      </c>
      <c r="L181" s="240"/>
      <c r="M181" s="240"/>
      <c r="N181" s="240">
        <f>ROUND(L181*K181,2)</f>
        <v>0</v>
      </c>
      <c r="O181" s="240"/>
      <c r="P181" s="240"/>
      <c r="Q181" s="240"/>
      <c r="R181" s="145"/>
      <c r="T181" s="146" t="s">
        <v>5</v>
      </c>
      <c r="U181" s="43" t="s">
        <v>40</v>
      </c>
      <c r="V181" s="147">
        <v>0.629</v>
      </c>
      <c r="W181" s="147">
        <f>V181*K181</f>
        <v>0.78058900000000009</v>
      </c>
      <c r="X181" s="147">
        <v>2.2563399999999998</v>
      </c>
      <c r="Y181" s="147">
        <f>X181*K181</f>
        <v>2.8001179399999998</v>
      </c>
      <c r="Z181" s="147">
        <v>0</v>
      </c>
      <c r="AA181" s="148">
        <f>Z181*K181</f>
        <v>0</v>
      </c>
      <c r="AR181" s="21" t="s">
        <v>178</v>
      </c>
      <c r="AT181" s="21" t="s">
        <v>174</v>
      </c>
      <c r="AU181" s="21" t="s">
        <v>123</v>
      </c>
      <c r="AY181" s="21" t="s">
        <v>173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22</v>
      </c>
      <c r="BK181" s="149">
        <f>ROUND(L181*K181,2)</f>
        <v>0</v>
      </c>
      <c r="BL181" s="21" t="s">
        <v>178</v>
      </c>
      <c r="BM181" s="21" t="s">
        <v>255</v>
      </c>
    </row>
    <row r="182" spans="2:65" s="10" customFormat="1" ht="16.5" customHeight="1">
      <c r="B182" s="150"/>
      <c r="C182" s="151"/>
      <c r="D182" s="151"/>
      <c r="E182" s="152" t="s">
        <v>5</v>
      </c>
      <c r="F182" s="241" t="s">
        <v>256</v>
      </c>
      <c r="G182" s="242"/>
      <c r="H182" s="242"/>
      <c r="I182" s="242"/>
      <c r="J182" s="151"/>
      <c r="K182" s="153">
        <v>1.2410000000000001</v>
      </c>
      <c r="L182" s="151"/>
      <c r="M182" s="151"/>
      <c r="N182" s="151"/>
      <c r="O182" s="151"/>
      <c r="P182" s="151"/>
      <c r="Q182" s="151"/>
      <c r="R182" s="154"/>
      <c r="T182" s="155"/>
      <c r="U182" s="151"/>
      <c r="V182" s="151"/>
      <c r="W182" s="151"/>
      <c r="X182" s="151"/>
      <c r="Y182" s="151"/>
      <c r="Z182" s="151"/>
      <c r="AA182" s="156"/>
      <c r="AT182" s="157" t="s">
        <v>181</v>
      </c>
      <c r="AU182" s="157" t="s">
        <v>123</v>
      </c>
      <c r="AV182" s="10" t="s">
        <v>123</v>
      </c>
      <c r="AW182" s="10" t="s">
        <v>33</v>
      </c>
      <c r="AX182" s="10" t="s">
        <v>75</v>
      </c>
      <c r="AY182" s="157" t="s">
        <v>173</v>
      </c>
    </row>
    <row r="183" spans="2:65" s="11" customFormat="1" ht="16.5" customHeight="1">
      <c r="B183" s="158"/>
      <c r="C183" s="159"/>
      <c r="D183" s="159"/>
      <c r="E183" s="160" t="s">
        <v>5</v>
      </c>
      <c r="F183" s="243" t="s">
        <v>182</v>
      </c>
      <c r="G183" s="244"/>
      <c r="H183" s="244"/>
      <c r="I183" s="244"/>
      <c r="J183" s="159"/>
      <c r="K183" s="161">
        <v>1.2410000000000001</v>
      </c>
      <c r="L183" s="159"/>
      <c r="M183" s="159"/>
      <c r="N183" s="159"/>
      <c r="O183" s="159"/>
      <c r="P183" s="159"/>
      <c r="Q183" s="159"/>
      <c r="R183" s="162"/>
      <c r="T183" s="163"/>
      <c r="U183" s="159"/>
      <c r="V183" s="159"/>
      <c r="W183" s="159"/>
      <c r="X183" s="159"/>
      <c r="Y183" s="159"/>
      <c r="Z183" s="159"/>
      <c r="AA183" s="164"/>
      <c r="AT183" s="165" t="s">
        <v>181</v>
      </c>
      <c r="AU183" s="165" t="s">
        <v>123</v>
      </c>
      <c r="AV183" s="11" t="s">
        <v>178</v>
      </c>
      <c r="AW183" s="11" t="s">
        <v>33</v>
      </c>
      <c r="AX183" s="11" t="s">
        <v>22</v>
      </c>
      <c r="AY183" s="165" t="s">
        <v>173</v>
      </c>
    </row>
    <row r="184" spans="2:65" s="1" customFormat="1" ht="25.5" customHeight="1">
      <c r="B184" s="140"/>
      <c r="C184" s="141" t="s">
        <v>257</v>
      </c>
      <c r="D184" s="141" t="s">
        <v>174</v>
      </c>
      <c r="E184" s="142" t="s">
        <v>258</v>
      </c>
      <c r="F184" s="239" t="s">
        <v>259</v>
      </c>
      <c r="G184" s="239"/>
      <c r="H184" s="239"/>
      <c r="I184" s="239"/>
      <c r="J184" s="143" t="s">
        <v>209</v>
      </c>
      <c r="K184" s="144">
        <v>6.5000000000000002E-2</v>
      </c>
      <c r="L184" s="240"/>
      <c r="M184" s="240"/>
      <c r="N184" s="240">
        <f>ROUND(L184*K184,2)</f>
        <v>0</v>
      </c>
      <c r="O184" s="240"/>
      <c r="P184" s="240"/>
      <c r="Q184" s="240"/>
      <c r="R184" s="145"/>
      <c r="T184" s="146" t="s">
        <v>5</v>
      </c>
      <c r="U184" s="43" t="s">
        <v>40</v>
      </c>
      <c r="V184" s="147">
        <v>15.231</v>
      </c>
      <c r="W184" s="147">
        <f>V184*K184</f>
        <v>0.99001499999999998</v>
      </c>
      <c r="X184" s="147">
        <v>1.0525899999999999</v>
      </c>
      <c r="Y184" s="147">
        <f>X184*K184</f>
        <v>6.8418350000000003E-2</v>
      </c>
      <c r="Z184" s="147">
        <v>0</v>
      </c>
      <c r="AA184" s="148">
        <f>Z184*K184</f>
        <v>0</v>
      </c>
      <c r="AR184" s="21" t="s">
        <v>178</v>
      </c>
      <c r="AT184" s="21" t="s">
        <v>174</v>
      </c>
      <c r="AU184" s="21" t="s">
        <v>123</v>
      </c>
      <c r="AY184" s="21" t="s">
        <v>173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22</v>
      </c>
      <c r="BK184" s="149">
        <f>ROUND(L184*K184,2)</f>
        <v>0</v>
      </c>
      <c r="BL184" s="21" t="s">
        <v>178</v>
      </c>
      <c r="BM184" s="21" t="s">
        <v>260</v>
      </c>
    </row>
    <row r="185" spans="2:65" s="10" customFormat="1" ht="16.5" customHeight="1">
      <c r="B185" s="150"/>
      <c r="C185" s="151"/>
      <c r="D185" s="151"/>
      <c r="E185" s="152" t="s">
        <v>5</v>
      </c>
      <c r="F185" s="241" t="s">
        <v>261</v>
      </c>
      <c r="G185" s="242"/>
      <c r="H185" s="242"/>
      <c r="I185" s="242"/>
      <c r="J185" s="151"/>
      <c r="K185" s="153">
        <v>6.5000000000000002E-2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181</v>
      </c>
      <c r="AU185" s="157" t="s">
        <v>123</v>
      </c>
      <c r="AV185" s="10" t="s">
        <v>123</v>
      </c>
      <c r="AW185" s="10" t="s">
        <v>33</v>
      </c>
      <c r="AX185" s="10" t="s">
        <v>75</v>
      </c>
      <c r="AY185" s="157" t="s">
        <v>173</v>
      </c>
    </row>
    <row r="186" spans="2:65" s="11" customFormat="1" ht="16.5" customHeight="1">
      <c r="B186" s="158"/>
      <c r="C186" s="159"/>
      <c r="D186" s="159"/>
      <c r="E186" s="160" t="s">
        <v>5</v>
      </c>
      <c r="F186" s="243" t="s">
        <v>182</v>
      </c>
      <c r="G186" s="244"/>
      <c r="H186" s="244"/>
      <c r="I186" s="244"/>
      <c r="J186" s="159"/>
      <c r="K186" s="161">
        <v>6.5000000000000002E-2</v>
      </c>
      <c r="L186" s="159"/>
      <c r="M186" s="159"/>
      <c r="N186" s="159"/>
      <c r="O186" s="159"/>
      <c r="P186" s="159"/>
      <c r="Q186" s="159"/>
      <c r="R186" s="162"/>
      <c r="T186" s="163"/>
      <c r="U186" s="159"/>
      <c r="V186" s="159"/>
      <c r="W186" s="159"/>
      <c r="X186" s="159"/>
      <c r="Y186" s="159"/>
      <c r="Z186" s="159"/>
      <c r="AA186" s="164"/>
      <c r="AT186" s="165" t="s">
        <v>181</v>
      </c>
      <c r="AU186" s="165" t="s">
        <v>123</v>
      </c>
      <c r="AV186" s="11" t="s">
        <v>178</v>
      </c>
      <c r="AW186" s="11" t="s">
        <v>33</v>
      </c>
      <c r="AX186" s="11" t="s">
        <v>22</v>
      </c>
      <c r="AY186" s="165" t="s">
        <v>173</v>
      </c>
    </row>
    <row r="187" spans="2:65" s="9" customFormat="1" ht="29.85" customHeight="1">
      <c r="B187" s="129"/>
      <c r="C187" s="130"/>
      <c r="D187" s="139" t="s">
        <v>137</v>
      </c>
      <c r="E187" s="139"/>
      <c r="F187" s="139"/>
      <c r="G187" s="139"/>
      <c r="H187" s="139"/>
      <c r="I187" s="139"/>
      <c r="J187" s="139"/>
      <c r="K187" s="139"/>
      <c r="L187" s="139"/>
      <c r="M187" s="139"/>
      <c r="N187" s="259">
        <f>BK187</f>
        <v>0</v>
      </c>
      <c r="O187" s="260"/>
      <c r="P187" s="260"/>
      <c r="Q187" s="260"/>
      <c r="R187" s="132"/>
      <c r="T187" s="133"/>
      <c r="U187" s="130"/>
      <c r="V187" s="130"/>
      <c r="W187" s="134">
        <f>SUM(W188:W210)</f>
        <v>59.994960000000006</v>
      </c>
      <c r="X187" s="130"/>
      <c r="Y187" s="134">
        <f>SUM(Y188:Y210)</f>
        <v>4.8963353900000008</v>
      </c>
      <c r="Z187" s="130"/>
      <c r="AA187" s="135">
        <f>SUM(AA188:AA210)</f>
        <v>0</v>
      </c>
      <c r="AR187" s="136" t="s">
        <v>22</v>
      </c>
      <c r="AT187" s="137" t="s">
        <v>74</v>
      </c>
      <c r="AU187" s="137" t="s">
        <v>22</v>
      </c>
      <c r="AY187" s="136" t="s">
        <v>173</v>
      </c>
      <c r="BK187" s="138">
        <f>SUM(BK188:BK210)</f>
        <v>0</v>
      </c>
    </row>
    <row r="188" spans="2:65" s="1" customFormat="1" ht="25.5" customHeight="1">
      <c r="B188" s="140"/>
      <c r="C188" s="141" t="s">
        <v>262</v>
      </c>
      <c r="D188" s="141" t="s">
        <v>174</v>
      </c>
      <c r="E188" s="142" t="s">
        <v>263</v>
      </c>
      <c r="F188" s="239" t="s">
        <v>264</v>
      </c>
      <c r="G188" s="239"/>
      <c r="H188" s="239"/>
      <c r="I188" s="239"/>
      <c r="J188" s="143" t="s">
        <v>235</v>
      </c>
      <c r="K188" s="144">
        <v>1.056</v>
      </c>
      <c r="L188" s="240"/>
      <c r="M188" s="240"/>
      <c r="N188" s="240">
        <f>ROUND(L188*K188,2)</f>
        <v>0</v>
      </c>
      <c r="O188" s="240"/>
      <c r="P188" s="240"/>
      <c r="Q188" s="240"/>
      <c r="R188" s="145"/>
      <c r="T188" s="146" t="s">
        <v>5</v>
      </c>
      <c r="U188" s="43" t="s">
        <v>40</v>
      </c>
      <c r="V188" s="147">
        <v>1.48</v>
      </c>
      <c r="W188" s="147">
        <f>V188*K188</f>
        <v>1.56288</v>
      </c>
      <c r="X188" s="147">
        <v>0.40661999999999998</v>
      </c>
      <c r="Y188" s="147">
        <f>X188*K188</f>
        <v>0.42939072</v>
      </c>
      <c r="Z188" s="147">
        <v>0</v>
      </c>
      <c r="AA188" s="148">
        <f>Z188*K188</f>
        <v>0</v>
      </c>
      <c r="AR188" s="21" t="s">
        <v>178</v>
      </c>
      <c r="AT188" s="21" t="s">
        <v>174</v>
      </c>
      <c r="AU188" s="21" t="s">
        <v>123</v>
      </c>
      <c r="AY188" s="21" t="s">
        <v>173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1" t="s">
        <v>22</v>
      </c>
      <c r="BK188" s="149">
        <f>ROUND(L188*K188,2)</f>
        <v>0</v>
      </c>
      <c r="BL188" s="21" t="s">
        <v>178</v>
      </c>
      <c r="BM188" s="21" t="s">
        <v>265</v>
      </c>
    </row>
    <row r="189" spans="2:65" s="10" customFormat="1" ht="16.5" customHeight="1">
      <c r="B189" s="150"/>
      <c r="C189" s="151"/>
      <c r="D189" s="151"/>
      <c r="E189" s="152" t="s">
        <v>5</v>
      </c>
      <c r="F189" s="241" t="s">
        <v>266</v>
      </c>
      <c r="G189" s="242"/>
      <c r="H189" s="242"/>
      <c r="I189" s="242"/>
      <c r="J189" s="151"/>
      <c r="K189" s="153">
        <v>1.056</v>
      </c>
      <c r="L189" s="151"/>
      <c r="M189" s="151"/>
      <c r="N189" s="151"/>
      <c r="O189" s="151"/>
      <c r="P189" s="151"/>
      <c r="Q189" s="151"/>
      <c r="R189" s="154"/>
      <c r="T189" s="155"/>
      <c r="U189" s="151"/>
      <c r="V189" s="151"/>
      <c r="W189" s="151"/>
      <c r="X189" s="151"/>
      <c r="Y189" s="151"/>
      <c r="Z189" s="151"/>
      <c r="AA189" s="156"/>
      <c r="AT189" s="157" t="s">
        <v>181</v>
      </c>
      <c r="AU189" s="157" t="s">
        <v>123</v>
      </c>
      <c r="AV189" s="10" t="s">
        <v>123</v>
      </c>
      <c r="AW189" s="10" t="s">
        <v>33</v>
      </c>
      <c r="AX189" s="10" t="s">
        <v>75</v>
      </c>
      <c r="AY189" s="157" t="s">
        <v>173</v>
      </c>
    </row>
    <row r="190" spans="2:65" s="11" customFormat="1" ht="16.5" customHeight="1">
      <c r="B190" s="158"/>
      <c r="C190" s="159"/>
      <c r="D190" s="159"/>
      <c r="E190" s="160" t="s">
        <v>5</v>
      </c>
      <c r="F190" s="243" t="s">
        <v>182</v>
      </c>
      <c r="G190" s="244"/>
      <c r="H190" s="244"/>
      <c r="I190" s="244"/>
      <c r="J190" s="159"/>
      <c r="K190" s="161">
        <v>1.056</v>
      </c>
      <c r="L190" s="159"/>
      <c r="M190" s="159"/>
      <c r="N190" s="159"/>
      <c r="O190" s="159"/>
      <c r="P190" s="159"/>
      <c r="Q190" s="159"/>
      <c r="R190" s="162"/>
      <c r="T190" s="163"/>
      <c r="U190" s="159"/>
      <c r="V190" s="159"/>
      <c r="W190" s="159"/>
      <c r="X190" s="159"/>
      <c r="Y190" s="159"/>
      <c r="Z190" s="159"/>
      <c r="AA190" s="164"/>
      <c r="AT190" s="165" t="s">
        <v>181</v>
      </c>
      <c r="AU190" s="165" t="s">
        <v>123</v>
      </c>
      <c r="AV190" s="11" t="s">
        <v>178</v>
      </c>
      <c r="AW190" s="11" t="s">
        <v>33</v>
      </c>
      <c r="AX190" s="11" t="s">
        <v>22</v>
      </c>
      <c r="AY190" s="165" t="s">
        <v>173</v>
      </c>
    </row>
    <row r="191" spans="2:65" s="1" customFormat="1" ht="25.5" customHeight="1">
      <c r="B191" s="140"/>
      <c r="C191" s="141" t="s">
        <v>267</v>
      </c>
      <c r="D191" s="141" t="s">
        <v>174</v>
      </c>
      <c r="E191" s="142" t="s">
        <v>268</v>
      </c>
      <c r="F191" s="239" t="s">
        <v>269</v>
      </c>
      <c r="G191" s="239"/>
      <c r="H191" s="239"/>
      <c r="I191" s="239"/>
      <c r="J191" s="143" t="s">
        <v>270</v>
      </c>
      <c r="K191" s="144">
        <v>1</v>
      </c>
      <c r="L191" s="240"/>
      <c r="M191" s="240"/>
      <c r="N191" s="240">
        <f>ROUND(L191*K191,2)</f>
        <v>0</v>
      </c>
      <c r="O191" s="240"/>
      <c r="P191" s="240"/>
      <c r="Q191" s="240"/>
      <c r="R191" s="145"/>
      <c r="T191" s="146" t="s">
        <v>5</v>
      </c>
      <c r="U191" s="43" t="s">
        <v>40</v>
      </c>
      <c r="V191" s="147">
        <v>0.23799999999999999</v>
      </c>
      <c r="W191" s="147">
        <f>V191*K191</f>
        <v>0.23799999999999999</v>
      </c>
      <c r="X191" s="147">
        <v>1.8280000000000001E-2</v>
      </c>
      <c r="Y191" s="147">
        <f>X191*K191</f>
        <v>1.8280000000000001E-2</v>
      </c>
      <c r="Z191" s="147">
        <v>0</v>
      </c>
      <c r="AA191" s="148">
        <f>Z191*K191</f>
        <v>0</v>
      </c>
      <c r="AR191" s="21" t="s">
        <v>178</v>
      </c>
      <c r="AT191" s="21" t="s">
        <v>174</v>
      </c>
      <c r="AU191" s="21" t="s">
        <v>123</v>
      </c>
      <c r="AY191" s="21" t="s">
        <v>173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22</v>
      </c>
      <c r="BK191" s="149">
        <f>ROUND(L191*K191,2)</f>
        <v>0</v>
      </c>
      <c r="BL191" s="21" t="s">
        <v>178</v>
      </c>
      <c r="BM191" s="21" t="s">
        <v>271</v>
      </c>
    </row>
    <row r="192" spans="2:65" s="1" customFormat="1" ht="25.5" customHeight="1">
      <c r="B192" s="140"/>
      <c r="C192" s="141" t="s">
        <v>272</v>
      </c>
      <c r="D192" s="141" t="s">
        <v>174</v>
      </c>
      <c r="E192" s="142" t="s">
        <v>273</v>
      </c>
      <c r="F192" s="239" t="s">
        <v>274</v>
      </c>
      <c r="G192" s="239"/>
      <c r="H192" s="239"/>
      <c r="I192" s="239"/>
      <c r="J192" s="143" t="s">
        <v>270</v>
      </c>
      <c r="K192" s="144">
        <v>8</v>
      </c>
      <c r="L192" s="240"/>
      <c r="M192" s="240"/>
      <c r="N192" s="240">
        <f>ROUND(L192*K192,2)</f>
        <v>0</v>
      </c>
      <c r="O192" s="240"/>
      <c r="P192" s="240"/>
      <c r="Q192" s="240"/>
      <c r="R192" s="145"/>
      <c r="T192" s="146" t="s">
        <v>5</v>
      </c>
      <c r="U192" s="43" t="s">
        <v>40</v>
      </c>
      <c r="V192" s="147">
        <v>0.318</v>
      </c>
      <c r="W192" s="147">
        <f>V192*K192</f>
        <v>2.544</v>
      </c>
      <c r="X192" s="147">
        <v>2.3210000000000001E-2</v>
      </c>
      <c r="Y192" s="147">
        <f>X192*K192</f>
        <v>0.18568000000000001</v>
      </c>
      <c r="Z192" s="147">
        <v>0</v>
      </c>
      <c r="AA192" s="148">
        <f>Z192*K192</f>
        <v>0</v>
      </c>
      <c r="AR192" s="21" t="s">
        <v>178</v>
      </c>
      <c r="AT192" s="21" t="s">
        <v>174</v>
      </c>
      <c r="AU192" s="21" t="s">
        <v>123</v>
      </c>
      <c r="AY192" s="21" t="s">
        <v>173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22</v>
      </c>
      <c r="BK192" s="149">
        <f>ROUND(L192*K192,2)</f>
        <v>0</v>
      </c>
      <c r="BL192" s="21" t="s">
        <v>178</v>
      </c>
      <c r="BM192" s="21" t="s">
        <v>275</v>
      </c>
    </row>
    <row r="193" spans="2:65" s="10" customFormat="1" ht="16.5" customHeight="1">
      <c r="B193" s="150"/>
      <c r="C193" s="151"/>
      <c r="D193" s="151"/>
      <c r="E193" s="152" t="s">
        <v>5</v>
      </c>
      <c r="F193" s="241" t="s">
        <v>276</v>
      </c>
      <c r="G193" s="242"/>
      <c r="H193" s="242"/>
      <c r="I193" s="242"/>
      <c r="J193" s="151"/>
      <c r="K193" s="153">
        <v>8</v>
      </c>
      <c r="L193" s="151"/>
      <c r="M193" s="151"/>
      <c r="N193" s="151"/>
      <c r="O193" s="151"/>
      <c r="P193" s="151"/>
      <c r="Q193" s="151"/>
      <c r="R193" s="154"/>
      <c r="T193" s="155"/>
      <c r="U193" s="151"/>
      <c r="V193" s="151"/>
      <c r="W193" s="151"/>
      <c r="X193" s="151"/>
      <c r="Y193" s="151"/>
      <c r="Z193" s="151"/>
      <c r="AA193" s="156"/>
      <c r="AT193" s="157" t="s">
        <v>181</v>
      </c>
      <c r="AU193" s="157" t="s">
        <v>123</v>
      </c>
      <c r="AV193" s="10" t="s">
        <v>123</v>
      </c>
      <c r="AW193" s="10" t="s">
        <v>33</v>
      </c>
      <c r="AX193" s="10" t="s">
        <v>75</v>
      </c>
      <c r="AY193" s="157" t="s">
        <v>173</v>
      </c>
    </row>
    <row r="194" spans="2:65" s="11" customFormat="1" ht="16.5" customHeight="1">
      <c r="B194" s="158"/>
      <c r="C194" s="159"/>
      <c r="D194" s="159"/>
      <c r="E194" s="160" t="s">
        <v>5</v>
      </c>
      <c r="F194" s="243" t="s">
        <v>182</v>
      </c>
      <c r="G194" s="244"/>
      <c r="H194" s="244"/>
      <c r="I194" s="244"/>
      <c r="J194" s="159"/>
      <c r="K194" s="161">
        <v>8</v>
      </c>
      <c r="L194" s="159"/>
      <c r="M194" s="159"/>
      <c r="N194" s="159"/>
      <c r="O194" s="159"/>
      <c r="P194" s="159"/>
      <c r="Q194" s="159"/>
      <c r="R194" s="162"/>
      <c r="T194" s="163"/>
      <c r="U194" s="159"/>
      <c r="V194" s="159"/>
      <c r="W194" s="159"/>
      <c r="X194" s="159"/>
      <c r="Y194" s="159"/>
      <c r="Z194" s="159"/>
      <c r="AA194" s="164"/>
      <c r="AT194" s="165" t="s">
        <v>181</v>
      </c>
      <c r="AU194" s="165" t="s">
        <v>123</v>
      </c>
      <c r="AV194" s="11" t="s">
        <v>178</v>
      </c>
      <c r="AW194" s="11" t="s">
        <v>33</v>
      </c>
      <c r="AX194" s="11" t="s">
        <v>22</v>
      </c>
      <c r="AY194" s="165" t="s">
        <v>173</v>
      </c>
    </row>
    <row r="195" spans="2:65" s="1" customFormat="1" ht="25.5" customHeight="1">
      <c r="B195" s="140"/>
      <c r="C195" s="141" t="s">
        <v>10</v>
      </c>
      <c r="D195" s="141" t="s">
        <v>174</v>
      </c>
      <c r="E195" s="142" t="s">
        <v>277</v>
      </c>
      <c r="F195" s="239" t="s">
        <v>278</v>
      </c>
      <c r="G195" s="239"/>
      <c r="H195" s="239"/>
      <c r="I195" s="239"/>
      <c r="J195" s="143" t="s">
        <v>270</v>
      </c>
      <c r="K195" s="144">
        <v>4</v>
      </c>
      <c r="L195" s="240"/>
      <c r="M195" s="240"/>
      <c r="N195" s="240">
        <f>ROUND(L195*K195,2)</f>
        <v>0</v>
      </c>
      <c r="O195" s="240"/>
      <c r="P195" s="240"/>
      <c r="Q195" s="240"/>
      <c r="R195" s="145"/>
      <c r="T195" s="146" t="s">
        <v>5</v>
      </c>
      <c r="U195" s="43" t="s">
        <v>40</v>
      </c>
      <c r="V195" s="147">
        <v>0.33800000000000002</v>
      </c>
      <c r="W195" s="147">
        <f>V195*K195</f>
        <v>1.3520000000000001</v>
      </c>
      <c r="X195" s="147">
        <v>3.1919999999999997E-2</v>
      </c>
      <c r="Y195" s="147">
        <f>X195*K195</f>
        <v>0.12767999999999999</v>
      </c>
      <c r="Z195" s="147">
        <v>0</v>
      </c>
      <c r="AA195" s="148">
        <f>Z195*K195</f>
        <v>0</v>
      </c>
      <c r="AR195" s="21" t="s">
        <v>178</v>
      </c>
      <c r="AT195" s="21" t="s">
        <v>174</v>
      </c>
      <c r="AU195" s="21" t="s">
        <v>123</v>
      </c>
      <c r="AY195" s="21" t="s">
        <v>173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22</v>
      </c>
      <c r="BK195" s="149">
        <f>ROUND(L195*K195,2)</f>
        <v>0</v>
      </c>
      <c r="BL195" s="21" t="s">
        <v>178</v>
      </c>
      <c r="BM195" s="21" t="s">
        <v>279</v>
      </c>
    </row>
    <row r="196" spans="2:65" s="1" customFormat="1" ht="25.5" customHeight="1">
      <c r="B196" s="140"/>
      <c r="C196" s="141" t="s">
        <v>280</v>
      </c>
      <c r="D196" s="141" t="s">
        <v>174</v>
      </c>
      <c r="E196" s="142" t="s">
        <v>281</v>
      </c>
      <c r="F196" s="239" t="s">
        <v>282</v>
      </c>
      <c r="G196" s="239"/>
      <c r="H196" s="239"/>
      <c r="I196" s="239"/>
      <c r="J196" s="143" t="s">
        <v>270</v>
      </c>
      <c r="K196" s="144">
        <v>2</v>
      </c>
      <c r="L196" s="240"/>
      <c r="M196" s="240"/>
      <c r="N196" s="240">
        <f>ROUND(L196*K196,2)</f>
        <v>0</v>
      </c>
      <c r="O196" s="240"/>
      <c r="P196" s="240"/>
      <c r="Q196" s="240"/>
      <c r="R196" s="145"/>
      <c r="T196" s="146" t="s">
        <v>5</v>
      </c>
      <c r="U196" s="43" t="s">
        <v>40</v>
      </c>
      <c r="V196" s="147">
        <v>0.34799999999999998</v>
      </c>
      <c r="W196" s="147">
        <f>V196*K196</f>
        <v>0.69599999999999995</v>
      </c>
      <c r="X196" s="147">
        <v>3.6319999999999998E-2</v>
      </c>
      <c r="Y196" s="147">
        <f>X196*K196</f>
        <v>7.2639999999999996E-2</v>
      </c>
      <c r="Z196" s="147">
        <v>0</v>
      </c>
      <c r="AA196" s="148">
        <f>Z196*K196</f>
        <v>0</v>
      </c>
      <c r="AR196" s="21" t="s">
        <v>178</v>
      </c>
      <c r="AT196" s="21" t="s">
        <v>174</v>
      </c>
      <c r="AU196" s="21" t="s">
        <v>123</v>
      </c>
      <c r="AY196" s="21" t="s">
        <v>173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1" t="s">
        <v>22</v>
      </c>
      <c r="BK196" s="149">
        <f>ROUND(L196*K196,2)</f>
        <v>0</v>
      </c>
      <c r="BL196" s="21" t="s">
        <v>178</v>
      </c>
      <c r="BM196" s="21" t="s">
        <v>283</v>
      </c>
    </row>
    <row r="197" spans="2:65" s="1" customFormat="1" ht="25.5" customHeight="1">
      <c r="B197" s="140"/>
      <c r="C197" s="141" t="s">
        <v>284</v>
      </c>
      <c r="D197" s="141" t="s">
        <v>174</v>
      </c>
      <c r="E197" s="142" t="s">
        <v>285</v>
      </c>
      <c r="F197" s="239" t="s">
        <v>286</v>
      </c>
      <c r="G197" s="239"/>
      <c r="H197" s="239"/>
      <c r="I197" s="239"/>
      <c r="J197" s="143" t="s">
        <v>209</v>
      </c>
      <c r="K197" s="144">
        <v>0.41899999999999998</v>
      </c>
      <c r="L197" s="240"/>
      <c r="M197" s="240"/>
      <c r="N197" s="240">
        <f>ROUND(L197*K197,2)</f>
        <v>0</v>
      </c>
      <c r="O197" s="240"/>
      <c r="P197" s="240"/>
      <c r="Q197" s="240"/>
      <c r="R197" s="145"/>
      <c r="T197" s="146" t="s">
        <v>5</v>
      </c>
      <c r="U197" s="43" t="s">
        <v>40</v>
      </c>
      <c r="V197" s="147">
        <v>34.5</v>
      </c>
      <c r="W197" s="147">
        <f>V197*K197</f>
        <v>14.455499999999999</v>
      </c>
      <c r="X197" s="147">
        <v>1.0900000000000001</v>
      </c>
      <c r="Y197" s="147">
        <f>X197*K197</f>
        <v>0.45671</v>
      </c>
      <c r="Z197" s="147">
        <v>0</v>
      </c>
      <c r="AA197" s="148">
        <f>Z197*K197</f>
        <v>0</v>
      </c>
      <c r="AR197" s="21" t="s">
        <v>178</v>
      </c>
      <c r="AT197" s="21" t="s">
        <v>174</v>
      </c>
      <c r="AU197" s="21" t="s">
        <v>123</v>
      </c>
      <c r="AY197" s="21" t="s">
        <v>173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22</v>
      </c>
      <c r="BK197" s="149">
        <f>ROUND(L197*K197,2)</f>
        <v>0</v>
      </c>
      <c r="BL197" s="21" t="s">
        <v>178</v>
      </c>
      <c r="BM197" s="21" t="s">
        <v>287</v>
      </c>
    </row>
    <row r="198" spans="2:65" s="10" customFormat="1" ht="16.5" customHeight="1">
      <c r="B198" s="150"/>
      <c r="C198" s="151"/>
      <c r="D198" s="151"/>
      <c r="E198" s="152" t="s">
        <v>5</v>
      </c>
      <c r="F198" s="241" t="s">
        <v>288</v>
      </c>
      <c r="G198" s="242"/>
      <c r="H198" s="242"/>
      <c r="I198" s="242"/>
      <c r="J198" s="151"/>
      <c r="K198" s="153">
        <v>0.41899999999999998</v>
      </c>
      <c r="L198" s="151"/>
      <c r="M198" s="151"/>
      <c r="N198" s="151"/>
      <c r="O198" s="151"/>
      <c r="P198" s="151"/>
      <c r="Q198" s="151"/>
      <c r="R198" s="154"/>
      <c r="T198" s="155"/>
      <c r="U198" s="151"/>
      <c r="V198" s="151"/>
      <c r="W198" s="151"/>
      <c r="X198" s="151"/>
      <c r="Y198" s="151"/>
      <c r="Z198" s="151"/>
      <c r="AA198" s="156"/>
      <c r="AT198" s="157" t="s">
        <v>181</v>
      </c>
      <c r="AU198" s="157" t="s">
        <v>123</v>
      </c>
      <c r="AV198" s="10" t="s">
        <v>123</v>
      </c>
      <c r="AW198" s="10" t="s">
        <v>33</v>
      </c>
      <c r="AX198" s="10" t="s">
        <v>75</v>
      </c>
      <c r="AY198" s="157" t="s">
        <v>173</v>
      </c>
    </row>
    <row r="199" spans="2:65" s="11" customFormat="1" ht="16.5" customHeight="1">
      <c r="B199" s="158"/>
      <c r="C199" s="159"/>
      <c r="D199" s="159"/>
      <c r="E199" s="160" t="s">
        <v>5</v>
      </c>
      <c r="F199" s="243" t="s">
        <v>182</v>
      </c>
      <c r="G199" s="244"/>
      <c r="H199" s="244"/>
      <c r="I199" s="244"/>
      <c r="J199" s="159"/>
      <c r="K199" s="161">
        <v>0.41899999999999998</v>
      </c>
      <c r="L199" s="159"/>
      <c r="M199" s="159"/>
      <c r="N199" s="159"/>
      <c r="O199" s="159"/>
      <c r="P199" s="159"/>
      <c r="Q199" s="159"/>
      <c r="R199" s="162"/>
      <c r="T199" s="163"/>
      <c r="U199" s="159"/>
      <c r="V199" s="159"/>
      <c r="W199" s="159"/>
      <c r="X199" s="159"/>
      <c r="Y199" s="159"/>
      <c r="Z199" s="159"/>
      <c r="AA199" s="164"/>
      <c r="AT199" s="165" t="s">
        <v>181</v>
      </c>
      <c r="AU199" s="165" t="s">
        <v>123</v>
      </c>
      <c r="AV199" s="11" t="s">
        <v>178</v>
      </c>
      <c r="AW199" s="11" t="s">
        <v>33</v>
      </c>
      <c r="AX199" s="11" t="s">
        <v>22</v>
      </c>
      <c r="AY199" s="165" t="s">
        <v>173</v>
      </c>
    </row>
    <row r="200" spans="2:65" s="1" customFormat="1" ht="38.25" customHeight="1">
      <c r="B200" s="140"/>
      <c r="C200" s="141" t="s">
        <v>289</v>
      </c>
      <c r="D200" s="141" t="s">
        <v>174</v>
      </c>
      <c r="E200" s="142" t="s">
        <v>290</v>
      </c>
      <c r="F200" s="239" t="s">
        <v>291</v>
      </c>
      <c r="G200" s="239"/>
      <c r="H200" s="239"/>
      <c r="I200" s="239"/>
      <c r="J200" s="143" t="s">
        <v>235</v>
      </c>
      <c r="K200" s="144">
        <v>1</v>
      </c>
      <c r="L200" s="240"/>
      <c r="M200" s="240"/>
      <c r="N200" s="240">
        <f>ROUND(L200*K200,2)</f>
        <v>0</v>
      </c>
      <c r="O200" s="240"/>
      <c r="P200" s="240"/>
      <c r="Q200" s="240"/>
      <c r="R200" s="145"/>
      <c r="T200" s="146" t="s">
        <v>5</v>
      </c>
      <c r="U200" s="43" t="s">
        <v>40</v>
      </c>
      <c r="V200" s="147">
        <v>0.81200000000000006</v>
      </c>
      <c r="W200" s="147">
        <f>V200*K200</f>
        <v>0.81200000000000006</v>
      </c>
      <c r="X200" s="147">
        <v>0.1434</v>
      </c>
      <c r="Y200" s="147">
        <f>X200*K200</f>
        <v>0.1434</v>
      </c>
      <c r="Z200" s="147">
        <v>0</v>
      </c>
      <c r="AA200" s="148">
        <f>Z200*K200</f>
        <v>0</v>
      </c>
      <c r="AR200" s="21" t="s">
        <v>178</v>
      </c>
      <c r="AT200" s="21" t="s">
        <v>174</v>
      </c>
      <c r="AU200" s="21" t="s">
        <v>123</v>
      </c>
      <c r="AY200" s="21" t="s">
        <v>173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22</v>
      </c>
      <c r="BK200" s="149">
        <f>ROUND(L200*K200,2)</f>
        <v>0</v>
      </c>
      <c r="BL200" s="21" t="s">
        <v>178</v>
      </c>
      <c r="BM200" s="21" t="s">
        <v>292</v>
      </c>
    </row>
    <row r="201" spans="2:65" s="10" customFormat="1" ht="16.5" customHeight="1">
      <c r="B201" s="150"/>
      <c r="C201" s="151"/>
      <c r="D201" s="151"/>
      <c r="E201" s="152" t="s">
        <v>5</v>
      </c>
      <c r="F201" s="241" t="s">
        <v>293</v>
      </c>
      <c r="G201" s="242"/>
      <c r="H201" s="242"/>
      <c r="I201" s="242"/>
      <c r="J201" s="151"/>
      <c r="K201" s="153">
        <v>1</v>
      </c>
      <c r="L201" s="151"/>
      <c r="M201" s="151"/>
      <c r="N201" s="151"/>
      <c r="O201" s="151"/>
      <c r="P201" s="151"/>
      <c r="Q201" s="151"/>
      <c r="R201" s="154"/>
      <c r="T201" s="155"/>
      <c r="U201" s="151"/>
      <c r="V201" s="151"/>
      <c r="W201" s="151"/>
      <c r="X201" s="151"/>
      <c r="Y201" s="151"/>
      <c r="Z201" s="151"/>
      <c r="AA201" s="156"/>
      <c r="AT201" s="157" t="s">
        <v>181</v>
      </c>
      <c r="AU201" s="157" t="s">
        <v>123</v>
      </c>
      <c r="AV201" s="10" t="s">
        <v>123</v>
      </c>
      <c r="AW201" s="10" t="s">
        <v>33</v>
      </c>
      <c r="AX201" s="10" t="s">
        <v>75</v>
      </c>
      <c r="AY201" s="157" t="s">
        <v>173</v>
      </c>
    </row>
    <row r="202" spans="2:65" s="11" customFormat="1" ht="16.5" customHeight="1">
      <c r="B202" s="158"/>
      <c r="C202" s="159"/>
      <c r="D202" s="159"/>
      <c r="E202" s="160" t="s">
        <v>5</v>
      </c>
      <c r="F202" s="243" t="s">
        <v>182</v>
      </c>
      <c r="G202" s="244"/>
      <c r="H202" s="244"/>
      <c r="I202" s="244"/>
      <c r="J202" s="159"/>
      <c r="K202" s="161">
        <v>1</v>
      </c>
      <c r="L202" s="159"/>
      <c r="M202" s="159"/>
      <c r="N202" s="159"/>
      <c r="O202" s="159"/>
      <c r="P202" s="159"/>
      <c r="Q202" s="159"/>
      <c r="R202" s="162"/>
      <c r="T202" s="163"/>
      <c r="U202" s="159"/>
      <c r="V202" s="159"/>
      <c r="W202" s="159"/>
      <c r="X202" s="159"/>
      <c r="Y202" s="159"/>
      <c r="Z202" s="159"/>
      <c r="AA202" s="164"/>
      <c r="AT202" s="165" t="s">
        <v>181</v>
      </c>
      <c r="AU202" s="165" t="s">
        <v>123</v>
      </c>
      <c r="AV202" s="11" t="s">
        <v>178</v>
      </c>
      <c r="AW202" s="11" t="s">
        <v>33</v>
      </c>
      <c r="AX202" s="11" t="s">
        <v>22</v>
      </c>
      <c r="AY202" s="165" t="s">
        <v>173</v>
      </c>
    </row>
    <row r="203" spans="2:65" s="1" customFormat="1" ht="25.5" customHeight="1">
      <c r="B203" s="140"/>
      <c r="C203" s="141" t="s">
        <v>294</v>
      </c>
      <c r="D203" s="141" t="s">
        <v>174</v>
      </c>
      <c r="E203" s="142" t="s">
        <v>295</v>
      </c>
      <c r="F203" s="239" t="s">
        <v>296</v>
      </c>
      <c r="G203" s="239"/>
      <c r="H203" s="239"/>
      <c r="I203" s="239"/>
      <c r="J203" s="143" t="s">
        <v>235</v>
      </c>
      <c r="K203" s="144">
        <v>5.4329999999999998</v>
      </c>
      <c r="L203" s="240"/>
      <c r="M203" s="240"/>
      <c r="N203" s="240">
        <f>ROUND(L203*K203,2)</f>
        <v>0</v>
      </c>
      <c r="O203" s="240"/>
      <c r="P203" s="240"/>
      <c r="Q203" s="240"/>
      <c r="R203" s="145"/>
      <c r="T203" s="146" t="s">
        <v>5</v>
      </c>
      <c r="U203" s="43" t="s">
        <v>40</v>
      </c>
      <c r="V203" s="147">
        <v>0.57199999999999995</v>
      </c>
      <c r="W203" s="147">
        <f>V203*K203</f>
        <v>3.1076759999999997</v>
      </c>
      <c r="X203" s="147">
        <v>9.2319999999999999E-2</v>
      </c>
      <c r="Y203" s="147">
        <f>X203*K203</f>
        <v>0.50157456</v>
      </c>
      <c r="Z203" s="147">
        <v>0</v>
      </c>
      <c r="AA203" s="148">
        <f>Z203*K203</f>
        <v>0</v>
      </c>
      <c r="AR203" s="21" t="s">
        <v>178</v>
      </c>
      <c r="AT203" s="21" t="s">
        <v>174</v>
      </c>
      <c r="AU203" s="21" t="s">
        <v>123</v>
      </c>
      <c r="AY203" s="21" t="s">
        <v>173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1" t="s">
        <v>22</v>
      </c>
      <c r="BK203" s="149">
        <f>ROUND(L203*K203,2)</f>
        <v>0</v>
      </c>
      <c r="BL203" s="21" t="s">
        <v>178</v>
      </c>
      <c r="BM203" s="21" t="s">
        <v>297</v>
      </c>
    </row>
    <row r="204" spans="2:65" s="10" customFormat="1" ht="16.5" customHeight="1">
      <c r="B204" s="150"/>
      <c r="C204" s="151"/>
      <c r="D204" s="151"/>
      <c r="E204" s="152" t="s">
        <v>5</v>
      </c>
      <c r="F204" s="241" t="s">
        <v>298</v>
      </c>
      <c r="G204" s="242"/>
      <c r="H204" s="242"/>
      <c r="I204" s="242"/>
      <c r="J204" s="151"/>
      <c r="K204" s="153">
        <v>5.4329999999999998</v>
      </c>
      <c r="L204" s="151"/>
      <c r="M204" s="151"/>
      <c r="N204" s="151"/>
      <c r="O204" s="151"/>
      <c r="P204" s="151"/>
      <c r="Q204" s="151"/>
      <c r="R204" s="154"/>
      <c r="T204" s="155"/>
      <c r="U204" s="151"/>
      <c r="V204" s="151"/>
      <c r="W204" s="151"/>
      <c r="X204" s="151"/>
      <c r="Y204" s="151"/>
      <c r="Z204" s="151"/>
      <c r="AA204" s="156"/>
      <c r="AT204" s="157" t="s">
        <v>181</v>
      </c>
      <c r="AU204" s="157" t="s">
        <v>123</v>
      </c>
      <c r="AV204" s="10" t="s">
        <v>123</v>
      </c>
      <c r="AW204" s="10" t="s">
        <v>33</v>
      </c>
      <c r="AX204" s="10" t="s">
        <v>75</v>
      </c>
      <c r="AY204" s="157" t="s">
        <v>173</v>
      </c>
    </row>
    <row r="205" spans="2:65" s="11" customFormat="1" ht="16.5" customHeight="1">
      <c r="B205" s="158"/>
      <c r="C205" s="159"/>
      <c r="D205" s="159"/>
      <c r="E205" s="160" t="s">
        <v>5</v>
      </c>
      <c r="F205" s="243" t="s">
        <v>182</v>
      </c>
      <c r="G205" s="244"/>
      <c r="H205" s="244"/>
      <c r="I205" s="244"/>
      <c r="J205" s="159"/>
      <c r="K205" s="161">
        <v>5.4329999999999998</v>
      </c>
      <c r="L205" s="159"/>
      <c r="M205" s="159"/>
      <c r="N205" s="159"/>
      <c r="O205" s="159"/>
      <c r="P205" s="159"/>
      <c r="Q205" s="159"/>
      <c r="R205" s="162"/>
      <c r="T205" s="163"/>
      <c r="U205" s="159"/>
      <c r="V205" s="159"/>
      <c r="W205" s="159"/>
      <c r="X205" s="159"/>
      <c r="Y205" s="159"/>
      <c r="Z205" s="159"/>
      <c r="AA205" s="164"/>
      <c r="AT205" s="165" t="s">
        <v>181</v>
      </c>
      <c r="AU205" s="165" t="s">
        <v>123</v>
      </c>
      <c r="AV205" s="11" t="s">
        <v>178</v>
      </c>
      <c r="AW205" s="11" t="s">
        <v>33</v>
      </c>
      <c r="AX205" s="11" t="s">
        <v>22</v>
      </c>
      <c r="AY205" s="165" t="s">
        <v>173</v>
      </c>
    </row>
    <row r="206" spans="2:65" s="1" customFormat="1" ht="25.5" customHeight="1">
      <c r="B206" s="140"/>
      <c r="C206" s="141" t="s">
        <v>299</v>
      </c>
      <c r="D206" s="141" t="s">
        <v>174</v>
      </c>
      <c r="E206" s="142" t="s">
        <v>300</v>
      </c>
      <c r="F206" s="239" t="s">
        <v>301</v>
      </c>
      <c r="G206" s="239"/>
      <c r="H206" s="239"/>
      <c r="I206" s="239"/>
      <c r="J206" s="143" t="s">
        <v>235</v>
      </c>
      <c r="K206" s="144">
        <v>24.719000000000001</v>
      </c>
      <c r="L206" s="240"/>
      <c r="M206" s="240"/>
      <c r="N206" s="240">
        <f>ROUND(L206*K206,2)</f>
        <v>0</v>
      </c>
      <c r="O206" s="240"/>
      <c r="P206" s="240"/>
      <c r="Q206" s="240"/>
      <c r="R206" s="145"/>
      <c r="T206" s="146" t="s">
        <v>5</v>
      </c>
      <c r="U206" s="43" t="s">
        <v>40</v>
      </c>
      <c r="V206" s="147">
        <v>0.61599999999999999</v>
      </c>
      <c r="W206" s="147">
        <f>V206*K206</f>
        <v>15.226904000000001</v>
      </c>
      <c r="X206" s="147">
        <v>0.11669</v>
      </c>
      <c r="Y206" s="147">
        <f>X206*K206</f>
        <v>2.88446011</v>
      </c>
      <c r="Z206" s="147">
        <v>0</v>
      </c>
      <c r="AA206" s="148">
        <f>Z206*K206</f>
        <v>0</v>
      </c>
      <c r="AR206" s="21" t="s">
        <v>178</v>
      </c>
      <c r="AT206" s="21" t="s">
        <v>174</v>
      </c>
      <c r="AU206" s="21" t="s">
        <v>123</v>
      </c>
      <c r="AY206" s="21" t="s">
        <v>173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22</v>
      </c>
      <c r="BK206" s="149">
        <f>ROUND(L206*K206,2)</f>
        <v>0</v>
      </c>
      <c r="BL206" s="21" t="s">
        <v>178</v>
      </c>
      <c r="BM206" s="21" t="s">
        <v>302</v>
      </c>
    </row>
    <row r="207" spans="2:65" s="10" customFormat="1" ht="16.5" customHeight="1">
      <c r="B207" s="150"/>
      <c r="C207" s="151"/>
      <c r="D207" s="151"/>
      <c r="E207" s="152" t="s">
        <v>5</v>
      </c>
      <c r="F207" s="241" t="s">
        <v>303</v>
      </c>
      <c r="G207" s="242"/>
      <c r="H207" s="242"/>
      <c r="I207" s="242"/>
      <c r="J207" s="151"/>
      <c r="K207" s="153">
        <v>17.228999999999999</v>
      </c>
      <c r="L207" s="151"/>
      <c r="M207" s="151"/>
      <c r="N207" s="151"/>
      <c r="O207" s="151"/>
      <c r="P207" s="151"/>
      <c r="Q207" s="151"/>
      <c r="R207" s="154"/>
      <c r="T207" s="155"/>
      <c r="U207" s="151"/>
      <c r="V207" s="151"/>
      <c r="W207" s="151"/>
      <c r="X207" s="151"/>
      <c r="Y207" s="151"/>
      <c r="Z207" s="151"/>
      <c r="AA207" s="156"/>
      <c r="AT207" s="157" t="s">
        <v>181</v>
      </c>
      <c r="AU207" s="157" t="s">
        <v>123</v>
      </c>
      <c r="AV207" s="10" t="s">
        <v>123</v>
      </c>
      <c r="AW207" s="10" t="s">
        <v>33</v>
      </c>
      <c r="AX207" s="10" t="s">
        <v>75</v>
      </c>
      <c r="AY207" s="157" t="s">
        <v>173</v>
      </c>
    </row>
    <row r="208" spans="2:65" s="10" customFormat="1" ht="16.5" customHeight="1">
      <c r="B208" s="150"/>
      <c r="C208" s="151"/>
      <c r="D208" s="151"/>
      <c r="E208" s="152" t="s">
        <v>5</v>
      </c>
      <c r="F208" s="245" t="s">
        <v>304</v>
      </c>
      <c r="G208" s="246"/>
      <c r="H208" s="246"/>
      <c r="I208" s="246"/>
      <c r="J208" s="151"/>
      <c r="K208" s="153">
        <v>7.49</v>
      </c>
      <c r="L208" s="151"/>
      <c r="M208" s="151"/>
      <c r="N208" s="151"/>
      <c r="O208" s="151"/>
      <c r="P208" s="151"/>
      <c r="Q208" s="151"/>
      <c r="R208" s="154"/>
      <c r="T208" s="155"/>
      <c r="U208" s="151"/>
      <c r="V208" s="151"/>
      <c r="W208" s="151"/>
      <c r="X208" s="151"/>
      <c r="Y208" s="151"/>
      <c r="Z208" s="151"/>
      <c r="AA208" s="156"/>
      <c r="AT208" s="157" t="s">
        <v>181</v>
      </c>
      <c r="AU208" s="157" t="s">
        <v>123</v>
      </c>
      <c r="AV208" s="10" t="s">
        <v>123</v>
      </c>
      <c r="AW208" s="10" t="s">
        <v>33</v>
      </c>
      <c r="AX208" s="10" t="s">
        <v>75</v>
      </c>
      <c r="AY208" s="157" t="s">
        <v>173</v>
      </c>
    </row>
    <row r="209" spans="2:65" s="11" customFormat="1" ht="16.5" customHeight="1">
      <c r="B209" s="158"/>
      <c r="C209" s="159"/>
      <c r="D209" s="159"/>
      <c r="E209" s="160" t="s">
        <v>5</v>
      </c>
      <c r="F209" s="243" t="s">
        <v>182</v>
      </c>
      <c r="G209" s="244"/>
      <c r="H209" s="244"/>
      <c r="I209" s="244"/>
      <c r="J209" s="159"/>
      <c r="K209" s="161">
        <v>24.719000000000001</v>
      </c>
      <c r="L209" s="159"/>
      <c r="M209" s="159"/>
      <c r="N209" s="159"/>
      <c r="O209" s="159"/>
      <c r="P209" s="159"/>
      <c r="Q209" s="159"/>
      <c r="R209" s="162"/>
      <c r="T209" s="163"/>
      <c r="U209" s="159"/>
      <c r="V209" s="159"/>
      <c r="W209" s="159"/>
      <c r="X209" s="159"/>
      <c r="Y209" s="159"/>
      <c r="Z209" s="159"/>
      <c r="AA209" s="164"/>
      <c r="AT209" s="165" t="s">
        <v>181</v>
      </c>
      <c r="AU209" s="165" t="s">
        <v>123</v>
      </c>
      <c r="AV209" s="11" t="s">
        <v>178</v>
      </c>
      <c r="AW209" s="11" t="s">
        <v>33</v>
      </c>
      <c r="AX209" s="11" t="s">
        <v>22</v>
      </c>
      <c r="AY209" s="165" t="s">
        <v>173</v>
      </c>
    </row>
    <row r="210" spans="2:65" s="1" customFormat="1" ht="25.5" customHeight="1">
      <c r="B210" s="140"/>
      <c r="C210" s="141" t="s">
        <v>305</v>
      </c>
      <c r="D210" s="141" t="s">
        <v>174</v>
      </c>
      <c r="E210" s="142" t="s">
        <v>306</v>
      </c>
      <c r="F210" s="239" t="s">
        <v>307</v>
      </c>
      <c r="G210" s="239"/>
      <c r="H210" s="239"/>
      <c r="I210" s="239"/>
      <c r="J210" s="143" t="s">
        <v>249</v>
      </c>
      <c r="K210" s="144">
        <v>4</v>
      </c>
      <c r="L210" s="240"/>
      <c r="M210" s="240"/>
      <c r="N210" s="240">
        <f>ROUND(L210*K210,2)</f>
        <v>0</v>
      </c>
      <c r="O210" s="240"/>
      <c r="P210" s="240"/>
      <c r="Q210" s="240"/>
      <c r="R210" s="145"/>
      <c r="T210" s="146" t="s">
        <v>5</v>
      </c>
      <c r="U210" s="43" t="s">
        <v>40</v>
      </c>
      <c r="V210" s="147">
        <v>5</v>
      </c>
      <c r="W210" s="147">
        <f>V210*K210</f>
        <v>20</v>
      </c>
      <c r="X210" s="147">
        <v>1.9130000000000001E-2</v>
      </c>
      <c r="Y210" s="147">
        <f>X210*K210</f>
        <v>7.6520000000000005E-2</v>
      </c>
      <c r="Z210" s="147">
        <v>0</v>
      </c>
      <c r="AA210" s="148">
        <f>Z210*K210</f>
        <v>0</v>
      </c>
      <c r="AR210" s="21" t="s">
        <v>178</v>
      </c>
      <c r="AT210" s="21" t="s">
        <v>174</v>
      </c>
      <c r="AU210" s="21" t="s">
        <v>123</v>
      </c>
      <c r="AY210" s="21" t="s">
        <v>173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1" t="s">
        <v>22</v>
      </c>
      <c r="BK210" s="149">
        <f>ROUND(L210*K210,2)</f>
        <v>0</v>
      </c>
      <c r="BL210" s="21" t="s">
        <v>178</v>
      </c>
      <c r="BM210" s="21" t="s">
        <v>308</v>
      </c>
    </row>
    <row r="211" spans="2:65" s="9" customFormat="1" ht="29.85" customHeight="1">
      <c r="B211" s="129"/>
      <c r="C211" s="130"/>
      <c r="D211" s="139" t="s">
        <v>138</v>
      </c>
      <c r="E211" s="139"/>
      <c r="F211" s="139"/>
      <c r="G211" s="139"/>
      <c r="H211" s="139"/>
      <c r="I211" s="139"/>
      <c r="J211" s="139"/>
      <c r="K211" s="139"/>
      <c r="L211" s="139"/>
      <c r="M211" s="139"/>
      <c r="N211" s="251">
        <f>BK211</f>
        <v>0</v>
      </c>
      <c r="O211" s="252"/>
      <c r="P211" s="252"/>
      <c r="Q211" s="252"/>
      <c r="R211" s="132"/>
      <c r="T211" s="133"/>
      <c r="U211" s="130"/>
      <c r="V211" s="130"/>
      <c r="W211" s="134">
        <f>SUM(W212:W272)</f>
        <v>462.75947400000001</v>
      </c>
      <c r="X211" s="130"/>
      <c r="Y211" s="134">
        <f>SUM(Y212:Y272)</f>
        <v>31.285998759999998</v>
      </c>
      <c r="Z211" s="130"/>
      <c r="AA211" s="135">
        <f>SUM(AA212:AA272)</f>
        <v>0</v>
      </c>
      <c r="AR211" s="136" t="s">
        <v>22</v>
      </c>
      <c r="AT211" s="137" t="s">
        <v>74</v>
      </c>
      <c r="AU211" s="137" t="s">
        <v>22</v>
      </c>
      <c r="AY211" s="136" t="s">
        <v>173</v>
      </c>
      <c r="BK211" s="138">
        <f>SUM(BK212:BK272)</f>
        <v>0</v>
      </c>
    </row>
    <row r="212" spans="2:65" s="1" customFormat="1" ht="38.25" customHeight="1">
      <c r="B212" s="140"/>
      <c r="C212" s="141" t="s">
        <v>309</v>
      </c>
      <c r="D212" s="141" t="s">
        <v>174</v>
      </c>
      <c r="E212" s="142" t="s">
        <v>310</v>
      </c>
      <c r="F212" s="239" t="s">
        <v>311</v>
      </c>
      <c r="G212" s="239"/>
      <c r="H212" s="239"/>
      <c r="I212" s="239"/>
      <c r="J212" s="143" t="s">
        <v>235</v>
      </c>
      <c r="K212" s="144">
        <v>80.69</v>
      </c>
      <c r="L212" s="240"/>
      <c r="M212" s="240"/>
      <c r="N212" s="240">
        <f>ROUND(L212*K212,2)</f>
        <v>0</v>
      </c>
      <c r="O212" s="240"/>
      <c r="P212" s="240"/>
      <c r="Q212" s="240"/>
      <c r="R212" s="145"/>
      <c r="T212" s="146" t="s">
        <v>5</v>
      </c>
      <c r="U212" s="43" t="s">
        <v>40</v>
      </c>
      <c r="V212" s="147">
        <v>0.56999999999999995</v>
      </c>
      <c r="W212" s="147">
        <f>V212*K212</f>
        <v>45.993299999999998</v>
      </c>
      <c r="X212" s="147">
        <v>1.8380000000000001E-2</v>
      </c>
      <c r="Y212" s="147">
        <f>X212*K212</f>
        <v>1.4830821999999999</v>
      </c>
      <c r="Z212" s="147">
        <v>0</v>
      </c>
      <c r="AA212" s="148">
        <f>Z212*K212</f>
        <v>0</v>
      </c>
      <c r="AR212" s="21" t="s">
        <v>178</v>
      </c>
      <c r="AT212" s="21" t="s">
        <v>174</v>
      </c>
      <c r="AU212" s="21" t="s">
        <v>123</v>
      </c>
      <c r="AY212" s="21" t="s">
        <v>173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22</v>
      </c>
      <c r="BK212" s="149">
        <f>ROUND(L212*K212,2)</f>
        <v>0</v>
      </c>
      <c r="BL212" s="21" t="s">
        <v>178</v>
      </c>
      <c r="BM212" s="21" t="s">
        <v>312</v>
      </c>
    </row>
    <row r="213" spans="2:65" s="10" customFormat="1" ht="25.5" customHeight="1">
      <c r="B213" s="150"/>
      <c r="C213" s="151"/>
      <c r="D213" s="151"/>
      <c r="E213" s="152" t="s">
        <v>5</v>
      </c>
      <c r="F213" s="241" t="s">
        <v>313</v>
      </c>
      <c r="G213" s="242"/>
      <c r="H213" s="242"/>
      <c r="I213" s="242"/>
      <c r="J213" s="151"/>
      <c r="K213" s="153">
        <v>46.63</v>
      </c>
      <c r="L213" s="151"/>
      <c r="M213" s="151"/>
      <c r="N213" s="151"/>
      <c r="O213" s="151"/>
      <c r="P213" s="151"/>
      <c r="Q213" s="151"/>
      <c r="R213" s="154"/>
      <c r="T213" s="155"/>
      <c r="U213" s="151"/>
      <c r="V213" s="151"/>
      <c r="W213" s="151"/>
      <c r="X213" s="151"/>
      <c r="Y213" s="151"/>
      <c r="Z213" s="151"/>
      <c r="AA213" s="156"/>
      <c r="AT213" s="157" t="s">
        <v>181</v>
      </c>
      <c r="AU213" s="157" t="s">
        <v>123</v>
      </c>
      <c r="AV213" s="10" t="s">
        <v>123</v>
      </c>
      <c r="AW213" s="10" t="s">
        <v>33</v>
      </c>
      <c r="AX213" s="10" t="s">
        <v>75</v>
      </c>
      <c r="AY213" s="157" t="s">
        <v>173</v>
      </c>
    </row>
    <row r="214" spans="2:65" s="10" customFormat="1" ht="16.5" customHeight="1">
      <c r="B214" s="150"/>
      <c r="C214" s="151"/>
      <c r="D214" s="151"/>
      <c r="E214" s="152" t="s">
        <v>5</v>
      </c>
      <c r="F214" s="245" t="s">
        <v>314</v>
      </c>
      <c r="G214" s="246"/>
      <c r="H214" s="246"/>
      <c r="I214" s="246"/>
      <c r="J214" s="151"/>
      <c r="K214" s="153">
        <v>34.06</v>
      </c>
      <c r="L214" s="151"/>
      <c r="M214" s="151"/>
      <c r="N214" s="151"/>
      <c r="O214" s="151"/>
      <c r="P214" s="151"/>
      <c r="Q214" s="151"/>
      <c r="R214" s="154"/>
      <c r="T214" s="155"/>
      <c r="U214" s="151"/>
      <c r="V214" s="151"/>
      <c r="W214" s="151"/>
      <c r="X214" s="151"/>
      <c r="Y214" s="151"/>
      <c r="Z214" s="151"/>
      <c r="AA214" s="156"/>
      <c r="AT214" s="157" t="s">
        <v>181</v>
      </c>
      <c r="AU214" s="157" t="s">
        <v>123</v>
      </c>
      <c r="AV214" s="10" t="s">
        <v>123</v>
      </c>
      <c r="AW214" s="10" t="s">
        <v>33</v>
      </c>
      <c r="AX214" s="10" t="s">
        <v>75</v>
      </c>
      <c r="AY214" s="157" t="s">
        <v>173</v>
      </c>
    </row>
    <row r="215" spans="2:65" s="11" customFormat="1" ht="16.5" customHeight="1">
      <c r="B215" s="158"/>
      <c r="C215" s="159"/>
      <c r="D215" s="159"/>
      <c r="E215" s="160" t="s">
        <v>5</v>
      </c>
      <c r="F215" s="243" t="s">
        <v>182</v>
      </c>
      <c r="G215" s="244"/>
      <c r="H215" s="244"/>
      <c r="I215" s="244"/>
      <c r="J215" s="159"/>
      <c r="K215" s="161">
        <v>80.69</v>
      </c>
      <c r="L215" s="159"/>
      <c r="M215" s="159"/>
      <c r="N215" s="159"/>
      <c r="O215" s="159"/>
      <c r="P215" s="159"/>
      <c r="Q215" s="159"/>
      <c r="R215" s="162"/>
      <c r="T215" s="163"/>
      <c r="U215" s="159"/>
      <c r="V215" s="159"/>
      <c r="W215" s="159"/>
      <c r="X215" s="159"/>
      <c r="Y215" s="159"/>
      <c r="Z215" s="159"/>
      <c r="AA215" s="164"/>
      <c r="AT215" s="165" t="s">
        <v>181</v>
      </c>
      <c r="AU215" s="165" t="s">
        <v>123</v>
      </c>
      <c r="AV215" s="11" t="s">
        <v>178</v>
      </c>
      <c r="AW215" s="11" t="s">
        <v>33</v>
      </c>
      <c r="AX215" s="11" t="s">
        <v>22</v>
      </c>
      <c r="AY215" s="165" t="s">
        <v>173</v>
      </c>
    </row>
    <row r="216" spans="2:65" s="1" customFormat="1" ht="25.5" customHeight="1">
      <c r="B216" s="140"/>
      <c r="C216" s="141" t="s">
        <v>315</v>
      </c>
      <c r="D216" s="141" t="s">
        <v>174</v>
      </c>
      <c r="E216" s="142" t="s">
        <v>316</v>
      </c>
      <c r="F216" s="239" t="s">
        <v>317</v>
      </c>
      <c r="G216" s="239"/>
      <c r="H216" s="239"/>
      <c r="I216" s="239"/>
      <c r="J216" s="143" t="s">
        <v>235</v>
      </c>
      <c r="K216" s="144">
        <v>148.72800000000001</v>
      </c>
      <c r="L216" s="240"/>
      <c r="M216" s="240"/>
      <c r="N216" s="240">
        <f>ROUND(L216*K216,2)</f>
        <v>0</v>
      </c>
      <c r="O216" s="240"/>
      <c r="P216" s="240"/>
      <c r="Q216" s="240"/>
      <c r="R216" s="145"/>
      <c r="T216" s="146" t="s">
        <v>5</v>
      </c>
      <c r="U216" s="43" t="s">
        <v>40</v>
      </c>
      <c r="V216" s="147">
        <v>0.47</v>
      </c>
      <c r="W216" s="147">
        <f>V216*K216</f>
        <v>69.902159999999995</v>
      </c>
      <c r="X216" s="147">
        <v>1.8380000000000001E-2</v>
      </c>
      <c r="Y216" s="147">
        <f>X216*K216</f>
        <v>2.7336206400000003</v>
      </c>
      <c r="Z216" s="147">
        <v>0</v>
      </c>
      <c r="AA216" s="148">
        <f>Z216*K216</f>
        <v>0</v>
      </c>
      <c r="AR216" s="21" t="s">
        <v>178</v>
      </c>
      <c r="AT216" s="21" t="s">
        <v>174</v>
      </c>
      <c r="AU216" s="21" t="s">
        <v>123</v>
      </c>
      <c r="AY216" s="21" t="s">
        <v>173</v>
      </c>
      <c r="BE216" s="149">
        <f>IF(U216="základní",N216,0)</f>
        <v>0</v>
      </c>
      <c r="BF216" s="149">
        <f>IF(U216="snížená",N216,0)</f>
        <v>0</v>
      </c>
      <c r="BG216" s="149">
        <f>IF(U216="zákl. přenesená",N216,0)</f>
        <v>0</v>
      </c>
      <c r="BH216" s="149">
        <f>IF(U216="sníž. přenesená",N216,0)</f>
        <v>0</v>
      </c>
      <c r="BI216" s="149">
        <f>IF(U216="nulová",N216,0)</f>
        <v>0</v>
      </c>
      <c r="BJ216" s="21" t="s">
        <v>22</v>
      </c>
      <c r="BK216" s="149">
        <f>ROUND(L216*K216,2)</f>
        <v>0</v>
      </c>
      <c r="BL216" s="21" t="s">
        <v>178</v>
      </c>
      <c r="BM216" s="21" t="s">
        <v>318</v>
      </c>
    </row>
    <row r="217" spans="2:65" s="10" customFormat="1" ht="16.5" customHeight="1">
      <c r="B217" s="150"/>
      <c r="C217" s="151"/>
      <c r="D217" s="151"/>
      <c r="E217" s="152" t="s">
        <v>5</v>
      </c>
      <c r="F217" s="241" t="s">
        <v>319</v>
      </c>
      <c r="G217" s="242"/>
      <c r="H217" s="242"/>
      <c r="I217" s="242"/>
      <c r="J217" s="151"/>
      <c r="K217" s="153">
        <v>10.865</v>
      </c>
      <c r="L217" s="151"/>
      <c r="M217" s="151"/>
      <c r="N217" s="151"/>
      <c r="O217" s="151"/>
      <c r="P217" s="151"/>
      <c r="Q217" s="151"/>
      <c r="R217" s="154"/>
      <c r="T217" s="155"/>
      <c r="U217" s="151"/>
      <c r="V217" s="151"/>
      <c r="W217" s="151"/>
      <c r="X217" s="151"/>
      <c r="Y217" s="151"/>
      <c r="Z217" s="151"/>
      <c r="AA217" s="156"/>
      <c r="AT217" s="157" t="s">
        <v>181</v>
      </c>
      <c r="AU217" s="157" t="s">
        <v>123</v>
      </c>
      <c r="AV217" s="10" t="s">
        <v>123</v>
      </c>
      <c r="AW217" s="10" t="s">
        <v>33</v>
      </c>
      <c r="AX217" s="10" t="s">
        <v>75</v>
      </c>
      <c r="AY217" s="157" t="s">
        <v>173</v>
      </c>
    </row>
    <row r="218" spans="2:65" s="12" customFormat="1" ht="16.5" customHeight="1">
      <c r="B218" s="170"/>
      <c r="C218" s="171"/>
      <c r="D218" s="171"/>
      <c r="E218" s="172" t="s">
        <v>5</v>
      </c>
      <c r="F218" s="249" t="s">
        <v>320</v>
      </c>
      <c r="G218" s="250"/>
      <c r="H218" s="250"/>
      <c r="I218" s="250"/>
      <c r="J218" s="171"/>
      <c r="K218" s="172" t="s">
        <v>5</v>
      </c>
      <c r="L218" s="171"/>
      <c r="M218" s="171"/>
      <c r="N218" s="171"/>
      <c r="O218" s="171"/>
      <c r="P218" s="171"/>
      <c r="Q218" s="171"/>
      <c r="R218" s="173"/>
      <c r="T218" s="174"/>
      <c r="U218" s="171"/>
      <c r="V218" s="171"/>
      <c r="W218" s="171"/>
      <c r="X218" s="171"/>
      <c r="Y218" s="171"/>
      <c r="Z218" s="171"/>
      <c r="AA218" s="175"/>
      <c r="AT218" s="176" t="s">
        <v>181</v>
      </c>
      <c r="AU218" s="176" t="s">
        <v>123</v>
      </c>
      <c r="AV218" s="12" t="s">
        <v>22</v>
      </c>
      <c r="AW218" s="12" t="s">
        <v>33</v>
      </c>
      <c r="AX218" s="12" t="s">
        <v>75</v>
      </c>
      <c r="AY218" s="176" t="s">
        <v>173</v>
      </c>
    </row>
    <row r="219" spans="2:65" s="10" customFormat="1" ht="16.5" customHeight="1">
      <c r="B219" s="150"/>
      <c r="C219" s="151"/>
      <c r="D219" s="151"/>
      <c r="E219" s="152" t="s">
        <v>5</v>
      </c>
      <c r="F219" s="245" t="s">
        <v>321</v>
      </c>
      <c r="G219" s="246"/>
      <c r="H219" s="246"/>
      <c r="I219" s="246"/>
      <c r="J219" s="151"/>
      <c r="K219" s="153">
        <v>34.459000000000003</v>
      </c>
      <c r="L219" s="151"/>
      <c r="M219" s="151"/>
      <c r="N219" s="151"/>
      <c r="O219" s="151"/>
      <c r="P219" s="151"/>
      <c r="Q219" s="151"/>
      <c r="R219" s="154"/>
      <c r="T219" s="155"/>
      <c r="U219" s="151"/>
      <c r="V219" s="151"/>
      <c r="W219" s="151"/>
      <c r="X219" s="151"/>
      <c r="Y219" s="151"/>
      <c r="Z219" s="151"/>
      <c r="AA219" s="156"/>
      <c r="AT219" s="157" t="s">
        <v>181</v>
      </c>
      <c r="AU219" s="157" t="s">
        <v>123</v>
      </c>
      <c r="AV219" s="10" t="s">
        <v>123</v>
      </c>
      <c r="AW219" s="10" t="s">
        <v>33</v>
      </c>
      <c r="AX219" s="10" t="s">
        <v>75</v>
      </c>
      <c r="AY219" s="157" t="s">
        <v>173</v>
      </c>
    </row>
    <row r="220" spans="2:65" s="10" customFormat="1" ht="16.5" customHeight="1">
      <c r="B220" s="150"/>
      <c r="C220" s="151"/>
      <c r="D220" s="151"/>
      <c r="E220" s="152" t="s">
        <v>5</v>
      </c>
      <c r="F220" s="245" t="s">
        <v>322</v>
      </c>
      <c r="G220" s="246"/>
      <c r="H220" s="246"/>
      <c r="I220" s="246"/>
      <c r="J220" s="151"/>
      <c r="K220" s="153">
        <v>14.98</v>
      </c>
      <c r="L220" s="151"/>
      <c r="M220" s="151"/>
      <c r="N220" s="151"/>
      <c r="O220" s="151"/>
      <c r="P220" s="151"/>
      <c r="Q220" s="151"/>
      <c r="R220" s="154"/>
      <c r="T220" s="155"/>
      <c r="U220" s="151"/>
      <c r="V220" s="151"/>
      <c r="W220" s="151"/>
      <c r="X220" s="151"/>
      <c r="Y220" s="151"/>
      <c r="Z220" s="151"/>
      <c r="AA220" s="156"/>
      <c r="AT220" s="157" t="s">
        <v>181</v>
      </c>
      <c r="AU220" s="157" t="s">
        <v>123</v>
      </c>
      <c r="AV220" s="10" t="s">
        <v>123</v>
      </c>
      <c r="AW220" s="10" t="s">
        <v>33</v>
      </c>
      <c r="AX220" s="10" t="s">
        <v>75</v>
      </c>
      <c r="AY220" s="157" t="s">
        <v>173</v>
      </c>
    </row>
    <row r="221" spans="2:65" s="10" customFormat="1" ht="16.5" customHeight="1">
      <c r="B221" s="150"/>
      <c r="C221" s="151"/>
      <c r="D221" s="151"/>
      <c r="E221" s="152" t="s">
        <v>5</v>
      </c>
      <c r="F221" s="245" t="s">
        <v>323</v>
      </c>
      <c r="G221" s="246"/>
      <c r="H221" s="246"/>
      <c r="I221" s="246"/>
      <c r="J221" s="151"/>
      <c r="K221" s="153">
        <v>4.8</v>
      </c>
      <c r="L221" s="151"/>
      <c r="M221" s="151"/>
      <c r="N221" s="151"/>
      <c r="O221" s="151"/>
      <c r="P221" s="151"/>
      <c r="Q221" s="151"/>
      <c r="R221" s="154"/>
      <c r="T221" s="155"/>
      <c r="U221" s="151"/>
      <c r="V221" s="151"/>
      <c r="W221" s="151"/>
      <c r="X221" s="151"/>
      <c r="Y221" s="151"/>
      <c r="Z221" s="151"/>
      <c r="AA221" s="156"/>
      <c r="AT221" s="157" t="s">
        <v>181</v>
      </c>
      <c r="AU221" s="157" t="s">
        <v>123</v>
      </c>
      <c r="AV221" s="10" t="s">
        <v>123</v>
      </c>
      <c r="AW221" s="10" t="s">
        <v>33</v>
      </c>
      <c r="AX221" s="10" t="s">
        <v>75</v>
      </c>
      <c r="AY221" s="157" t="s">
        <v>173</v>
      </c>
    </row>
    <row r="222" spans="2:65" s="10" customFormat="1" ht="25.5" customHeight="1">
      <c r="B222" s="150"/>
      <c r="C222" s="151"/>
      <c r="D222" s="151"/>
      <c r="E222" s="152" t="s">
        <v>5</v>
      </c>
      <c r="F222" s="245" t="s">
        <v>324</v>
      </c>
      <c r="G222" s="246"/>
      <c r="H222" s="246"/>
      <c r="I222" s="246"/>
      <c r="J222" s="151"/>
      <c r="K222" s="153">
        <v>83.623999999999995</v>
      </c>
      <c r="L222" s="151"/>
      <c r="M222" s="151"/>
      <c r="N222" s="151"/>
      <c r="O222" s="151"/>
      <c r="P222" s="151"/>
      <c r="Q222" s="151"/>
      <c r="R222" s="154"/>
      <c r="T222" s="155"/>
      <c r="U222" s="151"/>
      <c r="V222" s="151"/>
      <c r="W222" s="151"/>
      <c r="X222" s="151"/>
      <c r="Y222" s="151"/>
      <c r="Z222" s="151"/>
      <c r="AA222" s="156"/>
      <c r="AT222" s="157" t="s">
        <v>181</v>
      </c>
      <c r="AU222" s="157" t="s">
        <v>123</v>
      </c>
      <c r="AV222" s="10" t="s">
        <v>123</v>
      </c>
      <c r="AW222" s="10" t="s">
        <v>33</v>
      </c>
      <c r="AX222" s="10" t="s">
        <v>75</v>
      </c>
      <c r="AY222" s="157" t="s">
        <v>173</v>
      </c>
    </row>
    <row r="223" spans="2:65" s="11" customFormat="1" ht="16.5" customHeight="1">
      <c r="B223" s="158"/>
      <c r="C223" s="159"/>
      <c r="D223" s="159"/>
      <c r="E223" s="160" t="s">
        <v>5</v>
      </c>
      <c r="F223" s="243" t="s">
        <v>182</v>
      </c>
      <c r="G223" s="244"/>
      <c r="H223" s="244"/>
      <c r="I223" s="244"/>
      <c r="J223" s="159"/>
      <c r="K223" s="161">
        <v>148.72800000000001</v>
      </c>
      <c r="L223" s="159"/>
      <c r="M223" s="159"/>
      <c r="N223" s="159"/>
      <c r="O223" s="159"/>
      <c r="P223" s="159"/>
      <c r="Q223" s="159"/>
      <c r="R223" s="162"/>
      <c r="T223" s="163"/>
      <c r="U223" s="159"/>
      <c r="V223" s="159"/>
      <c r="W223" s="159"/>
      <c r="X223" s="159"/>
      <c r="Y223" s="159"/>
      <c r="Z223" s="159"/>
      <c r="AA223" s="164"/>
      <c r="AT223" s="165" t="s">
        <v>181</v>
      </c>
      <c r="AU223" s="165" t="s">
        <v>123</v>
      </c>
      <c r="AV223" s="11" t="s">
        <v>178</v>
      </c>
      <c r="AW223" s="11" t="s">
        <v>33</v>
      </c>
      <c r="AX223" s="11" t="s">
        <v>22</v>
      </c>
      <c r="AY223" s="165" t="s">
        <v>173</v>
      </c>
    </row>
    <row r="224" spans="2:65" s="1" customFormat="1" ht="16.5" customHeight="1">
      <c r="B224" s="140"/>
      <c r="C224" s="141" t="s">
        <v>325</v>
      </c>
      <c r="D224" s="141" t="s">
        <v>174</v>
      </c>
      <c r="E224" s="142" t="s">
        <v>326</v>
      </c>
      <c r="F224" s="239" t="s">
        <v>327</v>
      </c>
      <c r="G224" s="239"/>
      <c r="H224" s="239"/>
      <c r="I224" s="239"/>
      <c r="J224" s="143" t="s">
        <v>235</v>
      </c>
      <c r="K224" s="144">
        <v>55.75</v>
      </c>
      <c r="L224" s="240"/>
      <c r="M224" s="240"/>
      <c r="N224" s="240">
        <f>ROUND(L224*K224,2)</f>
        <v>0</v>
      </c>
      <c r="O224" s="240"/>
      <c r="P224" s="240"/>
      <c r="Q224" s="240"/>
      <c r="R224" s="145"/>
      <c r="T224" s="146" t="s">
        <v>5</v>
      </c>
      <c r="U224" s="43" t="s">
        <v>40</v>
      </c>
      <c r="V224" s="147">
        <v>0.69</v>
      </c>
      <c r="W224" s="147">
        <f>V224*K224</f>
        <v>38.467499999999994</v>
      </c>
      <c r="X224" s="147">
        <v>3.4500000000000003E-2</v>
      </c>
      <c r="Y224" s="147">
        <f>X224*K224</f>
        <v>1.9233750000000001</v>
      </c>
      <c r="Z224" s="147">
        <v>0</v>
      </c>
      <c r="AA224" s="148">
        <f>Z224*K224</f>
        <v>0</v>
      </c>
      <c r="AR224" s="21" t="s">
        <v>178</v>
      </c>
      <c r="AT224" s="21" t="s">
        <v>174</v>
      </c>
      <c r="AU224" s="21" t="s">
        <v>123</v>
      </c>
      <c r="AY224" s="21" t="s">
        <v>173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1" t="s">
        <v>22</v>
      </c>
      <c r="BK224" s="149">
        <f>ROUND(L224*K224,2)</f>
        <v>0</v>
      </c>
      <c r="BL224" s="21" t="s">
        <v>178</v>
      </c>
      <c r="BM224" s="21" t="s">
        <v>328</v>
      </c>
    </row>
    <row r="225" spans="2:65" s="10" customFormat="1" ht="25.5" customHeight="1">
      <c r="B225" s="150"/>
      <c r="C225" s="151"/>
      <c r="D225" s="151"/>
      <c r="E225" s="152" t="s">
        <v>5</v>
      </c>
      <c r="F225" s="241" t="s">
        <v>329</v>
      </c>
      <c r="G225" s="242"/>
      <c r="H225" s="242"/>
      <c r="I225" s="242"/>
      <c r="J225" s="151"/>
      <c r="K225" s="153">
        <v>55.75</v>
      </c>
      <c r="L225" s="151"/>
      <c r="M225" s="151"/>
      <c r="N225" s="151"/>
      <c r="O225" s="151"/>
      <c r="P225" s="151"/>
      <c r="Q225" s="151"/>
      <c r="R225" s="154"/>
      <c r="T225" s="155"/>
      <c r="U225" s="151"/>
      <c r="V225" s="151"/>
      <c r="W225" s="151"/>
      <c r="X225" s="151"/>
      <c r="Y225" s="151"/>
      <c r="Z225" s="151"/>
      <c r="AA225" s="156"/>
      <c r="AT225" s="157" t="s">
        <v>181</v>
      </c>
      <c r="AU225" s="157" t="s">
        <v>123</v>
      </c>
      <c r="AV225" s="10" t="s">
        <v>123</v>
      </c>
      <c r="AW225" s="10" t="s">
        <v>33</v>
      </c>
      <c r="AX225" s="10" t="s">
        <v>75</v>
      </c>
      <c r="AY225" s="157" t="s">
        <v>173</v>
      </c>
    </row>
    <row r="226" spans="2:65" s="11" customFormat="1" ht="16.5" customHeight="1">
      <c r="B226" s="158"/>
      <c r="C226" s="159"/>
      <c r="D226" s="159"/>
      <c r="E226" s="160" t="s">
        <v>5</v>
      </c>
      <c r="F226" s="243" t="s">
        <v>182</v>
      </c>
      <c r="G226" s="244"/>
      <c r="H226" s="244"/>
      <c r="I226" s="244"/>
      <c r="J226" s="159"/>
      <c r="K226" s="161">
        <v>55.75</v>
      </c>
      <c r="L226" s="159"/>
      <c r="M226" s="159"/>
      <c r="N226" s="159"/>
      <c r="O226" s="159"/>
      <c r="P226" s="159"/>
      <c r="Q226" s="159"/>
      <c r="R226" s="162"/>
      <c r="T226" s="163"/>
      <c r="U226" s="159"/>
      <c r="V226" s="159"/>
      <c r="W226" s="159"/>
      <c r="X226" s="159"/>
      <c r="Y226" s="159"/>
      <c r="Z226" s="159"/>
      <c r="AA226" s="164"/>
      <c r="AT226" s="165" t="s">
        <v>181</v>
      </c>
      <c r="AU226" s="165" t="s">
        <v>123</v>
      </c>
      <c r="AV226" s="11" t="s">
        <v>178</v>
      </c>
      <c r="AW226" s="11" t="s">
        <v>33</v>
      </c>
      <c r="AX226" s="11" t="s">
        <v>22</v>
      </c>
      <c r="AY226" s="165" t="s">
        <v>173</v>
      </c>
    </row>
    <row r="227" spans="2:65" s="1" customFormat="1" ht="25.5" customHeight="1">
      <c r="B227" s="140"/>
      <c r="C227" s="141" t="s">
        <v>330</v>
      </c>
      <c r="D227" s="141" t="s">
        <v>174</v>
      </c>
      <c r="E227" s="142" t="s">
        <v>331</v>
      </c>
      <c r="F227" s="239" t="s">
        <v>332</v>
      </c>
      <c r="G227" s="239"/>
      <c r="H227" s="239"/>
      <c r="I227" s="239"/>
      <c r="J227" s="143" t="s">
        <v>235</v>
      </c>
      <c r="K227" s="144">
        <v>165.48</v>
      </c>
      <c r="L227" s="240"/>
      <c r="M227" s="240"/>
      <c r="N227" s="240">
        <f>ROUND(L227*K227,2)</f>
        <v>0</v>
      </c>
      <c r="O227" s="240"/>
      <c r="P227" s="240"/>
      <c r="Q227" s="240"/>
      <c r="R227" s="145"/>
      <c r="T227" s="146" t="s">
        <v>5</v>
      </c>
      <c r="U227" s="43" t="s">
        <v>40</v>
      </c>
      <c r="V227" s="147">
        <v>0.15</v>
      </c>
      <c r="W227" s="147">
        <f>V227*K227</f>
        <v>24.821999999999999</v>
      </c>
      <c r="X227" s="147">
        <v>7.9000000000000001E-4</v>
      </c>
      <c r="Y227" s="147">
        <f>X227*K227</f>
        <v>0.13072919999999999</v>
      </c>
      <c r="Z227" s="147">
        <v>0</v>
      </c>
      <c r="AA227" s="148">
        <f>Z227*K227</f>
        <v>0</v>
      </c>
      <c r="AR227" s="21" t="s">
        <v>178</v>
      </c>
      <c r="AT227" s="21" t="s">
        <v>174</v>
      </c>
      <c r="AU227" s="21" t="s">
        <v>123</v>
      </c>
      <c r="AY227" s="21" t="s">
        <v>173</v>
      </c>
      <c r="BE227" s="149">
        <f>IF(U227="základní",N227,0)</f>
        <v>0</v>
      </c>
      <c r="BF227" s="149">
        <f>IF(U227="snížená",N227,0)</f>
        <v>0</v>
      </c>
      <c r="BG227" s="149">
        <f>IF(U227="zákl. přenesená",N227,0)</f>
        <v>0</v>
      </c>
      <c r="BH227" s="149">
        <f>IF(U227="sníž. přenesená",N227,0)</f>
        <v>0</v>
      </c>
      <c r="BI227" s="149">
        <f>IF(U227="nulová",N227,0)</f>
        <v>0</v>
      </c>
      <c r="BJ227" s="21" t="s">
        <v>22</v>
      </c>
      <c r="BK227" s="149">
        <f>ROUND(L227*K227,2)</f>
        <v>0</v>
      </c>
      <c r="BL227" s="21" t="s">
        <v>178</v>
      </c>
      <c r="BM227" s="21" t="s">
        <v>333</v>
      </c>
    </row>
    <row r="228" spans="2:65" s="10" customFormat="1" ht="25.5" customHeight="1">
      <c r="B228" s="150"/>
      <c r="C228" s="151"/>
      <c r="D228" s="151"/>
      <c r="E228" s="152" t="s">
        <v>5</v>
      </c>
      <c r="F228" s="241" t="s">
        <v>334</v>
      </c>
      <c r="G228" s="242"/>
      <c r="H228" s="242"/>
      <c r="I228" s="242"/>
      <c r="J228" s="151"/>
      <c r="K228" s="153">
        <v>40.94</v>
      </c>
      <c r="L228" s="151"/>
      <c r="M228" s="151"/>
      <c r="N228" s="151"/>
      <c r="O228" s="151"/>
      <c r="P228" s="151"/>
      <c r="Q228" s="151"/>
      <c r="R228" s="154"/>
      <c r="T228" s="155"/>
      <c r="U228" s="151"/>
      <c r="V228" s="151"/>
      <c r="W228" s="151"/>
      <c r="X228" s="151"/>
      <c r="Y228" s="151"/>
      <c r="Z228" s="151"/>
      <c r="AA228" s="156"/>
      <c r="AT228" s="157" t="s">
        <v>181</v>
      </c>
      <c r="AU228" s="157" t="s">
        <v>123</v>
      </c>
      <c r="AV228" s="10" t="s">
        <v>123</v>
      </c>
      <c r="AW228" s="10" t="s">
        <v>33</v>
      </c>
      <c r="AX228" s="10" t="s">
        <v>75</v>
      </c>
      <c r="AY228" s="157" t="s">
        <v>173</v>
      </c>
    </row>
    <row r="229" spans="2:65" s="10" customFormat="1" ht="38.25" customHeight="1">
      <c r="B229" s="150"/>
      <c r="C229" s="151"/>
      <c r="D229" s="151"/>
      <c r="E229" s="152" t="s">
        <v>5</v>
      </c>
      <c r="F229" s="245" t="s">
        <v>335</v>
      </c>
      <c r="G229" s="246"/>
      <c r="H229" s="246"/>
      <c r="I229" s="246"/>
      <c r="J229" s="151"/>
      <c r="K229" s="153">
        <v>105.74</v>
      </c>
      <c r="L229" s="151"/>
      <c r="M229" s="151"/>
      <c r="N229" s="151"/>
      <c r="O229" s="151"/>
      <c r="P229" s="151"/>
      <c r="Q229" s="151"/>
      <c r="R229" s="154"/>
      <c r="T229" s="155"/>
      <c r="U229" s="151"/>
      <c r="V229" s="151"/>
      <c r="W229" s="151"/>
      <c r="X229" s="151"/>
      <c r="Y229" s="151"/>
      <c r="Z229" s="151"/>
      <c r="AA229" s="156"/>
      <c r="AT229" s="157" t="s">
        <v>181</v>
      </c>
      <c r="AU229" s="157" t="s">
        <v>123</v>
      </c>
      <c r="AV229" s="10" t="s">
        <v>123</v>
      </c>
      <c r="AW229" s="10" t="s">
        <v>33</v>
      </c>
      <c r="AX229" s="10" t="s">
        <v>75</v>
      </c>
      <c r="AY229" s="157" t="s">
        <v>173</v>
      </c>
    </row>
    <row r="230" spans="2:65" s="10" customFormat="1" ht="16.5" customHeight="1">
      <c r="B230" s="150"/>
      <c r="C230" s="151"/>
      <c r="D230" s="151"/>
      <c r="E230" s="152" t="s">
        <v>5</v>
      </c>
      <c r="F230" s="245" t="s">
        <v>336</v>
      </c>
      <c r="G230" s="246"/>
      <c r="H230" s="246"/>
      <c r="I230" s="246"/>
      <c r="J230" s="151"/>
      <c r="K230" s="153">
        <v>18.8</v>
      </c>
      <c r="L230" s="151"/>
      <c r="M230" s="151"/>
      <c r="N230" s="151"/>
      <c r="O230" s="151"/>
      <c r="P230" s="151"/>
      <c r="Q230" s="151"/>
      <c r="R230" s="154"/>
      <c r="T230" s="155"/>
      <c r="U230" s="151"/>
      <c r="V230" s="151"/>
      <c r="W230" s="151"/>
      <c r="X230" s="151"/>
      <c r="Y230" s="151"/>
      <c r="Z230" s="151"/>
      <c r="AA230" s="156"/>
      <c r="AT230" s="157" t="s">
        <v>181</v>
      </c>
      <c r="AU230" s="157" t="s">
        <v>123</v>
      </c>
      <c r="AV230" s="10" t="s">
        <v>123</v>
      </c>
      <c r="AW230" s="10" t="s">
        <v>33</v>
      </c>
      <c r="AX230" s="10" t="s">
        <v>75</v>
      </c>
      <c r="AY230" s="157" t="s">
        <v>173</v>
      </c>
    </row>
    <row r="231" spans="2:65" s="11" customFormat="1" ht="16.5" customHeight="1">
      <c r="B231" s="158"/>
      <c r="C231" s="159"/>
      <c r="D231" s="159"/>
      <c r="E231" s="160" t="s">
        <v>5</v>
      </c>
      <c r="F231" s="243" t="s">
        <v>182</v>
      </c>
      <c r="G231" s="244"/>
      <c r="H231" s="244"/>
      <c r="I231" s="244"/>
      <c r="J231" s="159"/>
      <c r="K231" s="161">
        <v>165.48</v>
      </c>
      <c r="L231" s="159"/>
      <c r="M231" s="159"/>
      <c r="N231" s="159"/>
      <c r="O231" s="159"/>
      <c r="P231" s="159"/>
      <c r="Q231" s="159"/>
      <c r="R231" s="162"/>
      <c r="T231" s="163"/>
      <c r="U231" s="159"/>
      <c r="V231" s="159"/>
      <c r="W231" s="159"/>
      <c r="X231" s="159"/>
      <c r="Y231" s="159"/>
      <c r="Z231" s="159"/>
      <c r="AA231" s="164"/>
      <c r="AT231" s="165" t="s">
        <v>181</v>
      </c>
      <c r="AU231" s="165" t="s">
        <v>123</v>
      </c>
      <c r="AV231" s="11" t="s">
        <v>178</v>
      </c>
      <c r="AW231" s="11" t="s">
        <v>33</v>
      </c>
      <c r="AX231" s="11" t="s">
        <v>22</v>
      </c>
      <c r="AY231" s="165" t="s">
        <v>173</v>
      </c>
    </row>
    <row r="232" spans="2:65" s="1" customFormat="1" ht="38.25" customHeight="1">
      <c r="B232" s="140"/>
      <c r="C232" s="141" t="s">
        <v>337</v>
      </c>
      <c r="D232" s="141" t="s">
        <v>174</v>
      </c>
      <c r="E232" s="142" t="s">
        <v>338</v>
      </c>
      <c r="F232" s="239" t="s">
        <v>339</v>
      </c>
      <c r="G232" s="239"/>
      <c r="H232" s="239"/>
      <c r="I232" s="239"/>
      <c r="J232" s="143" t="s">
        <v>235</v>
      </c>
      <c r="K232" s="144">
        <v>18.8</v>
      </c>
      <c r="L232" s="240"/>
      <c r="M232" s="240"/>
      <c r="N232" s="240">
        <f>ROUND(L232*K232,2)</f>
        <v>0</v>
      </c>
      <c r="O232" s="240"/>
      <c r="P232" s="240"/>
      <c r="Q232" s="240"/>
      <c r="R232" s="145"/>
      <c r="T232" s="146" t="s">
        <v>5</v>
      </c>
      <c r="U232" s="43" t="s">
        <v>40</v>
      </c>
      <c r="V232" s="147">
        <v>1</v>
      </c>
      <c r="W232" s="147">
        <f>V232*K232</f>
        <v>18.8</v>
      </c>
      <c r="X232" s="147">
        <v>8.2500000000000004E-3</v>
      </c>
      <c r="Y232" s="147">
        <f>X232*K232</f>
        <v>0.15510000000000002</v>
      </c>
      <c r="Z232" s="147">
        <v>0</v>
      </c>
      <c r="AA232" s="148">
        <f>Z232*K232</f>
        <v>0</v>
      </c>
      <c r="AR232" s="21" t="s">
        <v>178</v>
      </c>
      <c r="AT232" s="21" t="s">
        <v>174</v>
      </c>
      <c r="AU232" s="21" t="s">
        <v>123</v>
      </c>
      <c r="AY232" s="21" t="s">
        <v>173</v>
      </c>
      <c r="BE232" s="149">
        <f>IF(U232="základní",N232,0)</f>
        <v>0</v>
      </c>
      <c r="BF232" s="149">
        <f>IF(U232="snížená",N232,0)</f>
        <v>0</v>
      </c>
      <c r="BG232" s="149">
        <f>IF(U232="zákl. přenesená",N232,0)</f>
        <v>0</v>
      </c>
      <c r="BH232" s="149">
        <f>IF(U232="sníž. přenesená",N232,0)</f>
        <v>0</v>
      </c>
      <c r="BI232" s="149">
        <f>IF(U232="nulová",N232,0)</f>
        <v>0</v>
      </c>
      <c r="BJ232" s="21" t="s">
        <v>22</v>
      </c>
      <c r="BK232" s="149">
        <f>ROUND(L232*K232,2)</f>
        <v>0</v>
      </c>
      <c r="BL232" s="21" t="s">
        <v>178</v>
      </c>
      <c r="BM232" s="21" t="s">
        <v>340</v>
      </c>
    </row>
    <row r="233" spans="2:65" s="10" customFormat="1" ht="25.5" customHeight="1">
      <c r="B233" s="150"/>
      <c r="C233" s="151"/>
      <c r="D233" s="151"/>
      <c r="E233" s="152" t="s">
        <v>5</v>
      </c>
      <c r="F233" s="241" t="s">
        <v>341</v>
      </c>
      <c r="G233" s="242"/>
      <c r="H233" s="242"/>
      <c r="I233" s="242"/>
      <c r="J233" s="151"/>
      <c r="K233" s="153">
        <v>18.8</v>
      </c>
      <c r="L233" s="151"/>
      <c r="M233" s="151"/>
      <c r="N233" s="151"/>
      <c r="O233" s="151"/>
      <c r="P233" s="151"/>
      <c r="Q233" s="151"/>
      <c r="R233" s="154"/>
      <c r="T233" s="155"/>
      <c r="U233" s="151"/>
      <c r="V233" s="151"/>
      <c r="W233" s="151"/>
      <c r="X233" s="151"/>
      <c r="Y233" s="151"/>
      <c r="Z233" s="151"/>
      <c r="AA233" s="156"/>
      <c r="AT233" s="157" t="s">
        <v>181</v>
      </c>
      <c r="AU233" s="157" t="s">
        <v>123</v>
      </c>
      <c r="AV233" s="10" t="s">
        <v>123</v>
      </c>
      <c r="AW233" s="10" t="s">
        <v>33</v>
      </c>
      <c r="AX233" s="10" t="s">
        <v>75</v>
      </c>
      <c r="AY233" s="157" t="s">
        <v>173</v>
      </c>
    </row>
    <row r="234" spans="2:65" s="11" customFormat="1" ht="16.5" customHeight="1">
      <c r="B234" s="158"/>
      <c r="C234" s="159"/>
      <c r="D234" s="159"/>
      <c r="E234" s="160" t="s">
        <v>5</v>
      </c>
      <c r="F234" s="243" t="s">
        <v>182</v>
      </c>
      <c r="G234" s="244"/>
      <c r="H234" s="244"/>
      <c r="I234" s="244"/>
      <c r="J234" s="159"/>
      <c r="K234" s="161">
        <v>18.8</v>
      </c>
      <c r="L234" s="159"/>
      <c r="M234" s="159"/>
      <c r="N234" s="159"/>
      <c r="O234" s="159"/>
      <c r="P234" s="159"/>
      <c r="Q234" s="159"/>
      <c r="R234" s="162"/>
      <c r="T234" s="163"/>
      <c r="U234" s="159"/>
      <c r="V234" s="159"/>
      <c r="W234" s="159"/>
      <c r="X234" s="159"/>
      <c r="Y234" s="159"/>
      <c r="Z234" s="159"/>
      <c r="AA234" s="164"/>
      <c r="AT234" s="165" t="s">
        <v>181</v>
      </c>
      <c r="AU234" s="165" t="s">
        <v>123</v>
      </c>
      <c r="AV234" s="11" t="s">
        <v>178</v>
      </c>
      <c r="AW234" s="11" t="s">
        <v>33</v>
      </c>
      <c r="AX234" s="11" t="s">
        <v>22</v>
      </c>
      <c r="AY234" s="165" t="s">
        <v>173</v>
      </c>
    </row>
    <row r="235" spans="2:65" s="1" customFormat="1" ht="25.5" customHeight="1">
      <c r="B235" s="140"/>
      <c r="C235" s="166" t="s">
        <v>342</v>
      </c>
      <c r="D235" s="166" t="s">
        <v>218</v>
      </c>
      <c r="E235" s="167" t="s">
        <v>343</v>
      </c>
      <c r="F235" s="247" t="s">
        <v>344</v>
      </c>
      <c r="G235" s="247"/>
      <c r="H235" s="247"/>
      <c r="I235" s="247"/>
      <c r="J235" s="168" t="s">
        <v>235</v>
      </c>
      <c r="K235" s="169">
        <v>19.175999999999998</v>
      </c>
      <c r="L235" s="248"/>
      <c r="M235" s="248"/>
      <c r="N235" s="248">
        <f>ROUND(L235*K235,2)</f>
        <v>0</v>
      </c>
      <c r="O235" s="240"/>
      <c r="P235" s="240"/>
      <c r="Q235" s="240"/>
      <c r="R235" s="145"/>
      <c r="T235" s="146" t="s">
        <v>5</v>
      </c>
      <c r="U235" s="43" t="s">
        <v>40</v>
      </c>
      <c r="V235" s="147">
        <v>0</v>
      </c>
      <c r="W235" s="147">
        <f>V235*K235</f>
        <v>0</v>
      </c>
      <c r="X235" s="147">
        <v>1.1999999999999999E-3</v>
      </c>
      <c r="Y235" s="147">
        <f>X235*K235</f>
        <v>2.3011199999999996E-2</v>
      </c>
      <c r="Z235" s="147">
        <v>0</v>
      </c>
      <c r="AA235" s="148">
        <f>Z235*K235</f>
        <v>0</v>
      </c>
      <c r="AR235" s="21" t="s">
        <v>212</v>
      </c>
      <c r="AT235" s="21" t="s">
        <v>218</v>
      </c>
      <c r="AU235" s="21" t="s">
        <v>123</v>
      </c>
      <c r="AY235" s="21" t="s">
        <v>173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1" t="s">
        <v>22</v>
      </c>
      <c r="BK235" s="149">
        <f>ROUND(L235*K235,2)</f>
        <v>0</v>
      </c>
      <c r="BL235" s="21" t="s">
        <v>178</v>
      </c>
      <c r="BM235" s="21" t="s">
        <v>345</v>
      </c>
    </row>
    <row r="236" spans="2:65" s="10" customFormat="1" ht="25.5" customHeight="1">
      <c r="B236" s="150"/>
      <c r="C236" s="151"/>
      <c r="D236" s="151"/>
      <c r="E236" s="152" t="s">
        <v>5</v>
      </c>
      <c r="F236" s="241" t="s">
        <v>341</v>
      </c>
      <c r="G236" s="242"/>
      <c r="H236" s="242"/>
      <c r="I236" s="242"/>
      <c r="J236" s="151"/>
      <c r="K236" s="153">
        <v>18.8</v>
      </c>
      <c r="L236" s="151"/>
      <c r="M236" s="151"/>
      <c r="N236" s="151"/>
      <c r="O236" s="151"/>
      <c r="P236" s="151"/>
      <c r="Q236" s="151"/>
      <c r="R236" s="154"/>
      <c r="T236" s="155"/>
      <c r="U236" s="151"/>
      <c r="V236" s="151"/>
      <c r="W236" s="151"/>
      <c r="X236" s="151"/>
      <c r="Y236" s="151"/>
      <c r="Z236" s="151"/>
      <c r="AA236" s="156"/>
      <c r="AT236" s="157" t="s">
        <v>181</v>
      </c>
      <c r="AU236" s="157" t="s">
        <v>123</v>
      </c>
      <c r="AV236" s="10" t="s">
        <v>123</v>
      </c>
      <c r="AW236" s="10" t="s">
        <v>33</v>
      </c>
      <c r="AX236" s="10" t="s">
        <v>75</v>
      </c>
      <c r="AY236" s="157" t="s">
        <v>173</v>
      </c>
    </row>
    <row r="237" spans="2:65" s="11" customFormat="1" ht="16.5" customHeight="1">
      <c r="B237" s="158"/>
      <c r="C237" s="159"/>
      <c r="D237" s="159"/>
      <c r="E237" s="160" t="s">
        <v>5</v>
      </c>
      <c r="F237" s="243" t="s">
        <v>182</v>
      </c>
      <c r="G237" s="244"/>
      <c r="H237" s="244"/>
      <c r="I237" s="244"/>
      <c r="J237" s="159"/>
      <c r="K237" s="161">
        <v>18.8</v>
      </c>
      <c r="L237" s="159"/>
      <c r="M237" s="159"/>
      <c r="N237" s="159"/>
      <c r="O237" s="159"/>
      <c r="P237" s="159"/>
      <c r="Q237" s="159"/>
      <c r="R237" s="162"/>
      <c r="T237" s="163"/>
      <c r="U237" s="159"/>
      <c r="V237" s="159"/>
      <c r="W237" s="159"/>
      <c r="X237" s="159"/>
      <c r="Y237" s="159"/>
      <c r="Z237" s="159"/>
      <c r="AA237" s="164"/>
      <c r="AT237" s="165" t="s">
        <v>181</v>
      </c>
      <c r="AU237" s="165" t="s">
        <v>123</v>
      </c>
      <c r="AV237" s="11" t="s">
        <v>178</v>
      </c>
      <c r="AW237" s="11" t="s">
        <v>33</v>
      </c>
      <c r="AX237" s="11" t="s">
        <v>22</v>
      </c>
      <c r="AY237" s="165" t="s">
        <v>173</v>
      </c>
    </row>
    <row r="238" spans="2:65" s="1" customFormat="1" ht="38.25" customHeight="1">
      <c r="B238" s="140"/>
      <c r="C238" s="141" t="s">
        <v>346</v>
      </c>
      <c r="D238" s="141" t="s">
        <v>174</v>
      </c>
      <c r="E238" s="142" t="s">
        <v>347</v>
      </c>
      <c r="F238" s="239" t="s">
        <v>348</v>
      </c>
      <c r="G238" s="239"/>
      <c r="H238" s="239"/>
      <c r="I238" s="239"/>
      <c r="J238" s="143" t="s">
        <v>235</v>
      </c>
      <c r="K238" s="144">
        <v>127.88</v>
      </c>
      <c r="L238" s="240"/>
      <c r="M238" s="240"/>
      <c r="N238" s="240">
        <f>ROUND(L238*K238,2)</f>
        <v>0</v>
      </c>
      <c r="O238" s="240"/>
      <c r="P238" s="240"/>
      <c r="Q238" s="240"/>
      <c r="R238" s="145"/>
      <c r="T238" s="146" t="s">
        <v>5</v>
      </c>
      <c r="U238" s="43" t="s">
        <v>40</v>
      </c>
      <c r="V238" s="147">
        <v>1.04</v>
      </c>
      <c r="W238" s="147">
        <f>V238*K238</f>
        <v>132.99520000000001</v>
      </c>
      <c r="X238" s="147">
        <v>8.3199999999999993E-3</v>
      </c>
      <c r="Y238" s="147">
        <f>X238*K238</f>
        <v>1.0639615999999998</v>
      </c>
      <c r="Z238" s="147">
        <v>0</v>
      </c>
      <c r="AA238" s="148">
        <f>Z238*K238</f>
        <v>0</v>
      </c>
      <c r="AR238" s="21" t="s">
        <v>178</v>
      </c>
      <c r="AT238" s="21" t="s">
        <v>174</v>
      </c>
      <c r="AU238" s="21" t="s">
        <v>123</v>
      </c>
      <c r="AY238" s="21" t="s">
        <v>173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1" t="s">
        <v>22</v>
      </c>
      <c r="BK238" s="149">
        <f>ROUND(L238*K238,2)</f>
        <v>0</v>
      </c>
      <c r="BL238" s="21" t="s">
        <v>178</v>
      </c>
      <c r="BM238" s="21" t="s">
        <v>349</v>
      </c>
    </row>
    <row r="239" spans="2:65" s="10" customFormat="1" ht="25.5" customHeight="1">
      <c r="B239" s="150"/>
      <c r="C239" s="151"/>
      <c r="D239" s="151"/>
      <c r="E239" s="152" t="s">
        <v>5</v>
      </c>
      <c r="F239" s="241" t="s">
        <v>334</v>
      </c>
      <c r="G239" s="242"/>
      <c r="H239" s="242"/>
      <c r="I239" s="242"/>
      <c r="J239" s="151"/>
      <c r="K239" s="153">
        <v>40.94</v>
      </c>
      <c r="L239" s="151"/>
      <c r="M239" s="151"/>
      <c r="N239" s="151"/>
      <c r="O239" s="151"/>
      <c r="P239" s="151"/>
      <c r="Q239" s="151"/>
      <c r="R239" s="154"/>
      <c r="T239" s="155"/>
      <c r="U239" s="151"/>
      <c r="V239" s="151"/>
      <c r="W239" s="151"/>
      <c r="X239" s="151"/>
      <c r="Y239" s="151"/>
      <c r="Z239" s="151"/>
      <c r="AA239" s="156"/>
      <c r="AT239" s="157" t="s">
        <v>181</v>
      </c>
      <c r="AU239" s="157" t="s">
        <v>123</v>
      </c>
      <c r="AV239" s="10" t="s">
        <v>123</v>
      </c>
      <c r="AW239" s="10" t="s">
        <v>33</v>
      </c>
      <c r="AX239" s="10" t="s">
        <v>75</v>
      </c>
      <c r="AY239" s="157" t="s">
        <v>173</v>
      </c>
    </row>
    <row r="240" spans="2:65" s="10" customFormat="1" ht="38.25" customHeight="1">
      <c r="B240" s="150"/>
      <c r="C240" s="151"/>
      <c r="D240" s="151"/>
      <c r="E240" s="152" t="s">
        <v>5</v>
      </c>
      <c r="F240" s="245" t="s">
        <v>335</v>
      </c>
      <c r="G240" s="246"/>
      <c r="H240" s="246"/>
      <c r="I240" s="246"/>
      <c r="J240" s="151"/>
      <c r="K240" s="153">
        <v>105.74</v>
      </c>
      <c r="L240" s="151"/>
      <c r="M240" s="151"/>
      <c r="N240" s="151"/>
      <c r="O240" s="151"/>
      <c r="P240" s="151"/>
      <c r="Q240" s="151"/>
      <c r="R240" s="154"/>
      <c r="T240" s="155"/>
      <c r="U240" s="151"/>
      <c r="V240" s="151"/>
      <c r="W240" s="151"/>
      <c r="X240" s="151"/>
      <c r="Y240" s="151"/>
      <c r="Z240" s="151"/>
      <c r="AA240" s="156"/>
      <c r="AT240" s="157" t="s">
        <v>181</v>
      </c>
      <c r="AU240" s="157" t="s">
        <v>123</v>
      </c>
      <c r="AV240" s="10" t="s">
        <v>123</v>
      </c>
      <c r="AW240" s="10" t="s">
        <v>33</v>
      </c>
      <c r="AX240" s="10" t="s">
        <v>75</v>
      </c>
      <c r="AY240" s="157" t="s">
        <v>173</v>
      </c>
    </row>
    <row r="241" spans="2:65" s="10" customFormat="1" ht="25.5" customHeight="1">
      <c r="B241" s="150"/>
      <c r="C241" s="151"/>
      <c r="D241" s="151"/>
      <c r="E241" s="152" t="s">
        <v>5</v>
      </c>
      <c r="F241" s="245" t="s">
        <v>350</v>
      </c>
      <c r="G241" s="246"/>
      <c r="H241" s="246"/>
      <c r="I241" s="246"/>
      <c r="J241" s="151"/>
      <c r="K241" s="153">
        <v>-18.8</v>
      </c>
      <c r="L241" s="151"/>
      <c r="M241" s="151"/>
      <c r="N241" s="151"/>
      <c r="O241" s="151"/>
      <c r="P241" s="151"/>
      <c r="Q241" s="151"/>
      <c r="R241" s="154"/>
      <c r="T241" s="155"/>
      <c r="U241" s="151"/>
      <c r="V241" s="151"/>
      <c r="W241" s="151"/>
      <c r="X241" s="151"/>
      <c r="Y241" s="151"/>
      <c r="Z241" s="151"/>
      <c r="AA241" s="156"/>
      <c r="AT241" s="157" t="s">
        <v>181</v>
      </c>
      <c r="AU241" s="157" t="s">
        <v>123</v>
      </c>
      <c r="AV241" s="10" t="s">
        <v>123</v>
      </c>
      <c r="AW241" s="10" t="s">
        <v>33</v>
      </c>
      <c r="AX241" s="10" t="s">
        <v>75</v>
      </c>
      <c r="AY241" s="157" t="s">
        <v>173</v>
      </c>
    </row>
    <row r="242" spans="2:65" s="11" customFormat="1" ht="16.5" customHeight="1">
      <c r="B242" s="158"/>
      <c r="C242" s="159"/>
      <c r="D242" s="159"/>
      <c r="E242" s="160" t="s">
        <v>5</v>
      </c>
      <c r="F242" s="243" t="s">
        <v>182</v>
      </c>
      <c r="G242" s="244"/>
      <c r="H242" s="244"/>
      <c r="I242" s="244"/>
      <c r="J242" s="159"/>
      <c r="K242" s="161">
        <v>127.88</v>
      </c>
      <c r="L242" s="159"/>
      <c r="M242" s="159"/>
      <c r="N242" s="159"/>
      <c r="O242" s="159"/>
      <c r="P242" s="159"/>
      <c r="Q242" s="159"/>
      <c r="R242" s="162"/>
      <c r="T242" s="163"/>
      <c r="U242" s="159"/>
      <c r="V242" s="159"/>
      <c r="W242" s="159"/>
      <c r="X242" s="159"/>
      <c r="Y242" s="159"/>
      <c r="Z242" s="159"/>
      <c r="AA242" s="164"/>
      <c r="AT242" s="165" t="s">
        <v>181</v>
      </c>
      <c r="AU242" s="165" t="s">
        <v>123</v>
      </c>
      <c r="AV242" s="11" t="s">
        <v>178</v>
      </c>
      <c r="AW242" s="11" t="s">
        <v>33</v>
      </c>
      <c r="AX242" s="11" t="s">
        <v>22</v>
      </c>
      <c r="AY242" s="165" t="s">
        <v>173</v>
      </c>
    </row>
    <row r="243" spans="2:65" s="1" customFormat="1" ht="25.5" customHeight="1">
      <c r="B243" s="140"/>
      <c r="C243" s="166" t="s">
        <v>351</v>
      </c>
      <c r="D243" s="166" t="s">
        <v>218</v>
      </c>
      <c r="E243" s="167" t="s">
        <v>352</v>
      </c>
      <c r="F243" s="247" t="s">
        <v>353</v>
      </c>
      <c r="G243" s="247"/>
      <c r="H243" s="247"/>
      <c r="I243" s="247"/>
      <c r="J243" s="168" t="s">
        <v>235</v>
      </c>
      <c r="K243" s="169">
        <v>41.759</v>
      </c>
      <c r="L243" s="248"/>
      <c r="M243" s="248"/>
      <c r="N243" s="248">
        <f>ROUND(L243*K243,2)</f>
        <v>0</v>
      </c>
      <c r="O243" s="240"/>
      <c r="P243" s="240"/>
      <c r="Q243" s="240"/>
      <c r="R243" s="145"/>
      <c r="T243" s="146" t="s">
        <v>5</v>
      </c>
      <c r="U243" s="43" t="s">
        <v>40</v>
      </c>
      <c r="V243" s="147">
        <v>0</v>
      </c>
      <c r="W243" s="147">
        <f>V243*K243</f>
        <v>0</v>
      </c>
      <c r="X243" s="147">
        <v>2.3E-3</v>
      </c>
      <c r="Y243" s="147">
        <f>X243*K243</f>
        <v>9.6045699999999998E-2</v>
      </c>
      <c r="Z243" s="147">
        <v>0</v>
      </c>
      <c r="AA243" s="148">
        <f>Z243*K243</f>
        <v>0</v>
      </c>
      <c r="AR243" s="21" t="s">
        <v>212</v>
      </c>
      <c r="AT243" s="21" t="s">
        <v>218</v>
      </c>
      <c r="AU243" s="21" t="s">
        <v>123</v>
      </c>
      <c r="AY243" s="21" t="s">
        <v>173</v>
      </c>
      <c r="BE243" s="149">
        <f>IF(U243="základní",N243,0)</f>
        <v>0</v>
      </c>
      <c r="BF243" s="149">
        <f>IF(U243="snížená",N243,0)</f>
        <v>0</v>
      </c>
      <c r="BG243" s="149">
        <f>IF(U243="zákl. přenesená",N243,0)</f>
        <v>0</v>
      </c>
      <c r="BH243" s="149">
        <f>IF(U243="sníž. přenesená",N243,0)</f>
        <v>0</v>
      </c>
      <c r="BI243" s="149">
        <f>IF(U243="nulová",N243,0)</f>
        <v>0</v>
      </c>
      <c r="BJ243" s="21" t="s">
        <v>22</v>
      </c>
      <c r="BK243" s="149">
        <f>ROUND(L243*K243,2)</f>
        <v>0</v>
      </c>
      <c r="BL243" s="21" t="s">
        <v>178</v>
      </c>
      <c r="BM243" s="21" t="s">
        <v>354</v>
      </c>
    </row>
    <row r="244" spans="2:65" s="10" customFormat="1" ht="25.5" customHeight="1">
      <c r="B244" s="150"/>
      <c r="C244" s="151"/>
      <c r="D244" s="151"/>
      <c r="E244" s="152" t="s">
        <v>5</v>
      </c>
      <c r="F244" s="241" t="s">
        <v>334</v>
      </c>
      <c r="G244" s="242"/>
      <c r="H244" s="242"/>
      <c r="I244" s="242"/>
      <c r="J244" s="151"/>
      <c r="K244" s="153">
        <v>40.94</v>
      </c>
      <c r="L244" s="151"/>
      <c r="M244" s="151"/>
      <c r="N244" s="151"/>
      <c r="O244" s="151"/>
      <c r="P244" s="151"/>
      <c r="Q244" s="151"/>
      <c r="R244" s="154"/>
      <c r="T244" s="155"/>
      <c r="U244" s="151"/>
      <c r="V244" s="151"/>
      <c r="W244" s="151"/>
      <c r="X244" s="151"/>
      <c r="Y244" s="151"/>
      <c r="Z244" s="151"/>
      <c r="AA244" s="156"/>
      <c r="AT244" s="157" t="s">
        <v>181</v>
      </c>
      <c r="AU244" s="157" t="s">
        <v>123</v>
      </c>
      <c r="AV244" s="10" t="s">
        <v>123</v>
      </c>
      <c r="AW244" s="10" t="s">
        <v>33</v>
      </c>
      <c r="AX244" s="10" t="s">
        <v>75</v>
      </c>
      <c r="AY244" s="157" t="s">
        <v>173</v>
      </c>
    </row>
    <row r="245" spans="2:65" s="11" customFormat="1" ht="16.5" customHeight="1">
      <c r="B245" s="158"/>
      <c r="C245" s="159"/>
      <c r="D245" s="159"/>
      <c r="E245" s="160" t="s">
        <v>5</v>
      </c>
      <c r="F245" s="243" t="s">
        <v>182</v>
      </c>
      <c r="G245" s="244"/>
      <c r="H245" s="244"/>
      <c r="I245" s="244"/>
      <c r="J245" s="159"/>
      <c r="K245" s="161">
        <v>40.94</v>
      </c>
      <c r="L245" s="159"/>
      <c r="M245" s="159"/>
      <c r="N245" s="159"/>
      <c r="O245" s="159"/>
      <c r="P245" s="159"/>
      <c r="Q245" s="159"/>
      <c r="R245" s="162"/>
      <c r="T245" s="163"/>
      <c r="U245" s="159"/>
      <c r="V245" s="159"/>
      <c r="W245" s="159"/>
      <c r="X245" s="159"/>
      <c r="Y245" s="159"/>
      <c r="Z245" s="159"/>
      <c r="AA245" s="164"/>
      <c r="AT245" s="165" t="s">
        <v>181</v>
      </c>
      <c r="AU245" s="165" t="s">
        <v>123</v>
      </c>
      <c r="AV245" s="11" t="s">
        <v>178</v>
      </c>
      <c r="AW245" s="11" t="s">
        <v>33</v>
      </c>
      <c r="AX245" s="11" t="s">
        <v>22</v>
      </c>
      <c r="AY245" s="165" t="s">
        <v>173</v>
      </c>
    </row>
    <row r="246" spans="2:65" s="1" customFormat="1" ht="25.5" customHeight="1">
      <c r="B246" s="140"/>
      <c r="C246" s="166" t="s">
        <v>355</v>
      </c>
      <c r="D246" s="166" t="s">
        <v>218</v>
      </c>
      <c r="E246" s="167" t="s">
        <v>356</v>
      </c>
      <c r="F246" s="247" t="s">
        <v>357</v>
      </c>
      <c r="G246" s="247"/>
      <c r="H246" s="247"/>
      <c r="I246" s="247"/>
      <c r="J246" s="168" t="s">
        <v>235</v>
      </c>
      <c r="K246" s="169">
        <v>105.74</v>
      </c>
      <c r="L246" s="248"/>
      <c r="M246" s="248"/>
      <c r="N246" s="248">
        <f>ROUND(L246*K246,2)</f>
        <v>0</v>
      </c>
      <c r="O246" s="240"/>
      <c r="P246" s="240"/>
      <c r="Q246" s="240"/>
      <c r="R246" s="145"/>
      <c r="T246" s="146" t="s">
        <v>5</v>
      </c>
      <c r="U246" s="43" t="s">
        <v>40</v>
      </c>
      <c r="V246" s="147">
        <v>0</v>
      </c>
      <c r="W246" s="147">
        <f>V246*K246</f>
        <v>0</v>
      </c>
      <c r="X246" s="147">
        <v>1.8400000000000001E-3</v>
      </c>
      <c r="Y246" s="147">
        <f>X246*K246</f>
        <v>0.1945616</v>
      </c>
      <c r="Z246" s="147">
        <v>0</v>
      </c>
      <c r="AA246" s="148">
        <f>Z246*K246</f>
        <v>0</v>
      </c>
      <c r="AR246" s="21" t="s">
        <v>212</v>
      </c>
      <c r="AT246" s="21" t="s">
        <v>218</v>
      </c>
      <c r="AU246" s="21" t="s">
        <v>123</v>
      </c>
      <c r="AY246" s="21" t="s">
        <v>173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1" t="s">
        <v>22</v>
      </c>
      <c r="BK246" s="149">
        <f>ROUND(L246*K246,2)</f>
        <v>0</v>
      </c>
      <c r="BL246" s="21" t="s">
        <v>178</v>
      </c>
      <c r="BM246" s="21" t="s">
        <v>358</v>
      </c>
    </row>
    <row r="247" spans="2:65" s="10" customFormat="1" ht="38.25" customHeight="1">
      <c r="B247" s="150"/>
      <c r="C247" s="151"/>
      <c r="D247" s="151"/>
      <c r="E247" s="152" t="s">
        <v>5</v>
      </c>
      <c r="F247" s="241" t="s">
        <v>359</v>
      </c>
      <c r="G247" s="242"/>
      <c r="H247" s="242"/>
      <c r="I247" s="242"/>
      <c r="J247" s="151"/>
      <c r="K247" s="153">
        <v>105.74</v>
      </c>
      <c r="L247" s="151"/>
      <c r="M247" s="151"/>
      <c r="N247" s="151"/>
      <c r="O247" s="151"/>
      <c r="P247" s="151"/>
      <c r="Q247" s="151"/>
      <c r="R247" s="154"/>
      <c r="T247" s="155"/>
      <c r="U247" s="151"/>
      <c r="V247" s="151"/>
      <c r="W247" s="151"/>
      <c r="X247" s="151"/>
      <c r="Y247" s="151"/>
      <c r="Z247" s="151"/>
      <c r="AA247" s="156"/>
      <c r="AT247" s="157" t="s">
        <v>181</v>
      </c>
      <c r="AU247" s="157" t="s">
        <v>123</v>
      </c>
      <c r="AV247" s="10" t="s">
        <v>123</v>
      </c>
      <c r="AW247" s="10" t="s">
        <v>33</v>
      </c>
      <c r="AX247" s="10" t="s">
        <v>75</v>
      </c>
      <c r="AY247" s="157" t="s">
        <v>173</v>
      </c>
    </row>
    <row r="248" spans="2:65" s="11" customFormat="1" ht="16.5" customHeight="1">
      <c r="B248" s="158"/>
      <c r="C248" s="159"/>
      <c r="D248" s="159"/>
      <c r="E248" s="160" t="s">
        <v>5</v>
      </c>
      <c r="F248" s="243" t="s">
        <v>182</v>
      </c>
      <c r="G248" s="244"/>
      <c r="H248" s="244"/>
      <c r="I248" s="244"/>
      <c r="J248" s="159"/>
      <c r="K248" s="161">
        <v>105.74</v>
      </c>
      <c r="L248" s="159"/>
      <c r="M248" s="159"/>
      <c r="N248" s="159"/>
      <c r="O248" s="159"/>
      <c r="P248" s="159"/>
      <c r="Q248" s="159"/>
      <c r="R248" s="162"/>
      <c r="T248" s="163"/>
      <c r="U248" s="159"/>
      <c r="V248" s="159"/>
      <c r="W248" s="159"/>
      <c r="X248" s="159"/>
      <c r="Y248" s="159"/>
      <c r="Z248" s="159"/>
      <c r="AA248" s="164"/>
      <c r="AT248" s="165" t="s">
        <v>181</v>
      </c>
      <c r="AU248" s="165" t="s">
        <v>123</v>
      </c>
      <c r="AV248" s="11" t="s">
        <v>178</v>
      </c>
      <c r="AW248" s="11" t="s">
        <v>33</v>
      </c>
      <c r="AX248" s="11" t="s">
        <v>22</v>
      </c>
      <c r="AY248" s="165" t="s">
        <v>173</v>
      </c>
    </row>
    <row r="249" spans="2:65" s="1" customFormat="1" ht="38.25" customHeight="1">
      <c r="B249" s="140"/>
      <c r="C249" s="141" t="s">
        <v>360</v>
      </c>
      <c r="D249" s="141" t="s">
        <v>174</v>
      </c>
      <c r="E249" s="142" t="s">
        <v>361</v>
      </c>
      <c r="F249" s="239" t="s">
        <v>362</v>
      </c>
      <c r="G249" s="239"/>
      <c r="H249" s="239"/>
      <c r="I249" s="239"/>
      <c r="J249" s="143" t="s">
        <v>249</v>
      </c>
      <c r="K249" s="144">
        <v>2.214</v>
      </c>
      <c r="L249" s="240"/>
      <c r="M249" s="240"/>
      <c r="N249" s="240">
        <f>ROUND(L249*K249,2)</f>
        <v>0</v>
      </c>
      <c r="O249" s="240"/>
      <c r="P249" s="240"/>
      <c r="Q249" s="240"/>
      <c r="R249" s="145"/>
      <c r="T249" s="146" t="s">
        <v>5</v>
      </c>
      <c r="U249" s="43" t="s">
        <v>40</v>
      </c>
      <c r="V249" s="147">
        <v>0.39</v>
      </c>
      <c r="W249" s="147">
        <f>V249*K249</f>
        <v>0.86346000000000001</v>
      </c>
      <c r="X249" s="147">
        <v>3.31E-3</v>
      </c>
      <c r="Y249" s="147">
        <f>X249*K249</f>
        <v>7.32834E-3</v>
      </c>
      <c r="Z249" s="147">
        <v>0</v>
      </c>
      <c r="AA249" s="148">
        <f>Z249*K249</f>
        <v>0</v>
      </c>
      <c r="AR249" s="21" t="s">
        <v>178</v>
      </c>
      <c r="AT249" s="21" t="s">
        <v>174</v>
      </c>
      <c r="AU249" s="21" t="s">
        <v>123</v>
      </c>
      <c r="AY249" s="21" t="s">
        <v>173</v>
      </c>
      <c r="BE249" s="149">
        <f>IF(U249="základní",N249,0)</f>
        <v>0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1" t="s">
        <v>22</v>
      </c>
      <c r="BK249" s="149">
        <f>ROUND(L249*K249,2)</f>
        <v>0</v>
      </c>
      <c r="BL249" s="21" t="s">
        <v>178</v>
      </c>
      <c r="BM249" s="21" t="s">
        <v>363</v>
      </c>
    </row>
    <row r="250" spans="2:65" s="10" customFormat="1" ht="16.5" customHeight="1">
      <c r="B250" s="150"/>
      <c r="C250" s="151"/>
      <c r="D250" s="151"/>
      <c r="E250" s="152" t="s">
        <v>5</v>
      </c>
      <c r="F250" s="241" t="s">
        <v>364</v>
      </c>
      <c r="G250" s="242"/>
      <c r="H250" s="242"/>
      <c r="I250" s="242"/>
      <c r="J250" s="151"/>
      <c r="K250" s="153">
        <v>2.214</v>
      </c>
      <c r="L250" s="151"/>
      <c r="M250" s="151"/>
      <c r="N250" s="151"/>
      <c r="O250" s="151"/>
      <c r="P250" s="151"/>
      <c r="Q250" s="151"/>
      <c r="R250" s="154"/>
      <c r="T250" s="155"/>
      <c r="U250" s="151"/>
      <c r="V250" s="151"/>
      <c r="W250" s="151"/>
      <c r="X250" s="151"/>
      <c r="Y250" s="151"/>
      <c r="Z250" s="151"/>
      <c r="AA250" s="156"/>
      <c r="AT250" s="157" t="s">
        <v>181</v>
      </c>
      <c r="AU250" s="157" t="s">
        <v>123</v>
      </c>
      <c r="AV250" s="10" t="s">
        <v>123</v>
      </c>
      <c r="AW250" s="10" t="s">
        <v>33</v>
      </c>
      <c r="AX250" s="10" t="s">
        <v>75</v>
      </c>
      <c r="AY250" s="157" t="s">
        <v>173</v>
      </c>
    </row>
    <row r="251" spans="2:65" s="11" customFormat="1" ht="16.5" customHeight="1">
      <c r="B251" s="158"/>
      <c r="C251" s="159"/>
      <c r="D251" s="159"/>
      <c r="E251" s="160" t="s">
        <v>5</v>
      </c>
      <c r="F251" s="243" t="s">
        <v>182</v>
      </c>
      <c r="G251" s="244"/>
      <c r="H251" s="244"/>
      <c r="I251" s="244"/>
      <c r="J251" s="159"/>
      <c r="K251" s="161">
        <v>2.214</v>
      </c>
      <c r="L251" s="159"/>
      <c r="M251" s="159"/>
      <c r="N251" s="159"/>
      <c r="O251" s="159"/>
      <c r="P251" s="159"/>
      <c r="Q251" s="159"/>
      <c r="R251" s="162"/>
      <c r="T251" s="163"/>
      <c r="U251" s="159"/>
      <c r="V251" s="159"/>
      <c r="W251" s="159"/>
      <c r="X251" s="159"/>
      <c r="Y251" s="159"/>
      <c r="Z251" s="159"/>
      <c r="AA251" s="164"/>
      <c r="AT251" s="165" t="s">
        <v>181</v>
      </c>
      <c r="AU251" s="165" t="s">
        <v>123</v>
      </c>
      <c r="AV251" s="11" t="s">
        <v>178</v>
      </c>
      <c r="AW251" s="11" t="s">
        <v>33</v>
      </c>
      <c r="AX251" s="11" t="s">
        <v>22</v>
      </c>
      <c r="AY251" s="165" t="s">
        <v>173</v>
      </c>
    </row>
    <row r="252" spans="2:65" s="1" customFormat="1" ht="25.5" customHeight="1">
      <c r="B252" s="140"/>
      <c r="C252" s="166" t="s">
        <v>365</v>
      </c>
      <c r="D252" s="166" t="s">
        <v>218</v>
      </c>
      <c r="E252" s="167" t="s">
        <v>366</v>
      </c>
      <c r="F252" s="247" t="s">
        <v>367</v>
      </c>
      <c r="G252" s="247"/>
      <c r="H252" s="247"/>
      <c r="I252" s="247"/>
      <c r="J252" s="168" t="s">
        <v>235</v>
      </c>
      <c r="K252" s="169">
        <v>2.214</v>
      </c>
      <c r="L252" s="248"/>
      <c r="M252" s="248"/>
      <c r="N252" s="248">
        <f>ROUND(L252*K252,2)</f>
        <v>0</v>
      </c>
      <c r="O252" s="240"/>
      <c r="P252" s="240"/>
      <c r="Q252" s="240"/>
      <c r="R252" s="145"/>
      <c r="T252" s="146" t="s">
        <v>5</v>
      </c>
      <c r="U252" s="43" t="s">
        <v>40</v>
      </c>
      <c r="V252" s="147">
        <v>0</v>
      </c>
      <c r="W252" s="147">
        <f>V252*K252</f>
        <v>0</v>
      </c>
      <c r="X252" s="147">
        <v>3.4000000000000002E-4</v>
      </c>
      <c r="Y252" s="147">
        <f>X252*K252</f>
        <v>7.5276E-4</v>
      </c>
      <c r="Z252" s="147">
        <v>0</v>
      </c>
      <c r="AA252" s="148">
        <f>Z252*K252</f>
        <v>0</v>
      </c>
      <c r="AR252" s="21" t="s">
        <v>212</v>
      </c>
      <c r="AT252" s="21" t="s">
        <v>218</v>
      </c>
      <c r="AU252" s="21" t="s">
        <v>123</v>
      </c>
      <c r="AY252" s="21" t="s">
        <v>173</v>
      </c>
      <c r="BE252" s="149">
        <f>IF(U252="základní",N252,0)</f>
        <v>0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1" t="s">
        <v>22</v>
      </c>
      <c r="BK252" s="149">
        <f>ROUND(L252*K252,2)</f>
        <v>0</v>
      </c>
      <c r="BL252" s="21" t="s">
        <v>178</v>
      </c>
      <c r="BM252" s="21" t="s">
        <v>368</v>
      </c>
    </row>
    <row r="253" spans="2:65" s="10" customFormat="1" ht="16.5" customHeight="1">
      <c r="B253" s="150"/>
      <c r="C253" s="151"/>
      <c r="D253" s="151"/>
      <c r="E253" s="152" t="s">
        <v>5</v>
      </c>
      <c r="F253" s="241" t="s">
        <v>364</v>
      </c>
      <c r="G253" s="242"/>
      <c r="H253" s="242"/>
      <c r="I253" s="242"/>
      <c r="J253" s="151"/>
      <c r="K253" s="153">
        <v>2.214</v>
      </c>
      <c r="L253" s="151"/>
      <c r="M253" s="151"/>
      <c r="N253" s="151"/>
      <c r="O253" s="151"/>
      <c r="P253" s="151"/>
      <c r="Q253" s="151"/>
      <c r="R253" s="154"/>
      <c r="T253" s="155"/>
      <c r="U253" s="151"/>
      <c r="V253" s="151"/>
      <c r="W253" s="151"/>
      <c r="X253" s="151"/>
      <c r="Y253" s="151"/>
      <c r="Z253" s="151"/>
      <c r="AA253" s="156"/>
      <c r="AT253" s="157" t="s">
        <v>181</v>
      </c>
      <c r="AU253" s="157" t="s">
        <v>123</v>
      </c>
      <c r="AV253" s="10" t="s">
        <v>123</v>
      </c>
      <c r="AW253" s="10" t="s">
        <v>33</v>
      </c>
      <c r="AX253" s="10" t="s">
        <v>75</v>
      </c>
      <c r="AY253" s="157" t="s">
        <v>173</v>
      </c>
    </row>
    <row r="254" spans="2:65" s="11" customFormat="1" ht="16.5" customHeight="1">
      <c r="B254" s="158"/>
      <c r="C254" s="159"/>
      <c r="D254" s="159"/>
      <c r="E254" s="160" t="s">
        <v>5</v>
      </c>
      <c r="F254" s="243" t="s">
        <v>182</v>
      </c>
      <c r="G254" s="244"/>
      <c r="H254" s="244"/>
      <c r="I254" s="244"/>
      <c r="J254" s="159"/>
      <c r="K254" s="161">
        <v>2.214</v>
      </c>
      <c r="L254" s="159"/>
      <c r="M254" s="159"/>
      <c r="N254" s="159"/>
      <c r="O254" s="159"/>
      <c r="P254" s="159"/>
      <c r="Q254" s="159"/>
      <c r="R254" s="162"/>
      <c r="T254" s="163"/>
      <c r="U254" s="159"/>
      <c r="V254" s="159"/>
      <c r="W254" s="159"/>
      <c r="X254" s="159"/>
      <c r="Y254" s="159"/>
      <c r="Z254" s="159"/>
      <c r="AA254" s="164"/>
      <c r="AT254" s="165" t="s">
        <v>181</v>
      </c>
      <c r="AU254" s="165" t="s">
        <v>123</v>
      </c>
      <c r="AV254" s="11" t="s">
        <v>178</v>
      </c>
      <c r="AW254" s="11" t="s">
        <v>33</v>
      </c>
      <c r="AX254" s="11" t="s">
        <v>22</v>
      </c>
      <c r="AY254" s="165" t="s">
        <v>173</v>
      </c>
    </row>
    <row r="255" spans="2:65" s="1" customFormat="1" ht="16.5" customHeight="1">
      <c r="B255" s="140"/>
      <c r="C255" s="141" t="s">
        <v>369</v>
      </c>
      <c r="D255" s="141" t="s">
        <v>174</v>
      </c>
      <c r="E255" s="142" t="s">
        <v>370</v>
      </c>
      <c r="F255" s="239" t="s">
        <v>371</v>
      </c>
      <c r="G255" s="239"/>
      <c r="H255" s="239"/>
      <c r="I255" s="239"/>
      <c r="J255" s="143" t="s">
        <v>235</v>
      </c>
      <c r="K255" s="144">
        <v>146.68</v>
      </c>
      <c r="L255" s="240"/>
      <c r="M255" s="240"/>
      <c r="N255" s="240">
        <f>ROUND(L255*K255,2)</f>
        <v>0</v>
      </c>
      <c r="O255" s="240"/>
      <c r="P255" s="240"/>
      <c r="Q255" s="240"/>
      <c r="R255" s="145"/>
      <c r="T255" s="146" t="s">
        <v>5</v>
      </c>
      <c r="U255" s="43" t="s">
        <v>40</v>
      </c>
      <c r="V255" s="147">
        <v>0.46</v>
      </c>
      <c r="W255" s="147">
        <f>V255*K255</f>
        <v>67.472800000000007</v>
      </c>
      <c r="X255" s="147">
        <v>2.6360000000000001E-2</v>
      </c>
      <c r="Y255" s="147">
        <f>X255*K255</f>
        <v>3.8664848000000003</v>
      </c>
      <c r="Z255" s="147">
        <v>0</v>
      </c>
      <c r="AA255" s="148">
        <f>Z255*K255</f>
        <v>0</v>
      </c>
      <c r="AR255" s="21" t="s">
        <v>178</v>
      </c>
      <c r="AT255" s="21" t="s">
        <v>174</v>
      </c>
      <c r="AU255" s="21" t="s">
        <v>123</v>
      </c>
      <c r="AY255" s="21" t="s">
        <v>173</v>
      </c>
      <c r="BE255" s="149">
        <f>IF(U255="základní",N255,0)</f>
        <v>0</v>
      </c>
      <c r="BF255" s="149">
        <f>IF(U255="snížená",N255,0)</f>
        <v>0</v>
      </c>
      <c r="BG255" s="149">
        <f>IF(U255="zákl. přenesená",N255,0)</f>
        <v>0</v>
      </c>
      <c r="BH255" s="149">
        <f>IF(U255="sníž. přenesená",N255,0)</f>
        <v>0</v>
      </c>
      <c r="BI255" s="149">
        <f>IF(U255="nulová",N255,0)</f>
        <v>0</v>
      </c>
      <c r="BJ255" s="21" t="s">
        <v>22</v>
      </c>
      <c r="BK255" s="149">
        <f>ROUND(L255*K255,2)</f>
        <v>0</v>
      </c>
      <c r="BL255" s="21" t="s">
        <v>178</v>
      </c>
      <c r="BM255" s="21" t="s">
        <v>372</v>
      </c>
    </row>
    <row r="256" spans="2:65" s="10" customFormat="1" ht="25.5" customHeight="1">
      <c r="B256" s="150"/>
      <c r="C256" s="151"/>
      <c r="D256" s="151"/>
      <c r="E256" s="152" t="s">
        <v>5</v>
      </c>
      <c r="F256" s="241" t="s">
        <v>334</v>
      </c>
      <c r="G256" s="242"/>
      <c r="H256" s="242"/>
      <c r="I256" s="242"/>
      <c r="J256" s="151"/>
      <c r="K256" s="153">
        <v>40.94</v>
      </c>
      <c r="L256" s="151"/>
      <c r="M256" s="151"/>
      <c r="N256" s="151"/>
      <c r="O256" s="151"/>
      <c r="P256" s="151"/>
      <c r="Q256" s="151"/>
      <c r="R256" s="154"/>
      <c r="T256" s="155"/>
      <c r="U256" s="151"/>
      <c r="V256" s="151"/>
      <c r="W256" s="151"/>
      <c r="X256" s="151"/>
      <c r="Y256" s="151"/>
      <c r="Z256" s="151"/>
      <c r="AA256" s="156"/>
      <c r="AT256" s="157" t="s">
        <v>181</v>
      </c>
      <c r="AU256" s="157" t="s">
        <v>123</v>
      </c>
      <c r="AV256" s="10" t="s">
        <v>123</v>
      </c>
      <c r="AW256" s="10" t="s">
        <v>33</v>
      </c>
      <c r="AX256" s="10" t="s">
        <v>75</v>
      </c>
      <c r="AY256" s="157" t="s">
        <v>173</v>
      </c>
    </row>
    <row r="257" spans="2:65" s="10" customFormat="1" ht="38.25" customHeight="1">
      <c r="B257" s="150"/>
      <c r="C257" s="151"/>
      <c r="D257" s="151"/>
      <c r="E257" s="152" t="s">
        <v>5</v>
      </c>
      <c r="F257" s="245" t="s">
        <v>335</v>
      </c>
      <c r="G257" s="246"/>
      <c r="H257" s="246"/>
      <c r="I257" s="246"/>
      <c r="J257" s="151"/>
      <c r="K257" s="153">
        <v>105.74</v>
      </c>
      <c r="L257" s="151"/>
      <c r="M257" s="151"/>
      <c r="N257" s="151"/>
      <c r="O257" s="151"/>
      <c r="P257" s="151"/>
      <c r="Q257" s="151"/>
      <c r="R257" s="154"/>
      <c r="T257" s="155"/>
      <c r="U257" s="151"/>
      <c r="V257" s="151"/>
      <c r="W257" s="151"/>
      <c r="X257" s="151"/>
      <c r="Y257" s="151"/>
      <c r="Z257" s="151"/>
      <c r="AA257" s="156"/>
      <c r="AT257" s="157" t="s">
        <v>181</v>
      </c>
      <c r="AU257" s="157" t="s">
        <v>123</v>
      </c>
      <c r="AV257" s="10" t="s">
        <v>123</v>
      </c>
      <c r="AW257" s="10" t="s">
        <v>33</v>
      </c>
      <c r="AX257" s="10" t="s">
        <v>75</v>
      </c>
      <c r="AY257" s="157" t="s">
        <v>173</v>
      </c>
    </row>
    <row r="258" spans="2:65" s="11" customFormat="1" ht="16.5" customHeight="1">
      <c r="B258" s="158"/>
      <c r="C258" s="159"/>
      <c r="D258" s="159"/>
      <c r="E258" s="160" t="s">
        <v>5</v>
      </c>
      <c r="F258" s="243" t="s">
        <v>182</v>
      </c>
      <c r="G258" s="244"/>
      <c r="H258" s="244"/>
      <c r="I258" s="244"/>
      <c r="J258" s="159"/>
      <c r="K258" s="161">
        <v>146.68</v>
      </c>
      <c r="L258" s="159"/>
      <c r="M258" s="159"/>
      <c r="N258" s="159"/>
      <c r="O258" s="159"/>
      <c r="P258" s="159"/>
      <c r="Q258" s="159"/>
      <c r="R258" s="162"/>
      <c r="T258" s="163"/>
      <c r="U258" s="159"/>
      <c r="V258" s="159"/>
      <c r="W258" s="159"/>
      <c r="X258" s="159"/>
      <c r="Y258" s="159"/>
      <c r="Z258" s="159"/>
      <c r="AA258" s="164"/>
      <c r="AT258" s="165" t="s">
        <v>181</v>
      </c>
      <c r="AU258" s="165" t="s">
        <v>123</v>
      </c>
      <c r="AV258" s="11" t="s">
        <v>178</v>
      </c>
      <c r="AW258" s="11" t="s">
        <v>33</v>
      </c>
      <c r="AX258" s="11" t="s">
        <v>22</v>
      </c>
      <c r="AY258" s="165" t="s">
        <v>173</v>
      </c>
    </row>
    <row r="259" spans="2:65" s="1" customFormat="1" ht="25.5" customHeight="1">
      <c r="B259" s="140"/>
      <c r="C259" s="141" t="s">
        <v>373</v>
      </c>
      <c r="D259" s="141" t="s">
        <v>174</v>
      </c>
      <c r="E259" s="142" t="s">
        <v>374</v>
      </c>
      <c r="F259" s="239" t="s">
        <v>375</v>
      </c>
      <c r="G259" s="239"/>
      <c r="H259" s="239"/>
      <c r="I259" s="239"/>
      <c r="J259" s="143" t="s">
        <v>235</v>
      </c>
      <c r="K259" s="144">
        <v>18.8</v>
      </c>
      <c r="L259" s="240"/>
      <c r="M259" s="240"/>
      <c r="N259" s="240">
        <f>ROUND(L259*K259,2)</f>
        <v>0</v>
      </c>
      <c r="O259" s="240"/>
      <c r="P259" s="240"/>
      <c r="Q259" s="240"/>
      <c r="R259" s="145"/>
      <c r="T259" s="146" t="s">
        <v>5</v>
      </c>
      <c r="U259" s="43" t="s">
        <v>40</v>
      </c>
      <c r="V259" s="147">
        <v>0.46</v>
      </c>
      <c r="W259" s="147">
        <f>V259*K259</f>
        <v>8.6480000000000015</v>
      </c>
      <c r="X259" s="147">
        <v>2.6360000000000001E-2</v>
      </c>
      <c r="Y259" s="147">
        <f>X259*K259</f>
        <v>0.49556800000000006</v>
      </c>
      <c r="Z259" s="147">
        <v>0</v>
      </c>
      <c r="AA259" s="148">
        <f>Z259*K259</f>
        <v>0</v>
      </c>
      <c r="AR259" s="21" t="s">
        <v>178</v>
      </c>
      <c r="AT259" s="21" t="s">
        <v>174</v>
      </c>
      <c r="AU259" s="21" t="s">
        <v>123</v>
      </c>
      <c r="AY259" s="21" t="s">
        <v>173</v>
      </c>
      <c r="BE259" s="149">
        <f>IF(U259="základní",N259,0)</f>
        <v>0</v>
      </c>
      <c r="BF259" s="149">
        <f>IF(U259="snížená",N259,0)</f>
        <v>0</v>
      </c>
      <c r="BG259" s="149">
        <f>IF(U259="zákl. přenesená",N259,0)</f>
        <v>0</v>
      </c>
      <c r="BH259" s="149">
        <f>IF(U259="sníž. přenesená",N259,0)</f>
        <v>0</v>
      </c>
      <c r="BI259" s="149">
        <f>IF(U259="nulová",N259,0)</f>
        <v>0</v>
      </c>
      <c r="BJ259" s="21" t="s">
        <v>22</v>
      </c>
      <c r="BK259" s="149">
        <f>ROUND(L259*K259,2)</f>
        <v>0</v>
      </c>
      <c r="BL259" s="21" t="s">
        <v>178</v>
      </c>
      <c r="BM259" s="21" t="s">
        <v>376</v>
      </c>
    </row>
    <row r="260" spans="2:65" s="10" customFormat="1" ht="16.5" customHeight="1">
      <c r="B260" s="150"/>
      <c r="C260" s="151"/>
      <c r="D260" s="151"/>
      <c r="E260" s="152" t="s">
        <v>5</v>
      </c>
      <c r="F260" s="241" t="s">
        <v>336</v>
      </c>
      <c r="G260" s="242"/>
      <c r="H260" s="242"/>
      <c r="I260" s="242"/>
      <c r="J260" s="151"/>
      <c r="K260" s="153">
        <v>18.8</v>
      </c>
      <c r="L260" s="151"/>
      <c r="M260" s="151"/>
      <c r="N260" s="151"/>
      <c r="O260" s="151"/>
      <c r="P260" s="151"/>
      <c r="Q260" s="151"/>
      <c r="R260" s="154"/>
      <c r="T260" s="155"/>
      <c r="U260" s="151"/>
      <c r="V260" s="151"/>
      <c r="W260" s="151"/>
      <c r="X260" s="151"/>
      <c r="Y260" s="151"/>
      <c r="Z260" s="151"/>
      <c r="AA260" s="156"/>
      <c r="AT260" s="157" t="s">
        <v>181</v>
      </c>
      <c r="AU260" s="157" t="s">
        <v>123</v>
      </c>
      <c r="AV260" s="10" t="s">
        <v>123</v>
      </c>
      <c r="AW260" s="10" t="s">
        <v>33</v>
      </c>
      <c r="AX260" s="10" t="s">
        <v>75</v>
      </c>
      <c r="AY260" s="157" t="s">
        <v>173</v>
      </c>
    </row>
    <row r="261" spans="2:65" s="11" customFormat="1" ht="16.5" customHeight="1">
      <c r="B261" s="158"/>
      <c r="C261" s="159"/>
      <c r="D261" s="159"/>
      <c r="E261" s="160" t="s">
        <v>5</v>
      </c>
      <c r="F261" s="243" t="s">
        <v>182</v>
      </c>
      <c r="G261" s="244"/>
      <c r="H261" s="244"/>
      <c r="I261" s="244"/>
      <c r="J261" s="159"/>
      <c r="K261" s="161">
        <v>18.8</v>
      </c>
      <c r="L261" s="159"/>
      <c r="M261" s="159"/>
      <c r="N261" s="159"/>
      <c r="O261" s="159"/>
      <c r="P261" s="159"/>
      <c r="Q261" s="159"/>
      <c r="R261" s="162"/>
      <c r="T261" s="163"/>
      <c r="U261" s="159"/>
      <c r="V261" s="159"/>
      <c r="W261" s="159"/>
      <c r="X261" s="159"/>
      <c r="Y261" s="159"/>
      <c r="Z261" s="159"/>
      <c r="AA261" s="164"/>
      <c r="AT261" s="165" t="s">
        <v>181</v>
      </c>
      <c r="AU261" s="165" t="s">
        <v>123</v>
      </c>
      <c r="AV261" s="11" t="s">
        <v>178</v>
      </c>
      <c r="AW261" s="11" t="s">
        <v>33</v>
      </c>
      <c r="AX261" s="11" t="s">
        <v>22</v>
      </c>
      <c r="AY261" s="165" t="s">
        <v>173</v>
      </c>
    </row>
    <row r="262" spans="2:65" s="1" customFormat="1" ht="25.5" customHeight="1">
      <c r="B262" s="140"/>
      <c r="C262" s="141" t="s">
        <v>377</v>
      </c>
      <c r="D262" s="141" t="s">
        <v>174</v>
      </c>
      <c r="E262" s="142" t="s">
        <v>378</v>
      </c>
      <c r="F262" s="239" t="s">
        <v>379</v>
      </c>
      <c r="G262" s="239"/>
      <c r="H262" s="239"/>
      <c r="I262" s="239"/>
      <c r="J262" s="143" t="s">
        <v>177</v>
      </c>
      <c r="K262" s="144">
        <v>3.5579999999999998</v>
      </c>
      <c r="L262" s="240"/>
      <c r="M262" s="240"/>
      <c r="N262" s="240">
        <f>ROUND(L262*K262,2)</f>
        <v>0</v>
      </c>
      <c r="O262" s="240"/>
      <c r="P262" s="240"/>
      <c r="Q262" s="240"/>
      <c r="R262" s="145"/>
      <c r="T262" s="146" t="s">
        <v>5</v>
      </c>
      <c r="U262" s="43" t="s">
        <v>40</v>
      </c>
      <c r="V262" s="147">
        <v>3.2130000000000001</v>
      </c>
      <c r="W262" s="147">
        <f>V262*K262</f>
        <v>11.431854</v>
      </c>
      <c r="X262" s="147">
        <v>2.2563399999999998</v>
      </c>
      <c r="Y262" s="147">
        <f>X262*K262</f>
        <v>8.0280577199999996</v>
      </c>
      <c r="Z262" s="147">
        <v>0</v>
      </c>
      <c r="AA262" s="148">
        <f>Z262*K262</f>
        <v>0</v>
      </c>
      <c r="AR262" s="21" t="s">
        <v>178</v>
      </c>
      <c r="AT262" s="21" t="s">
        <v>174</v>
      </c>
      <c r="AU262" s="21" t="s">
        <v>123</v>
      </c>
      <c r="AY262" s="21" t="s">
        <v>173</v>
      </c>
      <c r="BE262" s="149">
        <f>IF(U262="základní",N262,0)</f>
        <v>0</v>
      </c>
      <c r="BF262" s="149">
        <f>IF(U262="snížená",N262,0)</f>
        <v>0</v>
      </c>
      <c r="BG262" s="149">
        <f>IF(U262="zákl. přenesená",N262,0)</f>
        <v>0</v>
      </c>
      <c r="BH262" s="149">
        <f>IF(U262="sníž. přenesená",N262,0)</f>
        <v>0</v>
      </c>
      <c r="BI262" s="149">
        <f>IF(U262="nulová",N262,0)</f>
        <v>0</v>
      </c>
      <c r="BJ262" s="21" t="s">
        <v>22</v>
      </c>
      <c r="BK262" s="149">
        <f>ROUND(L262*K262,2)</f>
        <v>0</v>
      </c>
      <c r="BL262" s="21" t="s">
        <v>178</v>
      </c>
      <c r="BM262" s="21" t="s">
        <v>380</v>
      </c>
    </row>
    <row r="263" spans="2:65" s="10" customFormat="1" ht="51" customHeight="1">
      <c r="B263" s="150"/>
      <c r="C263" s="151"/>
      <c r="D263" s="151"/>
      <c r="E263" s="152" t="s">
        <v>5</v>
      </c>
      <c r="F263" s="241" t="s">
        <v>381</v>
      </c>
      <c r="G263" s="242"/>
      <c r="H263" s="242"/>
      <c r="I263" s="242"/>
      <c r="J263" s="151"/>
      <c r="K263" s="153">
        <v>2.1960000000000002</v>
      </c>
      <c r="L263" s="151"/>
      <c r="M263" s="151"/>
      <c r="N263" s="151"/>
      <c r="O263" s="151"/>
      <c r="P263" s="151"/>
      <c r="Q263" s="151"/>
      <c r="R263" s="154"/>
      <c r="T263" s="155"/>
      <c r="U263" s="151"/>
      <c r="V263" s="151"/>
      <c r="W263" s="151"/>
      <c r="X263" s="151"/>
      <c r="Y263" s="151"/>
      <c r="Z263" s="151"/>
      <c r="AA263" s="156"/>
      <c r="AT263" s="157" t="s">
        <v>181</v>
      </c>
      <c r="AU263" s="157" t="s">
        <v>123</v>
      </c>
      <c r="AV263" s="10" t="s">
        <v>123</v>
      </c>
      <c r="AW263" s="10" t="s">
        <v>33</v>
      </c>
      <c r="AX263" s="10" t="s">
        <v>75</v>
      </c>
      <c r="AY263" s="157" t="s">
        <v>173</v>
      </c>
    </row>
    <row r="264" spans="2:65" s="10" customFormat="1" ht="16.5" customHeight="1">
      <c r="B264" s="150"/>
      <c r="C264" s="151"/>
      <c r="D264" s="151"/>
      <c r="E264" s="152" t="s">
        <v>5</v>
      </c>
      <c r="F264" s="245" t="s">
        <v>382</v>
      </c>
      <c r="G264" s="246"/>
      <c r="H264" s="246"/>
      <c r="I264" s="246"/>
      <c r="J264" s="151"/>
      <c r="K264" s="153">
        <v>1.3620000000000001</v>
      </c>
      <c r="L264" s="151"/>
      <c r="M264" s="151"/>
      <c r="N264" s="151"/>
      <c r="O264" s="151"/>
      <c r="P264" s="151"/>
      <c r="Q264" s="151"/>
      <c r="R264" s="154"/>
      <c r="T264" s="155"/>
      <c r="U264" s="151"/>
      <c r="V264" s="151"/>
      <c r="W264" s="151"/>
      <c r="X264" s="151"/>
      <c r="Y264" s="151"/>
      <c r="Z264" s="151"/>
      <c r="AA264" s="156"/>
      <c r="AT264" s="157" t="s">
        <v>181</v>
      </c>
      <c r="AU264" s="157" t="s">
        <v>123</v>
      </c>
      <c r="AV264" s="10" t="s">
        <v>123</v>
      </c>
      <c r="AW264" s="10" t="s">
        <v>33</v>
      </c>
      <c r="AX264" s="10" t="s">
        <v>75</v>
      </c>
      <c r="AY264" s="157" t="s">
        <v>173</v>
      </c>
    </row>
    <row r="265" spans="2:65" s="11" customFormat="1" ht="16.5" customHeight="1">
      <c r="B265" s="158"/>
      <c r="C265" s="159"/>
      <c r="D265" s="159"/>
      <c r="E265" s="160" t="s">
        <v>5</v>
      </c>
      <c r="F265" s="243" t="s">
        <v>182</v>
      </c>
      <c r="G265" s="244"/>
      <c r="H265" s="244"/>
      <c r="I265" s="244"/>
      <c r="J265" s="159"/>
      <c r="K265" s="161">
        <v>3.5579999999999998</v>
      </c>
      <c r="L265" s="159"/>
      <c r="M265" s="159"/>
      <c r="N265" s="159"/>
      <c r="O265" s="159"/>
      <c r="P265" s="159"/>
      <c r="Q265" s="159"/>
      <c r="R265" s="162"/>
      <c r="T265" s="163"/>
      <c r="U265" s="159"/>
      <c r="V265" s="159"/>
      <c r="W265" s="159"/>
      <c r="X265" s="159"/>
      <c r="Y265" s="159"/>
      <c r="Z265" s="159"/>
      <c r="AA265" s="164"/>
      <c r="AT265" s="165" t="s">
        <v>181</v>
      </c>
      <c r="AU265" s="165" t="s">
        <v>123</v>
      </c>
      <c r="AV265" s="11" t="s">
        <v>178</v>
      </c>
      <c r="AW265" s="11" t="s">
        <v>33</v>
      </c>
      <c r="AX265" s="11" t="s">
        <v>22</v>
      </c>
      <c r="AY265" s="165" t="s">
        <v>173</v>
      </c>
    </row>
    <row r="266" spans="2:65" s="1" customFormat="1" ht="16.5" customHeight="1">
      <c r="B266" s="140"/>
      <c r="C266" s="141" t="s">
        <v>383</v>
      </c>
      <c r="D266" s="141" t="s">
        <v>174</v>
      </c>
      <c r="E266" s="142" t="s">
        <v>384</v>
      </c>
      <c r="F266" s="239" t="s">
        <v>385</v>
      </c>
      <c r="G266" s="239"/>
      <c r="H266" s="239"/>
      <c r="I266" s="239"/>
      <c r="J266" s="143" t="s">
        <v>235</v>
      </c>
      <c r="K266" s="144">
        <v>88.96</v>
      </c>
      <c r="L266" s="240"/>
      <c r="M266" s="240"/>
      <c r="N266" s="240">
        <f>ROUND(L266*K266,2)</f>
        <v>0</v>
      </c>
      <c r="O266" s="240"/>
      <c r="P266" s="240"/>
      <c r="Q266" s="240"/>
      <c r="R266" s="145"/>
      <c r="T266" s="146" t="s">
        <v>5</v>
      </c>
      <c r="U266" s="43" t="s">
        <v>40</v>
      </c>
      <c r="V266" s="147">
        <v>0.42</v>
      </c>
      <c r="W266" s="147">
        <f>V266*K266</f>
        <v>37.363199999999999</v>
      </c>
      <c r="X266" s="147">
        <v>4.2000000000000003E-2</v>
      </c>
      <c r="Y266" s="147">
        <f>X266*K266</f>
        <v>3.7363200000000001</v>
      </c>
      <c r="Z266" s="147">
        <v>0</v>
      </c>
      <c r="AA266" s="148">
        <f>Z266*K266</f>
        <v>0</v>
      </c>
      <c r="AR266" s="21" t="s">
        <v>178</v>
      </c>
      <c r="AT266" s="21" t="s">
        <v>174</v>
      </c>
      <c r="AU266" s="21" t="s">
        <v>123</v>
      </c>
      <c r="AY266" s="21" t="s">
        <v>173</v>
      </c>
      <c r="BE266" s="149">
        <f>IF(U266="základní",N266,0)</f>
        <v>0</v>
      </c>
      <c r="BF266" s="149">
        <f>IF(U266="snížená",N266,0)</f>
        <v>0</v>
      </c>
      <c r="BG266" s="149">
        <f>IF(U266="zákl. přenesená",N266,0)</f>
        <v>0</v>
      </c>
      <c r="BH266" s="149">
        <f>IF(U266="sníž. přenesená",N266,0)</f>
        <v>0</v>
      </c>
      <c r="BI266" s="149">
        <f>IF(U266="nulová",N266,0)</f>
        <v>0</v>
      </c>
      <c r="BJ266" s="21" t="s">
        <v>22</v>
      </c>
      <c r="BK266" s="149">
        <f>ROUND(L266*K266,2)</f>
        <v>0</v>
      </c>
      <c r="BL266" s="21" t="s">
        <v>178</v>
      </c>
      <c r="BM266" s="21" t="s">
        <v>386</v>
      </c>
    </row>
    <row r="267" spans="2:65" s="10" customFormat="1" ht="38.25" customHeight="1">
      <c r="B267" s="150"/>
      <c r="C267" s="151"/>
      <c r="D267" s="151"/>
      <c r="E267" s="152" t="s">
        <v>5</v>
      </c>
      <c r="F267" s="241" t="s">
        <v>387</v>
      </c>
      <c r="G267" s="242"/>
      <c r="H267" s="242"/>
      <c r="I267" s="242"/>
      <c r="J267" s="151"/>
      <c r="K267" s="153">
        <v>54.9</v>
      </c>
      <c r="L267" s="151"/>
      <c r="M267" s="151"/>
      <c r="N267" s="151"/>
      <c r="O267" s="151"/>
      <c r="P267" s="151"/>
      <c r="Q267" s="151"/>
      <c r="R267" s="154"/>
      <c r="T267" s="155"/>
      <c r="U267" s="151"/>
      <c r="V267" s="151"/>
      <c r="W267" s="151"/>
      <c r="X267" s="151"/>
      <c r="Y267" s="151"/>
      <c r="Z267" s="151"/>
      <c r="AA267" s="156"/>
      <c r="AT267" s="157" t="s">
        <v>181</v>
      </c>
      <c r="AU267" s="157" t="s">
        <v>123</v>
      </c>
      <c r="AV267" s="10" t="s">
        <v>123</v>
      </c>
      <c r="AW267" s="10" t="s">
        <v>33</v>
      </c>
      <c r="AX267" s="10" t="s">
        <v>75</v>
      </c>
      <c r="AY267" s="157" t="s">
        <v>173</v>
      </c>
    </row>
    <row r="268" spans="2:65" s="10" customFormat="1" ht="16.5" customHeight="1">
      <c r="B268" s="150"/>
      <c r="C268" s="151"/>
      <c r="D268" s="151"/>
      <c r="E268" s="152" t="s">
        <v>5</v>
      </c>
      <c r="F268" s="245" t="s">
        <v>314</v>
      </c>
      <c r="G268" s="246"/>
      <c r="H268" s="246"/>
      <c r="I268" s="246"/>
      <c r="J268" s="151"/>
      <c r="K268" s="153">
        <v>34.06</v>
      </c>
      <c r="L268" s="151"/>
      <c r="M268" s="151"/>
      <c r="N268" s="151"/>
      <c r="O268" s="151"/>
      <c r="P268" s="151"/>
      <c r="Q268" s="151"/>
      <c r="R268" s="154"/>
      <c r="T268" s="155"/>
      <c r="U268" s="151"/>
      <c r="V268" s="151"/>
      <c r="W268" s="151"/>
      <c r="X268" s="151"/>
      <c r="Y268" s="151"/>
      <c r="Z268" s="151"/>
      <c r="AA268" s="156"/>
      <c r="AT268" s="157" t="s">
        <v>181</v>
      </c>
      <c r="AU268" s="157" t="s">
        <v>123</v>
      </c>
      <c r="AV268" s="10" t="s">
        <v>123</v>
      </c>
      <c r="AW268" s="10" t="s">
        <v>33</v>
      </c>
      <c r="AX268" s="10" t="s">
        <v>75</v>
      </c>
      <c r="AY268" s="157" t="s">
        <v>173</v>
      </c>
    </row>
    <row r="269" spans="2:65" s="11" customFormat="1" ht="16.5" customHeight="1">
      <c r="B269" s="158"/>
      <c r="C269" s="159"/>
      <c r="D269" s="159"/>
      <c r="E269" s="160" t="s">
        <v>5</v>
      </c>
      <c r="F269" s="243" t="s">
        <v>182</v>
      </c>
      <c r="G269" s="244"/>
      <c r="H269" s="244"/>
      <c r="I269" s="244"/>
      <c r="J269" s="159"/>
      <c r="K269" s="161">
        <v>88.96</v>
      </c>
      <c r="L269" s="159"/>
      <c r="M269" s="159"/>
      <c r="N269" s="159"/>
      <c r="O269" s="159"/>
      <c r="P269" s="159"/>
      <c r="Q269" s="159"/>
      <c r="R269" s="162"/>
      <c r="T269" s="163"/>
      <c r="U269" s="159"/>
      <c r="V269" s="159"/>
      <c r="W269" s="159"/>
      <c r="X269" s="159"/>
      <c r="Y269" s="159"/>
      <c r="Z269" s="159"/>
      <c r="AA269" s="164"/>
      <c r="AT269" s="165" t="s">
        <v>181</v>
      </c>
      <c r="AU269" s="165" t="s">
        <v>123</v>
      </c>
      <c r="AV269" s="11" t="s">
        <v>178</v>
      </c>
      <c r="AW269" s="11" t="s">
        <v>33</v>
      </c>
      <c r="AX269" s="11" t="s">
        <v>22</v>
      </c>
      <c r="AY269" s="165" t="s">
        <v>173</v>
      </c>
    </row>
    <row r="270" spans="2:65" s="1" customFormat="1" ht="16.5" customHeight="1">
      <c r="B270" s="140"/>
      <c r="C270" s="141" t="s">
        <v>388</v>
      </c>
      <c r="D270" s="141" t="s">
        <v>174</v>
      </c>
      <c r="E270" s="142" t="s">
        <v>389</v>
      </c>
      <c r="F270" s="239" t="s">
        <v>390</v>
      </c>
      <c r="G270" s="239"/>
      <c r="H270" s="239"/>
      <c r="I270" s="239"/>
      <c r="J270" s="143" t="s">
        <v>235</v>
      </c>
      <c r="K270" s="144">
        <v>20</v>
      </c>
      <c r="L270" s="240"/>
      <c r="M270" s="240"/>
      <c r="N270" s="240">
        <f>ROUND(L270*K270,2)</f>
        <v>0</v>
      </c>
      <c r="O270" s="240"/>
      <c r="P270" s="240"/>
      <c r="Q270" s="240"/>
      <c r="R270" s="145"/>
      <c r="T270" s="146" t="s">
        <v>5</v>
      </c>
      <c r="U270" s="43" t="s">
        <v>40</v>
      </c>
      <c r="V270" s="147">
        <v>0.3</v>
      </c>
      <c r="W270" s="147">
        <f>V270*K270</f>
        <v>6</v>
      </c>
      <c r="X270" s="147">
        <v>0.3674</v>
      </c>
      <c r="Y270" s="147">
        <f>X270*K270</f>
        <v>7.3479999999999999</v>
      </c>
      <c r="Z270" s="147">
        <v>0</v>
      </c>
      <c r="AA270" s="148">
        <f>Z270*K270</f>
        <v>0</v>
      </c>
      <c r="AR270" s="21" t="s">
        <v>178</v>
      </c>
      <c r="AT270" s="21" t="s">
        <v>174</v>
      </c>
      <c r="AU270" s="21" t="s">
        <v>123</v>
      </c>
      <c r="AY270" s="21" t="s">
        <v>173</v>
      </c>
      <c r="BE270" s="149">
        <f>IF(U270="základní",N270,0)</f>
        <v>0</v>
      </c>
      <c r="BF270" s="149">
        <f>IF(U270="snížená",N270,0)</f>
        <v>0</v>
      </c>
      <c r="BG270" s="149">
        <f>IF(U270="zákl. přenesená",N270,0)</f>
        <v>0</v>
      </c>
      <c r="BH270" s="149">
        <f>IF(U270="sníž. přenesená",N270,0)</f>
        <v>0</v>
      </c>
      <c r="BI270" s="149">
        <f>IF(U270="nulová",N270,0)</f>
        <v>0</v>
      </c>
      <c r="BJ270" s="21" t="s">
        <v>22</v>
      </c>
      <c r="BK270" s="149">
        <f>ROUND(L270*K270,2)</f>
        <v>0</v>
      </c>
      <c r="BL270" s="21" t="s">
        <v>178</v>
      </c>
      <c r="BM270" s="21" t="s">
        <v>391</v>
      </c>
    </row>
    <row r="271" spans="2:65" s="10" customFormat="1" ht="16.5" customHeight="1">
      <c r="B271" s="150"/>
      <c r="C271" s="151"/>
      <c r="D271" s="151"/>
      <c r="E271" s="152" t="s">
        <v>5</v>
      </c>
      <c r="F271" s="241" t="s">
        <v>392</v>
      </c>
      <c r="G271" s="242"/>
      <c r="H271" s="242"/>
      <c r="I271" s="242"/>
      <c r="J271" s="151"/>
      <c r="K271" s="153">
        <v>20</v>
      </c>
      <c r="L271" s="151"/>
      <c r="M271" s="151"/>
      <c r="N271" s="151"/>
      <c r="O271" s="151"/>
      <c r="P271" s="151"/>
      <c r="Q271" s="151"/>
      <c r="R271" s="154"/>
      <c r="T271" s="155"/>
      <c r="U271" s="151"/>
      <c r="V271" s="151"/>
      <c r="W271" s="151"/>
      <c r="X271" s="151"/>
      <c r="Y271" s="151"/>
      <c r="Z271" s="151"/>
      <c r="AA271" s="156"/>
      <c r="AT271" s="157" t="s">
        <v>181</v>
      </c>
      <c r="AU271" s="157" t="s">
        <v>123</v>
      </c>
      <c r="AV271" s="10" t="s">
        <v>123</v>
      </c>
      <c r="AW271" s="10" t="s">
        <v>33</v>
      </c>
      <c r="AX271" s="10" t="s">
        <v>75</v>
      </c>
      <c r="AY271" s="157" t="s">
        <v>173</v>
      </c>
    </row>
    <row r="272" spans="2:65" s="11" customFormat="1" ht="16.5" customHeight="1">
      <c r="B272" s="158"/>
      <c r="C272" s="159"/>
      <c r="D272" s="159"/>
      <c r="E272" s="160" t="s">
        <v>5</v>
      </c>
      <c r="F272" s="243" t="s">
        <v>182</v>
      </c>
      <c r="G272" s="244"/>
      <c r="H272" s="244"/>
      <c r="I272" s="244"/>
      <c r="J272" s="159"/>
      <c r="K272" s="161">
        <v>20</v>
      </c>
      <c r="L272" s="159"/>
      <c r="M272" s="159"/>
      <c r="N272" s="159"/>
      <c r="O272" s="159"/>
      <c r="P272" s="159"/>
      <c r="Q272" s="159"/>
      <c r="R272" s="162"/>
      <c r="T272" s="163"/>
      <c r="U272" s="159"/>
      <c r="V272" s="159"/>
      <c r="W272" s="159"/>
      <c r="X272" s="159"/>
      <c r="Y272" s="159"/>
      <c r="Z272" s="159"/>
      <c r="AA272" s="164"/>
      <c r="AT272" s="165" t="s">
        <v>181</v>
      </c>
      <c r="AU272" s="165" t="s">
        <v>123</v>
      </c>
      <c r="AV272" s="11" t="s">
        <v>178</v>
      </c>
      <c r="AW272" s="11" t="s">
        <v>33</v>
      </c>
      <c r="AX272" s="11" t="s">
        <v>22</v>
      </c>
      <c r="AY272" s="165" t="s">
        <v>173</v>
      </c>
    </row>
    <row r="273" spans="2:65" s="9" customFormat="1" ht="29.85" customHeight="1">
      <c r="B273" s="129"/>
      <c r="C273" s="130"/>
      <c r="D273" s="139" t="s">
        <v>139</v>
      </c>
      <c r="E273" s="139"/>
      <c r="F273" s="139"/>
      <c r="G273" s="139"/>
      <c r="H273" s="139"/>
      <c r="I273" s="139"/>
      <c r="J273" s="139"/>
      <c r="K273" s="139"/>
      <c r="L273" s="139"/>
      <c r="M273" s="139"/>
      <c r="N273" s="259">
        <f>BK273</f>
        <v>0</v>
      </c>
      <c r="O273" s="260"/>
      <c r="P273" s="260"/>
      <c r="Q273" s="260"/>
      <c r="R273" s="132"/>
      <c r="T273" s="133"/>
      <c r="U273" s="130"/>
      <c r="V273" s="130"/>
      <c r="W273" s="134">
        <f>SUM(W274:W328)</f>
        <v>248.68262200000001</v>
      </c>
      <c r="X273" s="130"/>
      <c r="Y273" s="134">
        <f>SUM(Y274:Y328)</f>
        <v>1.5123199999999998E-2</v>
      </c>
      <c r="Z273" s="130"/>
      <c r="AA273" s="135">
        <f>SUM(AA274:AA328)</f>
        <v>69.913942000000006</v>
      </c>
      <c r="AR273" s="136" t="s">
        <v>22</v>
      </c>
      <c r="AT273" s="137" t="s">
        <v>74</v>
      </c>
      <c r="AU273" s="137" t="s">
        <v>22</v>
      </c>
      <c r="AY273" s="136" t="s">
        <v>173</v>
      </c>
      <c r="BK273" s="138">
        <f>SUM(BK274:BK328)</f>
        <v>0</v>
      </c>
    </row>
    <row r="274" spans="2:65" s="1" customFormat="1" ht="38.25" customHeight="1">
      <c r="B274" s="140"/>
      <c r="C274" s="141" t="s">
        <v>393</v>
      </c>
      <c r="D274" s="141" t="s">
        <v>174</v>
      </c>
      <c r="E274" s="142" t="s">
        <v>394</v>
      </c>
      <c r="F274" s="239" t="s">
        <v>395</v>
      </c>
      <c r="G274" s="239"/>
      <c r="H274" s="239"/>
      <c r="I274" s="239"/>
      <c r="J274" s="143" t="s">
        <v>235</v>
      </c>
      <c r="K274" s="144">
        <v>99.88</v>
      </c>
      <c r="L274" s="240"/>
      <c r="M274" s="240"/>
      <c r="N274" s="240">
        <f>ROUND(L274*K274,2)</f>
        <v>0</v>
      </c>
      <c r="O274" s="240"/>
      <c r="P274" s="240"/>
      <c r="Q274" s="240"/>
      <c r="R274" s="145"/>
      <c r="T274" s="146" t="s">
        <v>5</v>
      </c>
      <c r="U274" s="43" t="s">
        <v>40</v>
      </c>
      <c r="V274" s="147">
        <v>0.154</v>
      </c>
      <c r="W274" s="147">
        <f>V274*K274</f>
        <v>15.381519999999998</v>
      </c>
      <c r="X274" s="147">
        <v>0</v>
      </c>
      <c r="Y274" s="147">
        <f>X274*K274</f>
        <v>0</v>
      </c>
      <c r="Z274" s="147">
        <v>0</v>
      </c>
      <c r="AA274" s="148">
        <f>Z274*K274</f>
        <v>0</v>
      </c>
      <c r="AR274" s="21" t="s">
        <v>178</v>
      </c>
      <c r="AT274" s="21" t="s">
        <v>174</v>
      </c>
      <c r="AU274" s="21" t="s">
        <v>123</v>
      </c>
      <c r="AY274" s="21" t="s">
        <v>173</v>
      </c>
      <c r="BE274" s="149">
        <f>IF(U274="základní",N274,0)</f>
        <v>0</v>
      </c>
      <c r="BF274" s="149">
        <f>IF(U274="snížená",N274,0)</f>
        <v>0</v>
      </c>
      <c r="BG274" s="149">
        <f>IF(U274="zákl. přenesená",N274,0)</f>
        <v>0</v>
      </c>
      <c r="BH274" s="149">
        <f>IF(U274="sníž. přenesená",N274,0)</f>
        <v>0</v>
      </c>
      <c r="BI274" s="149">
        <f>IF(U274="nulová",N274,0)</f>
        <v>0</v>
      </c>
      <c r="BJ274" s="21" t="s">
        <v>22</v>
      </c>
      <c r="BK274" s="149">
        <f>ROUND(L274*K274,2)</f>
        <v>0</v>
      </c>
      <c r="BL274" s="21" t="s">
        <v>178</v>
      </c>
      <c r="BM274" s="21" t="s">
        <v>396</v>
      </c>
    </row>
    <row r="275" spans="2:65" s="10" customFormat="1" ht="16.5" customHeight="1">
      <c r="B275" s="150"/>
      <c r="C275" s="151"/>
      <c r="D275" s="151"/>
      <c r="E275" s="152" t="s">
        <v>5</v>
      </c>
      <c r="F275" s="241" t="s">
        <v>397</v>
      </c>
      <c r="G275" s="242"/>
      <c r="H275" s="242"/>
      <c r="I275" s="242"/>
      <c r="J275" s="151"/>
      <c r="K275" s="153">
        <v>99.88</v>
      </c>
      <c r="L275" s="151"/>
      <c r="M275" s="151"/>
      <c r="N275" s="151"/>
      <c r="O275" s="151"/>
      <c r="P275" s="151"/>
      <c r="Q275" s="151"/>
      <c r="R275" s="154"/>
      <c r="T275" s="155"/>
      <c r="U275" s="151"/>
      <c r="V275" s="151"/>
      <c r="W275" s="151"/>
      <c r="X275" s="151"/>
      <c r="Y275" s="151"/>
      <c r="Z275" s="151"/>
      <c r="AA275" s="156"/>
      <c r="AT275" s="157" t="s">
        <v>181</v>
      </c>
      <c r="AU275" s="157" t="s">
        <v>123</v>
      </c>
      <c r="AV275" s="10" t="s">
        <v>123</v>
      </c>
      <c r="AW275" s="10" t="s">
        <v>33</v>
      </c>
      <c r="AX275" s="10" t="s">
        <v>75</v>
      </c>
      <c r="AY275" s="157" t="s">
        <v>173</v>
      </c>
    </row>
    <row r="276" spans="2:65" s="11" customFormat="1" ht="16.5" customHeight="1">
      <c r="B276" s="158"/>
      <c r="C276" s="159"/>
      <c r="D276" s="159"/>
      <c r="E276" s="160" t="s">
        <v>5</v>
      </c>
      <c r="F276" s="243" t="s">
        <v>182</v>
      </c>
      <c r="G276" s="244"/>
      <c r="H276" s="244"/>
      <c r="I276" s="244"/>
      <c r="J276" s="159"/>
      <c r="K276" s="161">
        <v>99.88</v>
      </c>
      <c r="L276" s="159"/>
      <c r="M276" s="159"/>
      <c r="N276" s="159"/>
      <c r="O276" s="159"/>
      <c r="P276" s="159"/>
      <c r="Q276" s="159"/>
      <c r="R276" s="162"/>
      <c r="T276" s="163"/>
      <c r="U276" s="159"/>
      <c r="V276" s="159"/>
      <c r="W276" s="159"/>
      <c r="X276" s="159"/>
      <c r="Y276" s="159"/>
      <c r="Z276" s="159"/>
      <c r="AA276" s="164"/>
      <c r="AT276" s="165" t="s">
        <v>181</v>
      </c>
      <c r="AU276" s="165" t="s">
        <v>123</v>
      </c>
      <c r="AV276" s="11" t="s">
        <v>178</v>
      </c>
      <c r="AW276" s="11" t="s">
        <v>33</v>
      </c>
      <c r="AX276" s="11" t="s">
        <v>22</v>
      </c>
      <c r="AY276" s="165" t="s">
        <v>173</v>
      </c>
    </row>
    <row r="277" spans="2:65" s="1" customFormat="1" ht="38.25" customHeight="1">
      <c r="B277" s="140"/>
      <c r="C277" s="141" t="s">
        <v>398</v>
      </c>
      <c r="D277" s="141" t="s">
        <v>174</v>
      </c>
      <c r="E277" s="142" t="s">
        <v>399</v>
      </c>
      <c r="F277" s="239" t="s">
        <v>400</v>
      </c>
      <c r="G277" s="239"/>
      <c r="H277" s="239"/>
      <c r="I277" s="239"/>
      <c r="J277" s="143" t="s">
        <v>235</v>
      </c>
      <c r="K277" s="144">
        <v>2996.4</v>
      </c>
      <c r="L277" s="240"/>
      <c r="M277" s="240"/>
      <c r="N277" s="240">
        <f>ROUND(L277*K277,2)</f>
        <v>0</v>
      </c>
      <c r="O277" s="240"/>
      <c r="P277" s="240"/>
      <c r="Q277" s="240"/>
      <c r="R277" s="145"/>
      <c r="T277" s="146" t="s">
        <v>5</v>
      </c>
      <c r="U277" s="43" t="s">
        <v>40</v>
      </c>
      <c r="V277" s="147">
        <v>0</v>
      </c>
      <c r="W277" s="147">
        <f>V277*K277</f>
        <v>0</v>
      </c>
      <c r="X277" s="147">
        <v>0</v>
      </c>
      <c r="Y277" s="147">
        <f>X277*K277</f>
        <v>0</v>
      </c>
      <c r="Z277" s="147">
        <v>0</v>
      </c>
      <c r="AA277" s="148">
        <f>Z277*K277</f>
        <v>0</v>
      </c>
      <c r="AR277" s="21" t="s">
        <v>178</v>
      </c>
      <c r="AT277" s="21" t="s">
        <v>174</v>
      </c>
      <c r="AU277" s="21" t="s">
        <v>123</v>
      </c>
      <c r="AY277" s="21" t="s">
        <v>173</v>
      </c>
      <c r="BE277" s="149">
        <f>IF(U277="základní",N277,0)</f>
        <v>0</v>
      </c>
      <c r="BF277" s="149">
        <f>IF(U277="snížená",N277,0)</f>
        <v>0</v>
      </c>
      <c r="BG277" s="149">
        <f>IF(U277="zákl. přenesená",N277,0)</f>
        <v>0</v>
      </c>
      <c r="BH277" s="149">
        <f>IF(U277="sníž. přenesená",N277,0)</f>
        <v>0</v>
      </c>
      <c r="BI277" s="149">
        <f>IF(U277="nulová",N277,0)</f>
        <v>0</v>
      </c>
      <c r="BJ277" s="21" t="s">
        <v>22</v>
      </c>
      <c r="BK277" s="149">
        <f>ROUND(L277*K277,2)</f>
        <v>0</v>
      </c>
      <c r="BL277" s="21" t="s">
        <v>178</v>
      </c>
      <c r="BM277" s="21" t="s">
        <v>401</v>
      </c>
    </row>
    <row r="278" spans="2:65" s="1" customFormat="1" ht="38.25" customHeight="1">
      <c r="B278" s="140"/>
      <c r="C278" s="141" t="s">
        <v>402</v>
      </c>
      <c r="D278" s="141" t="s">
        <v>174</v>
      </c>
      <c r="E278" s="142" t="s">
        <v>403</v>
      </c>
      <c r="F278" s="239" t="s">
        <v>404</v>
      </c>
      <c r="G278" s="239"/>
      <c r="H278" s="239"/>
      <c r="I278" s="239"/>
      <c r="J278" s="143" t="s">
        <v>235</v>
      </c>
      <c r="K278" s="144">
        <v>99.88</v>
      </c>
      <c r="L278" s="240"/>
      <c r="M278" s="240"/>
      <c r="N278" s="240">
        <f>ROUND(L278*K278,2)</f>
        <v>0</v>
      </c>
      <c r="O278" s="240"/>
      <c r="P278" s="240"/>
      <c r="Q278" s="240"/>
      <c r="R278" s="145"/>
      <c r="T278" s="146" t="s">
        <v>5</v>
      </c>
      <c r="U278" s="43" t="s">
        <v>40</v>
      </c>
      <c r="V278" s="147">
        <v>9.7000000000000003E-2</v>
      </c>
      <c r="W278" s="147">
        <f>V278*K278</f>
        <v>9.6883599999999994</v>
      </c>
      <c r="X278" s="147">
        <v>0</v>
      </c>
      <c r="Y278" s="147">
        <f>X278*K278</f>
        <v>0</v>
      </c>
      <c r="Z278" s="147">
        <v>0</v>
      </c>
      <c r="AA278" s="148">
        <f>Z278*K278</f>
        <v>0</v>
      </c>
      <c r="AR278" s="21" t="s">
        <v>178</v>
      </c>
      <c r="AT278" s="21" t="s">
        <v>174</v>
      </c>
      <c r="AU278" s="21" t="s">
        <v>123</v>
      </c>
      <c r="AY278" s="21" t="s">
        <v>173</v>
      </c>
      <c r="BE278" s="149">
        <f>IF(U278="základní",N278,0)</f>
        <v>0</v>
      </c>
      <c r="BF278" s="149">
        <f>IF(U278="snížená",N278,0)</f>
        <v>0</v>
      </c>
      <c r="BG278" s="149">
        <f>IF(U278="zákl. přenesená",N278,0)</f>
        <v>0</v>
      </c>
      <c r="BH278" s="149">
        <f>IF(U278="sníž. přenesená",N278,0)</f>
        <v>0</v>
      </c>
      <c r="BI278" s="149">
        <f>IF(U278="nulová",N278,0)</f>
        <v>0</v>
      </c>
      <c r="BJ278" s="21" t="s">
        <v>22</v>
      </c>
      <c r="BK278" s="149">
        <f>ROUND(L278*K278,2)</f>
        <v>0</v>
      </c>
      <c r="BL278" s="21" t="s">
        <v>178</v>
      </c>
      <c r="BM278" s="21" t="s">
        <v>405</v>
      </c>
    </row>
    <row r="279" spans="2:65" s="1" customFormat="1" ht="38.25" customHeight="1">
      <c r="B279" s="140"/>
      <c r="C279" s="141" t="s">
        <v>406</v>
      </c>
      <c r="D279" s="141" t="s">
        <v>174</v>
      </c>
      <c r="E279" s="142" t="s">
        <v>407</v>
      </c>
      <c r="F279" s="239" t="s">
        <v>408</v>
      </c>
      <c r="G279" s="239"/>
      <c r="H279" s="239"/>
      <c r="I279" s="239"/>
      <c r="J279" s="143" t="s">
        <v>235</v>
      </c>
      <c r="K279" s="144">
        <v>88.96</v>
      </c>
      <c r="L279" s="240"/>
      <c r="M279" s="240"/>
      <c r="N279" s="240">
        <f>ROUND(L279*K279,2)</f>
        <v>0</v>
      </c>
      <c r="O279" s="240"/>
      <c r="P279" s="240"/>
      <c r="Q279" s="240"/>
      <c r="R279" s="145"/>
      <c r="T279" s="146" t="s">
        <v>5</v>
      </c>
      <c r="U279" s="43" t="s">
        <v>40</v>
      </c>
      <c r="V279" s="147">
        <v>0.105</v>
      </c>
      <c r="W279" s="147">
        <f>V279*K279</f>
        <v>9.3407999999999998</v>
      </c>
      <c r="X279" s="147">
        <v>1.2999999999999999E-4</v>
      </c>
      <c r="Y279" s="147">
        <f>X279*K279</f>
        <v>1.1564799999999998E-2</v>
      </c>
      <c r="Z279" s="147">
        <v>0</v>
      </c>
      <c r="AA279" s="148">
        <f>Z279*K279</f>
        <v>0</v>
      </c>
      <c r="AR279" s="21" t="s">
        <v>178</v>
      </c>
      <c r="AT279" s="21" t="s">
        <v>174</v>
      </c>
      <c r="AU279" s="21" t="s">
        <v>123</v>
      </c>
      <c r="AY279" s="21" t="s">
        <v>173</v>
      </c>
      <c r="BE279" s="149">
        <f>IF(U279="základní",N279,0)</f>
        <v>0</v>
      </c>
      <c r="BF279" s="149">
        <f>IF(U279="snížená",N279,0)</f>
        <v>0</v>
      </c>
      <c r="BG279" s="149">
        <f>IF(U279="zákl. přenesená",N279,0)</f>
        <v>0</v>
      </c>
      <c r="BH279" s="149">
        <f>IF(U279="sníž. přenesená",N279,0)</f>
        <v>0</v>
      </c>
      <c r="BI279" s="149">
        <f>IF(U279="nulová",N279,0)</f>
        <v>0</v>
      </c>
      <c r="BJ279" s="21" t="s">
        <v>22</v>
      </c>
      <c r="BK279" s="149">
        <f>ROUND(L279*K279,2)</f>
        <v>0</v>
      </c>
      <c r="BL279" s="21" t="s">
        <v>178</v>
      </c>
      <c r="BM279" s="21" t="s">
        <v>409</v>
      </c>
    </row>
    <row r="280" spans="2:65" s="10" customFormat="1" ht="25.5" customHeight="1">
      <c r="B280" s="150"/>
      <c r="C280" s="151"/>
      <c r="D280" s="151"/>
      <c r="E280" s="152" t="s">
        <v>5</v>
      </c>
      <c r="F280" s="241" t="s">
        <v>410</v>
      </c>
      <c r="G280" s="242"/>
      <c r="H280" s="242"/>
      <c r="I280" s="242"/>
      <c r="J280" s="151"/>
      <c r="K280" s="153">
        <v>46.63</v>
      </c>
      <c r="L280" s="151"/>
      <c r="M280" s="151"/>
      <c r="N280" s="151"/>
      <c r="O280" s="151"/>
      <c r="P280" s="151"/>
      <c r="Q280" s="151"/>
      <c r="R280" s="154"/>
      <c r="T280" s="155"/>
      <c r="U280" s="151"/>
      <c r="V280" s="151"/>
      <c r="W280" s="151"/>
      <c r="X280" s="151"/>
      <c r="Y280" s="151"/>
      <c r="Z280" s="151"/>
      <c r="AA280" s="156"/>
      <c r="AT280" s="157" t="s">
        <v>181</v>
      </c>
      <c r="AU280" s="157" t="s">
        <v>123</v>
      </c>
      <c r="AV280" s="10" t="s">
        <v>123</v>
      </c>
      <c r="AW280" s="10" t="s">
        <v>33</v>
      </c>
      <c r="AX280" s="10" t="s">
        <v>75</v>
      </c>
      <c r="AY280" s="157" t="s">
        <v>173</v>
      </c>
    </row>
    <row r="281" spans="2:65" s="10" customFormat="1" ht="16.5" customHeight="1">
      <c r="B281" s="150"/>
      <c r="C281" s="151"/>
      <c r="D281" s="151"/>
      <c r="E281" s="152" t="s">
        <v>5</v>
      </c>
      <c r="F281" s="245" t="s">
        <v>314</v>
      </c>
      <c r="G281" s="246"/>
      <c r="H281" s="246"/>
      <c r="I281" s="246"/>
      <c r="J281" s="151"/>
      <c r="K281" s="153">
        <v>34.06</v>
      </c>
      <c r="L281" s="151"/>
      <c r="M281" s="151"/>
      <c r="N281" s="151"/>
      <c r="O281" s="151"/>
      <c r="P281" s="151"/>
      <c r="Q281" s="151"/>
      <c r="R281" s="154"/>
      <c r="T281" s="155"/>
      <c r="U281" s="151"/>
      <c r="V281" s="151"/>
      <c r="W281" s="151"/>
      <c r="X281" s="151"/>
      <c r="Y281" s="151"/>
      <c r="Z281" s="151"/>
      <c r="AA281" s="156"/>
      <c r="AT281" s="157" t="s">
        <v>181</v>
      </c>
      <c r="AU281" s="157" t="s">
        <v>123</v>
      </c>
      <c r="AV281" s="10" t="s">
        <v>123</v>
      </c>
      <c r="AW281" s="10" t="s">
        <v>33</v>
      </c>
      <c r="AX281" s="10" t="s">
        <v>75</v>
      </c>
      <c r="AY281" s="157" t="s">
        <v>173</v>
      </c>
    </row>
    <row r="282" spans="2:65" s="10" customFormat="1" ht="16.5" customHeight="1">
      <c r="B282" s="150"/>
      <c r="C282" s="151"/>
      <c r="D282" s="151"/>
      <c r="E282" s="152" t="s">
        <v>5</v>
      </c>
      <c r="F282" s="245" t="s">
        <v>411</v>
      </c>
      <c r="G282" s="246"/>
      <c r="H282" s="246"/>
      <c r="I282" s="246"/>
      <c r="J282" s="151"/>
      <c r="K282" s="153">
        <v>8.27</v>
      </c>
      <c r="L282" s="151"/>
      <c r="M282" s="151"/>
      <c r="N282" s="151"/>
      <c r="O282" s="151"/>
      <c r="P282" s="151"/>
      <c r="Q282" s="151"/>
      <c r="R282" s="154"/>
      <c r="T282" s="155"/>
      <c r="U282" s="151"/>
      <c r="V282" s="151"/>
      <c r="W282" s="151"/>
      <c r="X282" s="151"/>
      <c r="Y282" s="151"/>
      <c r="Z282" s="151"/>
      <c r="AA282" s="156"/>
      <c r="AT282" s="157" t="s">
        <v>181</v>
      </c>
      <c r="AU282" s="157" t="s">
        <v>123</v>
      </c>
      <c r="AV282" s="10" t="s">
        <v>123</v>
      </c>
      <c r="AW282" s="10" t="s">
        <v>33</v>
      </c>
      <c r="AX282" s="10" t="s">
        <v>75</v>
      </c>
      <c r="AY282" s="157" t="s">
        <v>173</v>
      </c>
    </row>
    <row r="283" spans="2:65" s="11" customFormat="1" ht="16.5" customHeight="1">
      <c r="B283" s="158"/>
      <c r="C283" s="159"/>
      <c r="D283" s="159"/>
      <c r="E283" s="160" t="s">
        <v>5</v>
      </c>
      <c r="F283" s="243" t="s">
        <v>182</v>
      </c>
      <c r="G283" s="244"/>
      <c r="H283" s="244"/>
      <c r="I283" s="244"/>
      <c r="J283" s="159"/>
      <c r="K283" s="161">
        <v>88.96</v>
      </c>
      <c r="L283" s="159"/>
      <c r="M283" s="159"/>
      <c r="N283" s="159"/>
      <c r="O283" s="159"/>
      <c r="P283" s="159"/>
      <c r="Q283" s="159"/>
      <c r="R283" s="162"/>
      <c r="T283" s="163"/>
      <c r="U283" s="159"/>
      <c r="V283" s="159"/>
      <c r="W283" s="159"/>
      <c r="X283" s="159"/>
      <c r="Y283" s="159"/>
      <c r="Z283" s="159"/>
      <c r="AA283" s="164"/>
      <c r="AT283" s="165" t="s">
        <v>181</v>
      </c>
      <c r="AU283" s="165" t="s">
        <v>123</v>
      </c>
      <c r="AV283" s="11" t="s">
        <v>178</v>
      </c>
      <c r="AW283" s="11" t="s">
        <v>33</v>
      </c>
      <c r="AX283" s="11" t="s">
        <v>22</v>
      </c>
      <c r="AY283" s="165" t="s">
        <v>173</v>
      </c>
    </row>
    <row r="284" spans="2:65" s="1" customFormat="1" ht="25.5" customHeight="1">
      <c r="B284" s="140"/>
      <c r="C284" s="141" t="s">
        <v>412</v>
      </c>
      <c r="D284" s="141" t="s">
        <v>174</v>
      </c>
      <c r="E284" s="142" t="s">
        <v>413</v>
      </c>
      <c r="F284" s="239" t="s">
        <v>414</v>
      </c>
      <c r="G284" s="239"/>
      <c r="H284" s="239"/>
      <c r="I284" s="239"/>
      <c r="J284" s="143" t="s">
        <v>235</v>
      </c>
      <c r="K284" s="144">
        <v>88.96</v>
      </c>
      <c r="L284" s="240"/>
      <c r="M284" s="240"/>
      <c r="N284" s="240">
        <f>ROUND(L284*K284,2)</f>
        <v>0</v>
      </c>
      <c r="O284" s="240"/>
      <c r="P284" s="240"/>
      <c r="Q284" s="240"/>
      <c r="R284" s="145"/>
      <c r="T284" s="146" t="s">
        <v>5</v>
      </c>
      <c r="U284" s="43" t="s">
        <v>40</v>
      </c>
      <c r="V284" s="147">
        <v>0.308</v>
      </c>
      <c r="W284" s="147">
        <f>V284*K284</f>
        <v>27.399679999999996</v>
      </c>
      <c r="X284" s="147">
        <v>4.0000000000000003E-5</v>
      </c>
      <c r="Y284" s="147">
        <f>X284*K284</f>
        <v>3.5584000000000002E-3</v>
      </c>
      <c r="Z284" s="147">
        <v>0</v>
      </c>
      <c r="AA284" s="148">
        <f>Z284*K284</f>
        <v>0</v>
      </c>
      <c r="AR284" s="21" t="s">
        <v>178</v>
      </c>
      <c r="AT284" s="21" t="s">
        <v>174</v>
      </c>
      <c r="AU284" s="21" t="s">
        <v>123</v>
      </c>
      <c r="AY284" s="21" t="s">
        <v>173</v>
      </c>
      <c r="BE284" s="149">
        <f>IF(U284="základní",N284,0)</f>
        <v>0</v>
      </c>
      <c r="BF284" s="149">
        <f>IF(U284="snížená",N284,0)</f>
        <v>0</v>
      </c>
      <c r="BG284" s="149">
        <f>IF(U284="zákl. přenesená",N284,0)</f>
        <v>0</v>
      </c>
      <c r="BH284" s="149">
        <f>IF(U284="sníž. přenesená",N284,0)</f>
        <v>0</v>
      </c>
      <c r="BI284" s="149">
        <f>IF(U284="nulová",N284,0)</f>
        <v>0</v>
      </c>
      <c r="BJ284" s="21" t="s">
        <v>22</v>
      </c>
      <c r="BK284" s="149">
        <f>ROUND(L284*K284,2)</f>
        <v>0</v>
      </c>
      <c r="BL284" s="21" t="s">
        <v>178</v>
      </c>
      <c r="BM284" s="21" t="s">
        <v>415</v>
      </c>
    </row>
    <row r="285" spans="2:65" s="10" customFormat="1" ht="25.5" customHeight="1">
      <c r="B285" s="150"/>
      <c r="C285" s="151"/>
      <c r="D285" s="151"/>
      <c r="E285" s="152" t="s">
        <v>5</v>
      </c>
      <c r="F285" s="241" t="s">
        <v>410</v>
      </c>
      <c r="G285" s="242"/>
      <c r="H285" s="242"/>
      <c r="I285" s="242"/>
      <c r="J285" s="151"/>
      <c r="K285" s="153">
        <v>46.63</v>
      </c>
      <c r="L285" s="151"/>
      <c r="M285" s="151"/>
      <c r="N285" s="151"/>
      <c r="O285" s="151"/>
      <c r="P285" s="151"/>
      <c r="Q285" s="151"/>
      <c r="R285" s="154"/>
      <c r="T285" s="155"/>
      <c r="U285" s="151"/>
      <c r="V285" s="151"/>
      <c r="W285" s="151"/>
      <c r="X285" s="151"/>
      <c r="Y285" s="151"/>
      <c r="Z285" s="151"/>
      <c r="AA285" s="156"/>
      <c r="AT285" s="157" t="s">
        <v>181</v>
      </c>
      <c r="AU285" s="157" t="s">
        <v>123</v>
      </c>
      <c r="AV285" s="10" t="s">
        <v>123</v>
      </c>
      <c r="AW285" s="10" t="s">
        <v>33</v>
      </c>
      <c r="AX285" s="10" t="s">
        <v>75</v>
      </c>
      <c r="AY285" s="157" t="s">
        <v>173</v>
      </c>
    </row>
    <row r="286" spans="2:65" s="10" customFormat="1" ht="16.5" customHeight="1">
      <c r="B286" s="150"/>
      <c r="C286" s="151"/>
      <c r="D286" s="151"/>
      <c r="E286" s="152" t="s">
        <v>5</v>
      </c>
      <c r="F286" s="245" t="s">
        <v>314</v>
      </c>
      <c r="G286" s="246"/>
      <c r="H286" s="246"/>
      <c r="I286" s="246"/>
      <c r="J286" s="151"/>
      <c r="K286" s="153">
        <v>34.06</v>
      </c>
      <c r="L286" s="151"/>
      <c r="M286" s="151"/>
      <c r="N286" s="151"/>
      <c r="O286" s="151"/>
      <c r="P286" s="151"/>
      <c r="Q286" s="151"/>
      <c r="R286" s="154"/>
      <c r="T286" s="155"/>
      <c r="U286" s="151"/>
      <c r="V286" s="151"/>
      <c r="W286" s="151"/>
      <c r="X286" s="151"/>
      <c r="Y286" s="151"/>
      <c r="Z286" s="151"/>
      <c r="AA286" s="156"/>
      <c r="AT286" s="157" t="s">
        <v>181</v>
      </c>
      <c r="AU286" s="157" t="s">
        <v>123</v>
      </c>
      <c r="AV286" s="10" t="s">
        <v>123</v>
      </c>
      <c r="AW286" s="10" t="s">
        <v>33</v>
      </c>
      <c r="AX286" s="10" t="s">
        <v>75</v>
      </c>
      <c r="AY286" s="157" t="s">
        <v>173</v>
      </c>
    </row>
    <row r="287" spans="2:65" s="10" customFormat="1" ht="16.5" customHeight="1">
      <c r="B287" s="150"/>
      <c r="C287" s="151"/>
      <c r="D287" s="151"/>
      <c r="E287" s="152" t="s">
        <v>5</v>
      </c>
      <c r="F287" s="245" t="s">
        <v>411</v>
      </c>
      <c r="G287" s="246"/>
      <c r="H287" s="246"/>
      <c r="I287" s="246"/>
      <c r="J287" s="151"/>
      <c r="K287" s="153">
        <v>8.27</v>
      </c>
      <c r="L287" s="151"/>
      <c r="M287" s="151"/>
      <c r="N287" s="151"/>
      <c r="O287" s="151"/>
      <c r="P287" s="151"/>
      <c r="Q287" s="151"/>
      <c r="R287" s="154"/>
      <c r="T287" s="155"/>
      <c r="U287" s="151"/>
      <c r="V287" s="151"/>
      <c r="W287" s="151"/>
      <c r="X287" s="151"/>
      <c r="Y287" s="151"/>
      <c r="Z287" s="151"/>
      <c r="AA287" s="156"/>
      <c r="AT287" s="157" t="s">
        <v>181</v>
      </c>
      <c r="AU287" s="157" t="s">
        <v>123</v>
      </c>
      <c r="AV287" s="10" t="s">
        <v>123</v>
      </c>
      <c r="AW287" s="10" t="s">
        <v>33</v>
      </c>
      <c r="AX287" s="10" t="s">
        <v>75</v>
      </c>
      <c r="AY287" s="157" t="s">
        <v>173</v>
      </c>
    </row>
    <row r="288" spans="2:65" s="11" customFormat="1" ht="16.5" customHeight="1">
      <c r="B288" s="158"/>
      <c r="C288" s="159"/>
      <c r="D288" s="159"/>
      <c r="E288" s="160" t="s">
        <v>5</v>
      </c>
      <c r="F288" s="243" t="s">
        <v>182</v>
      </c>
      <c r="G288" s="244"/>
      <c r="H288" s="244"/>
      <c r="I288" s="244"/>
      <c r="J288" s="159"/>
      <c r="K288" s="161">
        <v>88.96</v>
      </c>
      <c r="L288" s="159"/>
      <c r="M288" s="159"/>
      <c r="N288" s="159"/>
      <c r="O288" s="159"/>
      <c r="P288" s="159"/>
      <c r="Q288" s="159"/>
      <c r="R288" s="162"/>
      <c r="T288" s="163"/>
      <c r="U288" s="159"/>
      <c r="V288" s="159"/>
      <c r="W288" s="159"/>
      <c r="X288" s="159"/>
      <c r="Y288" s="159"/>
      <c r="Z288" s="159"/>
      <c r="AA288" s="164"/>
      <c r="AT288" s="165" t="s">
        <v>181</v>
      </c>
      <c r="AU288" s="165" t="s">
        <v>123</v>
      </c>
      <c r="AV288" s="11" t="s">
        <v>178</v>
      </c>
      <c r="AW288" s="11" t="s">
        <v>33</v>
      </c>
      <c r="AX288" s="11" t="s">
        <v>22</v>
      </c>
      <c r="AY288" s="165" t="s">
        <v>173</v>
      </c>
    </row>
    <row r="289" spans="2:65" s="1" customFormat="1" ht="25.5" customHeight="1">
      <c r="B289" s="140"/>
      <c r="C289" s="141" t="s">
        <v>416</v>
      </c>
      <c r="D289" s="141" t="s">
        <v>174</v>
      </c>
      <c r="E289" s="142" t="s">
        <v>417</v>
      </c>
      <c r="F289" s="239" t="s">
        <v>418</v>
      </c>
      <c r="G289" s="239"/>
      <c r="H289" s="239"/>
      <c r="I289" s="239"/>
      <c r="J289" s="143" t="s">
        <v>235</v>
      </c>
      <c r="K289" s="144">
        <v>40.417999999999999</v>
      </c>
      <c r="L289" s="240"/>
      <c r="M289" s="240"/>
      <c r="N289" s="240">
        <f>ROUND(L289*K289,2)</f>
        <v>0</v>
      </c>
      <c r="O289" s="240"/>
      <c r="P289" s="240"/>
      <c r="Q289" s="240"/>
      <c r="R289" s="145"/>
      <c r="T289" s="146" t="s">
        <v>5</v>
      </c>
      <c r="U289" s="43" t="s">
        <v>40</v>
      </c>
      <c r="V289" s="147">
        <v>0.245</v>
      </c>
      <c r="W289" s="147">
        <f>V289*K289</f>
        <v>9.9024099999999997</v>
      </c>
      <c r="X289" s="147">
        <v>0</v>
      </c>
      <c r="Y289" s="147">
        <f>X289*K289</f>
        <v>0</v>
      </c>
      <c r="Z289" s="147">
        <v>0.13100000000000001</v>
      </c>
      <c r="AA289" s="148">
        <f>Z289*K289</f>
        <v>5.2947579999999999</v>
      </c>
      <c r="AR289" s="21" t="s">
        <v>178</v>
      </c>
      <c r="AT289" s="21" t="s">
        <v>174</v>
      </c>
      <c r="AU289" s="21" t="s">
        <v>123</v>
      </c>
      <c r="AY289" s="21" t="s">
        <v>173</v>
      </c>
      <c r="BE289" s="149">
        <f>IF(U289="základní",N289,0)</f>
        <v>0</v>
      </c>
      <c r="BF289" s="149">
        <f>IF(U289="snížená",N289,0)</f>
        <v>0</v>
      </c>
      <c r="BG289" s="149">
        <f>IF(U289="zákl. přenesená",N289,0)</f>
        <v>0</v>
      </c>
      <c r="BH289" s="149">
        <f>IF(U289="sníž. přenesená",N289,0)</f>
        <v>0</v>
      </c>
      <c r="BI289" s="149">
        <f>IF(U289="nulová",N289,0)</f>
        <v>0</v>
      </c>
      <c r="BJ289" s="21" t="s">
        <v>22</v>
      </c>
      <c r="BK289" s="149">
        <f>ROUND(L289*K289,2)</f>
        <v>0</v>
      </c>
      <c r="BL289" s="21" t="s">
        <v>178</v>
      </c>
      <c r="BM289" s="21" t="s">
        <v>419</v>
      </c>
    </row>
    <row r="290" spans="2:65" s="10" customFormat="1" ht="16.5" customHeight="1">
      <c r="B290" s="150"/>
      <c r="C290" s="151"/>
      <c r="D290" s="151"/>
      <c r="E290" s="152" t="s">
        <v>5</v>
      </c>
      <c r="F290" s="241" t="s">
        <v>420</v>
      </c>
      <c r="G290" s="242"/>
      <c r="H290" s="242"/>
      <c r="I290" s="242"/>
      <c r="J290" s="151"/>
      <c r="K290" s="153">
        <v>17.45</v>
      </c>
      <c r="L290" s="151"/>
      <c r="M290" s="151"/>
      <c r="N290" s="151"/>
      <c r="O290" s="151"/>
      <c r="P290" s="151"/>
      <c r="Q290" s="151"/>
      <c r="R290" s="154"/>
      <c r="T290" s="155"/>
      <c r="U290" s="151"/>
      <c r="V290" s="151"/>
      <c r="W290" s="151"/>
      <c r="X290" s="151"/>
      <c r="Y290" s="151"/>
      <c r="Z290" s="151"/>
      <c r="AA290" s="156"/>
      <c r="AT290" s="157" t="s">
        <v>181</v>
      </c>
      <c r="AU290" s="157" t="s">
        <v>123</v>
      </c>
      <c r="AV290" s="10" t="s">
        <v>123</v>
      </c>
      <c r="AW290" s="10" t="s">
        <v>33</v>
      </c>
      <c r="AX290" s="10" t="s">
        <v>75</v>
      </c>
      <c r="AY290" s="157" t="s">
        <v>173</v>
      </c>
    </row>
    <row r="291" spans="2:65" s="10" customFormat="1" ht="25.5" customHeight="1">
      <c r="B291" s="150"/>
      <c r="C291" s="151"/>
      <c r="D291" s="151"/>
      <c r="E291" s="152" t="s">
        <v>5</v>
      </c>
      <c r="F291" s="245" t="s">
        <v>421</v>
      </c>
      <c r="G291" s="246"/>
      <c r="H291" s="246"/>
      <c r="I291" s="246"/>
      <c r="J291" s="151"/>
      <c r="K291" s="153">
        <v>22.367999999999999</v>
      </c>
      <c r="L291" s="151"/>
      <c r="M291" s="151"/>
      <c r="N291" s="151"/>
      <c r="O291" s="151"/>
      <c r="P291" s="151"/>
      <c r="Q291" s="151"/>
      <c r="R291" s="154"/>
      <c r="T291" s="155"/>
      <c r="U291" s="151"/>
      <c r="V291" s="151"/>
      <c r="W291" s="151"/>
      <c r="X291" s="151"/>
      <c r="Y291" s="151"/>
      <c r="Z291" s="151"/>
      <c r="AA291" s="156"/>
      <c r="AT291" s="157" t="s">
        <v>181</v>
      </c>
      <c r="AU291" s="157" t="s">
        <v>123</v>
      </c>
      <c r="AV291" s="10" t="s">
        <v>123</v>
      </c>
      <c r="AW291" s="10" t="s">
        <v>33</v>
      </c>
      <c r="AX291" s="10" t="s">
        <v>75</v>
      </c>
      <c r="AY291" s="157" t="s">
        <v>173</v>
      </c>
    </row>
    <row r="292" spans="2:65" s="10" customFormat="1" ht="16.5" customHeight="1">
      <c r="B292" s="150"/>
      <c r="C292" s="151"/>
      <c r="D292" s="151"/>
      <c r="E292" s="152" t="s">
        <v>5</v>
      </c>
      <c r="F292" s="245" t="s">
        <v>422</v>
      </c>
      <c r="G292" s="246"/>
      <c r="H292" s="246"/>
      <c r="I292" s="246"/>
      <c r="J292" s="151"/>
      <c r="K292" s="153">
        <v>0.6</v>
      </c>
      <c r="L292" s="151"/>
      <c r="M292" s="151"/>
      <c r="N292" s="151"/>
      <c r="O292" s="151"/>
      <c r="P292" s="151"/>
      <c r="Q292" s="151"/>
      <c r="R292" s="154"/>
      <c r="T292" s="155"/>
      <c r="U292" s="151"/>
      <c r="V292" s="151"/>
      <c r="W292" s="151"/>
      <c r="X292" s="151"/>
      <c r="Y292" s="151"/>
      <c r="Z292" s="151"/>
      <c r="AA292" s="156"/>
      <c r="AT292" s="157" t="s">
        <v>181</v>
      </c>
      <c r="AU292" s="157" t="s">
        <v>123</v>
      </c>
      <c r="AV292" s="10" t="s">
        <v>123</v>
      </c>
      <c r="AW292" s="10" t="s">
        <v>33</v>
      </c>
      <c r="AX292" s="10" t="s">
        <v>75</v>
      </c>
      <c r="AY292" s="157" t="s">
        <v>173</v>
      </c>
    </row>
    <row r="293" spans="2:65" s="11" customFormat="1" ht="16.5" customHeight="1">
      <c r="B293" s="158"/>
      <c r="C293" s="159"/>
      <c r="D293" s="159"/>
      <c r="E293" s="160" t="s">
        <v>5</v>
      </c>
      <c r="F293" s="243" t="s">
        <v>182</v>
      </c>
      <c r="G293" s="244"/>
      <c r="H293" s="244"/>
      <c r="I293" s="244"/>
      <c r="J293" s="159"/>
      <c r="K293" s="161">
        <v>40.417999999999999</v>
      </c>
      <c r="L293" s="159"/>
      <c r="M293" s="159"/>
      <c r="N293" s="159"/>
      <c r="O293" s="159"/>
      <c r="P293" s="159"/>
      <c r="Q293" s="159"/>
      <c r="R293" s="162"/>
      <c r="T293" s="163"/>
      <c r="U293" s="159"/>
      <c r="V293" s="159"/>
      <c r="W293" s="159"/>
      <c r="X293" s="159"/>
      <c r="Y293" s="159"/>
      <c r="Z293" s="159"/>
      <c r="AA293" s="164"/>
      <c r="AT293" s="165" t="s">
        <v>181</v>
      </c>
      <c r="AU293" s="165" t="s">
        <v>123</v>
      </c>
      <c r="AV293" s="11" t="s">
        <v>178</v>
      </c>
      <c r="AW293" s="11" t="s">
        <v>33</v>
      </c>
      <c r="AX293" s="11" t="s">
        <v>22</v>
      </c>
      <c r="AY293" s="165" t="s">
        <v>173</v>
      </c>
    </row>
    <row r="294" spans="2:65" s="1" customFormat="1" ht="25.5" customHeight="1">
      <c r="B294" s="140"/>
      <c r="C294" s="141" t="s">
        <v>423</v>
      </c>
      <c r="D294" s="141" t="s">
        <v>174</v>
      </c>
      <c r="E294" s="142" t="s">
        <v>424</v>
      </c>
      <c r="F294" s="239" t="s">
        <v>425</v>
      </c>
      <c r="G294" s="239"/>
      <c r="H294" s="239"/>
      <c r="I294" s="239"/>
      <c r="J294" s="143" t="s">
        <v>235</v>
      </c>
      <c r="K294" s="144">
        <v>17.2</v>
      </c>
      <c r="L294" s="240"/>
      <c r="M294" s="240"/>
      <c r="N294" s="240">
        <f>ROUND(L294*K294,2)</f>
        <v>0</v>
      </c>
      <c r="O294" s="240"/>
      <c r="P294" s="240"/>
      <c r="Q294" s="240"/>
      <c r="R294" s="145"/>
      <c r="T294" s="146" t="s">
        <v>5</v>
      </c>
      <c r="U294" s="43" t="s">
        <v>40</v>
      </c>
      <c r="V294" s="147">
        <v>0.28399999999999997</v>
      </c>
      <c r="W294" s="147">
        <f>V294*K294</f>
        <v>4.8847999999999994</v>
      </c>
      <c r="X294" s="147">
        <v>0</v>
      </c>
      <c r="Y294" s="147">
        <f>X294*K294</f>
        <v>0</v>
      </c>
      <c r="Z294" s="147">
        <v>0.26100000000000001</v>
      </c>
      <c r="AA294" s="148">
        <f>Z294*K294</f>
        <v>4.4892000000000003</v>
      </c>
      <c r="AR294" s="21" t="s">
        <v>178</v>
      </c>
      <c r="AT294" s="21" t="s">
        <v>174</v>
      </c>
      <c r="AU294" s="21" t="s">
        <v>123</v>
      </c>
      <c r="AY294" s="21" t="s">
        <v>173</v>
      </c>
      <c r="BE294" s="149">
        <f>IF(U294="základní",N294,0)</f>
        <v>0</v>
      </c>
      <c r="BF294" s="149">
        <f>IF(U294="snížená",N294,0)</f>
        <v>0</v>
      </c>
      <c r="BG294" s="149">
        <f>IF(U294="zákl. přenesená",N294,0)</f>
        <v>0</v>
      </c>
      <c r="BH294" s="149">
        <f>IF(U294="sníž. přenesená",N294,0)</f>
        <v>0</v>
      </c>
      <c r="BI294" s="149">
        <f>IF(U294="nulová",N294,0)</f>
        <v>0</v>
      </c>
      <c r="BJ294" s="21" t="s">
        <v>22</v>
      </c>
      <c r="BK294" s="149">
        <f>ROUND(L294*K294,2)</f>
        <v>0</v>
      </c>
      <c r="BL294" s="21" t="s">
        <v>178</v>
      </c>
      <c r="BM294" s="21" t="s">
        <v>426</v>
      </c>
    </row>
    <row r="295" spans="2:65" s="10" customFormat="1" ht="16.5" customHeight="1">
      <c r="B295" s="150"/>
      <c r="C295" s="151"/>
      <c r="D295" s="151"/>
      <c r="E295" s="152" t="s">
        <v>5</v>
      </c>
      <c r="F295" s="241" t="s">
        <v>427</v>
      </c>
      <c r="G295" s="242"/>
      <c r="H295" s="242"/>
      <c r="I295" s="242"/>
      <c r="J295" s="151"/>
      <c r="K295" s="153">
        <v>4.5</v>
      </c>
      <c r="L295" s="151"/>
      <c r="M295" s="151"/>
      <c r="N295" s="151"/>
      <c r="O295" s="151"/>
      <c r="P295" s="151"/>
      <c r="Q295" s="151"/>
      <c r="R295" s="154"/>
      <c r="T295" s="155"/>
      <c r="U295" s="151"/>
      <c r="V295" s="151"/>
      <c r="W295" s="151"/>
      <c r="X295" s="151"/>
      <c r="Y295" s="151"/>
      <c r="Z295" s="151"/>
      <c r="AA295" s="156"/>
      <c r="AT295" s="157" t="s">
        <v>181</v>
      </c>
      <c r="AU295" s="157" t="s">
        <v>123</v>
      </c>
      <c r="AV295" s="10" t="s">
        <v>123</v>
      </c>
      <c r="AW295" s="10" t="s">
        <v>33</v>
      </c>
      <c r="AX295" s="10" t="s">
        <v>75</v>
      </c>
      <c r="AY295" s="157" t="s">
        <v>173</v>
      </c>
    </row>
    <row r="296" spans="2:65" s="10" customFormat="1" ht="16.5" customHeight="1">
      <c r="B296" s="150"/>
      <c r="C296" s="151"/>
      <c r="D296" s="151"/>
      <c r="E296" s="152" t="s">
        <v>5</v>
      </c>
      <c r="F296" s="245" t="s">
        <v>428</v>
      </c>
      <c r="G296" s="246"/>
      <c r="H296" s="246"/>
      <c r="I296" s="246"/>
      <c r="J296" s="151"/>
      <c r="K296" s="153">
        <v>12.7</v>
      </c>
      <c r="L296" s="151"/>
      <c r="M296" s="151"/>
      <c r="N296" s="151"/>
      <c r="O296" s="151"/>
      <c r="P296" s="151"/>
      <c r="Q296" s="151"/>
      <c r="R296" s="154"/>
      <c r="T296" s="155"/>
      <c r="U296" s="151"/>
      <c r="V296" s="151"/>
      <c r="W296" s="151"/>
      <c r="X296" s="151"/>
      <c r="Y296" s="151"/>
      <c r="Z296" s="151"/>
      <c r="AA296" s="156"/>
      <c r="AT296" s="157" t="s">
        <v>181</v>
      </c>
      <c r="AU296" s="157" t="s">
        <v>123</v>
      </c>
      <c r="AV296" s="10" t="s">
        <v>123</v>
      </c>
      <c r="AW296" s="10" t="s">
        <v>33</v>
      </c>
      <c r="AX296" s="10" t="s">
        <v>75</v>
      </c>
      <c r="AY296" s="157" t="s">
        <v>173</v>
      </c>
    </row>
    <row r="297" spans="2:65" s="11" customFormat="1" ht="16.5" customHeight="1">
      <c r="B297" s="158"/>
      <c r="C297" s="159"/>
      <c r="D297" s="159"/>
      <c r="E297" s="160" t="s">
        <v>5</v>
      </c>
      <c r="F297" s="243" t="s">
        <v>182</v>
      </c>
      <c r="G297" s="244"/>
      <c r="H297" s="244"/>
      <c r="I297" s="244"/>
      <c r="J297" s="159"/>
      <c r="K297" s="161">
        <v>17.2</v>
      </c>
      <c r="L297" s="159"/>
      <c r="M297" s="159"/>
      <c r="N297" s="159"/>
      <c r="O297" s="159"/>
      <c r="P297" s="159"/>
      <c r="Q297" s="159"/>
      <c r="R297" s="162"/>
      <c r="T297" s="163"/>
      <c r="U297" s="159"/>
      <c r="V297" s="159"/>
      <c r="W297" s="159"/>
      <c r="X297" s="159"/>
      <c r="Y297" s="159"/>
      <c r="Z297" s="159"/>
      <c r="AA297" s="164"/>
      <c r="AT297" s="165" t="s">
        <v>181</v>
      </c>
      <c r="AU297" s="165" t="s">
        <v>123</v>
      </c>
      <c r="AV297" s="11" t="s">
        <v>178</v>
      </c>
      <c r="AW297" s="11" t="s">
        <v>33</v>
      </c>
      <c r="AX297" s="11" t="s">
        <v>22</v>
      </c>
      <c r="AY297" s="165" t="s">
        <v>173</v>
      </c>
    </row>
    <row r="298" spans="2:65" s="1" customFormat="1" ht="38.25" customHeight="1">
      <c r="B298" s="140"/>
      <c r="C298" s="141" t="s">
        <v>429</v>
      </c>
      <c r="D298" s="141" t="s">
        <v>174</v>
      </c>
      <c r="E298" s="142" t="s">
        <v>430</v>
      </c>
      <c r="F298" s="239" t="s">
        <v>431</v>
      </c>
      <c r="G298" s="239"/>
      <c r="H298" s="239"/>
      <c r="I298" s="239"/>
      <c r="J298" s="143" t="s">
        <v>177</v>
      </c>
      <c r="K298" s="144">
        <v>5.9790000000000001</v>
      </c>
      <c r="L298" s="240"/>
      <c r="M298" s="240"/>
      <c r="N298" s="240">
        <f>ROUND(L298*K298,2)</f>
        <v>0</v>
      </c>
      <c r="O298" s="240"/>
      <c r="P298" s="240"/>
      <c r="Q298" s="240"/>
      <c r="R298" s="145"/>
      <c r="T298" s="146" t="s">
        <v>5</v>
      </c>
      <c r="U298" s="43" t="s">
        <v>40</v>
      </c>
      <c r="V298" s="147">
        <v>1.52</v>
      </c>
      <c r="W298" s="147">
        <f>V298*K298</f>
        <v>9.0880799999999997</v>
      </c>
      <c r="X298" s="147">
        <v>0</v>
      </c>
      <c r="Y298" s="147">
        <f>X298*K298</f>
        <v>0</v>
      </c>
      <c r="Z298" s="147">
        <v>1.8</v>
      </c>
      <c r="AA298" s="148">
        <f>Z298*K298</f>
        <v>10.7622</v>
      </c>
      <c r="AR298" s="21" t="s">
        <v>178</v>
      </c>
      <c r="AT298" s="21" t="s">
        <v>174</v>
      </c>
      <c r="AU298" s="21" t="s">
        <v>123</v>
      </c>
      <c r="AY298" s="21" t="s">
        <v>173</v>
      </c>
      <c r="BE298" s="149">
        <f>IF(U298="základní",N298,0)</f>
        <v>0</v>
      </c>
      <c r="BF298" s="149">
        <f>IF(U298="snížená",N298,0)</f>
        <v>0</v>
      </c>
      <c r="BG298" s="149">
        <f>IF(U298="zákl. přenesená",N298,0)</f>
        <v>0</v>
      </c>
      <c r="BH298" s="149">
        <f>IF(U298="sníž. přenesená",N298,0)</f>
        <v>0</v>
      </c>
      <c r="BI298" s="149">
        <f>IF(U298="nulová",N298,0)</f>
        <v>0</v>
      </c>
      <c r="BJ298" s="21" t="s">
        <v>22</v>
      </c>
      <c r="BK298" s="149">
        <f>ROUND(L298*K298,2)</f>
        <v>0</v>
      </c>
      <c r="BL298" s="21" t="s">
        <v>178</v>
      </c>
      <c r="BM298" s="21" t="s">
        <v>432</v>
      </c>
    </row>
    <row r="299" spans="2:65" s="10" customFormat="1" ht="16.5" customHeight="1">
      <c r="B299" s="150"/>
      <c r="C299" s="151"/>
      <c r="D299" s="151"/>
      <c r="E299" s="152" t="s">
        <v>5</v>
      </c>
      <c r="F299" s="241" t="s">
        <v>433</v>
      </c>
      <c r="G299" s="242"/>
      <c r="H299" s="242"/>
      <c r="I299" s="242"/>
      <c r="J299" s="151"/>
      <c r="K299" s="153">
        <v>5.9790000000000001</v>
      </c>
      <c r="L299" s="151"/>
      <c r="M299" s="151"/>
      <c r="N299" s="151"/>
      <c r="O299" s="151"/>
      <c r="P299" s="151"/>
      <c r="Q299" s="151"/>
      <c r="R299" s="154"/>
      <c r="T299" s="155"/>
      <c r="U299" s="151"/>
      <c r="V299" s="151"/>
      <c r="W299" s="151"/>
      <c r="X299" s="151"/>
      <c r="Y299" s="151"/>
      <c r="Z299" s="151"/>
      <c r="AA299" s="156"/>
      <c r="AT299" s="157" t="s">
        <v>181</v>
      </c>
      <c r="AU299" s="157" t="s">
        <v>123</v>
      </c>
      <c r="AV299" s="10" t="s">
        <v>123</v>
      </c>
      <c r="AW299" s="10" t="s">
        <v>33</v>
      </c>
      <c r="AX299" s="10" t="s">
        <v>75</v>
      </c>
      <c r="AY299" s="157" t="s">
        <v>173</v>
      </c>
    </row>
    <row r="300" spans="2:65" s="11" customFormat="1" ht="16.5" customHeight="1">
      <c r="B300" s="158"/>
      <c r="C300" s="159"/>
      <c r="D300" s="159"/>
      <c r="E300" s="160" t="s">
        <v>5</v>
      </c>
      <c r="F300" s="243" t="s">
        <v>182</v>
      </c>
      <c r="G300" s="244"/>
      <c r="H300" s="244"/>
      <c r="I300" s="244"/>
      <c r="J300" s="159"/>
      <c r="K300" s="161">
        <v>5.9790000000000001</v>
      </c>
      <c r="L300" s="159"/>
      <c r="M300" s="159"/>
      <c r="N300" s="159"/>
      <c r="O300" s="159"/>
      <c r="P300" s="159"/>
      <c r="Q300" s="159"/>
      <c r="R300" s="162"/>
      <c r="T300" s="163"/>
      <c r="U300" s="159"/>
      <c r="V300" s="159"/>
      <c r="W300" s="159"/>
      <c r="X300" s="159"/>
      <c r="Y300" s="159"/>
      <c r="Z300" s="159"/>
      <c r="AA300" s="164"/>
      <c r="AT300" s="165" t="s">
        <v>181</v>
      </c>
      <c r="AU300" s="165" t="s">
        <v>123</v>
      </c>
      <c r="AV300" s="11" t="s">
        <v>178</v>
      </c>
      <c r="AW300" s="11" t="s">
        <v>33</v>
      </c>
      <c r="AX300" s="11" t="s">
        <v>22</v>
      </c>
      <c r="AY300" s="165" t="s">
        <v>173</v>
      </c>
    </row>
    <row r="301" spans="2:65" s="1" customFormat="1" ht="25.5" customHeight="1">
      <c r="B301" s="140"/>
      <c r="C301" s="141" t="s">
        <v>434</v>
      </c>
      <c r="D301" s="141" t="s">
        <v>174</v>
      </c>
      <c r="E301" s="142" t="s">
        <v>435</v>
      </c>
      <c r="F301" s="239" t="s">
        <v>436</v>
      </c>
      <c r="G301" s="239"/>
      <c r="H301" s="239"/>
      <c r="I301" s="239"/>
      <c r="J301" s="143" t="s">
        <v>177</v>
      </c>
      <c r="K301" s="144">
        <v>1.7999999999999999E-2</v>
      </c>
      <c r="L301" s="240"/>
      <c r="M301" s="240"/>
      <c r="N301" s="240">
        <f>ROUND(L301*K301,2)</f>
        <v>0</v>
      </c>
      <c r="O301" s="240"/>
      <c r="P301" s="240"/>
      <c r="Q301" s="240"/>
      <c r="R301" s="145"/>
      <c r="T301" s="146" t="s">
        <v>5</v>
      </c>
      <c r="U301" s="43" t="s">
        <v>40</v>
      </c>
      <c r="V301" s="147">
        <v>5.2439999999999998</v>
      </c>
      <c r="W301" s="147">
        <f>V301*K301</f>
        <v>9.439199999999999E-2</v>
      </c>
      <c r="X301" s="147">
        <v>0</v>
      </c>
      <c r="Y301" s="147">
        <f>X301*K301</f>
        <v>0</v>
      </c>
      <c r="Z301" s="147">
        <v>1.6</v>
      </c>
      <c r="AA301" s="148">
        <f>Z301*K301</f>
        <v>2.8799999999999999E-2</v>
      </c>
      <c r="AR301" s="21" t="s">
        <v>178</v>
      </c>
      <c r="AT301" s="21" t="s">
        <v>174</v>
      </c>
      <c r="AU301" s="21" t="s">
        <v>123</v>
      </c>
      <c r="AY301" s="21" t="s">
        <v>173</v>
      </c>
      <c r="BE301" s="149">
        <f>IF(U301="základní",N301,0)</f>
        <v>0</v>
      </c>
      <c r="BF301" s="149">
        <f>IF(U301="snížená",N301,0)</f>
        <v>0</v>
      </c>
      <c r="BG301" s="149">
        <f>IF(U301="zákl. přenesená",N301,0)</f>
        <v>0</v>
      </c>
      <c r="BH301" s="149">
        <f>IF(U301="sníž. přenesená",N301,0)</f>
        <v>0</v>
      </c>
      <c r="BI301" s="149">
        <f>IF(U301="nulová",N301,0)</f>
        <v>0</v>
      </c>
      <c r="BJ301" s="21" t="s">
        <v>22</v>
      </c>
      <c r="BK301" s="149">
        <f>ROUND(L301*K301,2)</f>
        <v>0</v>
      </c>
      <c r="BL301" s="21" t="s">
        <v>178</v>
      </c>
      <c r="BM301" s="21" t="s">
        <v>437</v>
      </c>
    </row>
    <row r="302" spans="2:65" s="10" customFormat="1" ht="16.5" customHeight="1">
      <c r="B302" s="150"/>
      <c r="C302" s="151"/>
      <c r="D302" s="151"/>
      <c r="E302" s="152" t="s">
        <v>5</v>
      </c>
      <c r="F302" s="241" t="s">
        <v>438</v>
      </c>
      <c r="G302" s="242"/>
      <c r="H302" s="242"/>
      <c r="I302" s="242"/>
      <c r="J302" s="151"/>
      <c r="K302" s="153">
        <v>1.7999999999999999E-2</v>
      </c>
      <c r="L302" s="151"/>
      <c r="M302" s="151"/>
      <c r="N302" s="151"/>
      <c r="O302" s="151"/>
      <c r="P302" s="151"/>
      <c r="Q302" s="151"/>
      <c r="R302" s="154"/>
      <c r="T302" s="155"/>
      <c r="U302" s="151"/>
      <c r="V302" s="151"/>
      <c r="W302" s="151"/>
      <c r="X302" s="151"/>
      <c r="Y302" s="151"/>
      <c r="Z302" s="151"/>
      <c r="AA302" s="156"/>
      <c r="AT302" s="157" t="s">
        <v>181</v>
      </c>
      <c r="AU302" s="157" t="s">
        <v>123</v>
      </c>
      <c r="AV302" s="10" t="s">
        <v>123</v>
      </c>
      <c r="AW302" s="10" t="s">
        <v>33</v>
      </c>
      <c r="AX302" s="10" t="s">
        <v>75</v>
      </c>
      <c r="AY302" s="157" t="s">
        <v>173</v>
      </c>
    </row>
    <row r="303" spans="2:65" s="11" customFormat="1" ht="16.5" customHeight="1">
      <c r="B303" s="158"/>
      <c r="C303" s="159"/>
      <c r="D303" s="159"/>
      <c r="E303" s="160" t="s">
        <v>5</v>
      </c>
      <c r="F303" s="243" t="s">
        <v>182</v>
      </c>
      <c r="G303" s="244"/>
      <c r="H303" s="244"/>
      <c r="I303" s="244"/>
      <c r="J303" s="159"/>
      <c r="K303" s="161">
        <v>1.7999999999999999E-2</v>
      </c>
      <c r="L303" s="159"/>
      <c r="M303" s="159"/>
      <c r="N303" s="159"/>
      <c r="O303" s="159"/>
      <c r="P303" s="159"/>
      <c r="Q303" s="159"/>
      <c r="R303" s="162"/>
      <c r="T303" s="163"/>
      <c r="U303" s="159"/>
      <c r="V303" s="159"/>
      <c r="W303" s="159"/>
      <c r="X303" s="159"/>
      <c r="Y303" s="159"/>
      <c r="Z303" s="159"/>
      <c r="AA303" s="164"/>
      <c r="AT303" s="165" t="s">
        <v>181</v>
      </c>
      <c r="AU303" s="165" t="s">
        <v>123</v>
      </c>
      <c r="AV303" s="11" t="s">
        <v>178</v>
      </c>
      <c r="AW303" s="11" t="s">
        <v>33</v>
      </c>
      <c r="AX303" s="11" t="s">
        <v>22</v>
      </c>
      <c r="AY303" s="165" t="s">
        <v>173</v>
      </c>
    </row>
    <row r="304" spans="2:65" s="1" customFormat="1" ht="38.25" customHeight="1">
      <c r="B304" s="140"/>
      <c r="C304" s="141" t="s">
        <v>439</v>
      </c>
      <c r="D304" s="141" t="s">
        <v>174</v>
      </c>
      <c r="E304" s="142" t="s">
        <v>440</v>
      </c>
      <c r="F304" s="239" t="s">
        <v>441</v>
      </c>
      <c r="G304" s="239"/>
      <c r="H304" s="239"/>
      <c r="I304" s="239"/>
      <c r="J304" s="143" t="s">
        <v>177</v>
      </c>
      <c r="K304" s="144">
        <v>9.7200000000000006</v>
      </c>
      <c r="L304" s="240"/>
      <c r="M304" s="240"/>
      <c r="N304" s="240">
        <f>ROUND(L304*K304,2)</f>
        <v>0</v>
      </c>
      <c r="O304" s="240"/>
      <c r="P304" s="240"/>
      <c r="Q304" s="240"/>
      <c r="R304" s="145"/>
      <c r="T304" s="146" t="s">
        <v>5</v>
      </c>
      <c r="U304" s="43" t="s">
        <v>40</v>
      </c>
      <c r="V304" s="147">
        <v>5.867</v>
      </c>
      <c r="W304" s="147">
        <f>V304*K304</f>
        <v>57.027240000000006</v>
      </c>
      <c r="X304" s="147">
        <v>0</v>
      </c>
      <c r="Y304" s="147">
        <f>X304*K304</f>
        <v>0</v>
      </c>
      <c r="Z304" s="147">
        <v>2.2000000000000002</v>
      </c>
      <c r="AA304" s="148">
        <f>Z304*K304</f>
        <v>21.384000000000004</v>
      </c>
      <c r="AR304" s="21" t="s">
        <v>178</v>
      </c>
      <c r="AT304" s="21" t="s">
        <v>174</v>
      </c>
      <c r="AU304" s="21" t="s">
        <v>123</v>
      </c>
      <c r="AY304" s="21" t="s">
        <v>173</v>
      </c>
      <c r="BE304" s="149">
        <f>IF(U304="základní",N304,0)</f>
        <v>0</v>
      </c>
      <c r="BF304" s="149">
        <f>IF(U304="snížená",N304,0)</f>
        <v>0</v>
      </c>
      <c r="BG304" s="149">
        <f>IF(U304="zákl. přenesená",N304,0)</f>
        <v>0</v>
      </c>
      <c r="BH304" s="149">
        <f>IF(U304="sníž. přenesená",N304,0)</f>
        <v>0</v>
      </c>
      <c r="BI304" s="149">
        <f>IF(U304="nulová",N304,0)</f>
        <v>0</v>
      </c>
      <c r="BJ304" s="21" t="s">
        <v>22</v>
      </c>
      <c r="BK304" s="149">
        <f>ROUND(L304*K304,2)</f>
        <v>0</v>
      </c>
      <c r="BL304" s="21" t="s">
        <v>178</v>
      </c>
      <c r="BM304" s="21" t="s">
        <v>442</v>
      </c>
    </row>
    <row r="305" spans="2:65" s="10" customFormat="1" ht="16.5" customHeight="1">
      <c r="B305" s="150"/>
      <c r="C305" s="151"/>
      <c r="D305" s="151"/>
      <c r="E305" s="152" t="s">
        <v>5</v>
      </c>
      <c r="F305" s="241" t="s">
        <v>443</v>
      </c>
      <c r="G305" s="242"/>
      <c r="H305" s="242"/>
      <c r="I305" s="242"/>
      <c r="J305" s="151"/>
      <c r="K305" s="153">
        <v>9.7200000000000006</v>
      </c>
      <c r="L305" s="151"/>
      <c r="M305" s="151"/>
      <c r="N305" s="151"/>
      <c r="O305" s="151"/>
      <c r="P305" s="151"/>
      <c r="Q305" s="151"/>
      <c r="R305" s="154"/>
      <c r="T305" s="155"/>
      <c r="U305" s="151"/>
      <c r="V305" s="151"/>
      <c r="W305" s="151"/>
      <c r="X305" s="151"/>
      <c r="Y305" s="151"/>
      <c r="Z305" s="151"/>
      <c r="AA305" s="156"/>
      <c r="AT305" s="157" t="s">
        <v>181</v>
      </c>
      <c r="AU305" s="157" t="s">
        <v>123</v>
      </c>
      <c r="AV305" s="10" t="s">
        <v>123</v>
      </c>
      <c r="AW305" s="10" t="s">
        <v>33</v>
      </c>
      <c r="AX305" s="10" t="s">
        <v>75</v>
      </c>
      <c r="AY305" s="157" t="s">
        <v>173</v>
      </c>
    </row>
    <row r="306" spans="2:65" s="11" customFormat="1" ht="16.5" customHeight="1">
      <c r="B306" s="158"/>
      <c r="C306" s="159"/>
      <c r="D306" s="159"/>
      <c r="E306" s="160" t="s">
        <v>5</v>
      </c>
      <c r="F306" s="243" t="s">
        <v>182</v>
      </c>
      <c r="G306" s="244"/>
      <c r="H306" s="244"/>
      <c r="I306" s="244"/>
      <c r="J306" s="159"/>
      <c r="K306" s="161">
        <v>9.7200000000000006</v>
      </c>
      <c r="L306" s="159"/>
      <c r="M306" s="159"/>
      <c r="N306" s="159"/>
      <c r="O306" s="159"/>
      <c r="P306" s="159"/>
      <c r="Q306" s="159"/>
      <c r="R306" s="162"/>
      <c r="T306" s="163"/>
      <c r="U306" s="159"/>
      <c r="V306" s="159"/>
      <c r="W306" s="159"/>
      <c r="X306" s="159"/>
      <c r="Y306" s="159"/>
      <c r="Z306" s="159"/>
      <c r="AA306" s="164"/>
      <c r="AT306" s="165" t="s">
        <v>181</v>
      </c>
      <c r="AU306" s="165" t="s">
        <v>123</v>
      </c>
      <c r="AV306" s="11" t="s">
        <v>178</v>
      </c>
      <c r="AW306" s="11" t="s">
        <v>33</v>
      </c>
      <c r="AX306" s="11" t="s">
        <v>22</v>
      </c>
      <c r="AY306" s="165" t="s">
        <v>173</v>
      </c>
    </row>
    <row r="307" spans="2:65" s="1" customFormat="1" ht="25.5" customHeight="1">
      <c r="B307" s="140"/>
      <c r="C307" s="141" t="s">
        <v>444</v>
      </c>
      <c r="D307" s="141" t="s">
        <v>174</v>
      </c>
      <c r="E307" s="142" t="s">
        <v>445</v>
      </c>
      <c r="F307" s="239" t="s">
        <v>446</v>
      </c>
      <c r="G307" s="239"/>
      <c r="H307" s="239"/>
      <c r="I307" s="239"/>
      <c r="J307" s="143" t="s">
        <v>235</v>
      </c>
      <c r="K307" s="144">
        <v>2.88</v>
      </c>
      <c r="L307" s="240"/>
      <c r="M307" s="240"/>
      <c r="N307" s="240">
        <f>ROUND(L307*K307,2)</f>
        <v>0</v>
      </c>
      <c r="O307" s="240"/>
      <c r="P307" s="240"/>
      <c r="Q307" s="240"/>
      <c r="R307" s="145"/>
      <c r="T307" s="146" t="s">
        <v>5</v>
      </c>
      <c r="U307" s="43" t="s">
        <v>40</v>
      </c>
      <c r="V307" s="147">
        <v>0.93799999999999994</v>
      </c>
      <c r="W307" s="147">
        <f>V307*K307</f>
        <v>2.7014399999999998</v>
      </c>
      <c r="X307" s="147">
        <v>0</v>
      </c>
      <c r="Y307" s="147">
        <f>X307*K307</f>
        <v>0</v>
      </c>
      <c r="Z307" s="147">
        <v>6.0999999999999999E-2</v>
      </c>
      <c r="AA307" s="148">
        <f>Z307*K307</f>
        <v>0.17568</v>
      </c>
      <c r="AR307" s="21" t="s">
        <v>178</v>
      </c>
      <c r="AT307" s="21" t="s">
        <v>174</v>
      </c>
      <c r="AU307" s="21" t="s">
        <v>123</v>
      </c>
      <c r="AY307" s="21" t="s">
        <v>173</v>
      </c>
      <c r="BE307" s="149">
        <f>IF(U307="základní",N307,0)</f>
        <v>0</v>
      </c>
      <c r="BF307" s="149">
        <f>IF(U307="snížená",N307,0)</f>
        <v>0</v>
      </c>
      <c r="BG307" s="149">
        <f>IF(U307="zákl. přenesená",N307,0)</f>
        <v>0</v>
      </c>
      <c r="BH307" s="149">
        <f>IF(U307="sníž. přenesená",N307,0)</f>
        <v>0</v>
      </c>
      <c r="BI307" s="149">
        <f>IF(U307="nulová",N307,0)</f>
        <v>0</v>
      </c>
      <c r="BJ307" s="21" t="s">
        <v>22</v>
      </c>
      <c r="BK307" s="149">
        <f>ROUND(L307*K307,2)</f>
        <v>0</v>
      </c>
      <c r="BL307" s="21" t="s">
        <v>178</v>
      </c>
      <c r="BM307" s="21" t="s">
        <v>447</v>
      </c>
    </row>
    <row r="308" spans="2:65" s="10" customFormat="1" ht="16.5" customHeight="1">
      <c r="B308" s="150"/>
      <c r="C308" s="151"/>
      <c r="D308" s="151"/>
      <c r="E308" s="152" t="s">
        <v>5</v>
      </c>
      <c r="F308" s="241" t="s">
        <v>448</v>
      </c>
      <c r="G308" s="242"/>
      <c r="H308" s="242"/>
      <c r="I308" s="242"/>
      <c r="J308" s="151"/>
      <c r="K308" s="153">
        <v>2.88</v>
      </c>
      <c r="L308" s="151"/>
      <c r="M308" s="151"/>
      <c r="N308" s="151"/>
      <c r="O308" s="151"/>
      <c r="P308" s="151"/>
      <c r="Q308" s="151"/>
      <c r="R308" s="154"/>
      <c r="T308" s="155"/>
      <c r="U308" s="151"/>
      <c r="V308" s="151"/>
      <c r="W308" s="151"/>
      <c r="X308" s="151"/>
      <c r="Y308" s="151"/>
      <c r="Z308" s="151"/>
      <c r="AA308" s="156"/>
      <c r="AT308" s="157" t="s">
        <v>181</v>
      </c>
      <c r="AU308" s="157" t="s">
        <v>123</v>
      </c>
      <c r="AV308" s="10" t="s">
        <v>123</v>
      </c>
      <c r="AW308" s="10" t="s">
        <v>33</v>
      </c>
      <c r="AX308" s="10" t="s">
        <v>75</v>
      </c>
      <c r="AY308" s="157" t="s">
        <v>173</v>
      </c>
    </row>
    <row r="309" spans="2:65" s="11" customFormat="1" ht="16.5" customHeight="1">
      <c r="B309" s="158"/>
      <c r="C309" s="159"/>
      <c r="D309" s="159"/>
      <c r="E309" s="160" t="s">
        <v>5</v>
      </c>
      <c r="F309" s="243" t="s">
        <v>182</v>
      </c>
      <c r="G309" s="244"/>
      <c r="H309" s="244"/>
      <c r="I309" s="244"/>
      <c r="J309" s="159"/>
      <c r="K309" s="161">
        <v>2.88</v>
      </c>
      <c r="L309" s="159"/>
      <c r="M309" s="159"/>
      <c r="N309" s="159"/>
      <c r="O309" s="159"/>
      <c r="P309" s="159"/>
      <c r="Q309" s="159"/>
      <c r="R309" s="162"/>
      <c r="T309" s="163"/>
      <c r="U309" s="159"/>
      <c r="V309" s="159"/>
      <c r="W309" s="159"/>
      <c r="X309" s="159"/>
      <c r="Y309" s="159"/>
      <c r="Z309" s="159"/>
      <c r="AA309" s="164"/>
      <c r="AT309" s="165" t="s">
        <v>181</v>
      </c>
      <c r="AU309" s="165" t="s">
        <v>123</v>
      </c>
      <c r="AV309" s="11" t="s">
        <v>178</v>
      </c>
      <c r="AW309" s="11" t="s">
        <v>33</v>
      </c>
      <c r="AX309" s="11" t="s">
        <v>22</v>
      </c>
      <c r="AY309" s="165" t="s">
        <v>173</v>
      </c>
    </row>
    <row r="310" spans="2:65" s="1" customFormat="1" ht="25.5" customHeight="1">
      <c r="B310" s="140"/>
      <c r="C310" s="141" t="s">
        <v>449</v>
      </c>
      <c r="D310" s="141" t="s">
        <v>174</v>
      </c>
      <c r="E310" s="142" t="s">
        <v>450</v>
      </c>
      <c r="F310" s="239" t="s">
        <v>451</v>
      </c>
      <c r="G310" s="239"/>
      <c r="H310" s="239"/>
      <c r="I310" s="239"/>
      <c r="J310" s="143" t="s">
        <v>235</v>
      </c>
      <c r="K310" s="144">
        <v>15.6</v>
      </c>
      <c r="L310" s="240"/>
      <c r="M310" s="240"/>
      <c r="N310" s="240">
        <f>ROUND(L310*K310,2)</f>
        <v>0</v>
      </c>
      <c r="O310" s="240"/>
      <c r="P310" s="240"/>
      <c r="Q310" s="240"/>
      <c r="R310" s="145"/>
      <c r="T310" s="146" t="s">
        <v>5</v>
      </c>
      <c r="U310" s="43" t="s">
        <v>40</v>
      </c>
      <c r="V310" s="147">
        <v>0.93899999999999995</v>
      </c>
      <c r="W310" s="147">
        <f>V310*K310</f>
        <v>14.648399999999999</v>
      </c>
      <c r="X310" s="147">
        <v>0</v>
      </c>
      <c r="Y310" s="147">
        <f>X310*K310</f>
        <v>0</v>
      </c>
      <c r="Z310" s="147">
        <v>7.5999999999999998E-2</v>
      </c>
      <c r="AA310" s="148">
        <f>Z310*K310</f>
        <v>1.1856</v>
      </c>
      <c r="AR310" s="21" t="s">
        <v>178</v>
      </c>
      <c r="AT310" s="21" t="s">
        <v>174</v>
      </c>
      <c r="AU310" s="21" t="s">
        <v>123</v>
      </c>
      <c r="AY310" s="21" t="s">
        <v>173</v>
      </c>
      <c r="BE310" s="149">
        <f>IF(U310="základní",N310,0)</f>
        <v>0</v>
      </c>
      <c r="BF310" s="149">
        <f>IF(U310="snížená",N310,0)</f>
        <v>0</v>
      </c>
      <c r="BG310" s="149">
        <f>IF(U310="zákl. přenesená",N310,0)</f>
        <v>0</v>
      </c>
      <c r="BH310" s="149">
        <f>IF(U310="sníž. přenesená",N310,0)</f>
        <v>0</v>
      </c>
      <c r="BI310" s="149">
        <f>IF(U310="nulová",N310,0)</f>
        <v>0</v>
      </c>
      <c r="BJ310" s="21" t="s">
        <v>22</v>
      </c>
      <c r="BK310" s="149">
        <f>ROUND(L310*K310,2)</f>
        <v>0</v>
      </c>
      <c r="BL310" s="21" t="s">
        <v>178</v>
      </c>
      <c r="BM310" s="21" t="s">
        <v>452</v>
      </c>
    </row>
    <row r="311" spans="2:65" s="10" customFormat="1" ht="16.5" customHeight="1">
      <c r="B311" s="150"/>
      <c r="C311" s="151"/>
      <c r="D311" s="151"/>
      <c r="E311" s="152" t="s">
        <v>5</v>
      </c>
      <c r="F311" s="241" t="s">
        <v>453</v>
      </c>
      <c r="G311" s="242"/>
      <c r="H311" s="242"/>
      <c r="I311" s="242"/>
      <c r="J311" s="151"/>
      <c r="K311" s="153">
        <v>15.6</v>
      </c>
      <c r="L311" s="151"/>
      <c r="M311" s="151"/>
      <c r="N311" s="151"/>
      <c r="O311" s="151"/>
      <c r="P311" s="151"/>
      <c r="Q311" s="151"/>
      <c r="R311" s="154"/>
      <c r="T311" s="155"/>
      <c r="U311" s="151"/>
      <c r="V311" s="151"/>
      <c r="W311" s="151"/>
      <c r="X311" s="151"/>
      <c r="Y311" s="151"/>
      <c r="Z311" s="151"/>
      <c r="AA311" s="156"/>
      <c r="AT311" s="157" t="s">
        <v>181</v>
      </c>
      <c r="AU311" s="157" t="s">
        <v>123</v>
      </c>
      <c r="AV311" s="10" t="s">
        <v>123</v>
      </c>
      <c r="AW311" s="10" t="s">
        <v>33</v>
      </c>
      <c r="AX311" s="10" t="s">
        <v>75</v>
      </c>
      <c r="AY311" s="157" t="s">
        <v>173</v>
      </c>
    </row>
    <row r="312" spans="2:65" s="11" customFormat="1" ht="16.5" customHeight="1">
      <c r="B312" s="158"/>
      <c r="C312" s="159"/>
      <c r="D312" s="159"/>
      <c r="E312" s="160" t="s">
        <v>5</v>
      </c>
      <c r="F312" s="243" t="s">
        <v>182</v>
      </c>
      <c r="G312" s="244"/>
      <c r="H312" s="244"/>
      <c r="I312" s="244"/>
      <c r="J312" s="159"/>
      <c r="K312" s="161">
        <v>15.6</v>
      </c>
      <c r="L312" s="159"/>
      <c r="M312" s="159"/>
      <c r="N312" s="159"/>
      <c r="O312" s="159"/>
      <c r="P312" s="159"/>
      <c r="Q312" s="159"/>
      <c r="R312" s="162"/>
      <c r="T312" s="163"/>
      <c r="U312" s="159"/>
      <c r="V312" s="159"/>
      <c r="W312" s="159"/>
      <c r="X312" s="159"/>
      <c r="Y312" s="159"/>
      <c r="Z312" s="159"/>
      <c r="AA312" s="164"/>
      <c r="AT312" s="165" t="s">
        <v>181</v>
      </c>
      <c r="AU312" s="165" t="s">
        <v>123</v>
      </c>
      <c r="AV312" s="11" t="s">
        <v>178</v>
      </c>
      <c r="AW312" s="11" t="s">
        <v>33</v>
      </c>
      <c r="AX312" s="11" t="s">
        <v>22</v>
      </c>
      <c r="AY312" s="165" t="s">
        <v>173</v>
      </c>
    </row>
    <row r="313" spans="2:65" s="1" customFormat="1" ht="25.5" customHeight="1">
      <c r="B313" s="140"/>
      <c r="C313" s="141" t="s">
        <v>454</v>
      </c>
      <c r="D313" s="141" t="s">
        <v>174</v>
      </c>
      <c r="E313" s="142" t="s">
        <v>455</v>
      </c>
      <c r="F313" s="239" t="s">
        <v>456</v>
      </c>
      <c r="G313" s="239"/>
      <c r="H313" s="239"/>
      <c r="I313" s="239"/>
      <c r="J313" s="143" t="s">
        <v>177</v>
      </c>
      <c r="K313" s="144">
        <v>7.86</v>
      </c>
      <c r="L313" s="240"/>
      <c r="M313" s="240"/>
      <c r="N313" s="240">
        <f>ROUND(L313*K313,2)</f>
        <v>0</v>
      </c>
      <c r="O313" s="240"/>
      <c r="P313" s="240"/>
      <c r="Q313" s="240"/>
      <c r="R313" s="145"/>
      <c r="T313" s="146" t="s">
        <v>5</v>
      </c>
      <c r="U313" s="43" t="s">
        <v>40</v>
      </c>
      <c r="V313" s="147">
        <v>3.1960000000000002</v>
      </c>
      <c r="W313" s="147">
        <f>V313*K313</f>
        <v>25.120560000000001</v>
      </c>
      <c r="X313" s="147">
        <v>0</v>
      </c>
      <c r="Y313" s="147">
        <f>X313*K313</f>
        <v>0</v>
      </c>
      <c r="Z313" s="147">
        <v>1.8</v>
      </c>
      <c r="AA313" s="148">
        <f>Z313*K313</f>
        <v>14.148000000000001</v>
      </c>
      <c r="AR313" s="21" t="s">
        <v>178</v>
      </c>
      <c r="AT313" s="21" t="s">
        <v>174</v>
      </c>
      <c r="AU313" s="21" t="s">
        <v>123</v>
      </c>
      <c r="AY313" s="21" t="s">
        <v>173</v>
      </c>
      <c r="BE313" s="149">
        <f>IF(U313="základní",N313,0)</f>
        <v>0</v>
      </c>
      <c r="BF313" s="149">
        <f>IF(U313="snížená",N313,0)</f>
        <v>0</v>
      </c>
      <c r="BG313" s="149">
        <f>IF(U313="zákl. přenesená",N313,0)</f>
        <v>0</v>
      </c>
      <c r="BH313" s="149">
        <f>IF(U313="sníž. přenesená",N313,0)</f>
        <v>0</v>
      </c>
      <c r="BI313" s="149">
        <f>IF(U313="nulová",N313,0)</f>
        <v>0</v>
      </c>
      <c r="BJ313" s="21" t="s">
        <v>22</v>
      </c>
      <c r="BK313" s="149">
        <f>ROUND(L313*K313,2)</f>
        <v>0</v>
      </c>
      <c r="BL313" s="21" t="s">
        <v>178</v>
      </c>
      <c r="BM313" s="21" t="s">
        <v>457</v>
      </c>
    </row>
    <row r="314" spans="2:65" s="10" customFormat="1" ht="16.5" customHeight="1">
      <c r="B314" s="150"/>
      <c r="C314" s="151"/>
      <c r="D314" s="151"/>
      <c r="E314" s="152" t="s">
        <v>5</v>
      </c>
      <c r="F314" s="241" t="s">
        <v>458</v>
      </c>
      <c r="G314" s="242"/>
      <c r="H314" s="242"/>
      <c r="I314" s="242"/>
      <c r="J314" s="151"/>
      <c r="K314" s="153">
        <v>3.2</v>
      </c>
      <c r="L314" s="151"/>
      <c r="M314" s="151"/>
      <c r="N314" s="151"/>
      <c r="O314" s="151"/>
      <c r="P314" s="151"/>
      <c r="Q314" s="151"/>
      <c r="R314" s="154"/>
      <c r="T314" s="155"/>
      <c r="U314" s="151"/>
      <c r="V314" s="151"/>
      <c r="W314" s="151"/>
      <c r="X314" s="151"/>
      <c r="Y314" s="151"/>
      <c r="Z314" s="151"/>
      <c r="AA314" s="156"/>
      <c r="AT314" s="157" t="s">
        <v>181</v>
      </c>
      <c r="AU314" s="157" t="s">
        <v>123</v>
      </c>
      <c r="AV314" s="10" t="s">
        <v>123</v>
      </c>
      <c r="AW314" s="10" t="s">
        <v>33</v>
      </c>
      <c r="AX314" s="10" t="s">
        <v>75</v>
      </c>
      <c r="AY314" s="157" t="s">
        <v>173</v>
      </c>
    </row>
    <row r="315" spans="2:65" s="10" customFormat="1" ht="16.5" customHeight="1">
      <c r="B315" s="150"/>
      <c r="C315" s="151"/>
      <c r="D315" s="151"/>
      <c r="E315" s="152" t="s">
        <v>5</v>
      </c>
      <c r="F315" s="245" t="s">
        <v>459</v>
      </c>
      <c r="G315" s="246"/>
      <c r="H315" s="246"/>
      <c r="I315" s="246"/>
      <c r="J315" s="151"/>
      <c r="K315" s="153">
        <v>1.78</v>
      </c>
      <c r="L315" s="151"/>
      <c r="M315" s="151"/>
      <c r="N315" s="151"/>
      <c r="O315" s="151"/>
      <c r="P315" s="151"/>
      <c r="Q315" s="151"/>
      <c r="R315" s="154"/>
      <c r="T315" s="155"/>
      <c r="U315" s="151"/>
      <c r="V315" s="151"/>
      <c r="W315" s="151"/>
      <c r="X315" s="151"/>
      <c r="Y315" s="151"/>
      <c r="Z315" s="151"/>
      <c r="AA315" s="156"/>
      <c r="AT315" s="157" t="s">
        <v>181</v>
      </c>
      <c r="AU315" s="157" t="s">
        <v>123</v>
      </c>
      <c r="AV315" s="10" t="s">
        <v>123</v>
      </c>
      <c r="AW315" s="10" t="s">
        <v>33</v>
      </c>
      <c r="AX315" s="10" t="s">
        <v>75</v>
      </c>
      <c r="AY315" s="157" t="s">
        <v>173</v>
      </c>
    </row>
    <row r="316" spans="2:65" s="10" customFormat="1" ht="16.5" customHeight="1">
      <c r="B316" s="150"/>
      <c r="C316" s="151"/>
      <c r="D316" s="151"/>
      <c r="E316" s="152" t="s">
        <v>5</v>
      </c>
      <c r="F316" s="245" t="s">
        <v>460</v>
      </c>
      <c r="G316" s="246"/>
      <c r="H316" s="246"/>
      <c r="I316" s="246"/>
      <c r="J316" s="151"/>
      <c r="K316" s="153">
        <v>2.88</v>
      </c>
      <c r="L316" s="151"/>
      <c r="M316" s="151"/>
      <c r="N316" s="151"/>
      <c r="O316" s="151"/>
      <c r="P316" s="151"/>
      <c r="Q316" s="151"/>
      <c r="R316" s="154"/>
      <c r="T316" s="155"/>
      <c r="U316" s="151"/>
      <c r="V316" s="151"/>
      <c r="W316" s="151"/>
      <c r="X316" s="151"/>
      <c r="Y316" s="151"/>
      <c r="Z316" s="151"/>
      <c r="AA316" s="156"/>
      <c r="AT316" s="157" t="s">
        <v>181</v>
      </c>
      <c r="AU316" s="157" t="s">
        <v>123</v>
      </c>
      <c r="AV316" s="10" t="s">
        <v>123</v>
      </c>
      <c r="AW316" s="10" t="s">
        <v>33</v>
      </c>
      <c r="AX316" s="10" t="s">
        <v>75</v>
      </c>
      <c r="AY316" s="157" t="s">
        <v>173</v>
      </c>
    </row>
    <row r="317" spans="2:65" s="11" customFormat="1" ht="16.5" customHeight="1">
      <c r="B317" s="158"/>
      <c r="C317" s="159"/>
      <c r="D317" s="159"/>
      <c r="E317" s="160" t="s">
        <v>5</v>
      </c>
      <c r="F317" s="243" t="s">
        <v>182</v>
      </c>
      <c r="G317" s="244"/>
      <c r="H317" s="244"/>
      <c r="I317" s="244"/>
      <c r="J317" s="159"/>
      <c r="K317" s="161">
        <v>7.86</v>
      </c>
      <c r="L317" s="159"/>
      <c r="M317" s="159"/>
      <c r="N317" s="159"/>
      <c r="O317" s="159"/>
      <c r="P317" s="159"/>
      <c r="Q317" s="159"/>
      <c r="R317" s="162"/>
      <c r="T317" s="163"/>
      <c r="U317" s="159"/>
      <c r="V317" s="159"/>
      <c r="W317" s="159"/>
      <c r="X317" s="159"/>
      <c r="Y317" s="159"/>
      <c r="Z317" s="159"/>
      <c r="AA317" s="164"/>
      <c r="AT317" s="165" t="s">
        <v>181</v>
      </c>
      <c r="AU317" s="165" t="s">
        <v>123</v>
      </c>
      <c r="AV317" s="11" t="s">
        <v>178</v>
      </c>
      <c r="AW317" s="11" t="s">
        <v>33</v>
      </c>
      <c r="AX317" s="11" t="s">
        <v>22</v>
      </c>
      <c r="AY317" s="165" t="s">
        <v>173</v>
      </c>
    </row>
    <row r="318" spans="2:65" s="1" customFormat="1" ht="38.25" customHeight="1">
      <c r="B318" s="140"/>
      <c r="C318" s="141" t="s">
        <v>461</v>
      </c>
      <c r="D318" s="141" t="s">
        <v>174</v>
      </c>
      <c r="E318" s="142" t="s">
        <v>462</v>
      </c>
      <c r="F318" s="239" t="s">
        <v>463</v>
      </c>
      <c r="G318" s="239"/>
      <c r="H318" s="239"/>
      <c r="I318" s="239"/>
      <c r="J318" s="143" t="s">
        <v>235</v>
      </c>
      <c r="K318" s="144">
        <v>80.69</v>
      </c>
      <c r="L318" s="240"/>
      <c r="M318" s="240"/>
      <c r="N318" s="240">
        <f>ROUND(L318*K318,2)</f>
        <v>0</v>
      </c>
      <c r="O318" s="240"/>
      <c r="P318" s="240"/>
      <c r="Q318" s="240"/>
      <c r="R318" s="145"/>
      <c r="T318" s="146" t="s">
        <v>5</v>
      </c>
      <c r="U318" s="43" t="s">
        <v>40</v>
      </c>
      <c r="V318" s="147">
        <v>0.33</v>
      </c>
      <c r="W318" s="147">
        <f>V318*K318</f>
        <v>26.627700000000001</v>
      </c>
      <c r="X318" s="147">
        <v>0</v>
      </c>
      <c r="Y318" s="147">
        <f>X318*K318</f>
        <v>0</v>
      </c>
      <c r="Z318" s="147">
        <v>0.05</v>
      </c>
      <c r="AA318" s="148">
        <f>Z318*K318</f>
        <v>4.0345000000000004</v>
      </c>
      <c r="AR318" s="21" t="s">
        <v>178</v>
      </c>
      <c r="AT318" s="21" t="s">
        <v>174</v>
      </c>
      <c r="AU318" s="21" t="s">
        <v>123</v>
      </c>
      <c r="AY318" s="21" t="s">
        <v>173</v>
      </c>
      <c r="BE318" s="149">
        <f>IF(U318="základní",N318,0)</f>
        <v>0</v>
      </c>
      <c r="BF318" s="149">
        <f>IF(U318="snížená",N318,0)</f>
        <v>0</v>
      </c>
      <c r="BG318" s="149">
        <f>IF(U318="zákl. přenesená",N318,0)</f>
        <v>0</v>
      </c>
      <c r="BH318" s="149">
        <f>IF(U318="sníž. přenesená",N318,0)</f>
        <v>0</v>
      </c>
      <c r="BI318" s="149">
        <f>IF(U318="nulová",N318,0)</f>
        <v>0</v>
      </c>
      <c r="BJ318" s="21" t="s">
        <v>22</v>
      </c>
      <c r="BK318" s="149">
        <f>ROUND(L318*K318,2)</f>
        <v>0</v>
      </c>
      <c r="BL318" s="21" t="s">
        <v>178</v>
      </c>
      <c r="BM318" s="21" t="s">
        <v>464</v>
      </c>
    </row>
    <row r="319" spans="2:65" s="10" customFormat="1" ht="25.5" customHeight="1">
      <c r="B319" s="150"/>
      <c r="C319" s="151"/>
      <c r="D319" s="151"/>
      <c r="E319" s="152" t="s">
        <v>5</v>
      </c>
      <c r="F319" s="241" t="s">
        <v>313</v>
      </c>
      <c r="G319" s="242"/>
      <c r="H319" s="242"/>
      <c r="I319" s="242"/>
      <c r="J319" s="151"/>
      <c r="K319" s="153">
        <v>46.63</v>
      </c>
      <c r="L319" s="151"/>
      <c r="M319" s="151"/>
      <c r="N319" s="151"/>
      <c r="O319" s="151"/>
      <c r="P319" s="151"/>
      <c r="Q319" s="151"/>
      <c r="R319" s="154"/>
      <c r="T319" s="155"/>
      <c r="U319" s="151"/>
      <c r="V319" s="151"/>
      <c r="W319" s="151"/>
      <c r="X319" s="151"/>
      <c r="Y319" s="151"/>
      <c r="Z319" s="151"/>
      <c r="AA319" s="156"/>
      <c r="AT319" s="157" t="s">
        <v>181</v>
      </c>
      <c r="AU319" s="157" t="s">
        <v>123</v>
      </c>
      <c r="AV319" s="10" t="s">
        <v>123</v>
      </c>
      <c r="AW319" s="10" t="s">
        <v>33</v>
      </c>
      <c r="AX319" s="10" t="s">
        <v>75</v>
      </c>
      <c r="AY319" s="157" t="s">
        <v>173</v>
      </c>
    </row>
    <row r="320" spans="2:65" s="10" customFormat="1" ht="16.5" customHeight="1">
      <c r="B320" s="150"/>
      <c r="C320" s="151"/>
      <c r="D320" s="151"/>
      <c r="E320" s="152" t="s">
        <v>5</v>
      </c>
      <c r="F320" s="245" t="s">
        <v>314</v>
      </c>
      <c r="G320" s="246"/>
      <c r="H320" s="246"/>
      <c r="I320" s="246"/>
      <c r="J320" s="151"/>
      <c r="K320" s="153">
        <v>34.06</v>
      </c>
      <c r="L320" s="151"/>
      <c r="M320" s="151"/>
      <c r="N320" s="151"/>
      <c r="O320" s="151"/>
      <c r="P320" s="151"/>
      <c r="Q320" s="151"/>
      <c r="R320" s="154"/>
      <c r="T320" s="155"/>
      <c r="U320" s="151"/>
      <c r="V320" s="151"/>
      <c r="W320" s="151"/>
      <c r="X320" s="151"/>
      <c r="Y320" s="151"/>
      <c r="Z320" s="151"/>
      <c r="AA320" s="156"/>
      <c r="AT320" s="157" t="s">
        <v>181</v>
      </c>
      <c r="AU320" s="157" t="s">
        <v>123</v>
      </c>
      <c r="AV320" s="10" t="s">
        <v>123</v>
      </c>
      <c r="AW320" s="10" t="s">
        <v>33</v>
      </c>
      <c r="AX320" s="10" t="s">
        <v>75</v>
      </c>
      <c r="AY320" s="157" t="s">
        <v>173</v>
      </c>
    </row>
    <row r="321" spans="2:65" s="11" customFormat="1" ht="16.5" customHeight="1">
      <c r="B321" s="158"/>
      <c r="C321" s="159"/>
      <c r="D321" s="159"/>
      <c r="E321" s="160" t="s">
        <v>5</v>
      </c>
      <c r="F321" s="243" t="s">
        <v>182</v>
      </c>
      <c r="G321" s="244"/>
      <c r="H321" s="244"/>
      <c r="I321" s="244"/>
      <c r="J321" s="159"/>
      <c r="K321" s="161">
        <v>80.69</v>
      </c>
      <c r="L321" s="159"/>
      <c r="M321" s="159"/>
      <c r="N321" s="159"/>
      <c r="O321" s="159"/>
      <c r="P321" s="159"/>
      <c r="Q321" s="159"/>
      <c r="R321" s="162"/>
      <c r="T321" s="163"/>
      <c r="U321" s="159"/>
      <c r="V321" s="159"/>
      <c r="W321" s="159"/>
      <c r="X321" s="159"/>
      <c r="Y321" s="159"/>
      <c r="Z321" s="159"/>
      <c r="AA321" s="164"/>
      <c r="AT321" s="165" t="s">
        <v>181</v>
      </c>
      <c r="AU321" s="165" t="s">
        <v>123</v>
      </c>
      <c r="AV321" s="11" t="s">
        <v>178</v>
      </c>
      <c r="AW321" s="11" t="s">
        <v>33</v>
      </c>
      <c r="AX321" s="11" t="s">
        <v>22</v>
      </c>
      <c r="AY321" s="165" t="s">
        <v>173</v>
      </c>
    </row>
    <row r="322" spans="2:65" s="1" customFormat="1" ht="38.25" customHeight="1">
      <c r="B322" s="140"/>
      <c r="C322" s="141" t="s">
        <v>465</v>
      </c>
      <c r="D322" s="141" t="s">
        <v>174</v>
      </c>
      <c r="E322" s="142" t="s">
        <v>466</v>
      </c>
      <c r="F322" s="239" t="s">
        <v>467</v>
      </c>
      <c r="G322" s="239"/>
      <c r="H322" s="239"/>
      <c r="I322" s="239"/>
      <c r="J322" s="143" t="s">
        <v>235</v>
      </c>
      <c r="K322" s="144">
        <v>139.374</v>
      </c>
      <c r="L322" s="240"/>
      <c r="M322" s="240"/>
      <c r="N322" s="240">
        <f>ROUND(L322*K322,2)</f>
        <v>0</v>
      </c>
      <c r="O322" s="240"/>
      <c r="P322" s="240"/>
      <c r="Q322" s="240"/>
      <c r="R322" s="145"/>
      <c r="T322" s="146" t="s">
        <v>5</v>
      </c>
      <c r="U322" s="43" t="s">
        <v>40</v>
      </c>
      <c r="V322" s="147">
        <v>0.26</v>
      </c>
      <c r="W322" s="147">
        <f>V322*K322</f>
        <v>36.23724</v>
      </c>
      <c r="X322" s="147">
        <v>0</v>
      </c>
      <c r="Y322" s="147">
        <f>X322*K322</f>
        <v>0</v>
      </c>
      <c r="Z322" s="147">
        <v>4.5999999999999999E-2</v>
      </c>
      <c r="AA322" s="148">
        <f>Z322*K322</f>
        <v>6.4112039999999997</v>
      </c>
      <c r="AR322" s="21" t="s">
        <v>178</v>
      </c>
      <c r="AT322" s="21" t="s">
        <v>174</v>
      </c>
      <c r="AU322" s="21" t="s">
        <v>123</v>
      </c>
      <c r="AY322" s="21" t="s">
        <v>173</v>
      </c>
      <c r="BE322" s="149">
        <f>IF(U322="základní",N322,0)</f>
        <v>0</v>
      </c>
      <c r="BF322" s="149">
        <f>IF(U322="snížená",N322,0)</f>
        <v>0</v>
      </c>
      <c r="BG322" s="149">
        <f>IF(U322="zákl. přenesená",N322,0)</f>
        <v>0</v>
      </c>
      <c r="BH322" s="149">
        <f>IF(U322="sníž. přenesená",N322,0)</f>
        <v>0</v>
      </c>
      <c r="BI322" s="149">
        <f>IF(U322="nulová",N322,0)</f>
        <v>0</v>
      </c>
      <c r="BJ322" s="21" t="s">
        <v>22</v>
      </c>
      <c r="BK322" s="149">
        <f>ROUND(L322*K322,2)</f>
        <v>0</v>
      </c>
      <c r="BL322" s="21" t="s">
        <v>178</v>
      </c>
      <c r="BM322" s="21" t="s">
        <v>468</v>
      </c>
    </row>
    <row r="323" spans="2:65" s="10" customFormat="1" ht="25.5" customHeight="1">
      <c r="B323" s="150"/>
      <c r="C323" s="151"/>
      <c r="D323" s="151"/>
      <c r="E323" s="152" t="s">
        <v>5</v>
      </c>
      <c r="F323" s="241" t="s">
        <v>469</v>
      </c>
      <c r="G323" s="242"/>
      <c r="H323" s="242"/>
      <c r="I323" s="242"/>
      <c r="J323" s="151"/>
      <c r="K323" s="153">
        <v>41.558999999999997</v>
      </c>
      <c r="L323" s="151"/>
      <c r="M323" s="151"/>
      <c r="N323" s="151"/>
      <c r="O323" s="151"/>
      <c r="P323" s="151"/>
      <c r="Q323" s="151"/>
      <c r="R323" s="154"/>
      <c r="T323" s="155"/>
      <c r="U323" s="151"/>
      <c r="V323" s="151"/>
      <c r="W323" s="151"/>
      <c r="X323" s="151"/>
      <c r="Y323" s="151"/>
      <c r="Z323" s="151"/>
      <c r="AA323" s="156"/>
      <c r="AT323" s="157" t="s">
        <v>181</v>
      </c>
      <c r="AU323" s="157" t="s">
        <v>123</v>
      </c>
      <c r="AV323" s="10" t="s">
        <v>123</v>
      </c>
      <c r="AW323" s="10" t="s">
        <v>33</v>
      </c>
      <c r="AX323" s="10" t="s">
        <v>75</v>
      </c>
      <c r="AY323" s="157" t="s">
        <v>173</v>
      </c>
    </row>
    <row r="324" spans="2:65" s="10" customFormat="1" ht="25.5" customHeight="1">
      <c r="B324" s="150"/>
      <c r="C324" s="151"/>
      <c r="D324" s="151"/>
      <c r="E324" s="152" t="s">
        <v>5</v>
      </c>
      <c r="F324" s="245" t="s">
        <v>470</v>
      </c>
      <c r="G324" s="246"/>
      <c r="H324" s="246"/>
      <c r="I324" s="246"/>
      <c r="J324" s="151"/>
      <c r="K324" s="153">
        <v>53.994999999999997</v>
      </c>
      <c r="L324" s="151"/>
      <c r="M324" s="151"/>
      <c r="N324" s="151"/>
      <c r="O324" s="151"/>
      <c r="P324" s="151"/>
      <c r="Q324" s="151"/>
      <c r="R324" s="154"/>
      <c r="T324" s="155"/>
      <c r="U324" s="151"/>
      <c r="V324" s="151"/>
      <c r="W324" s="151"/>
      <c r="X324" s="151"/>
      <c r="Y324" s="151"/>
      <c r="Z324" s="151"/>
      <c r="AA324" s="156"/>
      <c r="AT324" s="157" t="s">
        <v>181</v>
      </c>
      <c r="AU324" s="157" t="s">
        <v>123</v>
      </c>
      <c r="AV324" s="10" t="s">
        <v>123</v>
      </c>
      <c r="AW324" s="10" t="s">
        <v>33</v>
      </c>
      <c r="AX324" s="10" t="s">
        <v>75</v>
      </c>
      <c r="AY324" s="157" t="s">
        <v>173</v>
      </c>
    </row>
    <row r="325" spans="2:65" s="10" customFormat="1" ht="25.5" customHeight="1">
      <c r="B325" s="150"/>
      <c r="C325" s="151"/>
      <c r="D325" s="151"/>
      <c r="E325" s="152" t="s">
        <v>5</v>
      </c>
      <c r="F325" s="245" t="s">
        <v>471</v>
      </c>
      <c r="G325" s="246"/>
      <c r="H325" s="246"/>
      <c r="I325" s="246"/>
      <c r="J325" s="151"/>
      <c r="K325" s="153">
        <v>21.93</v>
      </c>
      <c r="L325" s="151"/>
      <c r="M325" s="151"/>
      <c r="N325" s="151"/>
      <c r="O325" s="151"/>
      <c r="P325" s="151"/>
      <c r="Q325" s="151"/>
      <c r="R325" s="154"/>
      <c r="T325" s="155"/>
      <c r="U325" s="151"/>
      <c r="V325" s="151"/>
      <c r="W325" s="151"/>
      <c r="X325" s="151"/>
      <c r="Y325" s="151"/>
      <c r="Z325" s="151"/>
      <c r="AA325" s="156"/>
      <c r="AT325" s="157" t="s">
        <v>181</v>
      </c>
      <c r="AU325" s="157" t="s">
        <v>123</v>
      </c>
      <c r="AV325" s="10" t="s">
        <v>123</v>
      </c>
      <c r="AW325" s="10" t="s">
        <v>33</v>
      </c>
      <c r="AX325" s="10" t="s">
        <v>75</v>
      </c>
      <c r="AY325" s="157" t="s">
        <v>173</v>
      </c>
    </row>
    <row r="326" spans="2:65" s="10" customFormat="1" ht="25.5" customHeight="1">
      <c r="B326" s="150"/>
      <c r="C326" s="151"/>
      <c r="D326" s="151"/>
      <c r="E326" s="152" t="s">
        <v>5</v>
      </c>
      <c r="F326" s="245" t="s">
        <v>472</v>
      </c>
      <c r="G326" s="246"/>
      <c r="H326" s="246"/>
      <c r="I326" s="246"/>
      <c r="J326" s="151"/>
      <c r="K326" s="153">
        <v>21.89</v>
      </c>
      <c r="L326" s="151"/>
      <c r="M326" s="151"/>
      <c r="N326" s="151"/>
      <c r="O326" s="151"/>
      <c r="P326" s="151"/>
      <c r="Q326" s="151"/>
      <c r="R326" s="154"/>
      <c r="T326" s="155"/>
      <c r="U326" s="151"/>
      <c r="V326" s="151"/>
      <c r="W326" s="151"/>
      <c r="X326" s="151"/>
      <c r="Y326" s="151"/>
      <c r="Z326" s="151"/>
      <c r="AA326" s="156"/>
      <c r="AT326" s="157" t="s">
        <v>181</v>
      </c>
      <c r="AU326" s="157" t="s">
        <v>123</v>
      </c>
      <c r="AV326" s="10" t="s">
        <v>123</v>
      </c>
      <c r="AW326" s="10" t="s">
        <v>33</v>
      </c>
      <c r="AX326" s="10" t="s">
        <v>75</v>
      </c>
      <c r="AY326" s="157" t="s">
        <v>173</v>
      </c>
    </row>
    <row r="327" spans="2:65" s="11" customFormat="1" ht="16.5" customHeight="1">
      <c r="B327" s="158"/>
      <c r="C327" s="159"/>
      <c r="D327" s="159"/>
      <c r="E327" s="160" t="s">
        <v>5</v>
      </c>
      <c r="F327" s="243" t="s">
        <v>182</v>
      </c>
      <c r="G327" s="244"/>
      <c r="H327" s="244"/>
      <c r="I327" s="244"/>
      <c r="J327" s="159"/>
      <c r="K327" s="161">
        <v>139.374</v>
      </c>
      <c r="L327" s="159"/>
      <c r="M327" s="159"/>
      <c r="N327" s="159"/>
      <c r="O327" s="159"/>
      <c r="P327" s="159"/>
      <c r="Q327" s="159"/>
      <c r="R327" s="162"/>
      <c r="T327" s="163"/>
      <c r="U327" s="159"/>
      <c r="V327" s="159"/>
      <c r="W327" s="159"/>
      <c r="X327" s="159"/>
      <c r="Y327" s="159"/>
      <c r="Z327" s="159"/>
      <c r="AA327" s="164"/>
      <c r="AT327" s="165" t="s">
        <v>181</v>
      </c>
      <c r="AU327" s="165" t="s">
        <v>123</v>
      </c>
      <c r="AV327" s="11" t="s">
        <v>178</v>
      </c>
      <c r="AW327" s="11" t="s">
        <v>33</v>
      </c>
      <c r="AX327" s="11" t="s">
        <v>22</v>
      </c>
      <c r="AY327" s="165" t="s">
        <v>173</v>
      </c>
    </row>
    <row r="328" spans="2:65" s="1" customFormat="1" ht="25.5" customHeight="1">
      <c r="B328" s="140"/>
      <c r="C328" s="141" t="s">
        <v>473</v>
      </c>
      <c r="D328" s="141" t="s">
        <v>174</v>
      </c>
      <c r="E328" s="142" t="s">
        <v>474</v>
      </c>
      <c r="F328" s="239" t="s">
        <v>475</v>
      </c>
      <c r="G328" s="239"/>
      <c r="H328" s="239"/>
      <c r="I328" s="239"/>
      <c r="J328" s="143" t="s">
        <v>476</v>
      </c>
      <c r="K328" s="144">
        <v>1</v>
      </c>
      <c r="L328" s="240"/>
      <c r="M328" s="240"/>
      <c r="N328" s="240">
        <f>ROUND(L328*K328,2)</f>
        <v>0</v>
      </c>
      <c r="O328" s="240"/>
      <c r="P328" s="240"/>
      <c r="Q328" s="240"/>
      <c r="R328" s="145"/>
      <c r="T328" s="146" t="s">
        <v>5</v>
      </c>
      <c r="U328" s="43" t="s">
        <v>40</v>
      </c>
      <c r="V328" s="147">
        <v>0.54</v>
      </c>
      <c r="W328" s="147">
        <f>V328*K328</f>
        <v>0.54</v>
      </c>
      <c r="X328" s="147">
        <v>0</v>
      </c>
      <c r="Y328" s="147">
        <f>X328*K328</f>
        <v>0</v>
      </c>
      <c r="Z328" s="147">
        <v>2</v>
      </c>
      <c r="AA328" s="148">
        <f>Z328*K328</f>
        <v>2</v>
      </c>
      <c r="AR328" s="21" t="s">
        <v>178</v>
      </c>
      <c r="AT328" s="21" t="s">
        <v>174</v>
      </c>
      <c r="AU328" s="21" t="s">
        <v>123</v>
      </c>
      <c r="AY328" s="21" t="s">
        <v>173</v>
      </c>
      <c r="BE328" s="149">
        <f>IF(U328="základní",N328,0)</f>
        <v>0</v>
      </c>
      <c r="BF328" s="149">
        <f>IF(U328="snížená",N328,0)</f>
        <v>0</v>
      </c>
      <c r="BG328" s="149">
        <f>IF(U328="zákl. přenesená",N328,0)</f>
        <v>0</v>
      </c>
      <c r="BH328" s="149">
        <f>IF(U328="sníž. přenesená",N328,0)</f>
        <v>0</v>
      </c>
      <c r="BI328" s="149">
        <f>IF(U328="nulová",N328,0)</f>
        <v>0</v>
      </c>
      <c r="BJ328" s="21" t="s">
        <v>22</v>
      </c>
      <c r="BK328" s="149">
        <f>ROUND(L328*K328,2)</f>
        <v>0</v>
      </c>
      <c r="BL328" s="21" t="s">
        <v>178</v>
      </c>
      <c r="BM328" s="21" t="s">
        <v>477</v>
      </c>
    </row>
    <row r="329" spans="2:65" s="9" customFormat="1" ht="29.85" customHeight="1">
      <c r="B329" s="129"/>
      <c r="C329" s="130"/>
      <c r="D329" s="139" t="s">
        <v>140</v>
      </c>
      <c r="E329" s="139"/>
      <c r="F329" s="139"/>
      <c r="G329" s="139"/>
      <c r="H329" s="139"/>
      <c r="I329" s="139"/>
      <c r="J329" s="139"/>
      <c r="K329" s="139"/>
      <c r="L329" s="139"/>
      <c r="M329" s="139"/>
      <c r="N329" s="251">
        <f>BK329</f>
        <v>0</v>
      </c>
      <c r="O329" s="252"/>
      <c r="P329" s="252"/>
      <c r="Q329" s="252"/>
      <c r="R329" s="132"/>
      <c r="T329" s="133"/>
      <c r="U329" s="130"/>
      <c r="V329" s="130"/>
      <c r="W329" s="134">
        <f>SUM(W330:W333)</f>
        <v>214.18988799999997</v>
      </c>
      <c r="X329" s="130"/>
      <c r="Y329" s="134">
        <f>SUM(Y330:Y333)</f>
        <v>0</v>
      </c>
      <c r="Z329" s="130"/>
      <c r="AA329" s="135">
        <f>SUM(AA330:AA333)</f>
        <v>0</v>
      </c>
      <c r="AR329" s="136" t="s">
        <v>22</v>
      </c>
      <c r="AT329" s="137" t="s">
        <v>74</v>
      </c>
      <c r="AU329" s="137" t="s">
        <v>22</v>
      </c>
      <c r="AY329" s="136" t="s">
        <v>173</v>
      </c>
      <c r="BK329" s="138">
        <f>SUM(BK330:BK333)</f>
        <v>0</v>
      </c>
    </row>
    <row r="330" spans="2:65" s="1" customFormat="1" ht="38.25" customHeight="1">
      <c r="B330" s="140"/>
      <c r="C330" s="141" t="s">
        <v>478</v>
      </c>
      <c r="D330" s="141" t="s">
        <v>174</v>
      </c>
      <c r="E330" s="142" t="s">
        <v>479</v>
      </c>
      <c r="F330" s="239" t="s">
        <v>480</v>
      </c>
      <c r="G330" s="239"/>
      <c r="H330" s="239"/>
      <c r="I330" s="239"/>
      <c r="J330" s="143" t="s">
        <v>209</v>
      </c>
      <c r="K330" s="144">
        <v>81.471999999999994</v>
      </c>
      <c r="L330" s="240"/>
      <c r="M330" s="240"/>
      <c r="N330" s="240">
        <f>ROUND(L330*K330,2)</f>
        <v>0</v>
      </c>
      <c r="O330" s="240"/>
      <c r="P330" s="240"/>
      <c r="Q330" s="240"/>
      <c r="R330" s="145"/>
      <c r="T330" s="146" t="s">
        <v>5</v>
      </c>
      <c r="U330" s="43" t="s">
        <v>40</v>
      </c>
      <c r="V330" s="147">
        <v>2.42</v>
      </c>
      <c r="W330" s="147">
        <f>V330*K330</f>
        <v>197.16223999999997</v>
      </c>
      <c r="X330" s="147">
        <v>0</v>
      </c>
      <c r="Y330" s="147">
        <f>X330*K330</f>
        <v>0</v>
      </c>
      <c r="Z330" s="147">
        <v>0</v>
      </c>
      <c r="AA330" s="148">
        <f>Z330*K330</f>
        <v>0</v>
      </c>
      <c r="AR330" s="21" t="s">
        <v>178</v>
      </c>
      <c r="AT330" s="21" t="s">
        <v>174</v>
      </c>
      <c r="AU330" s="21" t="s">
        <v>123</v>
      </c>
      <c r="AY330" s="21" t="s">
        <v>173</v>
      </c>
      <c r="BE330" s="149">
        <f>IF(U330="základní",N330,0)</f>
        <v>0</v>
      </c>
      <c r="BF330" s="149">
        <f>IF(U330="snížená",N330,0)</f>
        <v>0</v>
      </c>
      <c r="BG330" s="149">
        <f>IF(U330="zákl. přenesená",N330,0)</f>
        <v>0</v>
      </c>
      <c r="BH330" s="149">
        <f>IF(U330="sníž. přenesená",N330,0)</f>
        <v>0</v>
      </c>
      <c r="BI330" s="149">
        <f>IF(U330="nulová",N330,0)</f>
        <v>0</v>
      </c>
      <c r="BJ330" s="21" t="s">
        <v>22</v>
      </c>
      <c r="BK330" s="149">
        <f>ROUND(L330*K330,2)</f>
        <v>0</v>
      </c>
      <c r="BL330" s="21" t="s">
        <v>178</v>
      </c>
      <c r="BM330" s="21" t="s">
        <v>481</v>
      </c>
    </row>
    <row r="331" spans="2:65" s="1" customFormat="1" ht="38.25" customHeight="1">
      <c r="B331" s="140"/>
      <c r="C331" s="141" t="s">
        <v>482</v>
      </c>
      <c r="D331" s="141" t="s">
        <v>174</v>
      </c>
      <c r="E331" s="142" t="s">
        <v>483</v>
      </c>
      <c r="F331" s="239" t="s">
        <v>484</v>
      </c>
      <c r="G331" s="239"/>
      <c r="H331" s="239"/>
      <c r="I331" s="239"/>
      <c r="J331" s="143" t="s">
        <v>209</v>
      </c>
      <c r="K331" s="144">
        <v>81.471999999999994</v>
      </c>
      <c r="L331" s="240"/>
      <c r="M331" s="240"/>
      <c r="N331" s="240">
        <f>ROUND(L331*K331,2)</f>
        <v>0</v>
      </c>
      <c r="O331" s="240"/>
      <c r="P331" s="240"/>
      <c r="Q331" s="240"/>
      <c r="R331" s="145"/>
      <c r="T331" s="146" t="s">
        <v>5</v>
      </c>
      <c r="U331" s="43" t="s">
        <v>40</v>
      </c>
      <c r="V331" s="147">
        <v>0.125</v>
      </c>
      <c r="W331" s="147">
        <f>V331*K331</f>
        <v>10.183999999999999</v>
      </c>
      <c r="X331" s="147">
        <v>0</v>
      </c>
      <c r="Y331" s="147">
        <f>X331*K331</f>
        <v>0</v>
      </c>
      <c r="Z331" s="147">
        <v>0</v>
      </c>
      <c r="AA331" s="148">
        <f>Z331*K331</f>
        <v>0</v>
      </c>
      <c r="AR331" s="21" t="s">
        <v>178</v>
      </c>
      <c r="AT331" s="21" t="s">
        <v>174</v>
      </c>
      <c r="AU331" s="21" t="s">
        <v>123</v>
      </c>
      <c r="AY331" s="21" t="s">
        <v>173</v>
      </c>
      <c r="BE331" s="149">
        <f>IF(U331="základní",N331,0)</f>
        <v>0</v>
      </c>
      <c r="BF331" s="149">
        <f>IF(U331="snížená",N331,0)</f>
        <v>0</v>
      </c>
      <c r="BG331" s="149">
        <f>IF(U331="zákl. přenesená",N331,0)</f>
        <v>0</v>
      </c>
      <c r="BH331" s="149">
        <f>IF(U331="sníž. přenesená",N331,0)</f>
        <v>0</v>
      </c>
      <c r="BI331" s="149">
        <f>IF(U331="nulová",N331,0)</f>
        <v>0</v>
      </c>
      <c r="BJ331" s="21" t="s">
        <v>22</v>
      </c>
      <c r="BK331" s="149">
        <f>ROUND(L331*K331,2)</f>
        <v>0</v>
      </c>
      <c r="BL331" s="21" t="s">
        <v>178</v>
      </c>
      <c r="BM331" s="21" t="s">
        <v>485</v>
      </c>
    </row>
    <row r="332" spans="2:65" s="1" customFormat="1" ht="25.5" customHeight="1">
      <c r="B332" s="140"/>
      <c r="C332" s="141" t="s">
        <v>486</v>
      </c>
      <c r="D332" s="141" t="s">
        <v>174</v>
      </c>
      <c r="E332" s="142" t="s">
        <v>487</v>
      </c>
      <c r="F332" s="239" t="s">
        <v>488</v>
      </c>
      <c r="G332" s="239"/>
      <c r="H332" s="239"/>
      <c r="I332" s="239"/>
      <c r="J332" s="143" t="s">
        <v>209</v>
      </c>
      <c r="K332" s="144">
        <v>1140.6079999999999</v>
      </c>
      <c r="L332" s="240"/>
      <c r="M332" s="240"/>
      <c r="N332" s="240">
        <f>ROUND(L332*K332,2)</f>
        <v>0</v>
      </c>
      <c r="O332" s="240"/>
      <c r="P332" s="240"/>
      <c r="Q332" s="240"/>
      <c r="R332" s="145"/>
      <c r="T332" s="146" t="s">
        <v>5</v>
      </c>
      <c r="U332" s="43" t="s">
        <v>40</v>
      </c>
      <c r="V332" s="147">
        <v>6.0000000000000001E-3</v>
      </c>
      <c r="W332" s="147">
        <f>V332*K332</f>
        <v>6.843648</v>
      </c>
      <c r="X332" s="147">
        <v>0</v>
      </c>
      <c r="Y332" s="147">
        <f>X332*K332</f>
        <v>0</v>
      </c>
      <c r="Z332" s="147">
        <v>0</v>
      </c>
      <c r="AA332" s="148">
        <f>Z332*K332</f>
        <v>0</v>
      </c>
      <c r="AR332" s="21" t="s">
        <v>178</v>
      </c>
      <c r="AT332" s="21" t="s">
        <v>174</v>
      </c>
      <c r="AU332" s="21" t="s">
        <v>123</v>
      </c>
      <c r="AY332" s="21" t="s">
        <v>173</v>
      </c>
      <c r="BE332" s="149">
        <f>IF(U332="základní",N332,0)</f>
        <v>0</v>
      </c>
      <c r="BF332" s="149">
        <f>IF(U332="snížená",N332,0)</f>
        <v>0</v>
      </c>
      <c r="BG332" s="149">
        <f>IF(U332="zákl. přenesená",N332,0)</f>
        <v>0</v>
      </c>
      <c r="BH332" s="149">
        <f>IF(U332="sníž. přenesená",N332,0)</f>
        <v>0</v>
      </c>
      <c r="BI332" s="149">
        <f>IF(U332="nulová",N332,0)</f>
        <v>0</v>
      </c>
      <c r="BJ332" s="21" t="s">
        <v>22</v>
      </c>
      <c r="BK332" s="149">
        <f>ROUND(L332*K332,2)</f>
        <v>0</v>
      </c>
      <c r="BL332" s="21" t="s">
        <v>178</v>
      </c>
      <c r="BM332" s="21" t="s">
        <v>489</v>
      </c>
    </row>
    <row r="333" spans="2:65" s="1" customFormat="1" ht="25.5" customHeight="1">
      <c r="B333" s="140"/>
      <c r="C333" s="141" t="s">
        <v>490</v>
      </c>
      <c r="D333" s="141" t="s">
        <v>174</v>
      </c>
      <c r="E333" s="142" t="s">
        <v>491</v>
      </c>
      <c r="F333" s="239" t="s">
        <v>492</v>
      </c>
      <c r="G333" s="239"/>
      <c r="H333" s="239"/>
      <c r="I333" s="239"/>
      <c r="J333" s="143" t="s">
        <v>209</v>
      </c>
      <c r="K333" s="144">
        <v>81.471999999999994</v>
      </c>
      <c r="L333" s="240"/>
      <c r="M333" s="240"/>
      <c r="N333" s="240">
        <f>ROUND(L333*K333,2)</f>
        <v>0</v>
      </c>
      <c r="O333" s="240"/>
      <c r="P333" s="240"/>
      <c r="Q333" s="240"/>
      <c r="R333" s="145"/>
      <c r="T333" s="146" t="s">
        <v>5</v>
      </c>
      <c r="U333" s="43" t="s">
        <v>40</v>
      </c>
      <c r="V333" s="147">
        <v>0</v>
      </c>
      <c r="W333" s="147">
        <f>V333*K333</f>
        <v>0</v>
      </c>
      <c r="X333" s="147">
        <v>0</v>
      </c>
      <c r="Y333" s="147">
        <f>X333*K333</f>
        <v>0</v>
      </c>
      <c r="Z333" s="147">
        <v>0</v>
      </c>
      <c r="AA333" s="148">
        <f>Z333*K333</f>
        <v>0</v>
      </c>
      <c r="AR333" s="21" t="s">
        <v>178</v>
      </c>
      <c r="AT333" s="21" t="s">
        <v>174</v>
      </c>
      <c r="AU333" s="21" t="s">
        <v>123</v>
      </c>
      <c r="AY333" s="21" t="s">
        <v>173</v>
      </c>
      <c r="BE333" s="149">
        <f>IF(U333="základní",N333,0)</f>
        <v>0</v>
      </c>
      <c r="BF333" s="149">
        <f>IF(U333="snížená",N333,0)</f>
        <v>0</v>
      </c>
      <c r="BG333" s="149">
        <f>IF(U333="zákl. přenesená",N333,0)</f>
        <v>0</v>
      </c>
      <c r="BH333" s="149">
        <f>IF(U333="sníž. přenesená",N333,0)</f>
        <v>0</v>
      </c>
      <c r="BI333" s="149">
        <f>IF(U333="nulová",N333,0)</f>
        <v>0</v>
      </c>
      <c r="BJ333" s="21" t="s">
        <v>22</v>
      </c>
      <c r="BK333" s="149">
        <f>ROUND(L333*K333,2)</f>
        <v>0</v>
      </c>
      <c r="BL333" s="21" t="s">
        <v>178</v>
      </c>
      <c r="BM333" s="21" t="s">
        <v>493</v>
      </c>
    </row>
    <row r="334" spans="2:65" s="9" customFormat="1" ht="29.85" customHeight="1">
      <c r="B334" s="129"/>
      <c r="C334" s="130"/>
      <c r="D334" s="139" t="s">
        <v>141</v>
      </c>
      <c r="E334" s="139"/>
      <c r="F334" s="139"/>
      <c r="G334" s="139"/>
      <c r="H334" s="139"/>
      <c r="I334" s="139"/>
      <c r="J334" s="139"/>
      <c r="K334" s="139"/>
      <c r="L334" s="139"/>
      <c r="M334" s="139"/>
      <c r="N334" s="251">
        <f>BK334</f>
        <v>0</v>
      </c>
      <c r="O334" s="252"/>
      <c r="P334" s="252"/>
      <c r="Q334" s="252"/>
      <c r="R334" s="132"/>
      <c r="T334" s="133"/>
      <c r="U334" s="130"/>
      <c r="V334" s="130"/>
      <c r="W334" s="134">
        <f>W335</f>
        <v>68.614839000000003</v>
      </c>
      <c r="X334" s="130"/>
      <c r="Y334" s="134">
        <f>Y335</f>
        <v>0</v>
      </c>
      <c r="Z334" s="130"/>
      <c r="AA334" s="135">
        <f>AA335</f>
        <v>0</v>
      </c>
      <c r="AR334" s="136" t="s">
        <v>22</v>
      </c>
      <c r="AT334" s="137" t="s">
        <v>74</v>
      </c>
      <c r="AU334" s="137" t="s">
        <v>22</v>
      </c>
      <c r="AY334" s="136" t="s">
        <v>173</v>
      </c>
      <c r="BK334" s="138">
        <f>BK335</f>
        <v>0</v>
      </c>
    </row>
    <row r="335" spans="2:65" s="1" customFormat="1" ht="25.5" customHeight="1">
      <c r="B335" s="140"/>
      <c r="C335" s="141" t="s">
        <v>494</v>
      </c>
      <c r="D335" s="141" t="s">
        <v>174</v>
      </c>
      <c r="E335" s="142" t="s">
        <v>495</v>
      </c>
      <c r="F335" s="239" t="s">
        <v>496</v>
      </c>
      <c r="G335" s="239"/>
      <c r="H335" s="239"/>
      <c r="I335" s="239"/>
      <c r="J335" s="143" t="s">
        <v>209</v>
      </c>
      <c r="K335" s="144">
        <v>82.569000000000003</v>
      </c>
      <c r="L335" s="240"/>
      <c r="M335" s="240"/>
      <c r="N335" s="240">
        <f>ROUND(L335*K335,2)</f>
        <v>0</v>
      </c>
      <c r="O335" s="240"/>
      <c r="P335" s="240"/>
      <c r="Q335" s="240"/>
      <c r="R335" s="145"/>
      <c r="T335" s="146" t="s">
        <v>5</v>
      </c>
      <c r="U335" s="43" t="s">
        <v>40</v>
      </c>
      <c r="V335" s="147">
        <v>0.83099999999999996</v>
      </c>
      <c r="W335" s="147">
        <f>V335*K335</f>
        <v>68.614839000000003</v>
      </c>
      <c r="X335" s="147">
        <v>0</v>
      </c>
      <c r="Y335" s="147">
        <f>X335*K335</f>
        <v>0</v>
      </c>
      <c r="Z335" s="147">
        <v>0</v>
      </c>
      <c r="AA335" s="148">
        <f>Z335*K335</f>
        <v>0</v>
      </c>
      <c r="AR335" s="21" t="s">
        <v>178</v>
      </c>
      <c r="AT335" s="21" t="s">
        <v>174</v>
      </c>
      <c r="AU335" s="21" t="s">
        <v>123</v>
      </c>
      <c r="AY335" s="21" t="s">
        <v>173</v>
      </c>
      <c r="BE335" s="149">
        <f>IF(U335="základní",N335,0)</f>
        <v>0</v>
      </c>
      <c r="BF335" s="149">
        <f>IF(U335="snížená",N335,0)</f>
        <v>0</v>
      </c>
      <c r="BG335" s="149">
        <f>IF(U335="zákl. přenesená",N335,0)</f>
        <v>0</v>
      </c>
      <c r="BH335" s="149">
        <f>IF(U335="sníž. přenesená",N335,0)</f>
        <v>0</v>
      </c>
      <c r="BI335" s="149">
        <f>IF(U335="nulová",N335,0)</f>
        <v>0</v>
      </c>
      <c r="BJ335" s="21" t="s">
        <v>22</v>
      </c>
      <c r="BK335" s="149">
        <f>ROUND(L335*K335,2)</f>
        <v>0</v>
      </c>
      <c r="BL335" s="21" t="s">
        <v>178</v>
      </c>
      <c r="BM335" s="21" t="s">
        <v>497</v>
      </c>
    </row>
    <row r="336" spans="2:65" s="9" customFormat="1" ht="37.35" customHeight="1">
      <c r="B336" s="129"/>
      <c r="C336" s="130"/>
      <c r="D336" s="131" t="s">
        <v>142</v>
      </c>
      <c r="E336" s="131"/>
      <c r="F336" s="131"/>
      <c r="G336" s="131"/>
      <c r="H336" s="131"/>
      <c r="I336" s="131"/>
      <c r="J336" s="131"/>
      <c r="K336" s="131"/>
      <c r="L336" s="131"/>
      <c r="M336" s="131"/>
      <c r="N336" s="261">
        <f>BK336</f>
        <v>0</v>
      </c>
      <c r="O336" s="262"/>
      <c r="P336" s="262"/>
      <c r="Q336" s="262"/>
      <c r="R336" s="132"/>
      <c r="T336" s="133"/>
      <c r="U336" s="130"/>
      <c r="V336" s="130"/>
      <c r="W336" s="134">
        <f>W337+W352+W368+W403+W411+W420+W428+W451+W476+W481+W504+W512+W524+W530+W548</f>
        <v>458.30665499999998</v>
      </c>
      <c r="X336" s="130"/>
      <c r="Y336" s="134">
        <f>Y337+Y352+Y368+Y403+Y411+Y420+Y428+Y451+Y476+Y481+Y504+Y512+Y524+Y530+Y548</f>
        <v>7.7184526500000006</v>
      </c>
      <c r="Z336" s="130"/>
      <c r="AA336" s="135">
        <f>AA337+AA352+AA368+AA403+AA411+AA420+AA428+AA451+AA476+AA481+AA504+AA512+AA524+AA530+AA548</f>
        <v>11.558553250000001</v>
      </c>
      <c r="AR336" s="136" t="s">
        <v>123</v>
      </c>
      <c r="AT336" s="137" t="s">
        <v>74</v>
      </c>
      <c r="AU336" s="137" t="s">
        <v>75</v>
      </c>
      <c r="AY336" s="136" t="s">
        <v>173</v>
      </c>
      <c r="BK336" s="138">
        <f>BK337+BK352+BK368+BK403+BK411+BK420+BK428+BK451+BK476+BK481+BK504+BK512+BK524+BK530+BK548</f>
        <v>0</v>
      </c>
    </row>
    <row r="337" spans="2:65" s="9" customFormat="1" ht="19.899999999999999" customHeight="1">
      <c r="B337" s="129"/>
      <c r="C337" s="130"/>
      <c r="D337" s="139" t="s">
        <v>143</v>
      </c>
      <c r="E337" s="139"/>
      <c r="F337" s="139"/>
      <c r="G337" s="139"/>
      <c r="H337" s="139"/>
      <c r="I337" s="139"/>
      <c r="J337" s="139"/>
      <c r="K337" s="139"/>
      <c r="L337" s="139"/>
      <c r="M337" s="139"/>
      <c r="N337" s="259">
        <f>BK337</f>
        <v>0</v>
      </c>
      <c r="O337" s="260"/>
      <c r="P337" s="260"/>
      <c r="Q337" s="260"/>
      <c r="R337" s="132"/>
      <c r="T337" s="133"/>
      <c r="U337" s="130"/>
      <c r="V337" s="130"/>
      <c r="W337" s="134">
        <f>SUM(W338:W351)</f>
        <v>29.559808000000004</v>
      </c>
      <c r="X337" s="130"/>
      <c r="Y337" s="134">
        <f>SUM(Y338:Y351)</f>
        <v>0.64960390000000001</v>
      </c>
      <c r="Z337" s="130"/>
      <c r="AA337" s="135">
        <f>SUM(AA338:AA351)</f>
        <v>0</v>
      </c>
      <c r="AR337" s="136" t="s">
        <v>123</v>
      </c>
      <c r="AT337" s="137" t="s">
        <v>74</v>
      </c>
      <c r="AU337" s="137" t="s">
        <v>22</v>
      </c>
      <c r="AY337" s="136" t="s">
        <v>173</v>
      </c>
      <c r="BK337" s="138">
        <f>SUM(BK338:BK351)</f>
        <v>0</v>
      </c>
    </row>
    <row r="338" spans="2:65" s="1" customFormat="1" ht="38.25" customHeight="1">
      <c r="B338" s="140"/>
      <c r="C338" s="141" t="s">
        <v>498</v>
      </c>
      <c r="D338" s="141" t="s">
        <v>174</v>
      </c>
      <c r="E338" s="142" t="s">
        <v>499</v>
      </c>
      <c r="F338" s="239" t="s">
        <v>500</v>
      </c>
      <c r="G338" s="239"/>
      <c r="H338" s="239"/>
      <c r="I338" s="239"/>
      <c r="J338" s="143" t="s">
        <v>235</v>
      </c>
      <c r="K338" s="144">
        <v>106.048</v>
      </c>
      <c r="L338" s="240"/>
      <c r="M338" s="240"/>
      <c r="N338" s="240">
        <f>ROUND(L338*K338,2)</f>
        <v>0</v>
      </c>
      <c r="O338" s="240"/>
      <c r="P338" s="240"/>
      <c r="Q338" s="240"/>
      <c r="R338" s="145"/>
      <c r="T338" s="146" t="s">
        <v>5</v>
      </c>
      <c r="U338" s="43" t="s">
        <v>40</v>
      </c>
      <c r="V338" s="147">
        <v>2.4E-2</v>
      </c>
      <c r="W338" s="147">
        <f>V338*K338</f>
        <v>2.5451520000000003</v>
      </c>
      <c r="X338" s="147">
        <v>0</v>
      </c>
      <c r="Y338" s="147">
        <f>X338*K338</f>
        <v>0</v>
      </c>
      <c r="Z338" s="147">
        <v>0</v>
      </c>
      <c r="AA338" s="148">
        <f>Z338*K338</f>
        <v>0</v>
      </c>
      <c r="AR338" s="21" t="s">
        <v>178</v>
      </c>
      <c r="AT338" s="21" t="s">
        <v>174</v>
      </c>
      <c r="AU338" s="21" t="s">
        <v>123</v>
      </c>
      <c r="AY338" s="21" t="s">
        <v>173</v>
      </c>
      <c r="BE338" s="149">
        <f>IF(U338="základní",N338,0)</f>
        <v>0</v>
      </c>
      <c r="BF338" s="149">
        <f>IF(U338="snížená",N338,0)</f>
        <v>0</v>
      </c>
      <c r="BG338" s="149">
        <f>IF(U338="zákl. přenesená",N338,0)</f>
        <v>0</v>
      </c>
      <c r="BH338" s="149">
        <f>IF(U338="sníž. přenesená",N338,0)</f>
        <v>0</v>
      </c>
      <c r="BI338" s="149">
        <f>IF(U338="nulová",N338,0)</f>
        <v>0</v>
      </c>
      <c r="BJ338" s="21" t="s">
        <v>22</v>
      </c>
      <c r="BK338" s="149">
        <f>ROUND(L338*K338,2)</f>
        <v>0</v>
      </c>
      <c r="BL338" s="21" t="s">
        <v>178</v>
      </c>
      <c r="BM338" s="21" t="s">
        <v>501</v>
      </c>
    </row>
    <row r="339" spans="2:65" s="10" customFormat="1" ht="16.5" customHeight="1">
      <c r="B339" s="150"/>
      <c r="C339" s="151"/>
      <c r="D339" s="151"/>
      <c r="E339" s="152" t="s">
        <v>5</v>
      </c>
      <c r="F339" s="241" t="s">
        <v>502</v>
      </c>
      <c r="G339" s="242"/>
      <c r="H339" s="242"/>
      <c r="I339" s="242"/>
      <c r="J339" s="151"/>
      <c r="K339" s="153">
        <v>88.465000000000003</v>
      </c>
      <c r="L339" s="151"/>
      <c r="M339" s="151"/>
      <c r="N339" s="151"/>
      <c r="O339" s="151"/>
      <c r="P339" s="151"/>
      <c r="Q339" s="151"/>
      <c r="R339" s="154"/>
      <c r="T339" s="155"/>
      <c r="U339" s="151"/>
      <c r="V339" s="151"/>
      <c r="W339" s="151"/>
      <c r="X339" s="151"/>
      <c r="Y339" s="151"/>
      <c r="Z339" s="151"/>
      <c r="AA339" s="156"/>
      <c r="AT339" s="157" t="s">
        <v>181</v>
      </c>
      <c r="AU339" s="157" t="s">
        <v>123</v>
      </c>
      <c r="AV339" s="10" t="s">
        <v>123</v>
      </c>
      <c r="AW339" s="10" t="s">
        <v>33</v>
      </c>
      <c r="AX339" s="10" t="s">
        <v>75</v>
      </c>
      <c r="AY339" s="157" t="s">
        <v>173</v>
      </c>
    </row>
    <row r="340" spans="2:65" s="10" customFormat="1" ht="25.5" customHeight="1">
      <c r="B340" s="150"/>
      <c r="C340" s="151"/>
      <c r="D340" s="151"/>
      <c r="E340" s="152" t="s">
        <v>5</v>
      </c>
      <c r="F340" s="245" t="s">
        <v>503</v>
      </c>
      <c r="G340" s="246"/>
      <c r="H340" s="246"/>
      <c r="I340" s="246"/>
      <c r="J340" s="151"/>
      <c r="K340" s="153">
        <v>17.582999999999998</v>
      </c>
      <c r="L340" s="151"/>
      <c r="M340" s="151"/>
      <c r="N340" s="151"/>
      <c r="O340" s="151"/>
      <c r="P340" s="151"/>
      <c r="Q340" s="151"/>
      <c r="R340" s="154"/>
      <c r="T340" s="155"/>
      <c r="U340" s="151"/>
      <c r="V340" s="151"/>
      <c r="W340" s="151"/>
      <c r="X340" s="151"/>
      <c r="Y340" s="151"/>
      <c r="Z340" s="151"/>
      <c r="AA340" s="156"/>
      <c r="AT340" s="157" t="s">
        <v>181</v>
      </c>
      <c r="AU340" s="157" t="s">
        <v>123</v>
      </c>
      <c r="AV340" s="10" t="s">
        <v>123</v>
      </c>
      <c r="AW340" s="10" t="s">
        <v>33</v>
      </c>
      <c r="AX340" s="10" t="s">
        <v>75</v>
      </c>
      <c r="AY340" s="157" t="s">
        <v>173</v>
      </c>
    </row>
    <row r="341" spans="2:65" s="11" customFormat="1" ht="16.5" customHeight="1">
      <c r="B341" s="158"/>
      <c r="C341" s="159"/>
      <c r="D341" s="159"/>
      <c r="E341" s="160" t="s">
        <v>5</v>
      </c>
      <c r="F341" s="243" t="s">
        <v>182</v>
      </c>
      <c r="G341" s="244"/>
      <c r="H341" s="244"/>
      <c r="I341" s="244"/>
      <c r="J341" s="159"/>
      <c r="K341" s="161">
        <v>106.048</v>
      </c>
      <c r="L341" s="159"/>
      <c r="M341" s="159"/>
      <c r="N341" s="159"/>
      <c r="O341" s="159"/>
      <c r="P341" s="159"/>
      <c r="Q341" s="159"/>
      <c r="R341" s="162"/>
      <c r="T341" s="163"/>
      <c r="U341" s="159"/>
      <c r="V341" s="159"/>
      <c r="W341" s="159"/>
      <c r="X341" s="159"/>
      <c r="Y341" s="159"/>
      <c r="Z341" s="159"/>
      <c r="AA341" s="164"/>
      <c r="AT341" s="165" t="s">
        <v>181</v>
      </c>
      <c r="AU341" s="165" t="s">
        <v>123</v>
      </c>
      <c r="AV341" s="11" t="s">
        <v>178</v>
      </c>
      <c r="AW341" s="11" t="s">
        <v>33</v>
      </c>
      <c r="AX341" s="11" t="s">
        <v>22</v>
      </c>
      <c r="AY341" s="165" t="s">
        <v>173</v>
      </c>
    </row>
    <row r="342" spans="2:65" s="1" customFormat="1" ht="16.5" customHeight="1">
      <c r="B342" s="140"/>
      <c r="C342" s="166" t="s">
        <v>504</v>
      </c>
      <c r="D342" s="166" t="s">
        <v>218</v>
      </c>
      <c r="E342" s="167" t="s">
        <v>505</v>
      </c>
      <c r="F342" s="247" t="s">
        <v>506</v>
      </c>
      <c r="G342" s="247"/>
      <c r="H342" s="247"/>
      <c r="I342" s="247"/>
      <c r="J342" s="168" t="s">
        <v>209</v>
      </c>
      <c r="K342" s="169">
        <v>3.2000000000000001E-2</v>
      </c>
      <c r="L342" s="248"/>
      <c r="M342" s="248"/>
      <c r="N342" s="248">
        <f>ROUND(L342*K342,2)</f>
        <v>0</v>
      </c>
      <c r="O342" s="240"/>
      <c r="P342" s="240"/>
      <c r="Q342" s="240"/>
      <c r="R342" s="145"/>
      <c r="T342" s="146" t="s">
        <v>5</v>
      </c>
      <c r="U342" s="43" t="s">
        <v>40</v>
      </c>
      <c r="V342" s="147">
        <v>0</v>
      </c>
      <c r="W342" s="147">
        <f>V342*K342</f>
        <v>0</v>
      </c>
      <c r="X342" s="147">
        <v>1</v>
      </c>
      <c r="Y342" s="147">
        <f>X342*K342</f>
        <v>3.2000000000000001E-2</v>
      </c>
      <c r="Z342" s="147">
        <v>0</v>
      </c>
      <c r="AA342" s="148">
        <f>Z342*K342</f>
        <v>0</v>
      </c>
      <c r="AR342" s="21" t="s">
        <v>212</v>
      </c>
      <c r="AT342" s="21" t="s">
        <v>218</v>
      </c>
      <c r="AU342" s="21" t="s">
        <v>123</v>
      </c>
      <c r="AY342" s="21" t="s">
        <v>173</v>
      </c>
      <c r="BE342" s="149">
        <f>IF(U342="základní",N342,0)</f>
        <v>0</v>
      </c>
      <c r="BF342" s="149">
        <f>IF(U342="snížená",N342,0)</f>
        <v>0</v>
      </c>
      <c r="BG342" s="149">
        <f>IF(U342="zákl. přenesená",N342,0)</f>
        <v>0</v>
      </c>
      <c r="BH342" s="149">
        <f>IF(U342="sníž. přenesená",N342,0)</f>
        <v>0</v>
      </c>
      <c r="BI342" s="149">
        <f>IF(U342="nulová",N342,0)</f>
        <v>0</v>
      </c>
      <c r="BJ342" s="21" t="s">
        <v>22</v>
      </c>
      <c r="BK342" s="149">
        <f>ROUND(L342*K342,2)</f>
        <v>0</v>
      </c>
      <c r="BL342" s="21" t="s">
        <v>178</v>
      </c>
      <c r="BM342" s="21" t="s">
        <v>507</v>
      </c>
    </row>
    <row r="343" spans="2:65" s="1" customFormat="1" ht="25.5" customHeight="1">
      <c r="B343" s="140"/>
      <c r="C343" s="141" t="s">
        <v>508</v>
      </c>
      <c r="D343" s="141" t="s">
        <v>174</v>
      </c>
      <c r="E343" s="142" t="s">
        <v>509</v>
      </c>
      <c r="F343" s="239" t="s">
        <v>510</v>
      </c>
      <c r="G343" s="239"/>
      <c r="H343" s="239"/>
      <c r="I343" s="239"/>
      <c r="J343" s="143" t="s">
        <v>235</v>
      </c>
      <c r="K343" s="144">
        <v>106.048</v>
      </c>
      <c r="L343" s="240"/>
      <c r="M343" s="240"/>
      <c r="N343" s="240">
        <f>ROUND(L343*K343,2)</f>
        <v>0</v>
      </c>
      <c r="O343" s="240"/>
      <c r="P343" s="240"/>
      <c r="Q343" s="240"/>
      <c r="R343" s="145"/>
      <c r="T343" s="146" t="s">
        <v>5</v>
      </c>
      <c r="U343" s="43" t="s">
        <v>40</v>
      </c>
      <c r="V343" s="147">
        <v>0.222</v>
      </c>
      <c r="W343" s="147">
        <f>V343*K343</f>
        <v>23.542656000000001</v>
      </c>
      <c r="X343" s="147">
        <v>4.0000000000000002E-4</v>
      </c>
      <c r="Y343" s="147">
        <f>X343*K343</f>
        <v>4.2419200000000004E-2</v>
      </c>
      <c r="Z343" s="147">
        <v>0</v>
      </c>
      <c r="AA343" s="148">
        <f>Z343*K343</f>
        <v>0</v>
      </c>
      <c r="AR343" s="21" t="s">
        <v>252</v>
      </c>
      <c r="AT343" s="21" t="s">
        <v>174</v>
      </c>
      <c r="AU343" s="21" t="s">
        <v>123</v>
      </c>
      <c r="AY343" s="21" t="s">
        <v>173</v>
      </c>
      <c r="BE343" s="149">
        <f>IF(U343="základní",N343,0)</f>
        <v>0</v>
      </c>
      <c r="BF343" s="149">
        <f>IF(U343="snížená",N343,0)</f>
        <v>0</v>
      </c>
      <c r="BG343" s="149">
        <f>IF(U343="zákl. přenesená",N343,0)</f>
        <v>0</v>
      </c>
      <c r="BH343" s="149">
        <f>IF(U343="sníž. přenesená",N343,0)</f>
        <v>0</v>
      </c>
      <c r="BI343" s="149">
        <f>IF(U343="nulová",N343,0)</f>
        <v>0</v>
      </c>
      <c r="BJ343" s="21" t="s">
        <v>22</v>
      </c>
      <c r="BK343" s="149">
        <f>ROUND(L343*K343,2)</f>
        <v>0</v>
      </c>
      <c r="BL343" s="21" t="s">
        <v>252</v>
      </c>
      <c r="BM343" s="21" t="s">
        <v>511</v>
      </c>
    </row>
    <row r="344" spans="2:65" s="10" customFormat="1" ht="16.5" customHeight="1">
      <c r="B344" s="150"/>
      <c r="C344" s="151"/>
      <c r="D344" s="151"/>
      <c r="E344" s="152" t="s">
        <v>5</v>
      </c>
      <c r="F344" s="241" t="s">
        <v>502</v>
      </c>
      <c r="G344" s="242"/>
      <c r="H344" s="242"/>
      <c r="I344" s="242"/>
      <c r="J344" s="151"/>
      <c r="K344" s="153">
        <v>88.465000000000003</v>
      </c>
      <c r="L344" s="151"/>
      <c r="M344" s="151"/>
      <c r="N344" s="151"/>
      <c r="O344" s="151"/>
      <c r="P344" s="151"/>
      <c r="Q344" s="151"/>
      <c r="R344" s="154"/>
      <c r="T344" s="155"/>
      <c r="U344" s="151"/>
      <c r="V344" s="151"/>
      <c r="W344" s="151"/>
      <c r="X344" s="151"/>
      <c r="Y344" s="151"/>
      <c r="Z344" s="151"/>
      <c r="AA344" s="156"/>
      <c r="AT344" s="157" t="s">
        <v>181</v>
      </c>
      <c r="AU344" s="157" t="s">
        <v>123</v>
      </c>
      <c r="AV344" s="10" t="s">
        <v>123</v>
      </c>
      <c r="AW344" s="10" t="s">
        <v>33</v>
      </c>
      <c r="AX344" s="10" t="s">
        <v>75</v>
      </c>
      <c r="AY344" s="157" t="s">
        <v>173</v>
      </c>
    </row>
    <row r="345" spans="2:65" s="10" customFormat="1" ht="25.5" customHeight="1">
      <c r="B345" s="150"/>
      <c r="C345" s="151"/>
      <c r="D345" s="151"/>
      <c r="E345" s="152" t="s">
        <v>5</v>
      </c>
      <c r="F345" s="245" t="s">
        <v>503</v>
      </c>
      <c r="G345" s="246"/>
      <c r="H345" s="246"/>
      <c r="I345" s="246"/>
      <c r="J345" s="151"/>
      <c r="K345" s="153">
        <v>17.582999999999998</v>
      </c>
      <c r="L345" s="151"/>
      <c r="M345" s="151"/>
      <c r="N345" s="151"/>
      <c r="O345" s="151"/>
      <c r="P345" s="151"/>
      <c r="Q345" s="151"/>
      <c r="R345" s="154"/>
      <c r="T345" s="155"/>
      <c r="U345" s="151"/>
      <c r="V345" s="151"/>
      <c r="W345" s="151"/>
      <c r="X345" s="151"/>
      <c r="Y345" s="151"/>
      <c r="Z345" s="151"/>
      <c r="AA345" s="156"/>
      <c r="AT345" s="157" t="s">
        <v>181</v>
      </c>
      <c r="AU345" s="157" t="s">
        <v>123</v>
      </c>
      <c r="AV345" s="10" t="s">
        <v>123</v>
      </c>
      <c r="AW345" s="10" t="s">
        <v>33</v>
      </c>
      <c r="AX345" s="10" t="s">
        <v>75</v>
      </c>
      <c r="AY345" s="157" t="s">
        <v>173</v>
      </c>
    </row>
    <row r="346" spans="2:65" s="11" customFormat="1" ht="16.5" customHeight="1">
      <c r="B346" s="158"/>
      <c r="C346" s="159"/>
      <c r="D346" s="159"/>
      <c r="E346" s="160" t="s">
        <v>5</v>
      </c>
      <c r="F346" s="243" t="s">
        <v>182</v>
      </c>
      <c r="G346" s="244"/>
      <c r="H346" s="244"/>
      <c r="I346" s="244"/>
      <c r="J346" s="159"/>
      <c r="K346" s="161">
        <v>106.048</v>
      </c>
      <c r="L346" s="159"/>
      <c r="M346" s="159"/>
      <c r="N346" s="159"/>
      <c r="O346" s="159"/>
      <c r="P346" s="159"/>
      <c r="Q346" s="159"/>
      <c r="R346" s="162"/>
      <c r="T346" s="163"/>
      <c r="U346" s="159"/>
      <c r="V346" s="159"/>
      <c r="W346" s="159"/>
      <c r="X346" s="159"/>
      <c r="Y346" s="159"/>
      <c r="Z346" s="159"/>
      <c r="AA346" s="164"/>
      <c r="AT346" s="165" t="s">
        <v>181</v>
      </c>
      <c r="AU346" s="165" t="s">
        <v>123</v>
      </c>
      <c r="AV346" s="11" t="s">
        <v>178</v>
      </c>
      <c r="AW346" s="11" t="s">
        <v>33</v>
      </c>
      <c r="AX346" s="11" t="s">
        <v>22</v>
      </c>
      <c r="AY346" s="165" t="s">
        <v>173</v>
      </c>
    </row>
    <row r="347" spans="2:65" s="1" customFormat="1" ht="16.5" customHeight="1">
      <c r="B347" s="140"/>
      <c r="C347" s="166" t="s">
        <v>512</v>
      </c>
      <c r="D347" s="166" t="s">
        <v>218</v>
      </c>
      <c r="E347" s="167" t="s">
        <v>513</v>
      </c>
      <c r="F347" s="247" t="s">
        <v>514</v>
      </c>
      <c r="G347" s="247"/>
      <c r="H347" s="247"/>
      <c r="I347" s="247"/>
      <c r="J347" s="168" t="s">
        <v>235</v>
      </c>
      <c r="K347" s="169">
        <v>121.955</v>
      </c>
      <c r="L347" s="248"/>
      <c r="M347" s="248"/>
      <c r="N347" s="248">
        <f>ROUND(L347*K347,2)</f>
        <v>0</v>
      </c>
      <c r="O347" s="240"/>
      <c r="P347" s="240"/>
      <c r="Q347" s="240"/>
      <c r="R347" s="145"/>
      <c r="T347" s="146" t="s">
        <v>5</v>
      </c>
      <c r="U347" s="43" t="s">
        <v>40</v>
      </c>
      <c r="V347" s="147">
        <v>0</v>
      </c>
      <c r="W347" s="147">
        <f>V347*K347</f>
        <v>0</v>
      </c>
      <c r="X347" s="147">
        <v>4.4999999999999997E-3</v>
      </c>
      <c r="Y347" s="147">
        <f>X347*K347</f>
        <v>0.54879749999999994</v>
      </c>
      <c r="Z347" s="147">
        <v>0</v>
      </c>
      <c r="AA347" s="148">
        <f>Z347*K347</f>
        <v>0</v>
      </c>
      <c r="AR347" s="21" t="s">
        <v>337</v>
      </c>
      <c r="AT347" s="21" t="s">
        <v>218</v>
      </c>
      <c r="AU347" s="21" t="s">
        <v>123</v>
      </c>
      <c r="AY347" s="21" t="s">
        <v>173</v>
      </c>
      <c r="BE347" s="149">
        <f>IF(U347="základní",N347,0)</f>
        <v>0</v>
      </c>
      <c r="BF347" s="149">
        <f>IF(U347="snížená",N347,0)</f>
        <v>0</v>
      </c>
      <c r="BG347" s="149">
        <f>IF(U347="zákl. přenesená",N347,0)</f>
        <v>0</v>
      </c>
      <c r="BH347" s="149">
        <f>IF(U347="sníž. přenesená",N347,0)</f>
        <v>0</v>
      </c>
      <c r="BI347" s="149">
        <f>IF(U347="nulová",N347,0)</f>
        <v>0</v>
      </c>
      <c r="BJ347" s="21" t="s">
        <v>22</v>
      </c>
      <c r="BK347" s="149">
        <f>ROUND(L347*K347,2)</f>
        <v>0</v>
      </c>
      <c r="BL347" s="21" t="s">
        <v>252</v>
      </c>
      <c r="BM347" s="21" t="s">
        <v>515</v>
      </c>
    </row>
    <row r="348" spans="2:65" s="1" customFormat="1" ht="38.25" customHeight="1">
      <c r="B348" s="140"/>
      <c r="C348" s="141" t="s">
        <v>516</v>
      </c>
      <c r="D348" s="141" t="s">
        <v>174</v>
      </c>
      <c r="E348" s="142" t="s">
        <v>517</v>
      </c>
      <c r="F348" s="239" t="s">
        <v>518</v>
      </c>
      <c r="G348" s="239"/>
      <c r="H348" s="239"/>
      <c r="I348" s="239"/>
      <c r="J348" s="143" t="s">
        <v>235</v>
      </c>
      <c r="K348" s="144">
        <v>34.72</v>
      </c>
      <c r="L348" s="240"/>
      <c r="M348" s="240"/>
      <c r="N348" s="240">
        <f>ROUND(L348*K348,2)</f>
        <v>0</v>
      </c>
      <c r="O348" s="240"/>
      <c r="P348" s="240"/>
      <c r="Q348" s="240"/>
      <c r="R348" s="145"/>
      <c r="T348" s="146" t="s">
        <v>5</v>
      </c>
      <c r="U348" s="43" t="s">
        <v>40</v>
      </c>
      <c r="V348" s="147">
        <v>0.1</v>
      </c>
      <c r="W348" s="147">
        <f>V348*K348</f>
        <v>3.472</v>
      </c>
      <c r="X348" s="147">
        <v>7.6000000000000004E-4</v>
      </c>
      <c r="Y348" s="147">
        <f>X348*K348</f>
        <v>2.63872E-2</v>
      </c>
      <c r="Z348" s="147">
        <v>0</v>
      </c>
      <c r="AA348" s="148">
        <f>Z348*K348</f>
        <v>0</v>
      </c>
      <c r="AR348" s="21" t="s">
        <v>252</v>
      </c>
      <c r="AT348" s="21" t="s">
        <v>174</v>
      </c>
      <c r="AU348" s="21" t="s">
        <v>123</v>
      </c>
      <c r="AY348" s="21" t="s">
        <v>173</v>
      </c>
      <c r="BE348" s="149">
        <f>IF(U348="základní",N348,0)</f>
        <v>0</v>
      </c>
      <c r="BF348" s="149">
        <f>IF(U348="snížená",N348,0)</f>
        <v>0</v>
      </c>
      <c r="BG348" s="149">
        <f>IF(U348="zákl. přenesená",N348,0)</f>
        <v>0</v>
      </c>
      <c r="BH348" s="149">
        <f>IF(U348="sníž. přenesená",N348,0)</f>
        <v>0</v>
      </c>
      <c r="BI348" s="149">
        <f>IF(U348="nulová",N348,0)</f>
        <v>0</v>
      </c>
      <c r="BJ348" s="21" t="s">
        <v>22</v>
      </c>
      <c r="BK348" s="149">
        <f>ROUND(L348*K348,2)</f>
        <v>0</v>
      </c>
      <c r="BL348" s="21" t="s">
        <v>252</v>
      </c>
      <c r="BM348" s="21" t="s">
        <v>519</v>
      </c>
    </row>
    <row r="349" spans="2:65" s="10" customFormat="1" ht="16.5" customHeight="1">
      <c r="B349" s="150"/>
      <c r="C349" s="151"/>
      <c r="D349" s="151"/>
      <c r="E349" s="152" t="s">
        <v>5</v>
      </c>
      <c r="F349" s="241" t="s">
        <v>520</v>
      </c>
      <c r="G349" s="242"/>
      <c r="H349" s="242"/>
      <c r="I349" s="242"/>
      <c r="J349" s="151"/>
      <c r="K349" s="153">
        <v>34.72</v>
      </c>
      <c r="L349" s="151"/>
      <c r="M349" s="151"/>
      <c r="N349" s="151"/>
      <c r="O349" s="151"/>
      <c r="P349" s="151"/>
      <c r="Q349" s="151"/>
      <c r="R349" s="154"/>
      <c r="T349" s="155"/>
      <c r="U349" s="151"/>
      <c r="V349" s="151"/>
      <c r="W349" s="151"/>
      <c r="X349" s="151"/>
      <c r="Y349" s="151"/>
      <c r="Z349" s="151"/>
      <c r="AA349" s="156"/>
      <c r="AT349" s="157" t="s">
        <v>181</v>
      </c>
      <c r="AU349" s="157" t="s">
        <v>123</v>
      </c>
      <c r="AV349" s="10" t="s">
        <v>123</v>
      </c>
      <c r="AW349" s="10" t="s">
        <v>33</v>
      </c>
      <c r="AX349" s="10" t="s">
        <v>75</v>
      </c>
      <c r="AY349" s="157" t="s">
        <v>173</v>
      </c>
    </row>
    <row r="350" spans="2:65" s="11" customFormat="1" ht="16.5" customHeight="1">
      <c r="B350" s="158"/>
      <c r="C350" s="159"/>
      <c r="D350" s="159"/>
      <c r="E350" s="160" t="s">
        <v>5</v>
      </c>
      <c r="F350" s="243" t="s">
        <v>182</v>
      </c>
      <c r="G350" s="244"/>
      <c r="H350" s="244"/>
      <c r="I350" s="244"/>
      <c r="J350" s="159"/>
      <c r="K350" s="161">
        <v>34.72</v>
      </c>
      <c r="L350" s="159"/>
      <c r="M350" s="159"/>
      <c r="N350" s="159"/>
      <c r="O350" s="159"/>
      <c r="P350" s="159"/>
      <c r="Q350" s="159"/>
      <c r="R350" s="162"/>
      <c r="T350" s="163"/>
      <c r="U350" s="159"/>
      <c r="V350" s="159"/>
      <c r="W350" s="159"/>
      <c r="X350" s="159"/>
      <c r="Y350" s="159"/>
      <c r="Z350" s="159"/>
      <c r="AA350" s="164"/>
      <c r="AT350" s="165" t="s">
        <v>181</v>
      </c>
      <c r="AU350" s="165" t="s">
        <v>123</v>
      </c>
      <c r="AV350" s="11" t="s">
        <v>178</v>
      </c>
      <c r="AW350" s="11" t="s">
        <v>33</v>
      </c>
      <c r="AX350" s="11" t="s">
        <v>22</v>
      </c>
      <c r="AY350" s="165" t="s">
        <v>173</v>
      </c>
    </row>
    <row r="351" spans="2:65" s="1" customFormat="1" ht="38.25" customHeight="1">
      <c r="B351" s="140"/>
      <c r="C351" s="141" t="s">
        <v>521</v>
      </c>
      <c r="D351" s="141" t="s">
        <v>174</v>
      </c>
      <c r="E351" s="142" t="s">
        <v>522</v>
      </c>
      <c r="F351" s="239" t="s">
        <v>523</v>
      </c>
      <c r="G351" s="239"/>
      <c r="H351" s="239"/>
      <c r="I351" s="239"/>
      <c r="J351" s="143" t="s">
        <v>524</v>
      </c>
      <c r="K351" s="144">
        <v>3.05</v>
      </c>
      <c r="L351" s="240"/>
      <c r="M351" s="240"/>
      <c r="N351" s="240">
        <f>ROUND(L351*K351,2)</f>
        <v>0</v>
      </c>
      <c r="O351" s="240"/>
      <c r="P351" s="240"/>
      <c r="Q351" s="240"/>
      <c r="R351" s="145"/>
      <c r="T351" s="146" t="s">
        <v>5</v>
      </c>
      <c r="U351" s="43" t="s">
        <v>40</v>
      </c>
      <c r="V351" s="147">
        <v>0</v>
      </c>
      <c r="W351" s="147">
        <f>V351*K351</f>
        <v>0</v>
      </c>
      <c r="X351" s="147">
        <v>0</v>
      </c>
      <c r="Y351" s="147">
        <f>X351*K351</f>
        <v>0</v>
      </c>
      <c r="Z351" s="147">
        <v>0</v>
      </c>
      <c r="AA351" s="148">
        <f>Z351*K351</f>
        <v>0</v>
      </c>
      <c r="AR351" s="21" t="s">
        <v>252</v>
      </c>
      <c r="AT351" s="21" t="s">
        <v>174</v>
      </c>
      <c r="AU351" s="21" t="s">
        <v>123</v>
      </c>
      <c r="AY351" s="21" t="s">
        <v>173</v>
      </c>
      <c r="BE351" s="149">
        <f>IF(U351="základní",N351,0)</f>
        <v>0</v>
      </c>
      <c r="BF351" s="149">
        <f>IF(U351="snížená",N351,0)</f>
        <v>0</v>
      </c>
      <c r="BG351" s="149">
        <f>IF(U351="zákl. přenesená",N351,0)</f>
        <v>0</v>
      </c>
      <c r="BH351" s="149">
        <f>IF(U351="sníž. přenesená",N351,0)</f>
        <v>0</v>
      </c>
      <c r="BI351" s="149">
        <f>IF(U351="nulová",N351,0)</f>
        <v>0</v>
      </c>
      <c r="BJ351" s="21" t="s">
        <v>22</v>
      </c>
      <c r="BK351" s="149">
        <f>ROUND(L351*K351,2)</f>
        <v>0</v>
      </c>
      <c r="BL351" s="21" t="s">
        <v>252</v>
      </c>
      <c r="BM351" s="21" t="s">
        <v>525</v>
      </c>
    </row>
    <row r="352" spans="2:65" s="9" customFormat="1" ht="29.85" customHeight="1">
      <c r="B352" s="129"/>
      <c r="C352" s="130"/>
      <c r="D352" s="139" t="s">
        <v>144</v>
      </c>
      <c r="E352" s="139"/>
      <c r="F352" s="139"/>
      <c r="G352" s="139"/>
      <c r="H352" s="139"/>
      <c r="I352" s="139"/>
      <c r="J352" s="139"/>
      <c r="K352" s="139"/>
      <c r="L352" s="139"/>
      <c r="M352" s="139"/>
      <c r="N352" s="251">
        <f>BK352</f>
        <v>0</v>
      </c>
      <c r="O352" s="252"/>
      <c r="P352" s="252"/>
      <c r="Q352" s="252"/>
      <c r="R352" s="132"/>
      <c r="T352" s="133"/>
      <c r="U352" s="130"/>
      <c r="V352" s="130"/>
      <c r="W352" s="134">
        <f>SUM(W353:W367)</f>
        <v>23.648703999999999</v>
      </c>
      <c r="X352" s="130"/>
      <c r="Y352" s="134">
        <f>SUM(Y353:Y367)</f>
        <v>0.43601575000000004</v>
      </c>
      <c r="Z352" s="130"/>
      <c r="AA352" s="135">
        <f>SUM(AA353:AA367)</f>
        <v>1.0604800000000001</v>
      </c>
      <c r="AR352" s="136" t="s">
        <v>123</v>
      </c>
      <c r="AT352" s="137" t="s">
        <v>74</v>
      </c>
      <c r="AU352" s="137" t="s">
        <v>22</v>
      </c>
      <c r="AY352" s="136" t="s">
        <v>173</v>
      </c>
      <c r="BK352" s="138">
        <f>SUM(BK353:BK367)</f>
        <v>0</v>
      </c>
    </row>
    <row r="353" spans="2:65" s="1" customFormat="1" ht="25.5" customHeight="1">
      <c r="B353" s="140"/>
      <c r="C353" s="141" t="s">
        <v>526</v>
      </c>
      <c r="D353" s="141" t="s">
        <v>174</v>
      </c>
      <c r="E353" s="142" t="s">
        <v>527</v>
      </c>
      <c r="F353" s="239" t="s">
        <v>528</v>
      </c>
      <c r="G353" s="239"/>
      <c r="H353" s="239"/>
      <c r="I353" s="239"/>
      <c r="J353" s="143" t="s">
        <v>235</v>
      </c>
      <c r="K353" s="144">
        <v>106.048</v>
      </c>
      <c r="L353" s="240"/>
      <c r="M353" s="240"/>
      <c r="N353" s="240">
        <f>ROUND(L353*K353,2)</f>
        <v>0</v>
      </c>
      <c r="O353" s="240"/>
      <c r="P353" s="240"/>
      <c r="Q353" s="240"/>
      <c r="R353" s="145"/>
      <c r="T353" s="146" t="s">
        <v>5</v>
      </c>
      <c r="U353" s="43" t="s">
        <v>40</v>
      </c>
      <c r="V353" s="147">
        <v>5.1999999999999998E-2</v>
      </c>
      <c r="W353" s="147">
        <f>V353*K353</f>
        <v>5.5144959999999994</v>
      </c>
      <c r="X353" s="147">
        <v>0</v>
      </c>
      <c r="Y353" s="147">
        <f>X353*K353</f>
        <v>0</v>
      </c>
      <c r="Z353" s="147">
        <v>0.01</v>
      </c>
      <c r="AA353" s="148">
        <f>Z353*K353</f>
        <v>1.0604800000000001</v>
      </c>
      <c r="AR353" s="21" t="s">
        <v>252</v>
      </c>
      <c r="AT353" s="21" t="s">
        <v>174</v>
      </c>
      <c r="AU353" s="21" t="s">
        <v>123</v>
      </c>
      <c r="AY353" s="21" t="s">
        <v>173</v>
      </c>
      <c r="BE353" s="149">
        <f>IF(U353="základní",N353,0)</f>
        <v>0</v>
      </c>
      <c r="BF353" s="149">
        <f>IF(U353="snížená",N353,0)</f>
        <v>0</v>
      </c>
      <c r="BG353" s="149">
        <f>IF(U353="zákl. přenesená",N353,0)</f>
        <v>0</v>
      </c>
      <c r="BH353" s="149">
        <f>IF(U353="sníž. přenesená",N353,0)</f>
        <v>0</v>
      </c>
      <c r="BI353" s="149">
        <f>IF(U353="nulová",N353,0)</f>
        <v>0</v>
      </c>
      <c r="BJ353" s="21" t="s">
        <v>22</v>
      </c>
      <c r="BK353" s="149">
        <f>ROUND(L353*K353,2)</f>
        <v>0</v>
      </c>
      <c r="BL353" s="21" t="s">
        <v>252</v>
      </c>
      <c r="BM353" s="21" t="s">
        <v>529</v>
      </c>
    </row>
    <row r="354" spans="2:65" s="10" customFormat="1" ht="16.5" customHeight="1">
      <c r="B354" s="150"/>
      <c r="C354" s="151"/>
      <c r="D354" s="151"/>
      <c r="E354" s="152" t="s">
        <v>5</v>
      </c>
      <c r="F354" s="241" t="s">
        <v>502</v>
      </c>
      <c r="G354" s="242"/>
      <c r="H354" s="242"/>
      <c r="I354" s="242"/>
      <c r="J354" s="151"/>
      <c r="K354" s="153">
        <v>88.465000000000003</v>
      </c>
      <c r="L354" s="151"/>
      <c r="M354" s="151"/>
      <c r="N354" s="151"/>
      <c r="O354" s="151"/>
      <c r="P354" s="151"/>
      <c r="Q354" s="151"/>
      <c r="R354" s="154"/>
      <c r="T354" s="155"/>
      <c r="U354" s="151"/>
      <c r="V354" s="151"/>
      <c r="W354" s="151"/>
      <c r="X354" s="151"/>
      <c r="Y354" s="151"/>
      <c r="Z354" s="151"/>
      <c r="AA354" s="156"/>
      <c r="AT354" s="157" t="s">
        <v>181</v>
      </c>
      <c r="AU354" s="157" t="s">
        <v>123</v>
      </c>
      <c r="AV354" s="10" t="s">
        <v>123</v>
      </c>
      <c r="AW354" s="10" t="s">
        <v>33</v>
      </c>
      <c r="AX354" s="10" t="s">
        <v>75</v>
      </c>
      <c r="AY354" s="157" t="s">
        <v>173</v>
      </c>
    </row>
    <row r="355" spans="2:65" s="10" customFormat="1" ht="25.5" customHeight="1">
      <c r="B355" s="150"/>
      <c r="C355" s="151"/>
      <c r="D355" s="151"/>
      <c r="E355" s="152" t="s">
        <v>5</v>
      </c>
      <c r="F355" s="245" t="s">
        <v>503</v>
      </c>
      <c r="G355" s="246"/>
      <c r="H355" s="246"/>
      <c r="I355" s="246"/>
      <c r="J355" s="151"/>
      <c r="K355" s="153">
        <v>17.582999999999998</v>
      </c>
      <c r="L355" s="151"/>
      <c r="M355" s="151"/>
      <c r="N355" s="151"/>
      <c r="O355" s="151"/>
      <c r="P355" s="151"/>
      <c r="Q355" s="151"/>
      <c r="R355" s="154"/>
      <c r="T355" s="155"/>
      <c r="U355" s="151"/>
      <c r="V355" s="151"/>
      <c r="W355" s="151"/>
      <c r="X355" s="151"/>
      <c r="Y355" s="151"/>
      <c r="Z355" s="151"/>
      <c r="AA355" s="156"/>
      <c r="AT355" s="157" t="s">
        <v>181</v>
      </c>
      <c r="AU355" s="157" t="s">
        <v>123</v>
      </c>
      <c r="AV355" s="10" t="s">
        <v>123</v>
      </c>
      <c r="AW355" s="10" t="s">
        <v>33</v>
      </c>
      <c r="AX355" s="10" t="s">
        <v>75</v>
      </c>
      <c r="AY355" s="157" t="s">
        <v>173</v>
      </c>
    </row>
    <row r="356" spans="2:65" s="11" customFormat="1" ht="16.5" customHeight="1">
      <c r="B356" s="158"/>
      <c r="C356" s="159"/>
      <c r="D356" s="159"/>
      <c r="E356" s="160" t="s">
        <v>5</v>
      </c>
      <c r="F356" s="243" t="s">
        <v>182</v>
      </c>
      <c r="G356" s="244"/>
      <c r="H356" s="244"/>
      <c r="I356" s="244"/>
      <c r="J356" s="159"/>
      <c r="K356" s="161">
        <v>106.048</v>
      </c>
      <c r="L356" s="159"/>
      <c r="M356" s="159"/>
      <c r="N356" s="159"/>
      <c r="O356" s="159"/>
      <c r="P356" s="159"/>
      <c r="Q356" s="159"/>
      <c r="R356" s="162"/>
      <c r="T356" s="163"/>
      <c r="U356" s="159"/>
      <c r="V356" s="159"/>
      <c r="W356" s="159"/>
      <c r="X356" s="159"/>
      <c r="Y356" s="159"/>
      <c r="Z356" s="159"/>
      <c r="AA356" s="164"/>
      <c r="AT356" s="165" t="s">
        <v>181</v>
      </c>
      <c r="AU356" s="165" t="s">
        <v>123</v>
      </c>
      <c r="AV356" s="11" t="s">
        <v>178</v>
      </c>
      <c r="AW356" s="11" t="s">
        <v>33</v>
      </c>
      <c r="AX356" s="11" t="s">
        <v>22</v>
      </c>
      <c r="AY356" s="165" t="s">
        <v>173</v>
      </c>
    </row>
    <row r="357" spans="2:65" s="1" customFormat="1" ht="25.5" customHeight="1">
      <c r="B357" s="140"/>
      <c r="C357" s="141" t="s">
        <v>530</v>
      </c>
      <c r="D357" s="141" t="s">
        <v>174</v>
      </c>
      <c r="E357" s="142" t="s">
        <v>531</v>
      </c>
      <c r="F357" s="239" t="s">
        <v>532</v>
      </c>
      <c r="G357" s="239"/>
      <c r="H357" s="239"/>
      <c r="I357" s="239"/>
      <c r="J357" s="143" t="s">
        <v>235</v>
      </c>
      <c r="K357" s="144">
        <v>106.048</v>
      </c>
      <c r="L357" s="240"/>
      <c r="M357" s="240"/>
      <c r="N357" s="240">
        <f>ROUND(L357*K357,2)</f>
        <v>0</v>
      </c>
      <c r="O357" s="240"/>
      <c r="P357" s="240"/>
      <c r="Q357" s="240"/>
      <c r="R357" s="145"/>
      <c r="T357" s="146" t="s">
        <v>5</v>
      </c>
      <c r="U357" s="43" t="s">
        <v>40</v>
      </c>
      <c r="V357" s="147">
        <v>0.06</v>
      </c>
      <c r="W357" s="147">
        <f>V357*K357</f>
        <v>6.3628799999999996</v>
      </c>
      <c r="X357" s="147">
        <v>1.9000000000000001E-4</v>
      </c>
      <c r="Y357" s="147">
        <f>X357*K357</f>
        <v>2.0149120000000003E-2</v>
      </c>
      <c r="Z357" s="147">
        <v>0</v>
      </c>
      <c r="AA357" s="148">
        <f>Z357*K357</f>
        <v>0</v>
      </c>
      <c r="AR357" s="21" t="s">
        <v>252</v>
      </c>
      <c r="AT357" s="21" t="s">
        <v>174</v>
      </c>
      <c r="AU357" s="21" t="s">
        <v>123</v>
      </c>
      <c r="AY357" s="21" t="s">
        <v>173</v>
      </c>
      <c r="BE357" s="149">
        <f>IF(U357="základní",N357,0)</f>
        <v>0</v>
      </c>
      <c r="BF357" s="149">
        <f>IF(U357="snížená",N357,0)</f>
        <v>0</v>
      </c>
      <c r="BG357" s="149">
        <f>IF(U357="zákl. přenesená",N357,0)</f>
        <v>0</v>
      </c>
      <c r="BH357" s="149">
        <f>IF(U357="sníž. přenesená",N357,0)</f>
        <v>0</v>
      </c>
      <c r="BI357" s="149">
        <f>IF(U357="nulová",N357,0)</f>
        <v>0</v>
      </c>
      <c r="BJ357" s="21" t="s">
        <v>22</v>
      </c>
      <c r="BK357" s="149">
        <f>ROUND(L357*K357,2)</f>
        <v>0</v>
      </c>
      <c r="BL357" s="21" t="s">
        <v>252</v>
      </c>
      <c r="BM357" s="21" t="s">
        <v>533</v>
      </c>
    </row>
    <row r="358" spans="2:65" s="10" customFormat="1" ht="16.5" customHeight="1">
      <c r="B358" s="150"/>
      <c r="C358" s="151"/>
      <c r="D358" s="151"/>
      <c r="E358" s="152" t="s">
        <v>5</v>
      </c>
      <c r="F358" s="241" t="s">
        <v>502</v>
      </c>
      <c r="G358" s="242"/>
      <c r="H358" s="242"/>
      <c r="I358" s="242"/>
      <c r="J358" s="151"/>
      <c r="K358" s="153">
        <v>88.465000000000003</v>
      </c>
      <c r="L358" s="151"/>
      <c r="M358" s="151"/>
      <c r="N358" s="151"/>
      <c r="O358" s="151"/>
      <c r="P358" s="151"/>
      <c r="Q358" s="151"/>
      <c r="R358" s="154"/>
      <c r="T358" s="155"/>
      <c r="U358" s="151"/>
      <c r="V358" s="151"/>
      <c r="W358" s="151"/>
      <c r="X358" s="151"/>
      <c r="Y358" s="151"/>
      <c r="Z358" s="151"/>
      <c r="AA358" s="156"/>
      <c r="AT358" s="157" t="s">
        <v>181</v>
      </c>
      <c r="AU358" s="157" t="s">
        <v>123</v>
      </c>
      <c r="AV358" s="10" t="s">
        <v>123</v>
      </c>
      <c r="AW358" s="10" t="s">
        <v>33</v>
      </c>
      <c r="AX358" s="10" t="s">
        <v>75</v>
      </c>
      <c r="AY358" s="157" t="s">
        <v>173</v>
      </c>
    </row>
    <row r="359" spans="2:65" s="10" customFormat="1" ht="25.5" customHeight="1">
      <c r="B359" s="150"/>
      <c r="C359" s="151"/>
      <c r="D359" s="151"/>
      <c r="E359" s="152" t="s">
        <v>5</v>
      </c>
      <c r="F359" s="245" t="s">
        <v>503</v>
      </c>
      <c r="G359" s="246"/>
      <c r="H359" s="246"/>
      <c r="I359" s="246"/>
      <c r="J359" s="151"/>
      <c r="K359" s="153">
        <v>17.582999999999998</v>
      </c>
      <c r="L359" s="151"/>
      <c r="M359" s="151"/>
      <c r="N359" s="151"/>
      <c r="O359" s="151"/>
      <c r="P359" s="151"/>
      <c r="Q359" s="151"/>
      <c r="R359" s="154"/>
      <c r="T359" s="155"/>
      <c r="U359" s="151"/>
      <c r="V359" s="151"/>
      <c r="W359" s="151"/>
      <c r="X359" s="151"/>
      <c r="Y359" s="151"/>
      <c r="Z359" s="151"/>
      <c r="AA359" s="156"/>
      <c r="AT359" s="157" t="s">
        <v>181</v>
      </c>
      <c r="AU359" s="157" t="s">
        <v>123</v>
      </c>
      <c r="AV359" s="10" t="s">
        <v>123</v>
      </c>
      <c r="AW359" s="10" t="s">
        <v>33</v>
      </c>
      <c r="AX359" s="10" t="s">
        <v>75</v>
      </c>
      <c r="AY359" s="157" t="s">
        <v>173</v>
      </c>
    </row>
    <row r="360" spans="2:65" s="11" customFormat="1" ht="16.5" customHeight="1">
      <c r="B360" s="158"/>
      <c r="C360" s="159"/>
      <c r="D360" s="159"/>
      <c r="E360" s="160" t="s">
        <v>5</v>
      </c>
      <c r="F360" s="243" t="s">
        <v>182</v>
      </c>
      <c r="G360" s="244"/>
      <c r="H360" s="244"/>
      <c r="I360" s="244"/>
      <c r="J360" s="159"/>
      <c r="K360" s="161">
        <v>106.048</v>
      </c>
      <c r="L360" s="159"/>
      <c r="M360" s="159"/>
      <c r="N360" s="159"/>
      <c r="O360" s="159"/>
      <c r="P360" s="159"/>
      <c r="Q360" s="159"/>
      <c r="R360" s="162"/>
      <c r="T360" s="163"/>
      <c r="U360" s="159"/>
      <c r="V360" s="159"/>
      <c r="W360" s="159"/>
      <c r="X360" s="159"/>
      <c r="Y360" s="159"/>
      <c r="Z360" s="159"/>
      <c r="AA360" s="164"/>
      <c r="AT360" s="165" t="s">
        <v>181</v>
      </c>
      <c r="AU360" s="165" t="s">
        <v>123</v>
      </c>
      <c r="AV360" s="11" t="s">
        <v>178</v>
      </c>
      <c r="AW360" s="11" t="s">
        <v>33</v>
      </c>
      <c r="AX360" s="11" t="s">
        <v>22</v>
      </c>
      <c r="AY360" s="165" t="s">
        <v>173</v>
      </c>
    </row>
    <row r="361" spans="2:65" s="1" customFormat="1" ht="16.5" customHeight="1">
      <c r="B361" s="140"/>
      <c r="C361" s="166" t="s">
        <v>534</v>
      </c>
      <c r="D361" s="166" t="s">
        <v>218</v>
      </c>
      <c r="E361" s="167" t="s">
        <v>535</v>
      </c>
      <c r="F361" s="247" t="s">
        <v>536</v>
      </c>
      <c r="G361" s="247"/>
      <c r="H361" s="247"/>
      <c r="I361" s="247"/>
      <c r="J361" s="168" t="s">
        <v>235</v>
      </c>
      <c r="K361" s="169">
        <v>121.955</v>
      </c>
      <c r="L361" s="248"/>
      <c r="M361" s="248"/>
      <c r="N361" s="248">
        <f>ROUND(L361*K361,2)</f>
        <v>0</v>
      </c>
      <c r="O361" s="240"/>
      <c r="P361" s="240"/>
      <c r="Q361" s="240"/>
      <c r="R361" s="145"/>
      <c r="T361" s="146" t="s">
        <v>5</v>
      </c>
      <c r="U361" s="43" t="s">
        <v>40</v>
      </c>
      <c r="V361" s="147">
        <v>0</v>
      </c>
      <c r="W361" s="147">
        <f>V361*K361</f>
        <v>0</v>
      </c>
      <c r="X361" s="147">
        <v>4.6999999999999999E-4</v>
      </c>
      <c r="Y361" s="147">
        <f>X361*K361</f>
        <v>5.7318849999999998E-2</v>
      </c>
      <c r="Z361" s="147">
        <v>0</v>
      </c>
      <c r="AA361" s="148">
        <f>Z361*K361</f>
        <v>0</v>
      </c>
      <c r="AR361" s="21" t="s">
        <v>337</v>
      </c>
      <c r="AT361" s="21" t="s">
        <v>218</v>
      </c>
      <c r="AU361" s="21" t="s">
        <v>123</v>
      </c>
      <c r="AY361" s="21" t="s">
        <v>173</v>
      </c>
      <c r="BE361" s="149">
        <f>IF(U361="základní",N361,0)</f>
        <v>0</v>
      </c>
      <c r="BF361" s="149">
        <f>IF(U361="snížená",N361,0)</f>
        <v>0</v>
      </c>
      <c r="BG361" s="149">
        <f>IF(U361="zákl. přenesená",N361,0)</f>
        <v>0</v>
      </c>
      <c r="BH361" s="149">
        <f>IF(U361="sníž. přenesená",N361,0)</f>
        <v>0</v>
      </c>
      <c r="BI361" s="149">
        <f>IF(U361="nulová",N361,0)</f>
        <v>0</v>
      </c>
      <c r="BJ361" s="21" t="s">
        <v>22</v>
      </c>
      <c r="BK361" s="149">
        <f>ROUND(L361*K361,2)</f>
        <v>0</v>
      </c>
      <c r="BL361" s="21" t="s">
        <v>252</v>
      </c>
      <c r="BM361" s="21" t="s">
        <v>537</v>
      </c>
    </row>
    <row r="362" spans="2:65" s="1" customFormat="1" ht="25.5" customHeight="1">
      <c r="B362" s="140"/>
      <c r="C362" s="141" t="s">
        <v>538</v>
      </c>
      <c r="D362" s="141" t="s">
        <v>174</v>
      </c>
      <c r="E362" s="142" t="s">
        <v>539</v>
      </c>
      <c r="F362" s="239" t="s">
        <v>540</v>
      </c>
      <c r="G362" s="239"/>
      <c r="H362" s="239"/>
      <c r="I362" s="239"/>
      <c r="J362" s="143" t="s">
        <v>235</v>
      </c>
      <c r="K362" s="144">
        <v>106.048</v>
      </c>
      <c r="L362" s="240"/>
      <c r="M362" s="240"/>
      <c r="N362" s="240">
        <f>ROUND(L362*K362,2)</f>
        <v>0</v>
      </c>
      <c r="O362" s="240"/>
      <c r="P362" s="240"/>
      <c r="Q362" s="240"/>
      <c r="R362" s="145"/>
      <c r="T362" s="146" t="s">
        <v>5</v>
      </c>
      <c r="U362" s="43" t="s">
        <v>40</v>
      </c>
      <c r="V362" s="147">
        <v>0.111</v>
      </c>
      <c r="W362" s="147">
        <f>V362*K362</f>
        <v>11.771328</v>
      </c>
      <c r="X362" s="147">
        <v>4.6000000000000001E-4</v>
      </c>
      <c r="Y362" s="147">
        <f>X362*K362</f>
        <v>4.8782080000000005E-2</v>
      </c>
      <c r="Z362" s="147">
        <v>0</v>
      </c>
      <c r="AA362" s="148">
        <f>Z362*K362</f>
        <v>0</v>
      </c>
      <c r="AR362" s="21" t="s">
        <v>252</v>
      </c>
      <c r="AT362" s="21" t="s">
        <v>174</v>
      </c>
      <c r="AU362" s="21" t="s">
        <v>123</v>
      </c>
      <c r="AY362" s="21" t="s">
        <v>173</v>
      </c>
      <c r="BE362" s="149">
        <f>IF(U362="základní",N362,0)</f>
        <v>0</v>
      </c>
      <c r="BF362" s="149">
        <f>IF(U362="snížená",N362,0)</f>
        <v>0</v>
      </c>
      <c r="BG362" s="149">
        <f>IF(U362="zákl. přenesená",N362,0)</f>
        <v>0</v>
      </c>
      <c r="BH362" s="149">
        <f>IF(U362="sníž. přenesená",N362,0)</f>
        <v>0</v>
      </c>
      <c r="BI362" s="149">
        <f>IF(U362="nulová",N362,0)</f>
        <v>0</v>
      </c>
      <c r="BJ362" s="21" t="s">
        <v>22</v>
      </c>
      <c r="BK362" s="149">
        <f>ROUND(L362*K362,2)</f>
        <v>0</v>
      </c>
      <c r="BL362" s="21" t="s">
        <v>252</v>
      </c>
      <c r="BM362" s="21" t="s">
        <v>541</v>
      </c>
    </row>
    <row r="363" spans="2:65" s="10" customFormat="1" ht="16.5" customHeight="1">
      <c r="B363" s="150"/>
      <c r="C363" s="151"/>
      <c r="D363" s="151"/>
      <c r="E363" s="152" t="s">
        <v>5</v>
      </c>
      <c r="F363" s="241" t="s">
        <v>502</v>
      </c>
      <c r="G363" s="242"/>
      <c r="H363" s="242"/>
      <c r="I363" s="242"/>
      <c r="J363" s="151"/>
      <c r="K363" s="153">
        <v>88.465000000000003</v>
      </c>
      <c r="L363" s="151"/>
      <c r="M363" s="151"/>
      <c r="N363" s="151"/>
      <c r="O363" s="151"/>
      <c r="P363" s="151"/>
      <c r="Q363" s="151"/>
      <c r="R363" s="154"/>
      <c r="T363" s="155"/>
      <c r="U363" s="151"/>
      <c r="V363" s="151"/>
      <c r="W363" s="151"/>
      <c r="X363" s="151"/>
      <c r="Y363" s="151"/>
      <c r="Z363" s="151"/>
      <c r="AA363" s="156"/>
      <c r="AT363" s="157" t="s">
        <v>181</v>
      </c>
      <c r="AU363" s="157" t="s">
        <v>123</v>
      </c>
      <c r="AV363" s="10" t="s">
        <v>123</v>
      </c>
      <c r="AW363" s="10" t="s">
        <v>33</v>
      </c>
      <c r="AX363" s="10" t="s">
        <v>75</v>
      </c>
      <c r="AY363" s="157" t="s">
        <v>173</v>
      </c>
    </row>
    <row r="364" spans="2:65" s="10" customFormat="1" ht="25.5" customHeight="1">
      <c r="B364" s="150"/>
      <c r="C364" s="151"/>
      <c r="D364" s="151"/>
      <c r="E364" s="152" t="s">
        <v>5</v>
      </c>
      <c r="F364" s="245" t="s">
        <v>503</v>
      </c>
      <c r="G364" s="246"/>
      <c r="H364" s="246"/>
      <c r="I364" s="246"/>
      <c r="J364" s="151"/>
      <c r="K364" s="153">
        <v>17.582999999999998</v>
      </c>
      <c r="L364" s="151"/>
      <c r="M364" s="151"/>
      <c r="N364" s="151"/>
      <c r="O364" s="151"/>
      <c r="P364" s="151"/>
      <c r="Q364" s="151"/>
      <c r="R364" s="154"/>
      <c r="T364" s="155"/>
      <c r="U364" s="151"/>
      <c r="V364" s="151"/>
      <c r="W364" s="151"/>
      <c r="X364" s="151"/>
      <c r="Y364" s="151"/>
      <c r="Z364" s="151"/>
      <c r="AA364" s="156"/>
      <c r="AT364" s="157" t="s">
        <v>181</v>
      </c>
      <c r="AU364" s="157" t="s">
        <v>123</v>
      </c>
      <c r="AV364" s="10" t="s">
        <v>123</v>
      </c>
      <c r="AW364" s="10" t="s">
        <v>33</v>
      </c>
      <c r="AX364" s="10" t="s">
        <v>75</v>
      </c>
      <c r="AY364" s="157" t="s">
        <v>173</v>
      </c>
    </row>
    <row r="365" spans="2:65" s="11" customFormat="1" ht="16.5" customHeight="1">
      <c r="B365" s="158"/>
      <c r="C365" s="159"/>
      <c r="D365" s="159"/>
      <c r="E365" s="160" t="s">
        <v>5</v>
      </c>
      <c r="F365" s="243" t="s">
        <v>182</v>
      </c>
      <c r="G365" s="244"/>
      <c r="H365" s="244"/>
      <c r="I365" s="244"/>
      <c r="J365" s="159"/>
      <c r="K365" s="161">
        <v>106.048</v>
      </c>
      <c r="L365" s="159"/>
      <c r="M365" s="159"/>
      <c r="N365" s="159"/>
      <c r="O365" s="159"/>
      <c r="P365" s="159"/>
      <c r="Q365" s="159"/>
      <c r="R365" s="162"/>
      <c r="T365" s="163"/>
      <c r="U365" s="159"/>
      <c r="V365" s="159"/>
      <c r="W365" s="159"/>
      <c r="X365" s="159"/>
      <c r="Y365" s="159"/>
      <c r="Z365" s="159"/>
      <c r="AA365" s="164"/>
      <c r="AT365" s="165" t="s">
        <v>181</v>
      </c>
      <c r="AU365" s="165" t="s">
        <v>123</v>
      </c>
      <c r="AV365" s="11" t="s">
        <v>178</v>
      </c>
      <c r="AW365" s="11" t="s">
        <v>33</v>
      </c>
      <c r="AX365" s="11" t="s">
        <v>22</v>
      </c>
      <c r="AY365" s="165" t="s">
        <v>173</v>
      </c>
    </row>
    <row r="366" spans="2:65" s="1" customFormat="1" ht="16.5" customHeight="1">
      <c r="B366" s="140"/>
      <c r="C366" s="166" t="s">
        <v>542</v>
      </c>
      <c r="D366" s="166" t="s">
        <v>218</v>
      </c>
      <c r="E366" s="167" t="s">
        <v>543</v>
      </c>
      <c r="F366" s="247" t="s">
        <v>544</v>
      </c>
      <c r="G366" s="247"/>
      <c r="H366" s="247"/>
      <c r="I366" s="247"/>
      <c r="J366" s="168" t="s">
        <v>235</v>
      </c>
      <c r="K366" s="169">
        <v>121.955</v>
      </c>
      <c r="L366" s="248"/>
      <c r="M366" s="248"/>
      <c r="N366" s="248">
        <f>ROUND(L366*K366,2)</f>
        <v>0</v>
      </c>
      <c r="O366" s="240"/>
      <c r="P366" s="240"/>
      <c r="Q366" s="240"/>
      <c r="R366" s="145"/>
      <c r="T366" s="146" t="s">
        <v>5</v>
      </c>
      <c r="U366" s="43" t="s">
        <v>40</v>
      </c>
      <c r="V366" s="147">
        <v>0</v>
      </c>
      <c r="W366" s="147">
        <f>V366*K366</f>
        <v>0</v>
      </c>
      <c r="X366" s="147">
        <v>2.5400000000000002E-3</v>
      </c>
      <c r="Y366" s="147">
        <f>X366*K366</f>
        <v>0.30976570000000003</v>
      </c>
      <c r="Z366" s="147">
        <v>0</v>
      </c>
      <c r="AA366" s="148">
        <f>Z366*K366</f>
        <v>0</v>
      </c>
      <c r="AR366" s="21" t="s">
        <v>337</v>
      </c>
      <c r="AT366" s="21" t="s">
        <v>218</v>
      </c>
      <c r="AU366" s="21" t="s">
        <v>123</v>
      </c>
      <c r="AY366" s="21" t="s">
        <v>173</v>
      </c>
      <c r="BE366" s="149">
        <f>IF(U366="základní",N366,0)</f>
        <v>0</v>
      </c>
      <c r="BF366" s="149">
        <f>IF(U366="snížená",N366,0)</f>
        <v>0</v>
      </c>
      <c r="BG366" s="149">
        <f>IF(U366="zákl. přenesená",N366,0)</f>
        <v>0</v>
      </c>
      <c r="BH366" s="149">
        <f>IF(U366="sníž. přenesená",N366,0)</f>
        <v>0</v>
      </c>
      <c r="BI366" s="149">
        <f>IF(U366="nulová",N366,0)</f>
        <v>0</v>
      </c>
      <c r="BJ366" s="21" t="s">
        <v>22</v>
      </c>
      <c r="BK366" s="149">
        <f>ROUND(L366*K366,2)</f>
        <v>0</v>
      </c>
      <c r="BL366" s="21" t="s">
        <v>252</v>
      </c>
      <c r="BM366" s="21" t="s">
        <v>545</v>
      </c>
    </row>
    <row r="367" spans="2:65" s="1" customFormat="1" ht="25.5" customHeight="1">
      <c r="B367" s="140"/>
      <c r="C367" s="141" t="s">
        <v>546</v>
      </c>
      <c r="D367" s="141" t="s">
        <v>174</v>
      </c>
      <c r="E367" s="142" t="s">
        <v>547</v>
      </c>
      <c r="F367" s="239" t="s">
        <v>548</v>
      </c>
      <c r="G367" s="239"/>
      <c r="H367" s="239"/>
      <c r="I367" s="239"/>
      <c r="J367" s="143" t="s">
        <v>524</v>
      </c>
      <c r="K367" s="144">
        <v>2.71</v>
      </c>
      <c r="L367" s="240"/>
      <c r="M367" s="240"/>
      <c r="N367" s="240">
        <f>ROUND(L367*K367,2)</f>
        <v>0</v>
      </c>
      <c r="O367" s="240"/>
      <c r="P367" s="240"/>
      <c r="Q367" s="240"/>
      <c r="R367" s="145"/>
      <c r="T367" s="146" t="s">
        <v>5</v>
      </c>
      <c r="U367" s="43" t="s">
        <v>40</v>
      </c>
      <c r="V367" s="147">
        <v>0</v>
      </c>
      <c r="W367" s="147">
        <f>V367*K367</f>
        <v>0</v>
      </c>
      <c r="X367" s="147">
        <v>0</v>
      </c>
      <c r="Y367" s="147">
        <f>X367*K367</f>
        <v>0</v>
      </c>
      <c r="Z367" s="147">
        <v>0</v>
      </c>
      <c r="AA367" s="148">
        <f>Z367*K367</f>
        <v>0</v>
      </c>
      <c r="AR367" s="21" t="s">
        <v>252</v>
      </c>
      <c r="AT367" s="21" t="s">
        <v>174</v>
      </c>
      <c r="AU367" s="21" t="s">
        <v>123</v>
      </c>
      <c r="AY367" s="21" t="s">
        <v>173</v>
      </c>
      <c r="BE367" s="149">
        <f>IF(U367="základní",N367,0)</f>
        <v>0</v>
      </c>
      <c r="BF367" s="149">
        <f>IF(U367="snížená",N367,0)</f>
        <v>0</v>
      </c>
      <c r="BG367" s="149">
        <f>IF(U367="zákl. přenesená",N367,0)</f>
        <v>0</v>
      </c>
      <c r="BH367" s="149">
        <f>IF(U367="sníž. přenesená",N367,0)</f>
        <v>0</v>
      </c>
      <c r="BI367" s="149">
        <f>IF(U367="nulová",N367,0)</f>
        <v>0</v>
      </c>
      <c r="BJ367" s="21" t="s">
        <v>22</v>
      </c>
      <c r="BK367" s="149">
        <f>ROUND(L367*K367,2)</f>
        <v>0</v>
      </c>
      <c r="BL367" s="21" t="s">
        <v>252</v>
      </c>
      <c r="BM367" s="21" t="s">
        <v>549</v>
      </c>
    </row>
    <row r="368" spans="2:65" s="9" customFormat="1" ht="29.85" customHeight="1">
      <c r="B368" s="129"/>
      <c r="C368" s="130"/>
      <c r="D368" s="139" t="s">
        <v>145</v>
      </c>
      <c r="E368" s="139"/>
      <c r="F368" s="139"/>
      <c r="G368" s="139"/>
      <c r="H368" s="139"/>
      <c r="I368" s="139"/>
      <c r="J368" s="139"/>
      <c r="K368" s="139"/>
      <c r="L368" s="139"/>
      <c r="M368" s="139"/>
      <c r="N368" s="251">
        <f>BK368</f>
        <v>0</v>
      </c>
      <c r="O368" s="252"/>
      <c r="P368" s="252"/>
      <c r="Q368" s="252"/>
      <c r="R368" s="132"/>
      <c r="T368" s="133"/>
      <c r="U368" s="130"/>
      <c r="V368" s="130"/>
      <c r="W368" s="134">
        <f>SUM(W369:W402)</f>
        <v>55.911208999999999</v>
      </c>
      <c r="X368" s="130"/>
      <c r="Y368" s="134">
        <f>SUM(Y369:Y402)</f>
        <v>1.1182543899999999</v>
      </c>
      <c r="Z368" s="130"/>
      <c r="AA368" s="135">
        <f>SUM(AA369:AA402)</f>
        <v>1.0211932500000001</v>
      </c>
      <c r="AR368" s="136" t="s">
        <v>123</v>
      </c>
      <c r="AT368" s="137" t="s">
        <v>74</v>
      </c>
      <c r="AU368" s="137" t="s">
        <v>22</v>
      </c>
      <c r="AY368" s="136" t="s">
        <v>173</v>
      </c>
      <c r="BK368" s="138">
        <f>SUM(BK369:BK402)</f>
        <v>0</v>
      </c>
    </row>
    <row r="369" spans="2:65" s="1" customFormat="1" ht="38.25" customHeight="1">
      <c r="B369" s="140"/>
      <c r="C369" s="141" t="s">
        <v>550</v>
      </c>
      <c r="D369" s="141" t="s">
        <v>174</v>
      </c>
      <c r="E369" s="142" t="s">
        <v>551</v>
      </c>
      <c r="F369" s="239" t="s">
        <v>552</v>
      </c>
      <c r="G369" s="239"/>
      <c r="H369" s="239"/>
      <c r="I369" s="239"/>
      <c r="J369" s="143" t="s">
        <v>235</v>
      </c>
      <c r="K369" s="144">
        <v>88.96</v>
      </c>
      <c r="L369" s="240"/>
      <c r="M369" s="240"/>
      <c r="N369" s="240">
        <f>ROUND(L369*K369,2)</f>
        <v>0</v>
      </c>
      <c r="O369" s="240"/>
      <c r="P369" s="240"/>
      <c r="Q369" s="240"/>
      <c r="R369" s="145"/>
      <c r="T369" s="146" t="s">
        <v>5</v>
      </c>
      <c r="U369" s="43" t="s">
        <v>40</v>
      </c>
      <c r="V369" s="147">
        <v>0.06</v>
      </c>
      <c r="W369" s="147">
        <f>V369*K369</f>
        <v>5.3375999999999992</v>
      </c>
      <c r="X369" s="147">
        <v>0</v>
      </c>
      <c r="Y369" s="147">
        <f>X369*K369</f>
        <v>0</v>
      </c>
      <c r="Z369" s="147">
        <v>0</v>
      </c>
      <c r="AA369" s="148">
        <f>Z369*K369</f>
        <v>0</v>
      </c>
      <c r="AR369" s="21" t="s">
        <v>252</v>
      </c>
      <c r="AT369" s="21" t="s">
        <v>174</v>
      </c>
      <c r="AU369" s="21" t="s">
        <v>123</v>
      </c>
      <c r="AY369" s="21" t="s">
        <v>173</v>
      </c>
      <c r="BE369" s="149">
        <f>IF(U369="základní",N369,0)</f>
        <v>0</v>
      </c>
      <c r="BF369" s="149">
        <f>IF(U369="snížená",N369,0)</f>
        <v>0</v>
      </c>
      <c r="BG369" s="149">
        <f>IF(U369="zákl. přenesená",N369,0)</f>
        <v>0</v>
      </c>
      <c r="BH369" s="149">
        <f>IF(U369="sníž. přenesená",N369,0)</f>
        <v>0</v>
      </c>
      <c r="BI369" s="149">
        <f>IF(U369="nulová",N369,0)</f>
        <v>0</v>
      </c>
      <c r="BJ369" s="21" t="s">
        <v>22</v>
      </c>
      <c r="BK369" s="149">
        <f>ROUND(L369*K369,2)</f>
        <v>0</v>
      </c>
      <c r="BL369" s="21" t="s">
        <v>252</v>
      </c>
      <c r="BM369" s="21" t="s">
        <v>553</v>
      </c>
    </row>
    <row r="370" spans="2:65" s="10" customFormat="1" ht="38.25" customHeight="1">
      <c r="B370" s="150"/>
      <c r="C370" s="151"/>
      <c r="D370" s="151"/>
      <c r="E370" s="152" t="s">
        <v>5</v>
      </c>
      <c r="F370" s="241" t="s">
        <v>387</v>
      </c>
      <c r="G370" s="242"/>
      <c r="H370" s="242"/>
      <c r="I370" s="242"/>
      <c r="J370" s="151"/>
      <c r="K370" s="153">
        <v>54.9</v>
      </c>
      <c r="L370" s="151"/>
      <c r="M370" s="151"/>
      <c r="N370" s="151"/>
      <c r="O370" s="151"/>
      <c r="P370" s="151"/>
      <c r="Q370" s="151"/>
      <c r="R370" s="154"/>
      <c r="T370" s="155"/>
      <c r="U370" s="151"/>
      <c r="V370" s="151"/>
      <c r="W370" s="151"/>
      <c r="X370" s="151"/>
      <c r="Y370" s="151"/>
      <c r="Z370" s="151"/>
      <c r="AA370" s="156"/>
      <c r="AT370" s="157" t="s">
        <v>181</v>
      </c>
      <c r="AU370" s="157" t="s">
        <v>123</v>
      </c>
      <c r="AV370" s="10" t="s">
        <v>123</v>
      </c>
      <c r="AW370" s="10" t="s">
        <v>33</v>
      </c>
      <c r="AX370" s="10" t="s">
        <v>75</v>
      </c>
      <c r="AY370" s="157" t="s">
        <v>173</v>
      </c>
    </row>
    <row r="371" spans="2:65" s="10" customFormat="1" ht="16.5" customHeight="1">
      <c r="B371" s="150"/>
      <c r="C371" s="151"/>
      <c r="D371" s="151"/>
      <c r="E371" s="152" t="s">
        <v>5</v>
      </c>
      <c r="F371" s="245" t="s">
        <v>314</v>
      </c>
      <c r="G371" s="246"/>
      <c r="H371" s="246"/>
      <c r="I371" s="246"/>
      <c r="J371" s="151"/>
      <c r="K371" s="153">
        <v>34.06</v>
      </c>
      <c r="L371" s="151"/>
      <c r="M371" s="151"/>
      <c r="N371" s="151"/>
      <c r="O371" s="151"/>
      <c r="P371" s="151"/>
      <c r="Q371" s="151"/>
      <c r="R371" s="154"/>
      <c r="T371" s="155"/>
      <c r="U371" s="151"/>
      <c r="V371" s="151"/>
      <c r="W371" s="151"/>
      <c r="X371" s="151"/>
      <c r="Y371" s="151"/>
      <c r="Z371" s="151"/>
      <c r="AA371" s="156"/>
      <c r="AT371" s="157" t="s">
        <v>181</v>
      </c>
      <c r="AU371" s="157" t="s">
        <v>123</v>
      </c>
      <c r="AV371" s="10" t="s">
        <v>123</v>
      </c>
      <c r="AW371" s="10" t="s">
        <v>33</v>
      </c>
      <c r="AX371" s="10" t="s">
        <v>75</v>
      </c>
      <c r="AY371" s="157" t="s">
        <v>173</v>
      </c>
    </row>
    <row r="372" spans="2:65" s="11" customFormat="1" ht="16.5" customHeight="1">
      <c r="B372" s="158"/>
      <c r="C372" s="159"/>
      <c r="D372" s="159"/>
      <c r="E372" s="160" t="s">
        <v>5</v>
      </c>
      <c r="F372" s="243" t="s">
        <v>182</v>
      </c>
      <c r="G372" s="244"/>
      <c r="H372" s="244"/>
      <c r="I372" s="244"/>
      <c r="J372" s="159"/>
      <c r="K372" s="161">
        <v>88.96</v>
      </c>
      <c r="L372" s="159"/>
      <c r="M372" s="159"/>
      <c r="N372" s="159"/>
      <c r="O372" s="159"/>
      <c r="P372" s="159"/>
      <c r="Q372" s="159"/>
      <c r="R372" s="162"/>
      <c r="T372" s="163"/>
      <c r="U372" s="159"/>
      <c r="V372" s="159"/>
      <c r="W372" s="159"/>
      <c r="X372" s="159"/>
      <c r="Y372" s="159"/>
      <c r="Z372" s="159"/>
      <c r="AA372" s="164"/>
      <c r="AT372" s="165" t="s">
        <v>181</v>
      </c>
      <c r="AU372" s="165" t="s">
        <v>123</v>
      </c>
      <c r="AV372" s="11" t="s">
        <v>178</v>
      </c>
      <c r="AW372" s="11" t="s">
        <v>33</v>
      </c>
      <c r="AX372" s="11" t="s">
        <v>22</v>
      </c>
      <c r="AY372" s="165" t="s">
        <v>173</v>
      </c>
    </row>
    <row r="373" spans="2:65" s="1" customFormat="1" ht="25.5" customHeight="1">
      <c r="B373" s="140"/>
      <c r="C373" s="166" t="s">
        <v>554</v>
      </c>
      <c r="D373" s="166" t="s">
        <v>218</v>
      </c>
      <c r="E373" s="167" t="s">
        <v>555</v>
      </c>
      <c r="F373" s="247" t="s">
        <v>556</v>
      </c>
      <c r="G373" s="247"/>
      <c r="H373" s="247"/>
      <c r="I373" s="247"/>
      <c r="J373" s="168" t="s">
        <v>235</v>
      </c>
      <c r="K373" s="169">
        <v>87.727999999999994</v>
      </c>
      <c r="L373" s="248"/>
      <c r="M373" s="248"/>
      <c r="N373" s="248">
        <f>ROUND(L373*K373,2)</f>
        <v>0</v>
      </c>
      <c r="O373" s="240"/>
      <c r="P373" s="240"/>
      <c r="Q373" s="240"/>
      <c r="R373" s="145"/>
      <c r="T373" s="146" t="s">
        <v>5</v>
      </c>
      <c r="U373" s="43" t="s">
        <v>40</v>
      </c>
      <c r="V373" s="147">
        <v>0</v>
      </c>
      <c r="W373" s="147">
        <f>V373*K373</f>
        <v>0</v>
      </c>
      <c r="X373" s="147">
        <v>1.25E-3</v>
      </c>
      <c r="Y373" s="147">
        <f>X373*K373</f>
        <v>0.10965999999999999</v>
      </c>
      <c r="Z373" s="147">
        <v>0</v>
      </c>
      <c r="AA373" s="148">
        <f>Z373*K373</f>
        <v>0</v>
      </c>
      <c r="AR373" s="21" t="s">
        <v>337</v>
      </c>
      <c r="AT373" s="21" t="s">
        <v>218</v>
      </c>
      <c r="AU373" s="21" t="s">
        <v>123</v>
      </c>
      <c r="AY373" s="21" t="s">
        <v>173</v>
      </c>
      <c r="BE373" s="149">
        <f>IF(U373="základní",N373,0)</f>
        <v>0</v>
      </c>
      <c r="BF373" s="149">
        <f>IF(U373="snížená",N373,0)</f>
        <v>0</v>
      </c>
      <c r="BG373" s="149">
        <f>IF(U373="zákl. přenesená",N373,0)</f>
        <v>0</v>
      </c>
      <c r="BH373" s="149">
        <f>IF(U373="sníž. přenesená",N373,0)</f>
        <v>0</v>
      </c>
      <c r="BI373" s="149">
        <f>IF(U373="nulová",N373,0)</f>
        <v>0</v>
      </c>
      <c r="BJ373" s="21" t="s">
        <v>22</v>
      </c>
      <c r="BK373" s="149">
        <f>ROUND(L373*K373,2)</f>
        <v>0</v>
      </c>
      <c r="BL373" s="21" t="s">
        <v>252</v>
      </c>
      <c r="BM373" s="21" t="s">
        <v>557</v>
      </c>
    </row>
    <row r="374" spans="2:65" s="10" customFormat="1" ht="16.5" customHeight="1">
      <c r="B374" s="150"/>
      <c r="C374" s="151"/>
      <c r="D374" s="151"/>
      <c r="E374" s="152" t="s">
        <v>5</v>
      </c>
      <c r="F374" s="241" t="s">
        <v>558</v>
      </c>
      <c r="G374" s="242"/>
      <c r="H374" s="242"/>
      <c r="I374" s="242"/>
      <c r="J374" s="151"/>
      <c r="K374" s="153">
        <v>86.007999999999996</v>
      </c>
      <c r="L374" s="151"/>
      <c r="M374" s="151"/>
      <c r="N374" s="151"/>
      <c r="O374" s="151"/>
      <c r="P374" s="151"/>
      <c r="Q374" s="151"/>
      <c r="R374" s="154"/>
      <c r="T374" s="155"/>
      <c r="U374" s="151"/>
      <c r="V374" s="151"/>
      <c r="W374" s="151"/>
      <c r="X374" s="151"/>
      <c r="Y374" s="151"/>
      <c r="Z374" s="151"/>
      <c r="AA374" s="156"/>
      <c r="AT374" s="157" t="s">
        <v>181</v>
      </c>
      <c r="AU374" s="157" t="s">
        <v>123</v>
      </c>
      <c r="AV374" s="10" t="s">
        <v>123</v>
      </c>
      <c r="AW374" s="10" t="s">
        <v>33</v>
      </c>
      <c r="AX374" s="10" t="s">
        <v>75</v>
      </c>
      <c r="AY374" s="157" t="s">
        <v>173</v>
      </c>
    </row>
    <row r="375" spans="2:65" s="11" customFormat="1" ht="16.5" customHeight="1">
      <c r="B375" s="158"/>
      <c r="C375" s="159"/>
      <c r="D375" s="159"/>
      <c r="E375" s="160" t="s">
        <v>5</v>
      </c>
      <c r="F375" s="243" t="s">
        <v>182</v>
      </c>
      <c r="G375" s="244"/>
      <c r="H375" s="244"/>
      <c r="I375" s="244"/>
      <c r="J375" s="159"/>
      <c r="K375" s="161">
        <v>86.007999999999996</v>
      </c>
      <c r="L375" s="159"/>
      <c r="M375" s="159"/>
      <c r="N375" s="159"/>
      <c r="O375" s="159"/>
      <c r="P375" s="159"/>
      <c r="Q375" s="159"/>
      <c r="R375" s="162"/>
      <c r="T375" s="163"/>
      <c r="U375" s="159"/>
      <c r="V375" s="159"/>
      <c r="W375" s="159"/>
      <c r="X375" s="159"/>
      <c r="Y375" s="159"/>
      <c r="Z375" s="159"/>
      <c r="AA375" s="164"/>
      <c r="AT375" s="165" t="s">
        <v>181</v>
      </c>
      <c r="AU375" s="165" t="s">
        <v>123</v>
      </c>
      <c r="AV375" s="11" t="s">
        <v>178</v>
      </c>
      <c r="AW375" s="11" t="s">
        <v>33</v>
      </c>
      <c r="AX375" s="11" t="s">
        <v>22</v>
      </c>
      <c r="AY375" s="165" t="s">
        <v>173</v>
      </c>
    </row>
    <row r="376" spans="2:65" s="1" customFormat="1" ht="25.5" customHeight="1">
      <c r="B376" s="140"/>
      <c r="C376" s="166" t="s">
        <v>559</v>
      </c>
      <c r="D376" s="166" t="s">
        <v>218</v>
      </c>
      <c r="E376" s="167" t="s">
        <v>560</v>
      </c>
      <c r="F376" s="247" t="s">
        <v>561</v>
      </c>
      <c r="G376" s="247"/>
      <c r="H376" s="247"/>
      <c r="I376" s="247"/>
      <c r="J376" s="168" t="s">
        <v>235</v>
      </c>
      <c r="K376" s="169">
        <v>3.0110000000000001</v>
      </c>
      <c r="L376" s="248"/>
      <c r="M376" s="248"/>
      <c r="N376" s="248">
        <f>ROUND(L376*K376,2)</f>
        <v>0</v>
      </c>
      <c r="O376" s="240"/>
      <c r="P376" s="240"/>
      <c r="Q376" s="240"/>
      <c r="R376" s="145"/>
      <c r="T376" s="146" t="s">
        <v>5</v>
      </c>
      <c r="U376" s="43" t="s">
        <v>40</v>
      </c>
      <c r="V376" s="147">
        <v>0</v>
      </c>
      <c r="W376" s="147">
        <f>V376*K376</f>
        <v>0</v>
      </c>
      <c r="X376" s="147">
        <v>3.0000000000000001E-3</v>
      </c>
      <c r="Y376" s="147">
        <f>X376*K376</f>
        <v>9.0330000000000011E-3</v>
      </c>
      <c r="Z376" s="147">
        <v>0</v>
      </c>
      <c r="AA376" s="148">
        <f>Z376*K376</f>
        <v>0</v>
      </c>
      <c r="AR376" s="21" t="s">
        <v>337</v>
      </c>
      <c r="AT376" s="21" t="s">
        <v>218</v>
      </c>
      <c r="AU376" s="21" t="s">
        <v>123</v>
      </c>
      <c r="AY376" s="21" t="s">
        <v>173</v>
      </c>
      <c r="BE376" s="149">
        <f>IF(U376="základní",N376,0)</f>
        <v>0</v>
      </c>
      <c r="BF376" s="149">
        <f>IF(U376="snížená",N376,0)</f>
        <v>0</v>
      </c>
      <c r="BG376" s="149">
        <f>IF(U376="zákl. přenesená",N376,0)</f>
        <v>0</v>
      </c>
      <c r="BH376" s="149">
        <f>IF(U376="sníž. přenesená",N376,0)</f>
        <v>0</v>
      </c>
      <c r="BI376" s="149">
        <f>IF(U376="nulová",N376,0)</f>
        <v>0</v>
      </c>
      <c r="BJ376" s="21" t="s">
        <v>22</v>
      </c>
      <c r="BK376" s="149">
        <f>ROUND(L376*K376,2)</f>
        <v>0</v>
      </c>
      <c r="BL376" s="21" t="s">
        <v>252</v>
      </c>
      <c r="BM376" s="21" t="s">
        <v>562</v>
      </c>
    </row>
    <row r="377" spans="2:65" s="10" customFormat="1" ht="16.5" customHeight="1">
      <c r="B377" s="150"/>
      <c r="C377" s="151"/>
      <c r="D377" s="151"/>
      <c r="E377" s="152" t="s">
        <v>5</v>
      </c>
      <c r="F377" s="241" t="s">
        <v>563</v>
      </c>
      <c r="G377" s="242"/>
      <c r="H377" s="242"/>
      <c r="I377" s="242"/>
      <c r="J377" s="151"/>
      <c r="K377" s="153">
        <v>2.952</v>
      </c>
      <c r="L377" s="151"/>
      <c r="M377" s="151"/>
      <c r="N377" s="151"/>
      <c r="O377" s="151"/>
      <c r="P377" s="151"/>
      <c r="Q377" s="151"/>
      <c r="R377" s="154"/>
      <c r="T377" s="155"/>
      <c r="U377" s="151"/>
      <c r="V377" s="151"/>
      <c r="W377" s="151"/>
      <c r="X377" s="151"/>
      <c r="Y377" s="151"/>
      <c r="Z377" s="151"/>
      <c r="AA377" s="156"/>
      <c r="AT377" s="157" t="s">
        <v>181</v>
      </c>
      <c r="AU377" s="157" t="s">
        <v>123</v>
      </c>
      <c r="AV377" s="10" t="s">
        <v>123</v>
      </c>
      <c r="AW377" s="10" t="s">
        <v>33</v>
      </c>
      <c r="AX377" s="10" t="s">
        <v>75</v>
      </c>
      <c r="AY377" s="157" t="s">
        <v>173</v>
      </c>
    </row>
    <row r="378" spans="2:65" s="11" customFormat="1" ht="16.5" customHeight="1">
      <c r="B378" s="158"/>
      <c r="C378" s="159"/>
      <c r="D378" s="159"/>
      <c r="E378" s="160" t="s">
        <v>5</v>
      </c>
      <c r="F378" s="243" t="s">
        <v>182</v>
      </c>
      <c r="G378" s="244"/>
      <c r="H378" s="244"/>
      <c r="I378" s="244"/>
      <c r="J378" s="159"/>
      <c r="K378" s="161">
        <v>2.952</v>
      </c>
      <c r="L378" s="159"/>
      <c r="M378" s="159"/>
      <c r="N378" s="159"/>
      <c r="O378" s="159"/>
      <c r="P378" s="159"/>
      <c r="Q378" s="159"/>
      <c r="R378" s="162"/>
      <c r="T378" s="163"/>
      <c r="U378" s="159"/>
      <c r="V378" s="159"/>
      <c r="W378" s="159"/>
      <c r="X378" s="159"/>
      <c r="Y378" s="159"/>
      <c r="Z378" s="159"/>
      <c r="AA378" s="164"/>
      <c r="AT378" s="165" t="s">
        <v>181</v>
      </c>
      <c r="AU378" s="165" t="s">
        <v>123</v>
      </c>
      <c r="AV378" s="11" t="s">
        <v>178</v>
      </c>
      <c r="AW378" s="11" t="s">
        <v>33</v>
      </c>
      <c r="AX378" s="11" t="s">
        <v>22</v>
      </c>
      <c r="AY378" s="165" t="s">
        <v>173</v>
      </c>
    </row>
    <row r="379" spans="2:65" s="1" customFormat="1" ht="25.5" customHeight="1">
      <c r="B379" s="140"/>
      <c r="C379" s="141" t="s">
        <v>564</v>
      </c>
      <c r="D379" s="141" t="s">
        <v>174</v>
      </c>
      <c r="E379" s="142" t="s">
        <v>565</v>
      </c>
      <c r="F379" s="239" t="s">
        <v>566</v>
      </c>
      <c r="G379" s="239"/>
      <c r="H379" s="239"/>
      <c r="I379" s="239"/>
      <c r="J379" s="143" t="s">
        <v>235</v>
      </c>
      <c r="K379" s="144">
        <v>88.96</v>
      </c>
      <c r="L379" s="240"/>
      <c r="M379" s="240"/>
      <c r="N379" s="240">
        <f>ROUND(L379*K379,2)</f>
        <v>0</v>
      </c>
      <c r="O379" s="240"/>
      <c r="P379" s="240"/>
      <c r="Q379" s="240"/>
      <c r="R379" s="145"/>
      <c r="T379" s="146" t="s">
        <v>5</v>
      </c>
      <c r="U379" s="43" t="s">
        <v>40</v>
      </c>
      <c r="V379" s="147">
        <v>0.02</v>
      </c>
      <c r="W379" s="147">
        <f>V379*K379</f>
        <v>1.7791999999999999</v>
      </c>
      <c r="X379" s="147">
        <v>0</v>
      </c>
      <c r="Y379" s="147">
        <f>X379*K379</f>
        <v>0</v>
      </c>
      <c r="Z379" s="147">
        <v>0</v>
      </c>
      <c r="AA379" s="148">
        <f>Z379*K379</f>
        <v>0</v>
      </c>
      <c r="AR379" s="21" t="s">
        <v>252</v>
      </c>
      <c r="AT379" s="21" t="s">
        <v>174</v>
      </c>
      <c r="AU379" s="21" t="s">
        <v>123</v>
      </c>
      <c r="AY379" s="21" t="s">
        <v>173</v>
      </c>
      <c r="BE379" s="149">
        <f>IF(U379="základní",N379,0)</f>
        <v>0</v>
      </c>
      <c r="BF379" s="149">
        <f>IF(U379="snížená",N379,0)</f>
        <v>0</v>
      </c>
      <c r="BG379" s="149">
        <f>IF(U379="zákl. přenesená",N379,0)</f>
        <v>0</v>
      </c>
      <c r="BH379" s="149">
        <f>IF(U379="sníž. přenesená",N379,0)</f>
        <v>0</v>
      </c>
      <c r="BI379" s="149">
        <f>IF(U379="nulová",N379,0)</f>
        <v>0</v>
      </c>
      <c r="BJ379" s="21" t="s">
        <v>22</v>
      </c>
      <c r="BK379" s="149">
        <f>ROUND(L379*K379,2)</f>
        <v>0</v>
      </c>
      <c r="BL379" s="21" t="s">
        <v>252</v>
      </c>
      <c r="BM379" s="21" t="s">
        <v>567</v>
      </c>
    </row>
    <row r="380" spans="2:65" s="10" customFormat="1" ht="38.25" customHeight="1">
      <c r="B380" s="150"/>
      <c r="C380" s="151"/>
      <c r="D380" s="151"/>
      <c r="E380" s="152" t="s">
        <v>5</v>
      </c>
      <c r="F380" s="241" t="s">
        <v>387</v>
      </c>
      <c r="G380" s="242"/>
      <c r="H380" s="242"/>
      <c r="I380" s="242"/>
      <c r="J380" s="151"/>
      <c r="K380" s="153">
        <v>54.9</v>
      </c>
      <c r="L380" s="151"/>
      <c r="M380" s="151"/>
      <c r="N380" s="151"/>
      <c r="O380" s="151"/>
      <c r="P380" s="151"/>
      <c r="Q380" s="151"/>
      <c r="R380" s="154"/>
      <c r="T380" s="155"/>
      <c r="U380" s="151"/>
      <c r="V380" s="151"/>
      <c r="W380" s="151"/>
      <c r="X380" s="151"/>
      <c r="Y380" s="151"/>
      <c r="Z380" s="151"/>
      <c r="AA380" s="156"/>
      <c r="AT380" s="157" t="s">
        <v>181</v>
      </c>
      <c r="AU380" s="157" t="s">
        <v>123</v>
      </c>
      <c r="AV380" s="10" t="s">
        <v>123</v>
      </c>
      <c r="AW380" s="10" t="s">
        <v>33</v>
      </c>
      <c r="AX380" s="10" t="s">
        <v>75</v>
      </c>
      <c r="AY380" s="157" t="s">
        <v>173</v>
      </c>
    </row>
    <row r="381" spans="2:65" s="10" customFormat="1" ht="16.5" customHeight="1">
      <c r="B381" s="150"/>
      <c r="C381" s="151"/>
      <c r="D381" s="151"/>
      <c r="E381" s="152" t="s">
        <v>5</v>
      </c>
      <c r="F381" s="245" t="s">
        <v>314</v>
      </c>
      <c r="G381" s="246"/>
      <c r="H381" s="246"/>
      <c r="I381" s="246"/>
      <c r="J381" s="151"/>
      <c r="K381" s="153">
        <v>34.06</v>
      </c>
      <c r="L381" s="151"/>
      <c r="M381" s="151"/>
      <c r="N381" s="151"/>
      <c r="O381" s="151"/>
      <c r="P381" s="151"/>
      <c r="Q381" s="151"/>
      <c r="R381" s="154"/>
      <c r="T381" s="155"/>
      <c r="U381" s="151"/>
      <c r="V381" s="151"/>
      <c r="W381" s="151"/>
      <c r="X381" s="151"/>
      <c r="Y381" s="151"/>
      <c r="Z381" s="151"/>
      <c r="AA381" s="156"/>
      <c r="AT381" s="157" t="s">
        <v>181</v>
      </c>
      <c r="AU381" s="157" t="s">
        <v>123</v>
      </c>
      <c r="AV381" s="10" t="s">
        <v>123</v>
      </c>
      <c r="AW381" s="10" t="s">
        <v>33</v>
      </c>
      <c r="AX381" s="10" t="s">
        <v>75</v>
      </c>
      <c r="AY381" s="157" t="s">
        <v>173</v>
      </c>
    </row>
    <row r="382" spans="2:65" s="11" customFormat="1" ht="16.5" customHeight="1">
      <c r="B382" s="158"/>
      <c r="C382" s="159"/>
      <c r="D382" s="159"/>
      <c r="E382" s="160" t="s">
        <v>5</v>
      </c>
      <c r="F382" s="243" t="s">
        <v>182</v>
      </c>
      <c r="G382" s="244"/>
      <c r="H382" s="244"/>
      <c r="I382" s="244"/>
      <c r="J382" s="159"/>
      <c r="K382" s="161">
        <v>88.96</v>
      </c>
      <c r="L382" s="159"/>
      <c r="M382" s="159"/>
      <c r="N382" s="159"/>
      <c r="O382" s="159"/>
      <c r="P382" s="159"/>
      <c r="Q382" s="159"/>
      <c r="R382" s="162"/>
      <c r="T382" s="163"/>
      <c r="U382" s="159"/>
      <c r="V382" s="159"/>
      <c r="W382" s="159"/>
      <c r="X382" s="159"/>
      <c r="Y382" s="159"/>
      <c r="Z382" s="159"/>
      <c r="AA382" s="164"/>
      <c r="AT382" s="165" t="s">
        <v>181</v>
      </c>
      <c r="AU382" s="165" t="s">
        <v>123</v>
      </c>
      <c r="AV382" s="11" t="s">
        <v>178</v>
      </c>
      <c r="AW382" s="11" t="s">
        <v>33</v>
      </c>
      <c r="AX382" s="11" t="s">
        <v>22</v>
      </c>
      <c r="AY382" s="165" t="s">
        <v>173</v>
      </c>
    </row>
    <row r="383" spans="2:65" s="1" customFormat="1" ht="16.5" customHeight="1">
      <c r="B383" s="140"/>
      <c r="C383" s="166" t="s">
        <v>568</v>
      </c>
      <c r="D383" s="166" t="s">
        <v>218</v>
      </c>
      <c r="E383" s="167" t="s">
        <v>569</v>
      </c>
      <c r="F383" s="247" t="s">
        <v>570</v>
      </c>
      <c r="G383" s="247"/>
      <c r="H383" s="247"/>
      <c r="I383" s="247"/>
      <c r="J383" s="168" t="s">
        <v>235</v>
      </c>
      <c r="K383" s="169">
        <v>93.408000000000001</v>
      </c>
      <c r="L383" s="248"/>
      <c r="M383" s="248"/>
      <c r="N383" s="248">
        <f>ROUND(L383*K383,2)</f>
        <v>0</v>
      </c>
      <c r="O383" s="240"/>
      <c r="P383" s="240"/>
      <c r="Q383" s="240"/>
      <c r="R383" s="145"/>
      <c r="T383" s="146" t="s">
        <v>5</v>
      </c>
      <c r="U383" s="43" t="s">
        <v>40</v>
      </c>
      <c r="V383" s="147">
        <v>0</v>
      </c>
      <c r="W383" s="147">
        <f>V383*K383</f>
        <v>0</v>
      </c>
      <c r="X383" s="147">
        <v>1.1E-4</v>
      </c>
      <c r="Y383" s="147">
        <f>X383*K383</f>
        <v>1.027488E-2</v>
      </c>
      <c r="Z383" s="147">
        <v>0</v>
      </c>
      <c r="AA383" s="148">
        <f>Z383*K383</f>
        <v>0</v>
      </c>
      <c r="AR383" s="21" t="s">
        <v>337</v>
      </c>
      <c r="AT383" s="21" t="s">
        <v>218</v>
      </c>
      <c r="AU383" s="21" t="s">
        <v>123</v>
      </c>
      <c r="AY383" s="21" t="s">
        <v>173</v>
      </c>
      <c r="BE383" s="149">
        <f>IF(U383="základní",N383,0)</f>
        <v>0</v>
      </c>
      <c r="BF383" s="149">
        <f>IF(U383="snížená",N383,0)</f>
        <v>0</v>
      </c>
      <c r="BG383" s="149">
        <f>IF(U383="zákl. přenesená",N383,0)</f>
        <v>0</v>
      </c>
      <c r="BH383" s="149">
        <f>IF(U383="sníž. přenesená",N383,0)</f>
        <v>0</v>
      </c>
      <c r="BI383" s="149">
        <f>IF(U383="nulová",N383,0)</f>
        <v>0</v>
      </c>
      <c r="BJ383" s="21" t="s">
        <v>22</v>
      </c>
      <c r="BK383" s="149">
        <f>ROUND(L383*K383,2)</f>
        <v>0</v>
      </c>
      <c r="BL383" s="21" t="s">
        <v>252</v>
      </c>
      <c r="BM383" s="21" t="s">
        <v>571</v>
      </c>
    </row>
    <row r="384" spans="2:65" s="1" customFormat="1" ht="38.25" customHeight="1">
      <c r="B384" s="140"/>
      <c r="C384" s="141" t="s">
        <v>572</v>
      </c>
      <c r="D384" s="141" t="s">
        <v>174</v>
      </c>
      <c r="E384" s="142" t="s">
        <v>573</v>
      </c>
      <c r="F384" s="239" t="s">
        <v>574</v>
      </c>
      <c r="G384" s="239"/>
      <c r="H384" s="239"/>
      <c r="I384" s="239"/>
      <c r="J384" s="143" t="s">
        <v>235</v>
      </c>
      <c r="K384" s="144">
        <v>194.51300000000001</v>
      </c>
      <c r="L384" s="240"/>
      <c r="M384" s="240"/>
      <c r="N384" s="240">
        <f>ROUND(L384*K384,2)</f>
        <v>0</v>
      </c>
      <c r="O384" s="240"/>
      <c r="P384" s="240"/>
      <c r="Q384" s="240"/>
      <c r="R384" s="145"/>
      <c r="T384" s="146" t="s">
        <v>5</v>
      </c>
      <c r="U384" s="43" t="s">
        <v>40</v>
      </c>
      <c r="V384" s="147">
        <v>7.2999999999999995E-2</v>
      </c>
      <c r="W384" s="147">
        <f>V384*K384</f>
        <v>14.199449</v>
      </c>
      <c r="X384" s="147">
        <v>0</v>
      </c>
      <c r="Y384" s="147">
        <f>X384*K384</f>
        <v>0</v>
      </c>
      <c r="Z384" s="147">
        <v>5.2500000000000003E-3</v>
      </c>
      <c r="AA384" s="148">
        <f>Z384*K384</f>
        <v>1.0211932500000001</v>
      </c>
      <c r="AR384" s="21" t="s">
        <v>252</v>
      </c>
      <c r="AT384" s="21" t="s">
        <v>174</v>
      </c>
      <c r="AU384" s="21" t="s">
        <v>123</v>
      </c>
      <c r="AY384" s="21" t="s">
        <v>173</v>
      </c>
      <c r="BE384" s="149">
        <f>IF(U384="základní",N384,0)</f>
        <v>0</v>
      </c>
      <c r="BF384" s="149">
        <f>IF(U384="snížená",N384,0)</f>
        <v>0</v>
      </c>
      <c r="BG384" s="149">
        <f>IF(U384="zákl. přenesená",N384,0)</f>
        <v>0</v>
      </c>
      <c r="BH384" s="149">
        <f>IF(U384="sníž. přenesená",N384,0)</f>
        <v>0</v>
      </c>
      <c r="BI384" s="149">
        <f>IF(U384="nulová",N384,0)</f>
        <v>0</v>
      </c>
      <c r="BJ384" s="21" t="s">
        <v>22</v>
      </c>
      <c r="BK384" s="149">
        <f>ROUND(L384*K384,2)</f>
        <v>0</v>
      </c>
      <c r="BL384" s="21" t="s">
        <v>252</v>
      </c>
      <c r="BM384" s="21" t="s">
        <v>575</v>
      </c>
    </row>
    <row r="385" spans="2:65" s="10" customFormat="1" ht="16.5" customHeight="1">
      <c r="B385" s="150"/>
      <c r="C385" s="151"/>
      <c r="D385" s="151"/>
      <c r="E385" s="152" t="s">
        <v>5</v>
      </c>
      <c r="F385" s="241" t="s">
        <v>576</v>
      </c>
      <c r="G385" s="242"/>
      <c r="H385" s="242"/>
      <c r="I385" s="242"/>
      <c r="J385" s="151"/>
      <c r="K385" s="153">
        <v>176.93</v>
      </c>
      <c r="L385" s="151"/>
      <c r="M385" s="151"/>
      <c r="N385" s="151"/>
      <c r="O385" s="151"/>
      <c r="P385" s="151"/>
      <c r="Q385" s="151"/>
      <c r="R385" s="154"/>
      <c r="T385" s="155"/>
      <c r="U385" s="151"/>
      <c r="V385" s="151"/>
      <c r="W385" s="151"/>
      <c r="X385" s="151"/>
      <c r="Y385" s="151"/>
      <c r="Z385" s="151"/>
      <c r="AA385" s="156"/>
      <c r="AT385" s="157" t="s">
        <v>181</v>
      </c>
      <c r="AU385" s="157" t="s">
        <v>123</v>
      </c>
      <c r="AV385" s="10" t="s">
        <v>123</v>
      </c>
      <c r="AW385" s="10" t="s">
        <v>33</v>
      </c>
      <c r="AX385" s="10" t="s">
        <v>75</v>
      </c>
      <c r="AY385" s="157" t="s">
        <v>173</v>
      </c>
    </row>
    <row r="386" spans="2:65" s="10" customFormat="1" ht="25.5" customHeight="1">
      <c r="B386" s="150"/>
      <c r="C386" s="151"/>
      <c r="D386" s="151"/>
      <c r="E386" s="152" t="s">
        <v>5</v>
      </c>
      <c r="F386" s="245" t="s">
        <v>503</v>
      </c>
      <c r="G386" s="246"/>
      <c r="H386" s="246"/>
      <c r="I386" s="246"/>
      <c r="J386" s="151"/>
      <c r="K386" s="153">
        <v>17.582999999999998</v>
      </c>
      <c r="L386" s="151"/>
      <c r="M386" s="151"/>
      <c r="N386" s="151"/>
      <c r="O386" s="151"/>
      <c r="P386" s="151"/>
      <c r="Q386" s="151"/>
      <c r="R386" s="154"/>
      <c r="T386" s="155"/>
      <c r="U386" s="151"/>
      <c r="V386" s="151"/>
      <c r="W386" s="151"/>
      <c r="X386" s="151"/>
      <c r="Y386" s="151"/>
      <c r="Z386" s="151"/>
      <c r="AA386" s="156"/>
      <c r="AT386" s="157" t="s">
        <v>181</v>
      </c>
      <c r="AU386" s="157" t="s">
        <v>123</v>
      </c>
      <c r="AV386" s="10" t="s">
        <v>123</v>
      </c>
      <c r="AW386" s="10" t="s">
        <v>33</v>
      </c>
      <c r="AX386" s="10" t="s">
        <v>75</v>
      </c>
      <c r="AY386" s="157" t="s">
        <v>173</v>
      </c>
    </row>
    <row r="387" spans="2:65" s="11" customFormat="1" ht="16.5" customHeight="1">
      <c r="B387" s="158"/>
      <c r="C387" s="159"/>
      <c r="D387" s="159"/>
      <c r="E387" s="160" t="s">
        <v>5</v>
      </c>
      <c r="F387" s="243" t="s">
        <v>182</v>
      </c>
      <c r="G387" s="244"/>
      <c r="H387" s="244"/>
      <c r="I387" s="244"/>
      <c r="J387" s="159"/>
      <c r="K387" s="161">
        <v>194.51300000000001</v>
      </c>
      <c r="L387" s="159"/>
      <c r="M387" s="159"/>
      <c r="N387" s="159"/>
      <c r="O387" s="159"/>
      <c r="P387" s="159"/>
      <c r="Q387" s="159"/>
      <c r="R387" s="162"/>
      <c r="T387" s="163"/>
      <c r="U387" s="159"/>
      <c r="V387" s="159"/>
      <c r="W387" s="159"/>
      <c r="X387" s="159"/>
      <c r="Y387" s="159"/>
      <c r="Z387" s="159"/>
      <c r="AA387" s="164"/>
      <c r="AT387" s="165" t="s">
        <v>181</v>
      </c>
      <c r="AU387" s="165" t="s">
        <v>123</v>
      </c>
      <c r="AV387" s="11" t="s">
        <v>178</v>
      </c>
      <c r="AW387" s="11" t="s">
        <v>33</v>
      </c>
      <c r="AX387" s="11" t="s">
        <v>22</v>
      </c>
      <c r="AY387" s="165" t="s">
        <v>173</v>
      </c>
    </row>
    <row r="388" spans="2:65" s="1" customFormat="1" ht="38.25" customHeight="1">
      <c r="B388" s="140"/>
      <c r="C388" s="141" t="s">
        <v>577</v>
      </c>
      <c r="D388" s="141" t="s">
        <v>174</v>
      </c>
      <c r="E388" s="142" t="s">
        <v>578</v>
      </c>
      <c r="F388" s="239" t="s">
        <v>579</v>
      </c>
      <c r="G388" s="239"/>
      <c r="H388" s="239"/>
      <c r="I388" s="239"/>
      <c r="J388" s="143" t="s">
        <v>235</v>
      </c>
      <c r="K388" s="144">
        <v>194.51300000000001</v>
      </c>
      <c r="L388" s="240"/>
      <c r="M388" s="240"/>
      <c r="N388" s="240">
        <f>ROUND(L388*K388,2)</f>
        <v>0</v>
      </c>
      <c r="O388" s="240"/>
      <c r="P388" s="240"/>
      <c r="Q388" s="240"/>
      <c r="R388" s="145"/>
      <c r="T388" s="146" t="s">
        <v>5</v>
      </c>
      <c r="U388" s="43" t="s">
        <v>40</v>
      </c>
      <c r="V388" s="147">
        <v>0.17</v>
      </c>
      <c r="W388" s="147">
        <f>V388*K388</f>
        <v>33.067210000000003</v>
      </c>
      <c r="X388" s="147">
        <v>1.0200000000000001E-3</v>
      </c>
      <c r="Y388" s="147">
        <f>X388*K388</f>
        <v>0.19840326000000003</v>
      </c>
      <c r="Z388" s="147">
        <v>0</v>
      </c>
      <c r="AA388" s="148">
        <f>Z388*K388</f>
        <v>0</v>
      </c>
      <c r="AR388" s="21" t="s">
        <v>252</v>
      </c>
      <c r="AT388" s="21" t="s">
        <v>174</v>
      </c>
      <c r="AU388" s="21" t="s">
        <v>123</v>
      </c>
      <c r="AY388" s="21" t="s">
        <v>173</v>
      </c>
      <c r="BE388" s="149">
        <f>IF(U388="základní",N388,0)</f>
        <v>0</v>
      </c>
      <c r="BF388" s="149">
        <f>IF(U388="snížená",N388,0)</f>
        <v>0</v>
      </c>
      <c r="BG388" s="149">
        <f>IF(U388="zákl. přenesená",N388,0)</f>
        <v>0</v>
      </c>
      <c r="BH388" s="149">
        <f>IF(U388="sníž. přenesená",N388,0)</f>
        <v>0</v>
      </c>
      <c r="BI388" s="149">
        <f>IF(U388="nulová",N388,0)</f>
        <v>0</v>
      </c>
      <c r="BJ388" s="21" t="s">
        <v>22</v>
      </c>
      <c r="BK388" s="149">
        <f>ROUND(L388*K388,2)</f>
        <v>0</v>
      </c>
      <c r="BL388" s="21" t="s">
        <v>252</v>
      </c>
      <c r="BM388" s="21" t="s">
        <v>580</v>
      </c>
    </row>
    <row r="389" spans="2:65" s="10" customFormat="1" ht="25.5" customHeight="1">
      <c r="B389" s="150"/>
      <c r="C389" s="151"/>
      <c r="D389" s="151"/>
      <c r="E389" s="152" t="s">
        <v>5</v>
      </c>
      <c r="F389" s="241" t="s">
        <v>581</v>
      </c>
      <c r="G389" s="242"/>
      <c r="H389" s="242"/>
      <c r="I389" s="242"/>
      <c r="J389" s="151"/>
      <c r="K389" s="153">
        <v>176.93</v>
      </c>
      <c r="L389" s="151"/>
      <c r="M389" s="151"/>
      <c r="N389" s="151"/>
      <c r="O389" s="151"/>
      <c r="P389" s="151"/>
      <c r="Q389" s="151"/>
      <c r="R389" s="154"/>
      <c r="T389" s="155"/>
      <c r="U389" s="151"/>
      <c r="V389" s="151"/>
      <c r="W389" s="151"/>
      <c r="X389" s="151"/>
      <c r="Y389" s="151"/>
      <c r="Z389" s="151"/>
      <c r="AA389" s="156"/>
      <c r="AT389" s="157" t="s">
        <v>181</v>
      </c>
      <c r="AU389" s="157" t="s">
        <v>123</v>
      </c>
      <c r="AV389" s="10" t="s">
        <v>123</v>
      </c>
      <c r="AW389" s="10" t="s">
        <v>33</v>
      </c>
      <c r="AX389" s="10" t="s">
        <v>75</v>
      </c>
      <c r="AY389" s="157" t="s">
        <v>173</v>
      </c>
    </row>
    <row r="390" spans="2:65" s="10" customFormat="1" ht="25.5" customHeight="1">
      <c r="B390" s="150"/>
      <c r="C390" s="151"/>
      <c r="D390" s="151"/>
      <c r="E390" s="152" t="s">
        <v>5</v>
      </c>
      <c r="F390" s="245" t="s">
        <v>503</v>
      </c>
      <c r="G390" s="246"/>
      <c r="H390" s="246"/>
      <c r="I390" s="246"/>
      <c r="J390" s="151"/>
      <c r="K390" s="153">
        <v>17.582999999999998</v>
      </c>
      <c r="L390" s="151"/>
      <c r="M390" s="151"/>
      <c r="N390" s="151"/>
      <c r="O390" s="151"/>
      <c r="P390" s="151"/>
      <c r="Q390" s="151"/>
      <c r="R390" s="154"/>
      <c r="T390" s="155"/>
      <c r="U390" s="151"/>
      <c r="V390" s="151"/>
      <c r="W390" s="151"/>
      <c r="X390" s="151"/>
      <c r="Y390" s="151"/>
      <c r="Z390" s="151"/>
      <c r="AA390" s="156"/>
      <c r="AT390" s="157" t="s">
        <v>181</v>
      </c>
      <c r="AU390" s="157" t="s">
        <v>123</v>
      </c>
      <c r="AV390" s="10" t="s">
        <v>123</v>
      </c>
      <c r="AW390" s="10" t="s">
        <v>33</v>
      </c>
      <c r="AX390" s="10" t="s">
        <v>75</v>
      </c>
      <c r="AY390" s="157" t="s">
        <v>173</v>
      </c>
    </row>
    <row r="391" spans="2:65" s="11" customFormat="1" ht="16.5" customHeight="1">
      <c r="B391" s="158"/>
      <c r="C391" s="159"/>
      <c r="D391" s="159"/>
      <c r="E391" s="160" t="s">
        <v>5</v>
      </c>
      <c r="F391" s="243" t="s">
        <v>182</v>
      </c>
      <c r="G391" s="244"/>
      <c r="H391" s="244"/>
      <c r="I391" s="244"/>
      <c r="J391" s="159"/>
      <c r="K391" s="161">
        <v>194.51300000000001</v>
      </c>
      <c r="L391" s="159"/>
      <c r="M391" s="159"/>
      <c r="N391" s="159"/>
      <c r="O391" s="159"/>
      <c r="P391" s="159"/>
      <c r="Q391" s="159"/>
      <c r="R391" s="162"/>
      <c r="T391" s="163"/>
      <c r="U391" s="159"/>
      <c r="V391" s="159"/>
      <c r="W391" s="159"/>
      <c r="X391" s="159"/>
      <c r="Y391" s="159"/>
      <c r="Z391" s="159"/>
      <c r="AA391" s="164"/>
      <c r="AT391" s="165" t="s">
        <v>181</v>
      </c>
      <c r="AU391" s="165" t="s">
        <v>123</v>
      </c>
      <c r="AV391" s="11" t="s">
        <v>178</v>
      </c>
      <c r="AW391" s="11" t="s">
        <v>33</v>
      </c>
      <c r="AX391" s="11" t="s">
        <v>22</v>
      </c>
      <c r="AY391" s="165" t="s">
        <v>173</v>
      </c>
    </row>
    <row r="392" spans="2:65" s="1" customFormat="1" ht="25.5" customHeight="1">
      <c r="B392" s="140"/>
      <c r="C392" s="166" t="s">
        <v>582</v>
      </c>
      <c r="D392" s="166" t="s">
        <v>218</v>
      </c>
      <c r="E392" s="167" t="s">
        <v>583</v>
      </c>
      <c r="F392" s="247" t="s">
        <v>584</v>
      </c>
      <c r="G392" s="247"/>
      <c r="H392" s="247"/>
      <c r="I392" s="247"/>
      <c r="J392" s="168" t="s">
        <v>235</v>
      </c>
      <c r="K392" s="169">
        <v>17.934999999999999</v>
      </c>
      <c r="L392" s="248"/>
      <c r="M392" s="248"/>
      <c r="N392" s="248">
        <f>ROUND(L392*K392,2)</f>
        <v>0</v>
      </c>
      <c r="O392" s="240"/>
      <c r="P392" s="240"/>
      <c r="Q392" s="240"/>
      <c r="R392" s="145"/>
      <c r="T392" s="146" t="s">
        <v>5</v>
      </c>
      <c r="U392" s="43" t="s">
        <v>40</v>
      </c>
      <c r="V392" s="147">
        <v>0</v>
      </c>
      <c r="W392" s="147">
        <f>V392*K392</f>
        <v>0</v>
      </c>
      <c r="X392" s="147">
        <v>2.5000000000000001E-3</v>
      </c>
      <c r="Y392" s="147">
        <f>X392*K392</f>
        <v>4.4837499999999995E-2</v>
      </c>
      <c r="Z392" s="147">
        <v>0</v>
      </c>
      <c r="AA392" s="148">
        <f>Z392*K392</f>
        <v>0</v>
      </c>
      <c r="AR392" s="21" t="s">
        <v>337</v>
      </c>
      <c r="AT392" s="21" t="s">
        <v>218</v>
      </c>
      <c r="AU392" s="21" t="s">
        <v>123</v>
      </c>
      <c r="AY392" s="21" t="s">
        <v>173</v>
      </c>
      <c r="BE392" s="149">
        <f>IF(U392="základní",N392,0)</f>
        <v>0</v>
      </c>
      <c r="BF392" s="149">
        <f>IF(U392="snížená",N392,0)</f>
        <v>0</v>
      </c>
      <c r="BG392" s="149">
        <f>IF(U392="zákl. přenesená",N392,0)</f>
        <v>0</v>
      </c>
      <c r="BH392" s="149">
        <f>IF(U392="sníž. přenesená",N392,0)</f>
        <v>0</v>
      </c>
      <c r="BI392" s="149">
        <f>IF(U392="nulová",N392,0)</f>
        <v>0</v>
      </c>
      <c r="BJ392" s="21" t="s">
        <v>22</v>
      </c>
      <c r="BK392" s="149">
        <f>ROUND(L392*K392,2)</f>
        <v>0</v>
      </c>
      <c r="BL392" s="21" t="s">
        <v>252</v>
      </c>
      <c r="BM392" s="21" t="s">
        <v>585</v>
      </c>
    </row>
    <row r="393" spans="2:65" s="10" customFormat="1" ht="25.5" customHeight="1">
      <c r="B393" s="150"/>
      <c r="C393" s="151"/>
      <c r="D393" s="151"/>
      <c r="E393" s="152" t="s">
        <v>5</v>
      </c>
      <c r="F393" s="241" t="s">
        <v>503</v>
      </c>
      <c r="G393" s="242"/>
      <c r="H393" s="242"/>
      <c r="I393" s="242"/>
      <c r="J393" s="151"/>
      <c r="K393" s="153">
        <v>17.582999999999998</v>
      </c>
      <c r="L393" s="151"/>
      <c r="M393" s="151"/>
      <c r="N393" s="151"/>
      <c r="O393" s="151"/>
      <c r="P393" s="151"/>
      <c r="Q393" s="151"/>
      <c r="R393" s="154"/>
      <c r="T393" s="155"/>
      <c r="U393" s="151"/>
      <c r="V393" s="151"/>
      <c r="W393" s="151"/>
      <c r="X393" s="151"/>
      <c r="Y393" s="151"/>
      <c r="Z393" s="151"/>
      <c r="AA393" s="156"/>
      <c r="AT393" s="157" t="s">
        <v>181</v>
      </c>
      <c r="AU393" s="157" t="s">
        <v>123</v>
      </c>
      <c r="AV393" s="10" t="s">
        <v>123</v>
      </c>
      <c r="AW393" s="10" t="s">
        <v>33</v>
      </c>
      <c r="AX393" s="10" t="s">
        <v>75</v>
      </c>
      <c r="AY393" s="157" t="s">
        <v>173</v>
      </c>
    </row>
    <row r="394" spans="2:65" s="11" customFormat="1" ht="16.5" customHeight="1">
      <c r="B394" s="158"/>
      <c r="C394" s="159"/>
      <c r="D394" s="159"/>
      <c r="E394" s="160" t="s">
        <v>5</v>
      </c>
      <c r="F394" s="243" t="s">
        <v>182</v>
      </c>
      <c r="G394" s="244"/>
      <c r="H394" s="244"/>
      <c r="I394" s="244"/>
      <c r="J394" s="159"/>
      <c r="K394" s="161">
        <v>17.582999999999998</v>
      </c>
      <c r="L394" s="159"/>
      <c r="M394" s="159"/>
      <c r="N394" s="159"/>
      <c r="O394" s="159"/>
      <c r="P394" s="159"/>
      <c r="Q394" s="159"/>
      <c r="R394" s="162"/>
      <c r="T394" s="163"/>
      <c r="U394" s="159"/>
      <c r="V394" s="159"/>
      <c r="W394" s="159"/>
      <c r="X394" s="159"/>
      <c r="Y394" s="159"/>
      <c r="Z394" s="159"/>
      <c r="AA394" s="164"/>
      <c r="AT394" s="165" t="s">
        <v>181</v>
      </c>
      <c r="AU394" s="165" t="s">
        <v>123</v>
      </c>
      <c r="AV394" s="11" t="s">
        <v>178</v>
      </c>
      <c r="AW394" s="11" t="s">
        <v>33</v>
      </c>
      <c r="AX394" s="11" t="s">
        <v>22</v>
      </c>
      <c r="AY394" s="165" t="s">
        <v>173</v>
      </c>
    </row>
    <row r="395" spans="2:65" s="1" customFormat="1" ht="25.5" customHeight="1">
      <c r="B395" s="140"/>
      <c r="C395" s="166" t="s">
        <v>586</v>
      </c>
      <c r="D395" s="166" t="s">
        <v>218</v>
      </c>
      <c r="E395" s="167" t="s">
        <v>587</v>
      </c>
      <c r="F395" s="247" t="s">
        <v>588</v>
      </c>
      <c r="G395" s="247"/>
      <c r="H395" s="247"/>
      <c r="I395" s="247"/>
      <c r="J395" s="168" t="s">
        <v>235</v>
      </c>
      <c r="K395" s="169">
        <v>180.46899999999999</v>
      </c>
      <c r="L395" s="248"/>
      <c r="M395" s="248"/>
      <c r="N395" s="248">
        <f>ROUND(L395*K395,2)</f>
        <v>0</v>
      </c>
      <c r="O395" s="240"/>
      <c r="P395" s="240"/>
      <c r="Q395" s="240"/>
      <c r="R395" s="145"/>
      <c r="T395" s="146" t="s">
        <v>5</v>
      </c>
      <c r="U395" s="43" t="s">
        <v>40</v>
      </c>
      <c r="V395" s="147">
        <v>0</v>
      </c>
      <c r="W395" s="147">
        <f>V395*K395</f>
        <v>0</v>
      </c>
      <c r="X395" s="147">
        <v>4.0000000000000001E-3</v>
      </c>
      <c r="Y395" s="147">
        <f>X395*K395</f>
        <v>0.72187599999999996</v>
      </c>
      <c r="Z395" s="147">
        <v>0</v>
      </c>
      <c r="AA395" s="148">
        <f>Z395*K395</f>
        <v>0</v>
      </c>
      <c r="AR395" s="21" t="s">
        <v>337</v>
      </c>
      <c r="AT395" s="21" t="s">
        <v>218</v>
      </c>
      <c r="AU395" s="21" t="s">
        <v>123</v>
      </c>
      <c r="AY395" s="21" t="s">
        <v>173</v>
      </c>
      <c r="BE395" s="149">
        <f>IF(U395="základní",N395,0)</f>
        <v>0</v>
      </c>
      <c r="BF395" s="149">
        <f>IF(U395="snížená",N395,0)</f>
        <v>0</v>
      </c>
      <c r="BG395" s="149">
        <f>IF(U395="zákl. přenesená",N395,0)</f>
        <v>0</v>
      </c>
      <c r="BH395" s="149">
        <f>IF(U395="sníž. přenesená",N395,0)</f>
        <v>0</v>
      </c>
      <c r="BI395" s="149">
        <f>IF(U395="nulová",N395,0)</f>
        <v>0</v>
      </c>
      <c r="BJ395" s="21" t="s">
        <v>22</v>
      </c>
      <c r="BK395" s="149">
        <f>ROUND(L395*K395,2)</f>
        <v>0</v>
      </c>
      <c r="BL395" s="21" t="s">
        <v>252</v>
      </c>
      <c r="BM395" s="21" t="s">
        <v>589</v>
      </c>
    </row>
    <row r="396" spans="2:65" s="10" customFormat="1" ht="25.5" customHeight="1">
      <c r="B396" s="150"/>
      <c r="C396" s="151"/>
      <c r="D396" s="151"/>
      <c r="E396" s="152" t="s">
        <v>5</v>
      </c>
      <c r="F396" s="241" t="s">
        <v>581</v>
      </c>
      <c r="G396" s="242"/>
      <c r="H396" s="242"/>
      <c r="I396" s="242"/>
      <c r="J396" s="151"/>
      <c r="K396" s="153">
        <v>176.93</v>
      </c>
      <c r="L396" s="151"/>
      <c r="M396" s="151"/>
      <c r="N396" s="151"/>
      <c r="O396" s="151"/>
      <c r="P396" s="151"/>
      <c r="Q396" s="151"/>
      <c r="R396" s="154"/>
      <c r="T396" s="155"/>
      <c r="U396" s="151"/>
      <c r="V396" s="151"/>
      <c r="W396" s="151"/>
      <c r="X396" s="151"/>
      <c r="Y396" s="151"/>
      <c r="Z396" s="151"/>
      <c r="AA396" s="156"/>
      <c r="AT396" s="157" t="s">
        <v>181</v>
      </c>
      <c r="AU396" s="157" t="s">
        <v>123</v>
      </c>
      <c r="AV396" s="10" t="s">
        <v>123</v>
      </c>
      <c r="AW396" s="10" t="s">
        <v>33</v>
      </c>
      <c r="AX396" s="10" t="s">
        <v>75</v>
      </c>
      <c r="AY396" s="157" t="s">
        <v>173</v>
      </c>
    </row>
    <row r="397" spans="2:65" s="11" customFormat="1" ht="16.5" customHeight="1">
      <c r="B397" s="158"/>
      <c r="C397" s="159"/>
      <c r="D397" s="159"/>
      <c r="E397" s="160" t="s">
        <v>5</v>
      </c>
      <c r="F397" s="243" t="s">
        <v>182</v>
      </c>
      <c r="G397" s="244"/>
      <c r="H397" s="244"/>
      <c r="I397" s="244"/>
      <c r="J397" s="159"/>
      <c r="K397" s="161">
        <v>176.93</v>
      </c>
      <c r="L397" s="159"/>
      <c r="M397" s="159"/>
      <c r="N397" s="159"/>
      <c r="O397" s="159"/>
      <c r="P397" s="159"/>
      <c r="Q397" s="159"/>
      <c r="R397" s="162"/>
      <c r="T397" s="163"/>
      <c r="U397" s="159"/>
      <c r="V397" s="159"/>
      <c r="W397" s="159"/>
      <c r="X397" s="159"/>
      <c r="Y397" s="159"/>
      <c r="Z397" s="159"/>
      <c r="AA397" s="164"/>
      <c r="AT397" s="165" t="s">
        <v>181</v>
      </c>
      <c r="AU397" s="165" t="s">
        <v>123</v>
      </c>
      <c r="AV397" s="11" t="s">
        <v>178</v>
      </c>
      <c r="AW397" s="11" t="s">
        <v>33</v>
      </c>
      <c r="AX397" s="11" t="s">
        <v>22</v>
      </c>
      <c r="AY397" s="165" t="s">
        <v>173</v>
      </c>
    </row>
    <row r="398" spans="2:65" s="1" customFormat="1" ht="25.5" customHeight="1">
      <c r="B398" s="140"/>
      <c r="C398" s="141" t="s">
        <v>590</v>
      </c>
      <c r="D398" s="141" t="s">
        <v>174</v>
      </c>
      <c r="E398" s="142" t="s">
        <v>591</v>
      </c>
      <c r="F398" s="239" t="s">
        <v>592</v>
      </c>
      <c r="G398" s="239"/>
      <c r="H398" s="239"/>
      <c r="I398" s="239"/>
      <c r="J398" s="143" t="s">
        <v>249</v>
      </c>
      <c r="K398" s="144">
        <v>33.950000000000003</v>
      </c>
      <c r="L398" s="240"/>
      <c r="M398" s="240"/>
      <c r="N398" s="240">
        <f>ROUND(L398*K398,2)</f>
        <v>0</v>
      </c>
      <c r="O398" s="240"/>
      <c r="P398" s="240"/>
      <c r="Q398" s="240"/>
      <c r="R398" s="145"/>
      <c r="T398" s="146" t="s">
        <v>5</v>
      </c>
      <c r="U398" s="43" t="s">
        <v>40</v>
      </c>
      <c r="V398" s="147">
        <v>4.4999999999999998E-2</v>
      </c>
      <c r="W398" s="147">
        <f>V398*K398</f>
        <v>1.5277500000000002</v>
      </c>
      <c r="X398" s="147">
        <v>0</v>
      </c>
      <c r="Y398" s="147">
        <f>X398*K398</f>
        <v>0</v>
      </c>
      <c r="Z398" s="147">
        <v>0</v>
      </c>
      <c r="AA398" s="148">
        <f>Z398*K398</f>
        <v>0</v>
      </c>
      <c r="AR398" s="21" t="s">
        <v>252</v>
      </c>
      <c r="AT398" s="21" t="s">
        <v>174</v>
      </c>
      <c r="AU398" s="21" t="s">
        <v>123</v>
      </c>
      <c r="AY398" s="21" t="s">
        <v>173</v>
      </c>
      <c r="BE398" s="149">
        <f>IF(U398="základní",N398,0)</f>
        <v>0</v>
      </c>
      <c r="BF398" s="149">
        <f>IF(U398="snížená",N398,0)</f>
        <v>0</v>
      </c>
      <c r="BG398" s="149">
        <f>IF(U398="zákl. přenesená",N398,0)</f>
        <v>0</v>
      </c>
      <c r="BH398" s="149">
        <f>IF(U398="sníž. přenesená",N398,0)</f>
        <v>0</v>
      </c>
      <c r="BI398" s="149">
        <f>IF(U398="nulová",N398,0)</f>
        <v>0</v>
      </c>
      <c r="BJ398" s="21" t="s">
        <v>22</v>
      </c>
      <c r="BK398" s="149">
        <f>ROUND(L398*K398,2)</f>
        <v>0</v>
      </c>
      <c r="BL398" s="21" t="s">
        <v>252</v>
      </c>
      <c r="BM398" s="21" t="s">
        <v>593</v>
      </c>
    </row>
    <row r="399" spans="2:65" s="10" customFormat="1" ht="16.5" customHeight="1">
      <c r="B399" s="150"/>
      <c r="C399" s="151"/>
      <c r="D399" s="151"/>
      <c r="E399" s="152" t="s">
        <v>5</v>
      </c>
      <c r="F399" s="241" t="s">
        <v>594</v>
      </c>
      <c r="G399" s="242"/>
      <c r="H399" s="242"/>
      <c r="I399" s="242"/>
      <c r="J399" s="151"/>
      <c r="K399" s="153">
        <v>33.950000000000003</v>
      </c>
      <c r="L399" s="151"/>
      <c r="M399" s="151"/>
      <c r="N399" s="151"/>
      <c r="O399" s="151"/>
      <c r="P399" s="151"/>
      <c r="Q399" s="151"/>
      <c r="R399" s="154"/>
      <c r="T399" s="155"/>
      <c r="U399" s="151"/>
      <c r="V399" s="151"/>
      <c r="W399" s="151"/>
      <c r="X399" s="151"/>
      <c r="Y399" s="151"/>
      <c r="Z399" s="151"/>
      <c r="AA399" s="156"/>
      <c r="AT399" s="157" t="s">
        <v>181</v>
      </c>
      <c r="AU399" s="157" t="s">
        <v>123</v>
      </c>
      <c r="AV399" s="10" t="s">
        <v>123</v>
      </c>
      <c r="AW399" s="10" t="s">
        <v>33</v>
      </c>
      <c r="AX399" s="10" t="s">
        <v>75</v>
      </c>
      <c r="AY399" s="157" t="s">
        <v>173</v>
      </c>
    </row>
    <row r="400" spans="2:65" s="11" customFormat="1" ht="16.5" customHeight="1">
      <c r="B400" s="158"/>
      <c r="C400" s="159"/>
      <c r="D400" s="159"/>
      <c r="E400" s="160" t="s">
        <v>5</v>
      </c>
      <c r="F400" s="243" t="s">
        <v>182</v>
      </c>
      <c r="G400" s="244"/>
      <c r="H400" s="244"/>
      <c r="I400" s="244"/>
      <c r="J400" s="159"/>
      <c r="K400" s="161">
        <v>33.950000000000003</v>
      </c>
      <c r="L400" s="159"/>
      <c r="M400" s="159"/>
      <c r="N400" s="159"/>
      <c r="O400" s="159"/>
      <c r="P400" s="159"/>
      <c r="Q400" s="159"/>
      <c r="R400" s="162"/>
      <c r="T400" s="163"/>
      <c r="U400" s="159"/>
      <c r="V400" s="159"/>
      <c r="W400" s="159"/>
      <c r="X400" s="159"/>
      <c r="Y400" s="159"/>
      <c r="Z400" s="159"/>
      <c r="AA400" s="164"/>
      <c r="AT400" s="165" t="s">
        <v>181</v>
      </c>
      <c r="AU400" s="165" t="s">
        <v>123</v>
      </c>
      <c r="AV400" s="11" t="s">
        <v>178</v>
      </c>
      <c r="AW400" s="11" t="s">
        <v>33</v>
      </c>
      <c r="AX400" s="11" t="s">
        <v>22</v>
      </c>
      <c r="AY400" s="165" t="s">
        <v>173</v>
      </c>
    </row>
    <row r="401" spans="2:65" s="1" customFormat="1" ht="16.5" customHeight="1">
      <c r="B401" s="140"/>
      <c r="C401" s="166" t="s">
        <v>595</v>
      </c>
      <c r="D401" s="166" t="s">
        <v>218</v>
      </c>
      <c r="E401" s="167" t="s">
        <v>596</v>
      </c>
      <c r="F401" s="247" t="s">
        <v>597</v>
      </c>
      <c r="G401" s="247"/>
      <c r="H401" s="247"/>
      <c r="I401" s="247"/>
      <c r="J401" s="168" t="s">
        <v>249</v>
      </c>
      <c r="K401" s="169">
        <v>43.945</v>
      </c>
      <c r="L401" s="248"/>
      <c r="M401" s="248"/>
      <c r="N401" s="248">
        <f>ROUND(L401*K401,2)</f>
        <v>0</v>
      </c>
      <c r="O401" s="240"/>
      <c r="P401" s="240"/>
      <c r="Q401" s="240"/>
      <c r="R401" s="145"/>
      <c r="T401" s="146" t="s">
        <v>5</v>
      </c>
      <c r="U401" s="43" t="s">
        <v>40</v>
      </c>
      <c r="V401" s="147">
        <v>0</v>
      </c>
      <c r="W401" s="147">
        <f>V401*K401</f>
        <v>0</v>
      </c>
      <c r="X401" s="147">
        <v>5.5000000000000003E-4</v>
      </c>
      <c r="Y401" s="147">
        <f>X401*K401</f>
        <v>2.416975E-2</v>
      </c>
      <c r="Z401" s="147">
        <v>0</v>
      </c>
      <c r="AA401" s="148">
        <f>Z401*K401</f>
        <v>0</v>
      </c>
      <c r="AR401" s="21" t="s">
        <v>337</v>
      </c>
      <c r="AT401" s="21" t="s">
        <v>218</v>
      </c>
      <c r="AU401" s="21" t="s">
        <v>123</v>
      </c>
      <c r="AY401" s="21" t="s">
        <v>173</v>
      </c>
      <c r="BE401" s="149">
        <f>IF(U401="základní",N401,0)</f>
        <v>0</v>
      </c>
      <c r="BF401" s="149">
        <f>IF(U401="snížená",N401,0)</f>
        <v>0</v>
      </c>
      <c r="BG401" s="149">
        <f>IF(U401="zákl. přenesená",N401,0)</f>
        <v>0</v>
      </c>
      <c r="BH401" s="149">
        <f>IF(U401="sníž. přenesená",N401,0)</f>
        <v>0</v>
      </c>
      <c r="BI401" s="149">
        <f>IF(U401="nulová",N401,0)</f>
        <v>0</v>
      </c>
      <c r="BJ401" s="21" t="s">
        <v>22</v>
      </c>
      <c r="BK401" s="149">
        <f>ROUND(L401*K401,2)</f>
        <v>0</v>
      </c>
      <c r="BL401" s="21" t="s">
        <v>252</v>
      </c>
      <c r="BM401" s="21" t="s">
        <v>598</v>
      </c>
    </row>
    <row r="402" spans="2:65" s="1" customFormat="1" ht="25.5" customHeight="1">
      <c r="B402" s="140"/>
      <c r="C402" s="141" t="s">
        <v>599</v>
      </c>
      <c r="D402" s="141" t="s">
        <v>174</v>
      </c>
      <c r="E402" s="142" t="s">
        <v>600</v>
      </c>
      <c r="F402" s="239" t="s">
        <v>601</v>
      </c>
      <c r="G402" s="239"/>
      <c r="H402" s="239"/>
      <c r="I402" s="239"/>
      <c r="J402" s="143" t="s">
        <v>524</v>
      </c>
      <c r="K402" s="144">
        <v>1.77</v>
      </c>
      <c r="L402" s="240"/>
      <c r="M402" s="240"/>
      <c r="N402" s="240">
        <f>ROUND(L402*K402,2)</f>
        <v>0</v>
      </c>
      <c r="O402" s="240"/>
      <c r="P402" s="240"/>
      <c r="Q402" s="240"/>
      <c r="R402" s="145"/>
      <c r="T402" s="146" t="s">
        <v>5</v>
      </c>
      <c r="U402" s="43" t="s">
        <v>40</v>
      </c>
      <c r="V402" s="147">
        <v>0</v>
      </c>
      <c r="W402" s="147">
        <f>V402*K402</f>
        <v>0</v>
      </c>
      <c r="X402" s="147">
        <v>0</v>
      </c>
      <c r="Y402" s="147">
        <f>X402*K402</f>
        <v>0</v>
      </c>
      <c r="Z402" s="147">
        <v>0</v>
      </c>
      <c r="AA402" s="148">
        <f>Z402*K402</f>
        <v>0</v>
      </c>
      <c r="AR402" s="21" t="s">
        <v>252</v>
      </c>
      <c r="AT402" s="21" t="s">
        <v>174</v>
      </c>
      <c r="AU402" s="21" t="s">
        <v>123</v>
      </c>
      <c r="AY402" s="21" t="s">
        <v>173</v>
      </c>
      <c r="BE402" s="149">
        <f>IF(U402="základní",N402,0)</f>
        <v>0</v>
      </c>
      <c r="BF402" s="149">
        <f>IF(U402="snížená",N402,0)</f>
        <v>0</v>
      </c>
      <c r="BG402" s="149">
        <f>IF(U402="zákl. přenesená",N402,0)</f>
        <v>0</v>
      </c>
      <c r="BH402" s="149">
        <f>IF(U402="sníž. přenesená",N402,0)</f>
        <v>0</v>
      </c>
      <c r="BI402" s="149">
        <f>IF(U402="nulová",N402,0)</f>
        <v>0</v>
      </c>
      <c r="BJ402" s="21" t="s">
        <v>22</v>
      </c>
      <c r="BK402" s="149">
        <f>ROUND(L402*K402,2)</f>
        <v>0</v>
      </c>
      <c r="BL402" s="21" t="s">
        <v>252</v>
      </c>
      <c r="BM402" s="21" t="s">
        <v>602</v>
      </c>
    </row>
    <row r="403" spans="2:65" s="9" customFormat="1" ht="29.85" customHeight="1">
      <c r="B403" s="129"/>
      <c r="C403" s="130"/>
      <c r="D403" s="139" t="s">
        <v>146</v>
      </c>
      <c r="E403" s="139"/>
      <c r="F403" s="139"/>
      <c r="G403" s="139"/>
      <c r="H403" s="139"/>
      <c r="I403" s="139"/>
      <c r="J403" s="139"/>
      <c r="K403" s="139"/>
      <c r="L403" s="139"/>
      <c r="M403" s="139"/>
      <c r="N403" s="251">
        <f>BK403</f>
        <v>0</v>
      </c>
      <c r="O403" s="252"/>
      <c r="P403" s="252"/>
      <c r="Q403" s="252"/>
      <c r="R403" s="132"/>
      <c r="T403" s="133"/>
      <c r="U403" s="130"/>
      <c r="V403" s="130"/>
      <c r="W403" s="134">
        <f>SUM(W404:W410)</f>
        <v>20.358999999999998</v>
      </c>
      <c r="X403" s="130"/>
      <c r="Y403" s="134">
        <f>SUM(Y404:Y410)</f>
        <v>3.4439999999999998E-2</v>
      </c>
      <c r="Z403" s="130"/>
      <c r="AA403" s="135">
        <f>SUM(AA404:AA410)</f>
        <v>0.72672000000000003</v>
      </c>
      <c r="AR403" s="136" t="s">
        <v>123</v>
      </c>
      <c r="AT403" s="137" t="s">
        <v>74</v>
      </c>
      <c r="AU403" s="137" t="s">
        <v>22</v>
      </c>
      <c r="AY403" s="136" t="s">
        <v>173</v>
      </c>
      <c r="BK403" s="138">
        <f>SUM(BK404:BK410)</f>
        <v>0</v>
      </c>
    </row>
    <row r="404" spans="2:65" s="1" customFormat="1" ht="16.5" customHeight="1">
      <c r="B404" s="140"/>
      <c r="C404" s="141" t="s">
        <v>603</v>
      </c>
      <c r="D404" s="141" t="s">
        <v>174</v>
      </c>
      <c r="E404" s="142" t="s">
        <v>604</v>
      </c>
      <c r="F404" s="239" t="s">
        <v>605</v>
      </c>
      <c r="G404" s="239"/>
      <c r="H404" s="239"/>
      <c r="I404" s="239"/>
      <c r="J404" s="143" t="s">
        <v>249</v>
      </c>
      <c r="K404" s="144">
        <v>25</v>
      </c>
      <c r="L404" s="240"/>
      <c r="M404" s="240"/>
      <c r="N404" s="240">
        <f t="shared" ref="N404:N410" si="0">ROUND(L404*K404,2)</f>
        <v>0</v>
      </c>
      <c r="O404" s="240"/>
      <c r="P404" s="240"/>
      <c r="Q404" s="240"/>
      <c r="R404" s="145"/>
      <c r="T404" s="146" t="s">
        <v>5</v>
      </c>
      <c r="U404" s="43" t="s">
        <v>40</v>
      </c>
      <c r="V404" s="147">
        <v>0.29299999999999998</v>
      </c>
      <c r="W404" s="147">
        <f t="shared" ref="W404:W410" si="1">V404*K404</f>
        <v>7.3249999999999993</v>
      </c>
      <c r="X404" s="147">
        <v>0</v>
      </c>
      <c r="Y404" s="147">
        <f t="shared" ref="Y404:Y410" si="2">X404*K404</f>
        <v>0</v>
      </c>
      <c r="Z404" s="147">
        <v>2.6700000000000002E-2</v>
      </c>
      <c r="AA404" s="148">
        <f t="shared" ref="AA404:AA410" si="3">Z404*K404</f>
        <v>0.66749999999999998</v>
      </c>
      <c r="AR404" s="21" t="s">
        <v>252</v>
      </c>
      <c r="AT404" s="21" t="s">
        <v>174</v>
      </c>
      <c r="AU404" s="21" t="s">
        <v>123</v>
      </c>
      <c r="AY404" s="21" t="s">
        <v>173</v>
      </c>
      <c r="BE404" s="149">
        <f t="shared" ref="BE404:BE410" si="4">IF(U404="základní",N404,0)</f>
        <v>0</v>
      </c>
      <c r="BF404" s="149">
        <f t="shared" ref="BF404:BF410" si="5">IF(U404="snížená",N404,0)</f>
        <v>0</v>
      </c>
      <c r="BG404" s="149">
        <f t="shared" ref="BG404:BG410" si="6">IF(U404="zákl. přenesená",N404,0)</f>
        <v>0</v>
      </c>
      <c r="BH404" s="149">
        <f t="shared" ref="BH404:BH410" si="7">IF(U404="sníž. přenesená",N404,0)</f>
        <v>0</v>
      </c>
      <c r="BI404" s="149">
        <f t="shared" ref="BI404:BI410" si="8">IF(U404="nulová",N404,0)</f>
        <v>0</v>
      </c>
      <c r="BJ404" s="21" t="s">
        <v>22</v>
      </c>
      <c r="BK404" s="149">
        <f t="shared" ref="BK404:BK410" si="9">ROUND(L404*K404,2)</f>
        <v>0</v>
      </c>
      <c r="BL404" s="21" t="s">
        <v>252</v>
      </c>
      <c r="BM404" s="21" t="s">
        <v>606</v>
      </c>
    </row>
    <row r="405" spans="2:65" s="1" customFormat="1" ht="16.5" customHeight="1">
      <c r="B405" s="140"/>
      <c r="C405" s="141" t="s">
        <v>607</v>
      </c>
      <c r="D405" s="141" t="s">
        <v>174</v>
      </c>
      <c r="E405" s="142" t="s">
        <v>608</v>
      </c>
      <c r="F405" s="239" t="s">
        <v>609</v>
      </c>
      <c r="G405" s="239"/>
      <c r="H405" s="239"/>
      <c r="I405" s="239"/>
      <c r="J405" s="143" t="s">
        <v>249</v>
      </c>
      <c r="K405" s="144">
        <v>25</v>
      </c>
      <c r="L405" s="240"/>
      <c r="M405" s="240"/>
      <c r="N405" s="240">
        <f t="shared" si="0"/>
        <v>0</v>
      </c>
      <c r="O405" s="240"/>
      <c r="P405" s="240"/>
      <c r="Q405" s="240"/>
      <c r="R405" s="145"/>
      <c r="T405" s="146" t="s">
        <v>5</v>
      </c>
      <c r="U405" s="43" t="s">
        <v>40</v>
      </c>
      <c r="V405" s="147">
        <v>0.36299999999999999</v>
      </c>
      <c r="W405" s="147">
        <f t="shared" si="1"/>
        <v>9.0749999999999993</v>
      </c>
      <c r="X405" s="147">
        <v>1.2600000000000001E-3</v>
      </c>
      <c r="Y405" s="147">
        <f t="shared" si="2"/>
        <v>3.15E-2</v>
      </c>
      <c r="Z405" s="147">
        <v>0</v>
      </c>
      <c r="AA405" s="148">
        <f t="shared" si="3"/>
        <v>0</v>
      </c>
      <c r="AR405" s="21" t="s">
        <v>252</v>
      </c>
      <c r="AT405" s="21" t="s">
        <v>174</v>
      </c>
      <c r="AU405" s="21" t="s">
        <v>123</v>
      </c>
      <c r="AY405" s="21" t="s">
        <v>173</v>
      </c>
      <c r="BE405" s="149">
        <f t="shared" si="4"/>
        <v>0</v>
      </c>
      <c r="BF405" s="149">
        <f t="shared" si="5"/>
        <v>0</v>
      </c>
      <c r="BG405" s="149">
        <f t="shared" si="6"/>
        <v>0</v>
      </c>
      <c r="BH405" s="149">
        <f t="shared" si="7"/>
        <v>0</v>
      </c>
      <c r="BI405" s="149">
        <f t="shared" si="8"/>
        <v>0</v>
      </c>
      <c r="BJ405" s="21" t="s">
        <v>22</v>
      </c>
      <c r="BK405" s="149">
        <f t="shared" si="9"/>
        <v>0</v>
      </c>
      <c r="BL405" s="21" t="s">
        <v>252</v>
      </c>
      <c r="BM405" s="21" t="s">
        <v>610</v>
      </c>
    </row>
    <row r="406" spans="2:65" s="1" customFormat="1" ht="16.5" customHeight="1">
      <c r="B406" s="140"/>
      <c r="C406" s="141" t="s">
        <v>611</v>
      </c>
      <c r="D406" s="141" t="s">
        <v>174</v>
      </c>
      <c r="E406" s="142" t="s">
        <v>612</v>
      </c>
      <c r="F406" s="239" t="s">
        <v>613</v>
      </c>
      <c r="G406" s="239"/>
      <c r="H406" s="239"/>
      <c r="I406" s="239"/>
      <c r="J406" s="143" t="s">
        <v>270</v>
      </c>
      <c r="K406" s="144">
        <v>2</v>
      </c>
      <c r="L406" s="240"/>
      <c r="M406" s="240"/>
      <c r="N406" s="240">
        <f t="shared" si="0"/>
        <v>0</v>
      </c>
      <c r="O406" s="240"/>
      <c r="P406" s="240"/>
      <c r="Q406" s="240"/>
      <c r="R406" s="145"/>
      <c r="T406" s="146" t="s">
        <v>5</v>
      </c>
      <c r="U406" s="43" t="s">
        <v>40</v>
      </c>
      <c r="V406" s="147">
        <v>0.50700000000000001</v>
      </c>
      <c r="W406" s="147">
        <f t="shared" si="1"/>
        <v>1.014</v>
      </c>
      <c r="X406" s="147">
        <v>0</v>
      </c>
      <c r="Y406" s="147">
        <f t="shared" si="2"/>
        <v>0</v>
      </c>
      <c r="Z406" s="147">
        <v>2.9610000000000001E-2</v>
      </c>
      <c r="AA406" s="148">
        <f t="shared" si="3"/>
        <v>5.9220000000000002E-2</v>
      </c>
      <c r="AR406" s="21" t="s">
        <v>252</v>
      </c>
      <c r="AT406" s="21" t="s">
        <v>174</v>
      </c>
      <c r="AU406" s="21" t="s">
        <v>123</v>
      </c>
      <c r="AY406" s="21" t="s">
        <v>173</v>
      </c>
      <c r="BE406" s="149">
        <f t="shared" si="4"/>
        <v>0</v>
      </c>
      <c r="BF406" s="149">
        <f t="shared" si="5"/>
        <v>0</v>
      </c>
      <c r="BG406" s="149">
        <f t="shared" si="6"/>
        <v>0</v>
      </c>
      <c r="BH406" s="149">
        <f t="shared" si="7"/>
        <v>0</v>
      </c>
      <c r="BI406" s="149">
        <f t="shared" si="8"/>
        <v>0</v>
      </c>
      <c r="BJ406" s="21" t="s">
        <v>22</v>
      </c>
      <c r="BK406" s="149">
        <f t="shared" si="9"/>
        <v>0</v>
      </c>
      <c r="BL406" s="21" t="s">
        <v>252</v>
      </c>
      <c r="BM406" s="21" t="s">
        <v>614</v>
      </c>
    </row>
    <row r="407" spans="2:65" s="1" customFormat="1" ht="16.5" customHeight="1">
      <c r="B407" s="140"/>
      <c r="C407" s="141" t="s">
        <v>615</v>
      </c>
      <c r="D407" s="141" t="s">
        <v>174</v>
      </c>
      <c r="E407" s="142" t="s">
        <v>616</v>
      </c>
      <c r="F407" s="239" t="s">
        <v>617</v>
      </c>
      <c r="G407" s="239"/>
      <c r="H407" s="239"/>
      <c r="I407" s="239"/>
      <c r="J407" s="143" t="s">
        <v>270</v>
      </c>
      <c r="K407" s="144">
        <v>3</v>
      </c>
      <c r="L407" s="240"/>
      <c r="M407" s="240"/>
      <c r="N407" s="240">
        <f t="shared" si="0"/>
        <v>0</v>
      </c>
      <c r="O407" s="240"/>
      <c r="P407" s="240"/>
      <c r="Q407" s="240"/>
      <c r="R407" s="145"/>
      <c r="T407" s="146" t="s">
        <v>5</v>
      </c>
      <c r="U407" s="43" t="s">
        <v>40</v>
      </c>
      <c r="V407" s="147">
        <v>0.46500000000000002</v>
      </c>
      <c r="W407" s="147">
        <f t="shared" si="1"/>
        <v>1.395</v>
      </c>
      <c r="X407" s="147">
        <v>9.2000000000000003E-4</v>
      </c>
      <c r="Y407" s="147">
        <f t="shared" si="2"/>
        <v>2.7600000000000003E-3</v>
      </c>
      <c r="Z407" s="147">
        <v>0</v>
      </c>
      <c r="AA407" s="148">
        <f t="shared" si="3"/>
        <v>0</v>
      </c>
      <c r="AR407" s="21" t="s">
        <v>252</v>
      </c>
      <c r="AT407" s="21" t="s">
        <v>174</v>
      </c>
      <c r="AU407" s="21" t="s">
        <v>123</v>
      </c>
      <c r="AY407" s="21" t="s">
        <v>173</v>
      </c>
      <c r="BE407" s="149">
        <f t="shared" si="4"/>
        <v>0</v>
      </c>
      <c r="BF407" s="149">
        <f t="shared" si="5"/>
        <v>0</v>
      </c>
      <c r="BG407" s="149">
        <f t="shared" si="6"/>
        <v>0</v>
      </c>
      <c r="BH407" s="149">
        <f t="shared" si="7"/>
        <v>0</v>
      </c>
      <c r="BI407" s="149">
        <f t="shared" si="8"/>
        <v>0</v>
      </c>
      <c r="BJ407" s="21" t="s">
        <v>22</v>
      </c>
      <c r="BK407" s="149">
        <f t="shared" si="9"/>
        <v>0</v>
      </c>
      <c r="BL407" s="21" t="s">
        <v>252</v>
      </c>
      <c r="BM407" s="21" t="s">
        <v>618</v>
      </c>
    </row>
    <row r="408" spans="2:65" s="1" customFormat="1" ht="16.5" customHeight="1">
      <c r="B408" s="140"/>
      <c r="C408" s="141" t="s">
        <v>619</v>
      </c>
      <c r="D408" s="141" t="s">
        <v>174</v>
      </c>
      <c r="E408" s="142" t="s">
        <v>620</v>
      </c>
      <c r="F408" s="239" t="s">
        <v>621</v>
      </c>
      <c r="G408" s="239"/>
      <c r="H408" s="239"/>
      <c r="I408" s="239"/>
      <c r="J408" s="143" t="s">
        <v>270</v>
      </c>
      <c r="K408" s="144">
        <v>2</v>
      </c>
      <c r="L408" s="240"/>
      <c r="M408" s="240"/>
      <c r="N408" s="240">
        <f t="shared" si="0"/>
        <v>0</v>
      </c>
      <c r="O408" s="240"/>
      <c r="P408" s="240"/>
      <c r="Q408" s="240"/>
      <c r="R408" s="145"/>
      <c r="T408" s="146" t="s">
        <v>5</v>
      </c>
      <c r="U408" s="43" t="s">
        <v>40</v>
      </c>
      <c r="V408" s="147">
        <v>0.17499999999999999</v>
      </c>
      <c r="W408" s="147">
        <f t="shared" si="1"/>
        <v>0.35</v>
      </c>
      <c r="X408" s="147">
        <v>9.0000000000000006E-5</v>
      </c>
      <c r="Y408" s="147">
        <f t="shared" si="2"/>
        <v>1.8000000000000001E-4</v>
      </c>
      <c r="Z408" s="147">
        <v>0</v>
      </c>
      <c r="AA408" s="148">
        <f t="shared" si="3"/>
        <v>0</v>
      </c>
      <c r="AR408" s="21" t="s">
        <v>252</v>
      </c>
      <c r="AT408" s="21" t="s">
        <v>174</v>
      </c>
      <c r="AU408" s="21" t="s">
        <v>123</v>
      </c>
      <c r="AY408" s="21" t="s">
        <v>173</v>
      </c>
      <c r="BE408" s="149">
        <f t="shared" si="4"/>
        <v>0</v>
      </c>
      <c r="BF408" s="149">
        <f t="shared" si="5"/>
        <v>0</v>
      </c>
      <c r="BG408" s="149">
        <f t="shared" si="6"/>
        <v>0</v>
      </c>
      <c r="BH408" s="149">
        <f t="shared" si="7"/>
        <v>0</v>
      </c>
      <c r="BI408" s="149">
        <f t="shared" si="8"/>
        <v>0</v>
      </c>
      <c r="BJ408" s="21" t="s">
        <v>22</v>
      </c>
      <c r="BK408" s="149">
        <f t="shared" si="9"/>
        <v>0</v>
      </c>
      <c r="BL408" s="21" t="s">
        <v>252</v>
      </c>
      <c r="BM408" s="21" t="s">
        <v>622</v>
      </c>
    </row>
    <row r="409" spans="2:65" s="1" customFormat="1" ht="25.5" customHeight="1">
      <c r="B409" s="140"/>
      <c r="C409" s="141" t="s">
        <v>623</v>
      </c>
      <c r="D409" s="141" t="s">
        <v>174</v>
      </c>
      <c r="E409" s="142" t="s">
        <v>624</v>
      </c>
      <c r="F409" s="239" t="s">
        <v>625</v>
      </c>
      <c r="G409" s="239"/>
      <c r="H409" s="239"/>
      <c r="I409" s="239"/>
      <c r="J409" s="143" t="s">
        <v>249</v>
      </c>
      <c r="K409" s="144">
        <v>25</v>
      </c>
      <c r="L409" s="240"/>
      <c r="M409" s="240"/>
      <c r="N409" s="240">
        <f t="shared" si="0"/>
        <v>0</v>
      </c>
      <c r="O409" s="240"/>
      <c r="P409" s="240"/>
      <c r="Q409" s="240"/>
      <c r="R409" s="145"/>
      <c r="T409" s="146" t="s">
        <v>5</v>
      </c>
      <c r="U409" s="43" t="s">
        <v>40</v>
      </c>
      <c r="V409" s="147">
        <v>4.8000000000000001E-2</v>
      </c>
      <c r="W409" s="147">
        <f t="shared" si="1"/>
        <v>1.2</v>
      </c>
      <c r="X409" s="147">
        <v>0</v>
      </c>
      <c r="Y409" s="147">
        <f t="shared" si="2"/>
        <v>0</v>
      </c>
      <c r="Z409" s="147">
        <v>0</v>
      </c>
      <c r="AA409" s="148">
        <f t="shared" si="3"/>
        <v>0</v>
      </c>
      <c r="AR409" s="21" t="s">
        <v>252</v>
      </c>
      <c r="AT409" s="21" t="s">
        <v>174</v>
      </c>
      <c r="AU409" s="21" t="s">
        <v>123</v>
      </c>
      <c r="AY409" s="21" t="s">
        <v>173</v>
      </c>
      <c r="BE409" s="149">
        <f t="shared" si="4"/>
        <v>0</v>
      </c>
      <c r="BF409" s="149">
        <f t="shared" si="5"/>
        <v>0</v>
      </c>
      <c r="BG409" s="149">
        <f t="shared" si="6"/>
        <v>0</v>
      </c>
      <c r="BH409" s="149">
        <f t="shared" si="7"/>
        <v>0</v>
      </c>
      <c r="BI409" s="149">
        <f t="shared" si="8"/>
        <v>0</v>
      </c>
      <c r="BJ409" s="21" t="s">
        <v>22</v>
      </c>
      <c r="BK409" s="149">
        <f t="shared" si="9"/>
        <v>0</v>
      </c>
      <c r="BL409" s="21" t="s">
        <v>252</v>
      </c>
      <c r="BM409" s="21" t="s">
        <v>626</v>
      </c>
    </row>
    <row r="410" spans="2:65" s="1" customFormat="1" ht="25.5" customHeight="1">
      <c r="B410" s="140"/>
      <c r="C410" s="141" t="s">
        <v>627</v>
      </c>
      <c r="D410" s="141" t="s">
        <v>174</v>
      </c>
      <c r="E410" s="142" t="s">
        <v>628</v>
      </c>
      <c r="F410" s="239" t="s">
        <v>629</v>
      </c>
      <c r="G410" s="239"/>
      <c r="H410" s="239"/>
      <c r="I410" s="239"/>
      <c r="J410" s="143" t="s">
        <v>524</v>
      </c>
      <c r="K410" s="144">
        <v>1.68</v>
      </c>
      <c r="L410" s="240"/>
      <c r="M410" s="240"/>
      <c r="N410" s="240">
        <f t="shared" si="0"/>
        <v>0</v>
      </c>
      <c r="O410" s="240"/>
      <c r="P410" s="240"/>
      <c r="Q410" s="240"/>
      <c r="R410" s="145"/>
      <c r="T410" s="146" t="s">
        <v>5</v>
      </c>
      <c r="U410" s="43" t="s">
        <v>40</v>
      </c>
      <c r="V410" s="147">
        <v>0</v>
      </c>
      <c r="W410" s="147">
        <f t="shared" si="1"/>
        <v>0</v>
      </c>
      <c r="X410" s="147">
        <v>0</v>
      </c>
      <c r="Y410" s="147">
        <f t="shared" si="2"/>
        <v>0</v>
      </c>
      <c r="Z410" s="147">
        <v>0</v>
      </c>
      <c r="AA410" s="148">
        <f t="shared" si="3"/>
        <v>0</v>
      </c>
      <c r="AR410" s="21" t="s">
        <v>252</v>
      </c>
      <c r="AT410" s="21" t="s">
        <v>174</v>
      </c>
      <c r="AU410" s="21" t="s">
        <v>123</v>
      </c>
      <c r="AY410" s="21" t="s">
        <v>173</v>
      </c>
      <c r="BE410" s="149">
        <f t="shared" si="4"/>
        <v>0</v>
      </c>
      <c r="BF410" s="149">
        <f t="shared" si="5"/>
        <v>0</v>
      </c>
      <c r="BG410" s="149">
        <f t="shared" si="6"/>
        <v>0</v>
      </c>
      <c r="BH410" s="149">
        <f t="shared" si="7"/>
        <v>0</v>
      </c>
      <c r="BI410" s="149">
        <f t="shared" si="8"/>
        <v>0</v>
      </c>
      <c r="BJ410" s="21" t="s">
        <v>22</v>
      </c>
      <c r="BK410" s="149">
        <f t="shared" si="9"/>
        <v>0</v>
      </c>
      <c r="BL410" s="21" t="s">
        <v>252</v>
      </c>
      <c r="BM410" s="21" t="s">
        <v>630</v>
      </c>
    </row>
    <row r="411" spans="2:65" s="9" customFormat="1" ht="29.85" customHeight="1">
      <c r="B411" s="129"/>
      <c r="C411" s="130"/>
      <c r="D411" s="139" t="s">
        <v>147</v>
      </c>
      <c r="E411" s="139"/>
      <c r="F411" s="139"/>
      <c r="G411" s="139"/>
      <c r="H411" s="139"/>
      <c r="I411" s="139"/>
      <c r="J411" s="139"/>
      <c r="K411" s="139"/>
      <c r="L411" s="139"/>
      <c r="M411" s="139"/>
      <c r="N411" s="251">
        <f>BK411</f>
        <v>0</v>
      </c>
      <c r="O411" s="252"/>
      <c r="P411" s="252"/>
      <c r="Q411" s="252"/>
      <c r="R411" s="132"/>
      <c r="T411" s="133"/>
      <c r="U411" s="130"/>
      <c r="V411" s="130"/>
      <c r="W411" s="134">
        <f>SUM(W412:W419)</f>
        <v>11.207000000000001</v>
      </c>
      <c r="X411" s="130"/>
      <c r="Y411" s="134">
        <f>SUM(Y412:Y419)</f>
        <v>1.806E-2</v>
      </c>
      <c r="Z411" s="130"/>
      <c r="AA411" s="135">
        <f>SUM(AA412:AA419)</f>
        <v>7.4900000000000001E-3</v>
      </c>
      <c r="AR411" s="136" t="s">
        <v>123</v>
      </c>
      <c r="AT411" s="137" t="s">
        <v>74</v>
      </c>
      <c r="AU411" s="137" t="s">
        <v>22</v>
      </c>
      <c r="AY411" s="136" t="s">
        <v>173</v>
      </c>
      <c r="BK411" s="138">
        <f>SUM(BK412:BK419)</f>
        <v>0</v>
      </c>
    </row>
    <row r="412" spans="2:65" s="1" customFormat="1" ht="16.5" customHeight="1">
      <c r="B412" s="140"/>
      <c r="C412" s="141" t="s">
        <v>631</v>
      </c>
      <c r="D412" s="141" t="s">
        <v>174</v>
      </c>
      <c r="E412" s="142" t="s">
        <v>632</v>
      </c>
      <c r="F412" s="239" t="s">
        <v>633</v>
      </c>
      <c r="G412" s="239"/>
      <c r="H412" s="239"/>
      <c r="I412" s="239"/>
      <c r="J412" s="143" t="s">
        <v>249</v>
      </c>
      <c r="K412" s="144">
        <v>18</v>
      </c>
      <c r="L412" s="240"/>
      <c r="M412" s="240"/>
      <c r="N412" s="240">
        <f t="shared" ref="N412:N419" si="10">ROUND(L412*K412,2)</f>
        <v>0</v>
      </c>
      <c r="O412" s="240"/>
      <c r="P412" s="240"/>
      <c r="Q412" s="240"/>
      <c r="R412" s="145"/>
      <c r="T412" s="146" t="s">
        <v>5</v>
      </c>
      <c r="U412" s="43" t="s">
        <v>40</v>
      </c>
      <c r="V412" s="147">
        <v>0.12</v>
      </c>
      <c r="W412" s="147">
        <f t="shared" ref="W412:W419" si="11">V412*K412</f>
        <v>2.16</v>
      </c>
      <c r="X412" s="147">
        <v>0</v>
      </c>
      <c r="Y412" s="147">
        <f t="shared" ref="Y412:Y419" si="12">X412*K412</f>
        <v>0</v>
      </c>
      <c r="Z412" s="147">
        <v>3.2000000000000003E-4</v>
      </c>
      <c r="AA412" s="148">
        <f t="shared" ref="AA412:AA419" si="13">Z412*K412</f>
        <v>5.7600000000000004E-3</v>
      </c>
      <c r="AR412" s="21" t="s">
        <v>252</v>
      </c>
      <c r="AT412" s="21" t="s">
        <v>174</v>
      </c>
      <c r="AU412" s="21" t="s">
        <v>123</v>
      </c>
      <c r="AY412" s="21" t="s">
        <v>173</v>
      </c>
      <c r="BE412" s="149">
        <f t="shared" ref="BE412:BE419" si="14">IF(U412="základní",N412,0)</f>
        <v>0</v>
      </c>
      <c r="BF412" s="149">
        <f t="shared" ref="BF412:BF419" si="15">IF(U412="snížená",N412,0)</f>
        <v>0</v>
      </c>
      <c r="BG412" s="149">
        <f t="shared" ref="BG412:BG419" si="16">IF(U412="zákl. přenesená",N412,0)</f>
        <v>0</v>
      </c>
      <c r="BH412" s="149">
        <f t="shared" ref="BH412:BH419" si="17">IF(U412="sníž. přenesená",N412,0)</f>
        <v>0</v>
      </c>
      <c r="BI412" s="149">
        <f t="shared" ref="BI412:BI419" si="18">IF(U412="nulová",N412,0)</f>
        <v>0</v>
      </c>
      <c r="BJ412" s="21" t="s">
        <v>22</v>
      </c>
      <c r="BK412" s="149">
        <f t="shared" ref="BK412:BK419" si="19">ROUND(L412*K412,2)</f>
        <v>0</v>
      </c>
      <c r="BL412" s="21" t="s">
        <v>252</v>
      </c>
      <c r="BM412" s="21" t="s">
        <v>634</v>
      </c>
    </row>
    <row r="413" spans="2:65" s="1" customFormat="1" ht="16.5" customHeight="1">
      <c r="B413" s="140"/>
      <c r="C413" s="141" t="s">
        <v>635</v>
      </c>
      <c r="D413" s="141" t="s">
        <v>174</v>
      </c>
      <c r="E413" s="142" t="s">
        <v>636</v>
      </c>
      <c r="F413" s="239" t="s">
        <v>637</v>
      </c>
      <c r="G413" s="239"/>
      <c r="H413" s="239"/>
      <c r="I413" s="239"/>
      <c r="J413" s="143" t="s">
        <v>249</v>
      </c>
      <c r="K413" s="144">
        <v>18</v>
      </c>
      <c r="L413" s="240"/>
      <c r="M413" s="240"/>
      <c r="N413" s="240">
        <f t="shared" si="10"/>
        <v>0</v>
      </c>
      <c r="O413" s="240"/>
      <c r="P413" s="240"/>
      <c r="Q413" s="240"/>
      <c r="R413" s="145"/>
      <c r="T413" s="146" t="s">
        <v>5</v>
      </c>
      <c r="U413" s="43" t="s">
        <v>40</v>
      </c>
      <c r="V413" s="147">
        <v>0.20300000000000001</v>
      </c>
      <c r="W413" s="147">
        <f t="shared" si="11"/>
        <v>3.6540000000000004</v>
      </c>
      <c r="X413" s="147">
        <v>2.9999999999999997E-4</v>
      </c>
      <c r="Y413" s="147">
        <f t="shared" si="12"/>
        <v>5.3999999999999994E-3</v>
      </c>
      <c r="Z413" s="147">
        <v>0</v>
      </c>
      <c r="AA413" s="148">
        <f t="shared" si="13"/>
        <v>0</v>
      </c>
      <c r="AR413" s="21" t="s">
        <v>252</v>
      </c>
      <c r="AT413" s="21" t="s">
        <v>174</v>
      </c>
      <c r="AU413" s="21" t="s">
        <v>123</v>
      </c>
      <c r="AY413" s="21" t="s">
        <v>173</v>
      </c>
      <c r="BE413" s="149">
        <f t="shared" si="14"/>
        <v>0</v>
      </c>
      <c r="BF413" s="149">
        <f t="shared" si="15"/>
        <v>0</v>
      </c>
      <c r="BG413" s="149">
        <f t="shared" si="16"/>
        <v>0</v>
      </c>
      <c r="BH413" s="149">
        <f t="shared" si="17"/>
        <v>0</v>
      </c>
      <c r="BI413" s="149">
        <f t="shared" si="18"/>
        <v>0</v>
      </c>
      <c r="BJ413" s="21" t="s">
        <v>22</v>
      </c>
      <c r="BK413" s="149">
        <f t="shared" si="19"/>
        <v>0</v>
      </c>
      <c r="BL413" s="21" t="s">
        <v>252</v>
      </c>
      <c r="BM413" s="21" t="s">
        <v>638</v>
      </c>
    </row>
    <row r="414" spans="2:65" s="1" customFormat="1" ht="16.5" customHeight="1">
      <c r="B414" s="140"/>
      <c r="C414" s="141" t="s">
        <v>639</v>
      </c>
      <c r="D414" s="141" t="s">
        <v>174</v>
      </c>
      <c r="E414" s="142" t="s">
        <v>640</v>
      </c>
      <c r="F414" s="239" t="s">
        <v>641</v>
      </c>
      <c r="G414" s="239"/>
      <c r="H414" s="239"/>
      <c r="I414" s="239"/>
      <c r="J414" s="143" t="s">
        <v>476</v>
      </c>
      <c r="K414" s="144">
        <v>1</v>
      </c>
      <c r="L414" s="240"/>
      <c r="M414" s="240"/>
      <c r="N414" s="240">
        <f t="shared" si="10"/>
        <v>0</v>
      </c>
      <c r="O414" s="240"/>
      <c r="P414" s="240"/>
      <c r="Q414" s="240"/>
      <c r="R414" s="145"/>
      <c r="T414" s="146" t="s">
        <v>5</v>
      </c>
      <c r="U414" s="43" t="s">
        <v>40</v>
      </c>
      <c r="V414" s="147">
        <v>7.1999999999999995E-2</v>
      </c>
      <c r="W414" s="147">
        <f t="shared" si="11"/>
        <v>7.1999999999999995E-2</v>
      </c>
      <c r="X414" s="147">
        <v>0</v>
      </c>
      <c r="Y414" s="147">
        <f t="shared" si="12"/>
        <v>0</v>
      </c>
      <c r="Z414" s="147">
        <v>1.73E-3</v>
      </c>
      <c r="AA414" s="148">
        <f t="shared" si="13"/>
        <v>1.73E-3</v>
      </c>
      <c r="AR414" s="21" t="s">
        <v>252</v>
      </c>
      <c r="AT414" s="21" t="s">
        <v>174</v>
      </c>
      <c r="AU414" s="21" t="s">
        <v>123</v>
      </c>
      <c r="AY414" s="21" t="s">
        <v>173</v>
      </c>
      <c r="BE414" s="149">
        <f t="shared" si="14"/>
        <v>0</v>
      </c>
      <c r="BF414" s="149">
        <f t="shared" si="15"/>
        <v>0</v>
      </c>
      <c r="BG414" s="149">
        <f t="shared" si="16"/>
        <v>0</v>
      </c>
      <c r="BH414" s="149">
        <f t="shared" si="17"/>
        <v>0</v>
      </c>
      <c r="BI414" s="149">
        <f t="shared" si="18"/>
        <v>0</v>
      </c>
      <c r="BJ414" s="21" t="s">
        <v>22</v>
      </c>
      <c r="BK414" s="149">
        <f t="shared" si="19"/>
        <v>0</v>
      </c>
      <c r="BL414" s="21" t="s">
        <v>252</v>
      </c>
      <c r="BM414" s="21" t="s">
        <v>642</v>
      </c>
    </row>
    <row r="415" spans="2:65" s="1" customFormat="1" ht="16.5" customHeight="1">
      <c r="B415" s="140"/>
      <c r="C415" s="141" t="s">
        <v>643</v>
      </c>
      <c r="D415" s="141" t="s">
        <v>174</v>
      </c>
      <c r="E415" s="142" t="s">
        <v>644</v>
      </c>
      <c r="F415" s="239" t="s">
        <v>645</v>
      </c>
      <c r="G415" s="239"/>
      <c r="H415" s="239"/>
      <c r="I415" s="239"/>
      <c r="J415" s="143" t="s">
        <v>476</v>
      </c>
      <c r="K415" s="144">
        <v>1</v>
      </c>
      <c r="L415" s="240"/>
      <c r="M415" s="240"/>
      <c r="N415" s="240">
        <f t="shared" si="10"/>
        <v>0</v>
      </c>
      <c r="O415" s="240"/>
      <c r="P415" s="240"/>
      <c r="Q415" s="240"/>
      <c r="R415" s="145"/>
      <c r="T415" s="146" t="s">
        <v>5</v>
      </c>
      <c r="U415" s="43" t="s">
        <v>40</v>
      </c>
      <c r="V415" s="147">
        <v>0.23</v>
      </c>
      <c r="W415" s="147">
        <f t="shared" si="11"/>
        <v>0.23</v>
      </c>
      <c r="X415" s="147">
        <v>1.2999999999999999E-4</v>
      </c>
      <c r="Y415" s="147">
        <f t="shared" si="12"/>
        <v>1.2999999999999999E-4</v>
      </c>
      <c r="Z415" s="147">
        <v>0</v>
      </c>
      <c r="AA415" s="148">
        <f t="shared" si="13"/>
        <v>0</v>
      </c>
      <c r="AR415" s="21" t="s">
        <v>252</v>
      </c>
      <c r="AT415" s="21" t="s">
        <v>174</v>
      </c>
      <c r="AU415" s="21" t="s">
        <v>123</v>
      </c>
      <c r="AY415" s="21" t="s">
        <v>173</v>
      </c>
      <c r="BE415" s="149">
        <f t="shared" si="14"/>
        <v>0</v>
      </c>
      <c r="BF415" s="149">
        <f t="shared" si="15"/>
        <v>0</v>
      </c>
      <c r="BG415" s="149">
        <f t="shared" si="16"/>
        <v>0</v>
      </c>
      <c r="BH415" s="149">
        <f t="shared" si="17"/>
        <v>0</v>
      </c>
      <c r="BI415" s="149">
        <f t="shared" si="18"/>
        <v>0</v>
      </c>
      <c r="BJ415" s="21" t="s">
        <v>22</v>
      </c>
      <c r="BK415" s="149">
        <f t="shared" si="19"/>
        <v>0</v>
      </c>
      <c r="BL415" s="21" t="s">
        <v>252</v>
      </c>
      <c r="BM415" s="21" t="s">
        <v>646</v>
      </c>
    </row>
    <row r="416" spans="2:65" s="1" customFormat="1" ht="16.5" customHeight="1">
      <c r="B416" s="140"/>
      <c r="C416" s="141" t="s">
        <v>27</v>
      </c>
      <c r="D416" s="141" t="s">
        <v>174</v>
      </c>
      <c r="E416" s="142" t="s">
        <v>647</v>
      </c>
      <c r="F416" s="239" t="s">
        <v>648</v>
      </c>
      <c r="G416" s="239"/>
      <c r="H416" s="239"/>
      <c r="I416" s="239"/>
      <c r="J416" s="143" t="s">
        <v>270</v>
      </c>
      <c r="K416" s="144">
        <v>1</v>
      </c>
      <c r="L416" s="240"/>
      <c r="M416" s="240"/>
      <c r="N416" s="240">
        <f t="shared" si="10"/>
        <v>0</v>
      </c>
      <c r="O416" s="240"/>
      <c r="P416" s="240"/>
      <c r="Q416" s="240"/>
      <c r="R416" s="145"/>
      <c r="T416" s="146" t="s">
        <v>5</v>
      </c>
      <c r="U416" s="43" t="s">
        <v>40</v>
      </c>
      <c r="V416" s="147">
        <v>0.39300000000000002</v>
      </c>
      <c r="W416" s="147">
        <f t="shared" si="11"/>
        <v>0.39300000000000002</v>
      </c>
      <c r="X416" s="147">
        <v>5.1500000000000001E-3</v>
      </c>
      <c r="Y416" s="147">
        <f t="shared" si="12"/>
        <v>5.1500000000000001E-3</v>
      </c>
      <c r="Z416" s="147">
        <v>0</v>
      </c>
      <c r="AA416" s="148">
        <f t="shared" si="13"/>
        <v>0</v>
      </c>
      <c r="AR416" s="21" t="s">
        <v>252</v>
      </c>
      <c r="AT416" s="21" t="s">
        <v>174</v>
      </c>
      <c r="AU416" s="21" t="s">
        <v>123</v>
      </c>
      <c r="AY416" s="21" t="s">
        <v>173</v>
      </c>
      <c r="BE416" s="149">
        <f t="shared" si="14"/>
        <v>0</v>
      </c>
      <c r="BF416" s="149">
        <f t="shared" si="15"/>
        <v>0</v>
      </c>
      <c r="BG416" s="149">
        <f t="shared" si="16"/>
        <v>0</v>
      </c>
      <c r="BH416" s="149">
        <f t="shared" si="17"/>
        <v>0</v>
      </c>
      <c r="BI416" s="149">
        <f t="shared" si="18"/>
        <v>0</v>
      </c>
      <c r="BJ416" s="21" t="s">
        <v>22</v>
      </c>
      <c r="BK416" s="149">
        <f t="shared" si="19"/>
        <v>0</v>
      </c>
      <c r="BL416" s="21" t="s">
        <v>252</v>
      </c>
      <c r="BM416" s="21" t="s">
        <v>649</v>
      </c>
    </row>
    <row r="417" spans="2:65" s="1" customFormat="1" ht="25.5" customHeight="1">
      <c r="B417" s="140"/>
      <c r="C417" s="141" t="s">
        <v>111</v>
      </c>
      <c r="D417" s="141" t="s">
        <v>174</v>
      </c>
      <c r="E417" s="142" t="s">
        <v>650</v>
      </c>
      <c r="F417" s="239" t="s">
        <v>651</v>
      </c>
      <c r="G417" s="239"/>
      <c r="H417" s="239"/>
      <c r="I417" s="239"/>
      <c r="J417" s="143" t="s">
        <v>249</v>
      </c>
      <c r="K417" s="144">
        <v>18</v>
      </c>
      <c r="L417" s="240"/>
      <c r="M417" s="240"/>
      <c r="N417" s="240">
        <f t="shared" si="10"/>
        <v>0</v>
      </c>
      <c r="O417" s="240"/>
      <c r="P417" s="240"/>
      <c r="Q417" s="240"/>
      <c r="R417" s="145"/>
      <c r="T417" s="146" t="s">
        <v>5</v>
      </c>
      <c r="U417" s="43" t="s">
        <v>40</v>
      </c>
      <c r="V417" s="147">
        <v>0.17899999999999999</v>
      </c>
      <c r="W417" s="147">
        <f t="shared" si="11"/>
        <v>3.222</v>
      </c>
      <c r="X417" s="147">
        <v>4.0000000000000002E-4</v>
      </c>
      <c r="Y417" s="147">
        <f t="shared" si="12"/>
        <v>7.2000000000000007E-3</v>
      </c>
      <c r="Z417" s="147">
        <v>0</v>
      </c>
      <c r="AA417" s="148">
        <f t="shared" si="13"/>
        <v>0</v>
      </c>
      <c r="AR417" s="21" t="s">
        <v>252</v>
      </c>
      <c r="AT417" s="21" t="s">
        <v>174</v>
      </c>
      <c r="AU417" s="21" t="s">
        <v>123</v>
      </c>
      <c r="AY417" s="21" t="s">
        <v>173</v>
      </c>
      <c r="BE417" s="149">
        <f t="shared" si="14"/>
        <v>0</v>
      </c>
      <c r="BF417" s="149">
        <f t="shared" si="15"/>
        <v>0</v>
      </c>
      <c r="BG417" s="149">
        <f t="shared" si="16"/>
        <v>0</v>
      </c>
      <c r="BH417" s="149">
        <f t="shared" si="17"/>
        <v>0</v>
      </c>
      <c r="BI417" s="149">
        <f t="shared" si="18"/>
        <v>0</v>
      </c>
      <c r="BJ417" s="21" t="s">
        <v>22</v>
      </c>
      <c r="BK417" s="149">
        <f t="shared" si="19"/>
        <v>0</v>
      </c>
      <c r="BL417" s="21" t="s">
        <v>252</v>
      </c>
      <c r="BM417" s="21" t="s">
        <v>652</v>
      </c>
    </row>
    <row r="418" spans="2:65" s="1" customFormat="1" ht="25.5" customHeight="1">
      <c r="B418" s="140"/>
      <c r="C418" s="141" t="s">
        <v>653</v>
      </c>
      <c r="D418" s="141" t="s">
        <v>174</v>
      </c>
      <c r="E418" s="142" t="s">
        <v>654</v>
      </c>
      <c r="F418" s="239" t="s">
        <v>655</v>
      </c>
      <c r="G418" s="239"/>
      <c r="H418" s="239"/>
      <c r="I418" s="239"/>
      <c r="J418" s="143" t="s">
        <v>249</v>
      </c>
      <c r="K418" s="144">
        <v>18</v>
      </c>
      <c r="L418" s="240"/>
      <c r="M418" s="240"/>
      <c r="N418" s="240">
        <f t="shared" si="10"/>
        <v>0</v>
      </c>
      <c r="O418" s="240"/>
      <c r="P418" s="240"/>
      <c r="Q418" s="240"/>
      <c r="R418" s="145"/>
      <c r="T418" s="146" t="s">
        <v>5</v>
      </c>
      <c r="U418" s="43" t="s">
        <v>40</v>
      </c>
      <c r="V418" s="147">
        <v>8.2000000000000003E-2</v>
      </c>
      <c r="W418" s="147">
        <f t="shared" si="11"/>
        <v>1.476</v>
      </c>
      <c r="X418" s="147">
        <v>1.0000000000000001E-5</v>
      </c>
      <c r="Y418" s="147">
        <f t="shared" si="12"/>
        <v>1.8000000000000001E-4</v>
      </c>
      <c r="Z418" s="147">
        <v>0</v>
      </c>
      <c r="AA418" s="148">
        <f t="shared" si="13"/>
        <v>0</v>
      </c>
      <c r="AR418" s="21" t="s">
        <v>252</v>
      </c>
      <c r="AT418" s="21" t="s">
        <v>174</v>
      </c>
      <c r="AU418" s="21" t="s">
        <v>123</v>
      </c>
      <c r="AY418" s="21" t="s">
        <v>173</v>
      </c>
      <c r="BE418" s="149">
        <f t="shared" si="14"/>
        <v>0</v>
      </c>
      <c r="BF418" s="149">
        <f t="shared" si="15"/>
        <v>0</v>
      </c>
      <c r="BG418" s="149">
        <f t="shared" si="16"/>
        <v>0</v>
      </c>
      <c r="BH418" s="149">
        <f t="shared" si="17"/>
        <v>0</v>
      </c>
      <c r="BI418" s="149">
        <f t="shared" si="18"/>
        <v>0</v>
      </c>
      <c r="BJ418" s="21" t="s">
        <v>22</v>
      </c>
      <c r="BK418" s="149">
        <f t="shared" si="19"/>
        <v>0</v>
      </c>
      <c r="BL418" s="21" t="s">
        <v>252</v>
      </c>
      <c r="BM418" s="21" t="s">
        <v>656</v>
      </c>
    </row>
    <row r="419" spans="2:65" s="1" customFormat="1" ht="25.5" customHeight="1">
      <c r="B419" s="140"/>
      <c r="C419" s="141" t="s">
        <v>657</v>
      </c>
      <c r="D419" s="141" t="s">
        <v>174</v>
      </c>
      <c r="E419" s="142" t="s">
        <v>658</v>
      </c>
      <c r="F419" s="239" t="s">
        <v>659</v>
      </c>
      <c r="G419" s="239"/>
      <c r="H419" s="239"/>
      <c r="I419" s="239"/>
      <c r="J419" s="143" t="s">
        <v>524</v>
      </c>
      <c r="K419" s="144">
        <v>1.02</v>
      </c>
      <c r="L419" s="240"/>
      <c r="M419" s="240"/>
      <c r="N419" s="240">
        <f t="shared" si="10"/>
        <v>0</v>
      </c>
      <c r="O419" s="240"/>
      <c r="P419" s="240"/>
      <c r="Q419" s="240"/>
      <c r="R419" s="145"/>
      <c r="T419" s="146" t="s">
        <v>5</v>
      </c>
      <c r="U419" s="43" t="s">
        <v>40</v>
      </c>
      <c r="V419" s="147">
        <v>0</v>
      </c>
      <c r="W419" s="147">
        <f t="shared" si="11"/>
        <v>0</v>
      </c>
      <c r="X419" s="147">
        <v>0</v>
      </c>
      <c r="Y419" s="147">
        <f t="shared" si="12"/>
        <v>0</v>
      </c>
      <c r="Z419" s="147">
        <v>0</v>
      </c>
      <c r="AA419" s="148">
        <f t="shared" si="13"/>
        <v>0</v>
      </c>
      <c r="AR419" s="21" t="s">
        <v>252</v>
      </c>
      <c r="AT419" s="21" t="s">
        <v>174</v>
      </c>
      <c r="AU419" s="21" t="s">
        <v>123</v>
      </c>
      <c r="AY419" s="21" t="s">
        <v>173</v>
      </c>
      <c r="BE419" s="149">
        <f t="shared" si="14"/>
        <v>0</v>
      </c>
      <c r="BF419" s="149">
        <f t="shared" si="15"/>
        <v>0</v>
      </c>
      <c r="BG419" s="149">
        <f t="shared" si="16"/>
        <v>0</v>
      </c>
      <c r="BH419" s="149">
        <f t="shared" si="17"/>
        <v>0</v>
      </c>
      <c r="BI419" s="149">
        <f t="shared" si="18"/>
        <v>0</v>
      </c>
      <c r="BJ419" s="21" t="s">
        <v>22</v>
      </c>
      <c r="BK419" s="149">
        <f t="shared" si="19"/>
        <v>0</v>
      </c>
      <c r="BL419" s="21" t="s">
        <v>252</v>
      </c>
      <c r="BM419" s="21" t="s">
        <v>660</v>
      </c>
    </row>
    <row r="420" spans="2:65" s="9" customFormat="1" ht="29.85" customHeight="1">
      <c r="B420" s="129"/>
      <c r="C420" s="130"/>
      <c r="D420" s="139" t="s">
        <v>148</v>
      </c>
      <c r="E420" s="139"/>
      <c r="F420" s="139"/>
      <c r="G420" s="139"/>
      <c r="H420" s="139"/>
      <c r="I420" s="139"/>
      <c r="J420" s="139"/>
      <c r="K420" s="139"/>
      <c r="L420" s="139"/>
      <c r="M420" s="139"/>
      <c r="N420" s="251">
        <f>BK420</f>
        <v>0</v>
      </c>
      <c r="O420" s="252"/>
      <c r="P420" s="252"/>
      <c r="Q420" s="252"/>
      <c r="R420" s="132"/>
      <c r="T420" s="133"/>
      <c r="U420" s="130"/>
      <c r="V420" s="130"/>
      <c r="W420" s="134">
        <f>SUM(W421:W427)</f>
        <v>7.45</v>
      </c>
      <c r="X420" s="130"/>
      <c r="Y420" s="134">
        <f>SUM(Y421:Y427)</f>
        <v>7.5830000000000009E-2</v>
      </c>
      <c r="Z420" s="130"/>
      <c r="AA420" s="135">
        <f>SUM(AA421:AA427)</f>
        <v>3.8790000000000005E-2</v>
      </c>
      <c r="AR420" s="136" t="s">
        <v>123</v>
      </c>
      <c r="AT420" s="137" t="s">
        <v>74</v>
      </c>
      <c r="AU420" s="137" t="s">
        <v>22</v>
      </c>
      <c r="AY420" s="136" t="s">
        <v>173</v>
      </c>
      <c r="BK420" s="138">
        <f>SUM(BK421:BK427)</f>
        <v>0</v>
      </c>
    </row>
    <row r="421" spans="2:65" s="1" customFormat="1" ht="16.5" customHeight="1">
      <c r="B421" s="140"/>
      <c r="C421" s="141" t="s">
        <v>661</v>
      </c>
      <c r="D421" s="141" t="s">
        <v>174</v>
      </c>
      <c r="E421" s="142" t="s">
        <v>662</v>
      </c>
      <c r="F421" s="239" t="s">
        <v>663</v>
      </c>
      <c r="G421" s="239"/>
      <c r="H421" s="239"/>
      <c r="I421" s="239"/>
      <c r="J421" s="143" t="s">
        <v>664</v>
      </c>
      <c r="K421" s="144">
        <v>1</v>
      </c>
      <c r="L421" s="240"/>
      <c r="M421" s="240"/>
      <c r="N421" s="240">
        <f t="shared" ref="N421:N427" si="20">ROUND(L421*K421,2)</f>
        <v>0</v>
      </c>
      <c r="O421" s="240"/>
      <c r="P421" s="240"/>
      <c r="Q421" s="240"/>
      <c r="R421" s="145"/>
      <c r="T421" s="146" t="s">
        <v>5</v>
      </c>
      <c r="U421" s="43" t="s">
        <v>40</v>
      </c>
      <c r="V421" s="147">
        <v>0.54800000000000004</v>
      </c>
      <c r="W421" s="147">
        <f t="shared" ref="W421:W427" si="21">V421*K421</f>
        <v>0.54800000000000004</v>
      </c>
      <c r="X421" s="147">
        <v>0</v>
      </c>
      <c r="Y421" s="147">
        <f t="shared" ref="Y421:Y427" si="22">X421*K421</f>
        <v>0</v>
      </c>
      <c r="Z421" s="147">
        <v>1.933E-2</v>
      </c>
      <c r="AA421" s="148">
        <f t="shared" ref="AA421:AA427" si="23">Z421*K421</f>
        <v>1.933E-2</v>
      </c>
      <c r="AR421" s="21" t="s">
        <v>252</v>
      </c>
      <c r="AT421" s="21" t="s">
        <v>174</v>
      </c>
      <c r="AU421" s="21" t="s">
        <v>123</v>
      </c>
      <c r="AY421" s="21" t="s">
        <v>173</v>
      </c>
      <c r="BE421" s="149">
        <f t="shared" ref="BE421:BE427" si="24">IF(U421="základní",N421,0)</f>
        <v>0</v>
      </c>
      <c r="BF421" s="149">
        <f t="shared" ref="BF421:BF427" si="25">IF(U421="snížená",N421,0)</f>
        <v>0</v>
      </c>
      <c r="BG421" s="149">
        <f t="shared" ref="BG421:BG427" si="26">IF(U421="zákl. přenesená",N421,0)</f>
        <v>0</v>
      </c>
      <c r="BH421" s="149">
        <f t="shared" ref="BH421:BH427" si="27">IF(U421="sníž. přenesená",N421,0)</f>
        <v>0</v>
      </c>
      <c r="BI421" s="149">
        <f t="shared" ref="BI421:BI427" si="28">IF(U421="nulová",N421,0)</f>
        <v>0</v>
      </c>
      <c r="BJ421" s="21" t="s">
        <v>22</v>
      </c>
      <c r="BK421" s="149">
        <f t="shared" ref="BK421:BK427" si="29">ROUND(L421*K421,2)</f>
        <v>0</v>
      </c>
      <c r="BL421" s="21" t="s">
        <v>252</v>
      </c>
      <c r="BM421" s="21" t="s">
        <v>665</v>
      </c>
    </row>
    <row r="422" spans="2:65" s="1" customFormat="1" ht="16.5" customHeight="1">
      <c r="B422" s="140"/>
      <c r="C422" s="141" t="s">
        <v>666</v>
      </c>
      <c r="D422" s="141" t="s">
        <v>174</v>
      </c>
      <c r="E422" s="142" t="s">
        <v>667</v>
      </c>
      <c r="F422" s="239" t="s">
        <v>668</v>
      </c>
      <c r="G422" s="239"/>
      <c r="H422" s="239"/>
      <c r="I422" s="239"/>
      <c r="J422" s="143" t="s">
        <v>664</v>
      </c>
      <c r="K422" s="144">
        <v>1</v>
      </c>
      <c r="L422" s="240"/>
      <c r="M422" s="240"/>
      <c r="N422" s="240">
        <f t="shared" si="20"/>
        <v>0</v>
      </c>
      <c r="O422" s="240"/>
      <c r="P422" s="240"/>
      <c r="Q422" s="240"/>
      <c r="R422" s="145"/>
      <c r="T422" s="146" t="s">
        <v>5</v>
      </c>
      <c r="U422" s="43" t="s">
        <v>40</v>
      </c>
      <c r="V422" s="147">
        <v>0.95</v>
      </c>
      <c r="W422" s="147">
        <f t="shared" si="21"/>
        <v>0.95</v>
      </c>
      <c r="X422" s="147">
        <v>1.3820000000000001E-2</v>
      </c>
      <c r="Y422" s="147">
        <f t="shared" si="22"/>
        <v>1.3820000000000001E-2</v>
      </c>
      <c r="Z422" s="147">
        <v>0</v>
      </c>
      <c r="AA422" s="148">
        <f t="shared" si="23"/>
        <v>0</v>
      </c>
      <c r="AR422" s="21" t="s">
        <v>252</v>
      </c>
      <c r="AT422" s="21" t="s">
        <v>174</v>
      </c>
      <c r="AU422" s="21" t="s">
        <v>123</v>
      </c>
      <c r="AY422" s="21" t="s">
        <v>173</v>
      </c>
      <c r="BE422" s="149">
        <f t="shared" si="24"/>
        <v>0</v>
      </c>
      <c r="BF422" s="149">
        <f t="shared" si="25"/>
        <v>0</v>
      </c>
      <c r="BG422" s="149">
        <f t="shared" si="26"/>
        <v>0</v>
      </c>
      <c r="BH422" s="149">
        <f t="shared" si="27"/>
        <v>0</v>
      </c>
      <c r="BI422" s="149">
        <f t="shared" si="28"/>
        <v>0</v>
      </c>
      <c r="BJ422" s="21" t="s">
        <v>22</v>
      </c>
      <c r="BK422" s="149">
        <f t="shared" si="29"/>
        <v>0</v>
      </c>
      <c r="BL422" s="21" t="s">
        <v>252</v>
      </c>
      <c r="BM422" s="21" t="s">
        <v>669</v>
      </c>
    </row>
    <row r="423" spans="2:65" s="1" customFormat="1" ht="25.5" customHeight="1">
      <c r="B423" s="140"/>
      <c r="C423" s="141" t="s">
        <v>670</v>
      </c>
      <c r="D423" s="141" t="s">
        <v>174</v>
      </c>
      <c r="E423" s="142" t="s">
        <v>671</v>
      </c>
      <c r="F423" s="239" t="s">
        <v>672</v>
      </c>
      <c r="G423" s="239"/>
      <c r="H423" s="239"/>
      <c r="I423" s="239"/>
      <c r="J423" s="143" t="s">
        <v>664</v>
      </c>
      <c r="K423" s="144">
        <v>1</v>
      </c>
      <c r="L423" s="240"/>
      <c r="M423" s="240"/>
      <c r="N423" s="240">
        <f t="shared" si="20"/>
        <v>0</v>
      </c>
      <c r="O423" s="240"/>
      <c r="P423" s="240"/>
      <c r="Q423" s="240"/>
      <c r="R423" s="145"/>
      <c r="T423" s="146" t="s">
        <v>5</v>
      </c>
      <c r="U423" s="43" t="s">
        <v>40</v>
      </c>
      <c r="V423" s="147">
        <v>0.36199999999999999</v>
      </c>
      <c r="W423" s="147">
        <f t="shared" si="21"/>
        <v>0.36199999999999999</v>
      </c>
      <c r="X423" s="147">
        <v>0</v>
      </c>
      <c r="Y423" s="147">
        <f t="shared" si="22"/>
        <v>0</v>
      </c>
      <c r="Z423" s="147">
        <v>1.9460000000000002E-2</v>
      </c>
      <c r="AA423" s="148">
        <f t="shared" si="23"/>
        <v>1.9460000000000002E-2</v>
      </c>
      <c r="AR423" s="21" t="s">
        <v>252</v>
      </c>
      <c r="AT423" s="21" t="s">
        <v>174</v>
      </c>
      <c r="AU423" s="21" t="s">
        <v>123</v>
      </c>
      <c r="AY423" s="21" t="s">
        <v>173</v>
      </c>
      <c r="BE423" s="149">
        <f t="shared" si="24"/>
        <v>0</v>
      </c>
      <c r="BF423" s="149">
        <f t="shared" si="25"/>
        <v>0</v>
      </c>
      <c r="BG423" s="149">
        <f t="shared" si="26"/>
        <v>0</v>
      </c>
      <c r="BH423" s="149">
        <f t="shared" si="27"/>
        <v>0</v>
      </c>
      <c r="BI423" s="149">
        <f t="shared" si="28"/>
        <v>0</v>
      </c>
      <c r="BJ423" s="21" t="s">
        <v>22</v>
      </c>
      <c r="BK423" s="149">
        <f t="shared" si="29"/>
        <v>0</v>
      </c>
      <c r="BL423" s="21" t="s">
        <v>252</v>
      </c>
      <c r="BM423" s="21" t="s">
        <v>673</v>
      </c>
    </row>
    <row r="424" spans="2:65" s="1" customFormat="1" ht="16.5" customHeight="1">
      <c r="B424" s="140"/>
      <c r="C424" s="141" t="s">
        <v>674</v>
      </c>
      <c r="D424" s="141" t="s">
        <v>174</v>
      </c>
      <c r="E424" s="142" t="s">
        <v>675</v>
      </c>
      <c r="F424" s="239" t="s">
        <v>676</v>
      </c>
      <c r="G424" s="239"/>
      <c r="H424" s="239"/>
      <c r="I424" s="239"/>
      <c r="J424" s="143" t="s">
        <v>664</v>
      </c>
      <c r="K424" s="144">
        <v>2</v>
      </c>
      <c r="L424" s="240"/>
      <c r="M424" s="240"/>
      <c r="N424" s="240">
        <f t="shared" si="20"/>
        <v>0</v>
      </c>
      <c r="O424" s="240"/>
      <c r="P424" s="240"/>
      <c r="Q424" s="240"/>
      <c r="R424" s="145"/>
      <c r="T424" s="146" t="s">
        <v>5</v>
      </c>
      <c r="U424" s="43" t="s">
        <v>40</v>
      </c>
      <c r="V424" s="147">
        <v>1.1000000000000001</v>
      </c>
      <c r="W424" s="147">
        <f t="shared" si="21"/>
        <v>2.2000000000000002</v>
      </c>
      <c r="X424" s="147">
        <v>1.376E-2</v>
      </c>
      <c r="Y424" s="147">
        <f t="shared" si="22"/>
        <v>2.7519999999999999E-2</v>
      </c>
      <c r="Z424" s="147">
        <v>0</v>
      </c>
      <c r="AA424" s="148">
        <f t="shared" si="23"/>
        <v>0</v>
      </c>
      <c r="AR424" s="21" t="s">
        <v>252</v>
      </c>
      <c r="AT424" s="21" t="s">
        <v>174</v>
      </c>
      <c r="AU424" s="21" t="s">
        <v>123</v>
      </c>
      <c r="AY424" s="21" t="s">
        <v>173</v>
      </c>
      <c r="BE424" s="149">
        <f t="shared" si="24"/>
        <v>0</v>
      </c>
      <c r="BF424" s="149">
        <f t="shared" si="25"/>
        <v>0</v>
      </c>
      <c r="BG424" s="149">
        <f t="shared" si="26"/>
        <v>0</v>
      </c>
      <c r="BH424" s="149">
        <f t="shared" si="27"/>
        <v>0</v>
      </c>
      <c r="BI424" s="149">
        <f t="shared" si="28"/>
        <v>0</v>
      </c>
      <c r="BJ424" s="21" t="s">
        <v>22</v>
      </c>
      <c r="BK424" s="149">
        <f t="shared" si="29"/>
        <v>0</v>
      </c>
      <c r="BL424" s="21" t="s">
        <v>252</v>
      </c>
      <c r="BM424" s="21" t="s">
        <v>677</v>
      </c>
    </row>
    <row r="425" spans="2:65" s="1" customFormat="1" ht="16.5" customHeight="1">
      <c r="B425" s="140"/>
      <c r="C425" s="141" t="s">
        <v>678</v>
      </c>
      <c r="D425" s="141" t="s">
        <v>174</v>
      </c>
      <c r="E425" s="142" t="s">
        <v>679</v>
      </c>
      <c r="F425" s="239" t="s">
        <v>680</v>
      </c>
      <c r="G425" s="239"/>
      <c r="H425" s="239"/>
      <c r="I425" s="239"/>
      <c r="J425" s="143" t="s">
        <v>664</v>
      </c>
      <c r="K425" s="144">
        <v>1</v>
      </c>
      <c r="L425" s="240"/>
      <c r="M425" s="240"/>
      <c r="N425" s="240">
        <f t="shared" si="20"/>
        <v>0</v>
      </c>
      <c r="O425" s="240"/>
      <c r="P425" s="240"/>
      <c r="Q425" s="240"/>
      <c r="R425" s="145"/>
      <c r="T425" s="146" t="s">
        <v>5</v>
      </c>
      <c r="U425" s="43" t="s">
        <v>40</v>
      </c>
      <c r="V425" s="147">
        <v>2.54</v>
      </c>
      <c r="W425" s="147">
        <f t="shared" si="21"/>
        <v>2.54</v>
      </c>
      <c r="X425" s="147">
        <v>1.388E-2</v>
      </c>
      <c r="Y425" s="147">
        <f t="shared" si="22"/>
        <v>1.388E-2</v>
      </c>
      <c r="Z425" s="147">
        <v>0</v>
      </c>
      <c r="AA425" s="148">
        <f t="shared" si="23"/>
        <v>0</v>
      </c>
      <c r="AR425" s="21" t="s">
        <v>252</v>
      </c>
      <c r="AT425" s="21" t="s">
        <v>174</v>
      </c>
      <c r="AU425" s="21" t="s">
        <v>123</v>
      </c>
      <c r="AY425" s="21" t="s">
        <v>173</v>
      </c>
      <c r="BE425" s="149">
        <f t="shared" si="24"/>
        <v>0</v>
      </c>
      <c r="BF425" s="149">
        <f t="shared" si="25"/>
        <v>0</v>
      </c>
      <c r="BG425" s="149">
        <f t="shared" si="26"/>
        <v>0</v>
      </c>
      <c r="BH425" s="149">
        <f t="shared" si="27"/>
        <v>0</v>
      </c>
      <c r="BI425" s="149">
        <f t="shared" si="28"/>
        <v>0</v>
      </c>
      <c r="BJ425" s="21" t="s">
        <v>22</v>
      </c>
      <c r="BK425" s="149">
        <f t="shared" si="29"/>
        <v>0</v>
      </c>
      <c r="BL425" s="21" t="s">
        <v>252</v>
      </c>
      <c r="BM425" s="21" t="s">
        <v>681</v>
      </c>
    </row>
    <row r="426" spans="2:65" s="1" customFormat="1" ht="16.5" customHeight="1">
      <c r="B426" s="140"/>
      <c r="C426" s="141" t="s">
        <v>682</v>
      </c>
      <c r="D426" s="141" t="s">
        <v>174</v>
      </c>
      <c r="E426" s="142" t="s">
        <v>683</v>
      </c>
      <c r="F426" s="239" t="s">
        <v>684</v>
      </c>
      <c r="G426" s="239"/>
      <c r="H426" s="239"/>
      <c r="I426" s="239"/>
      <c r="J426" s="143" t="s">
        <v>664</v>
      </c>
      <c r="K426" s="144">
        <v>1</v>
      </c>
      <c r="L426" s="240"/>
      <c r="M426" s="240"/>
      <c r="N426" s="240">
        <f t="shared" si="20"/>
        <v>0</v>
      </c>
      <c r="O426" s="240"/>
      <c r="P426" s="240"/>
      <c r="Q426" s="240"/>
      <c r="R426" s="145"/>
      <c r="T426" s="146" t="s">
        <v>5</v>
      </c>
      <c r="U426" s="43" t="s">
        <v>40</v>
      </c>
      <c r="V426" s="147">
        <v>0.85</v>
      </c>
      <c r="W426" s="147">
        <f t="shared" si="21"/>
        <v>0.85</v>
      </c>
      <c r="X426" s="147">
        <v>2.061E-2</v>
      </c>
      <c r="Y426" s="147">
        <f t="shared" si="22"/>
        <v>2.061E-2</v>
      </c>
      <c r="Z426" s="147">
        <v>0</v>
      </c>
      <c r="AA426" s="148">
        <f t="shared" si="23"/>
        <v>0</v>
      </c>
      <c r="AR426" s="21" t="s">
        <v>252</v>
      </c>
      <c r="AT426" s="21" t="s">
        <v>174</v>
      </c>
      <c r="AU426" s="21" t="s">
        <v>123</v>
      </c>
      <c r="AY426" s="21" t="s">
        <v>173</v>
      </c>
      <c r="BE426" s="149">
        <f t="shared" si="24"/>
        <v>0</v>
      </c>
      <c r="BF426" s="149">
        <f t="shared" si="25"/>
        <v>0</v>
      </c>
      <c r="BG426" s="149">
        <f t="shared" si="26"/>
        <v>0</v>
      </c>
      <c r="BH426" s="149">
        <f t="shared" si="27"/>
        <v>0</v>
      </c>
      <c r="BI426" s="149">
        <f t="shared" si="28"/>
        <v>0</v>
      </c>
      <c r="BJ426" s="21" t="s">
        <v>22</v>
      </c>
      <c r="BK426" s="149">
        <f t="shared" si="29"/>
        <v>0</v>
      </c>
      <c r="BL426" s="21" t="s">
        <v>252</v>
      </c>
      <c r="BM426" s="21" t="s">
        <v>685</v>
      </c>
    </row>
    <row r="427" spans="2:65" s="1" customFormat="1" ht="25.5" customHeight="1">
      <c r="B427" s="140"/>
      <c r="C427" s="141" t="s">
        <v>686</v>
      </c>
      <c r="D427" s="141" t="s">
        <v>174</v>
      </c>
      <c r="E427" s="142" t="s">
        <v>687</v>
      </c>
      <c r="F427" s="239" t="s">
        <v>688</v>
      </c>
      <c r="G427" s="239"/>
      <c r="H427" s="239"/>
      <c r="I427" s="239"/>
      <c r="J427" s="143" t="s">
        <v>524</v>
      </c>
      <c r="K427" s="144">
        <v>0.21</v>
      </c>
      <c r="L427" s="240"/>
      <c r="M427" s="240"/>
      <c r="N427" s="240">
        <f t="shared" si="20"/>
        <v>0</v>
      </c>
      <c r="O427" s="240"/>
      <c r="P427" s="240"/>
      <c r="Q427" s="240"/>
      <c r="R427" s="145"/>
      <c r="T427" s="146" t="s">
        <v>5</v>
      </c>
      <c r="U427" s="43" t="s">
        <v>40</v>
      </c>
      <c r="V427" s="147">
        <v>0</v>
      </c>
      <c r="W427" s="147">
        <f t="shared" si="21"/>
        <v>0</v>
      </c>
      <c r="X427" s="147">
        <v>0</v>
      </c>
      <c r="Y427" s="147">
        <f t="shared" si="22"/>
        <v>0</v>
      </c>
      <c r="Z427" s="147">
        <v>0</v>
      </c>
      <c r="AA427" s="148">
        <f t="shared" si="23"/>
        <v>0</v>
      </c>
      <c r="AR427" s="21" t="s">
        <v>252</v>
      </c>
      <c r="AT427" s="21" t="s">
        <v>174</v>
      </c>
      <c r="AU427" s="21" t="s">
        <v>123</v>
      </c>
      <c r="AY427" s="21" t="s">
        <v>173</v>
      </c>
      <c r="BE427" s="149">
        <f t="shared" si="24"/>
        <v>0</v>
      </c>
      <c r="BF427" s="149">
        <f t="shared" si="25"/>
        <v>0</v>
      </c>
      <c r="BG427" s="149">
        <f t="shared" si="26"/>
        <v>0</v>
      </c>
      <c r="BH427" s="149">
        <f t="shared" si="27"/>
        <v>0</v>
      </c>
      <c r="BI427" s="149">
        <f t="shared" si="28"/>
        <v>0</v>
      </c>
      <c r="BJ427" s="21" t="s">
        <v>22</v>
      </c>
      <c r="BK427" s="149">
        <f t="shared" si="29"/>
        <v>0</v>
      </c>
      <c r="BL427" s="21" t="s">
        <v>252</v>
      </c>
      <c r="BM427" s="21" t="s">
        <v>689</v>
      </c>
    </row>
    <row r="428" spans="2:65" s="9" customFormat="1" ht="29.85" customHeight="1">
      <c r="B428" s="129"/>
      <c r="C428" s="130"/>
      <c r="D428" s="139" t="s">
        <v>149</v>
      </c>
      <c r="E428" s="139"/>
      <c r="F428" s="139"/>
      <c r="G428" s="139"/>
      <c r="H428" s="139"/>
      <c r="I428" s="139"/>
      <c r="J428" s="139"/>
      <c r="K428" s="139"/>
      <c r="L428" s="139"/>
      <c r="M428" s="139"/>
      <c r="N428" s="251">
        <f>BK428</f>
        <v>0</v>
      </c>
      <c r="O428" s="252"/>
      <c r="P428" s="252"/>
      <c r="Q428" s="252"/>
      <c r="R428" s="132"/>
      <c r="T428" s="133"/>
      <c r="U428" s="130"/>
      <c r="V428" s="130"/>
      <c r="W428" s="134">
        <f>SUM(W429:W450)</f>
        <v>34.240049999999997</v>
      </c>
      <c r="X428" s="130"/>
      <c r="Y428" s="134">
        <f>SUM(Y429:Y450)</f>
        <v>0.83688515000000008</v>
      </c>
      <c r="Z428" s="130"/>
      <c r="AA428" s="135">
        <f>SUM(AA429:AA450)</f>
        <v>0</v>
      </c>
      <c r="AR428" s="136" t="s">
        <v>123</v>
      </c>
      <c r="AT428" s="137" t="s">
        <v>74</v>
      </c>
      <c r="AU428" s="137" t="s">
        <v>22</v>
      </c>
      <c r="AY428" s="136" t="s">
        <v>173</v>
      </c>
      <c r="BK428" s="138">
        <f>SUM(BK429:BK450)</f>
        <v>0</v>
      </c>
    </row>
    <row r="429" spans="2:65" s="1" customFormat="1" ht="38.25" customHeight="1">
      <c r="B429" s="140"/>
      <c r="C429" s="141" t="s">
        <v>690</v>
      </c>
      <c r="D429" s="141" t="s">
        <v>174</v>
      </c>
      <c r="E429" s="142" t="s">
        <v>691</v>
      </c>
      <c r="F429" s="239" t="s">
        <v>692</v>
      </c>
      <c r="G429" s="239"/>
      <c r="H429" s="239"/>
      <c r="I429" s="239"/>
      <c r="J429" s="143" t="s">
        <v>177</v>
      </c>
      <c r="K429" s="144">
        <v>0.96499999999999997</v>
      </c>
      <c r="L429" s="240"/>
      <c r="M429" s="240"/>
      <c r="N429" s="240">
        <f>ROUND(L429*K429,2)</f>
        <v>0</v>
      </c>
      <c r="O429" s="240"/>
      <c r="P429" s="240"/>
      <c r="Q429" s="240"/>
      <c r="R429" s="145"/>
      <c r="T429" s="146" t="s">
        <v>5</v>
      </c>
      <c r="U429" s="43" t="s">
        <v>40</v>
      </c>
      <c r="V429" s="147">
        <v>1.56</v>
      </c>
      <c r="W429" s="147">
        <f>V429*K429</f>
        <v>1.5054000000000001</v>
      </c>
      <c r="X429" s="147">
        <v>1.89E-3</v>
      </c>
      <c r="Y429" s="147">
        <f>X429*K429</f>
        <v>1.8238499999999999E-3</v>
      </c>
      <c r="Z429" s="147">
        <v>0</v>
      </c>
      <c r="AA429" s="148">
        <f>Z429*K429</f>
        <v>0</v>
      </c>
      <c r="AR429" s="21" t="s">
        <v>252</v>
      </c>
      <c r="AT429" s="21" t="s">
        <v>174</v>
      </c>
      <c r="AU429" s="21" t="s">
        <v>123</v>
      </c>
      <c r="AY429" s="21" t="s">
        <v>173</v>
      </c>
      <c r="BE429" s="149">
        <f>IF(U429="základní",N429,0)</f>
        <v>0</v>
      </c>
      <c r="BF429" s="149">
        <f>IF(U429="snížená",N429,0)</f>
        <v>0</v>
      </c>
      <c r="BG429" s="149">
        <f>IF(U429="zákl. přenesená",N429,0)</f>
        <v>0</v>
      </c>
      <c r="BH429" s="149">
        <f>IF(U429="sníž. přenesená",N429,0)</f>
        <v>0</v>
      </c>
      <c r="BI429" s="149">
        <f>IF(U429="nulová",N429,0)</f>
        <v>0</v>
      </c>
      <c r="BJ429" s="21" t="s">
        <v>22</v>
      </c>
      <c r="BK429" s="149">
        <f>ROUND(L429*K429,2)</f>
        <v>0</v>
      </c>
      <c r="BL429" s="21" t="s">
        <v>252</v>
      </c>
      <c r="BM429" s="21" t="s">
        <v>693</v>
      </c>
    </row>
    <row r="430" spans="2:65" s="10" customFormat="1" ht="16.5" customHeight="1">
      <c r="B430" s="150"/>
      <c r="C430" s="151"/>
      <c r="D430" s="151"/>
      <c r="E430" s="152" t="s">
        <v>5</v>
      </c>
      <c r="F430" s="241" t="s">
        <v>694</v>
      </c>
      <c r="G430" s="242"/>
      <c r="H430" s="242"/>
      <c r="I430" s="242"/>
      <c r="J430" s="151"/>
      <c r="K430" s="153">
        <v>0.96499999999999997</v>
      </c>
      <c r="L430" s="151"/>
      <c r="M430" s="151"/>
      <c r="N430" s="151"/>
      <c r="O430" s="151"/>
      <c r="P430" s="151"/>
      <c r="Q430" s="151"/>
      <c r="R430" s="154"/>
      <c r="T430" s="155"/>
      <c r="U430" s="151"/>
      <c r="V430" s="151"/>
      <c r="W430" s="151"/>
      <c r="X430" s="151"/>
      <c r="Y430" s="151"/>
      <c r="Z430" s="151"/>
      <c r="AA430" s="156"/>
      <c r="AT430" s="157" t="s">
        <v>181</v>
      </c>
      <c r="AU430" s="157" t="s">
        <v>123</v>
      </c>
      <c r="AV430" s="10" t="s">
        <v>123</v>
      </c>
      <c r="AW430" s="10" t="s">
        <v>33</v>
      </c>
      <c r="AX430" s="10" t="s">
        <v>75</v>
      </c>
      <c r="AY430" s="157" t="s">
        <v>173</v>
      </c>
    </row>
    <row r="431" spans="2:65" s="11" customFormat="1" ht="16.5" customHeight="1">
      <c r="B431" s="158"/>
      <c r="C431" s="159"/>
      <c r="D431" s="159"/>
      <c r="E431" s="160" t="s">
        <v>5</v>
      </c>
      <c r="F431" s="243" t="s">
        <v>182</v>
      </c>
      <c r="G431" s="244"/>
      <c r="H431" s="244"/>
      <c r="I431" s="244"/>
      <c r="J431" s="159"/>
      <c r="K431" s="161">
        <v>0.96499999999999997</v>
      </c>
      <c r="L431" s="159"/>
      <c r="M431" s="159"/>
      <c r="N431" s="159"/>
      <c r="O431" s="159"/>
      <c r="P431" s="159"/>
      <c r="Q431" s="159"/>
      <c r="R431" s="162"/>
      <c r="T431" s="163"/>
      <c r="U431" s="159"/>
      <c r="V431" s="159"/>
      <c r="W431" s="159"/>
      <c r="X431" s="159"/>
      <c r="Y431" s="159"/>
      <c r="Z431" s="159"/>
      <c r="AA431" s="164"/>
      <c r="AT431" s="165" t="s">
        <v>181</v>
      </c>
      <c r="AU431" s="165" t="s">
        <v>123</v>
      </c>
      <c r="AV431" s="11" t="s">
        <v>178</v>
      </c>
      <c r="AW431" s="11" t="s">
        <v>33</v>
      </c>
      <c r="AX431" s="11" t="s">
        <v>22</v>
      </c>
      <c r="AY431" s="165" t="s">
        <v>173</v>
      </c>
    </row>
    <row r="432" spans="2:65" s="1" customFormat="1" ht="38.25" customHeight="1">
      <c r="B432" s="140"/>
      <c r="C432" s="141" t="s">
        <v>695</v>
      </c>
      <c r="D432" s="141" t="s">
        <v>174</v>
      </c>
      <c r="E432" s="142" t="s">
        <v>696</v>
      </c>
      <c r="F432" s="239" t="s">
        <v>697</v>
      </c>
      <c r="G432" s="239"/>
      <c r="H432" s="239"/>
      <c r="I432" s="239"/>
      <c r="J432" s="143" t="s">
        <v>249</v>
      </c>
      <c r="K432" s="144">
        <v>19.8</v>
      </c>
      <c r="L432" s="240"/>
      <c r="M432" s="240"/>
      <c r="N432" s="240">
        <f>ROUND(L432*K432,2)</f>
        <v>0</v>
      </c>
      <c r="O432" s="240"/>
      <c r="P432" s="240"/>
      <c r="Q432" s="240"/>
      <c r="R432" s="145"/>
      <c r="T432" s="146" t="s">
        <v>5</v>
      </c>
      <c r="U432" s="43" t="s">
        <v>40</v>
      </c>
      <c r="V432" s="147">
        <v>0.34200000000000003</v>
      </c>
      <c r="W432" s="147">
        <f>V432*K432</f>
        <v>6.7716000000000012</v>
      </c>
      <c r="X432" s="147">
        <v>0</v>
      </c>
      <c r="Y432" s="147">
        <f>X432*K432</f>
        <v>0</v>
      </c>
      <c r="Z432" s="147">
        <v>0</v>
      </c>
      <c r="AA432" s="148">
        <f>Z432*K432</f>
        <v>0</v>
      </c>
      <c r="AR432" s="21" t="s">
        <v>252</v>
      </c>
      <c r="AT432" s="21" t="s">
        <v>174</v>
      </c>
      <c r="AU432" s="21" t="s">
        <v>123</v>
      </c>
      <c r="AY432" s="21" t="s">
        <v>173</v>
      </c>
      <c r="BE432" s="149">
        <f>IF(U432="základní",N432,0)</f>
        <v>0</v>
      </c>
      <c r="BF432" s="149">
        <f>IF(U432="snížená",N432,0)</f>
        <v>0</v>
      </c>
      <c r="BG432" s="149">
        <f>IF(U432="zákl. přenesená",N432,0)</f>
        <v>0</v>
      </c>
      <c r="BH432" s="149">
        <f>IF(U432="sníž. přenesená",N432,0)</f>
        <v>0</v>
      </c>
      <c r="BI432" s="149">
        <f>IF(U432="nulová",N432,0)</f>
        <v>0</v>
      </c>
      <c r="BJ432" s="21" t="s">
        <v>22</v>
      </c>
      <c r="BK432" s="149">
        <f>ROUND(L432*K432,2)</f>
        <v>0</v>
      </c>
      <c r="BL432" s="21" t="s">
        <v>252</v>
      </c>
      <c r="BM432" s="21" t="s">
        <v>698</v>
      </c>
    </row>
    <row r="433" spans="2:65" s="10" customFormat="1" ht="16.5" customHeight="1">
      <c r="B433" s="150"/>
      <c r="C433" s="151"/>
      <c r="D433" s="151"/>
      <c r="E433" s="152" t="s">
        <v>5</v>
      </c>
      <c r="F433" s="241" t="s">
        <v>699</v>
      </c>
      <c r="G433" s="242"/>
      <c r="H433" s="242"/>
      <c r="I433" s="242"/>
      <c r="J433" s="151"/>
      <c r="K433" s="153">
        <v>19.8</v>
      </c>
      <c r="L433" s="151"/>
      <c r="M433" s="151"/>
      <c r="N433" s="151"/>
      <c r="O433" s="151"/>
      <c r="P433" s="151"/>
      <c r="Q433" s="151"/>
      <c r="R433" s="154"/>
      <c r="T433" s="155"/>
      <c r="U433" s="151"/>
      <c r="V433" s="151"/>
      <c r="W433" s="151"/>
      <c r="X433" s="151"/>
      <c r="Y433" s="151"/>
      <c r="Z433" s="151"/>
      <c r="AA433" s="156"/>
      <c r="AT433" s="157" t="s">
        <v>181</v>
      </c>
      <c r="AU433" s="157" t="s">
        <v>123</v>
      </c>
      <c r="AV433" s="10" t="s">
        <v>123</v>
      </c>
      <c r="AW433" s="10" t="s">
        <v>33</v>
      </c>
      <c r="AX433" s="10" t="s">
        <v>75</v>
      </c>
      <c r="AY433" s="157" t="s">
        <v>173</v>
      </c>
    </row>
    <row r="434" spans="2:65" s="11" customFormat="1" ht="16.5" customHeight="1">
      <c r="B434" s="158"/>
      <c r="C434" s="159"/>
      <c r="D434" s="159"/>
      <c r="E434" s="160" t="s">
        <v>5</v>
      </c>
      <c r="F434" s="243" t="s">
        <v>182</v>
      </c>
      <c r="G434" s="244"/>
      <c r="H434" s="244"/>
      <c r="I434" s="244"/>
      <c r="J434" s="159"/>
      <c r="K434" s="161">
        <v>19.8</v>
      </c>
      <c r="L434" s="159"/>
      <c r="M434" s="159"/>
      <c r="N434" s="159"/>
      <c r="O434" s="159"/>
      <c r="P434" s="159"/>
      <c r="Q434" s="159"/>
      <c r="R434" s="162"/>
      <c r="T434" s="163"/>
      <c r="U434" s="159"/>
      <c r="V434" s="159"/>
      <c r="W434" s="159"/>
      <c r="X434" s="159"/>
      <c r="Y434" s="159"/>
      <c r="Z434" s="159"/>
      <c r="AA434" s="164"/>
      <c r="AT434" s="165" t="s">
        <v>181</v>
      </c>
      <c r="AU434" s="165" t="s">
        <v>123</v>
      </c>
      <c r="AV434" s="11" t="s">
        <v>178</v>
      </c>
      <c r="AW434" s="11" t="s">
        <v>33</v>
      </c>
      <c r="AX434" s="11" t="s">
        <v>22</v>
      </c>
      <c r="AY434" s="165" t="s">
        <v>173</v>
      </c>
    </row>
    <row r="435" spans="2:65" s="1" customFormat="1" ht="25.5" customHeight="1">
      <c r="B435" s="140"/>
      <c r="C435" s="166" t="s">
        <v>700</v>
      </c>
      <c r="D435" s="166" t="s">
        <v>218</v>
      </c>
      <c r="E435" s="167" t="s">
        <v>701</v>
      </c>
      <c r="F435" s="247" t="s">
        <v>702</v>
      </c>
      <c r="G435" s="247"/>
      <c r="H435" s="247"/>
      <c r="I435" s="247"/>
      <c r="J435" s="168" t="s">
        <v>177</v>
      </c>
      <c r="K435" s="169">
        <v>0.30499999999999999</v>
      </c>
      <c r="L435" s="248"/>
      <c r="M435" s="248"/>
      <c r="N435" s="248">
        <f>ROUND(L435*K435,2)</f>
        <v>0</v>
      </c>
      <c r="O435" s="240"/>
      <c r="P435" s="240"/>
      <c r="Q435" s="240"/>
      <c r="R435" s="145"/>
      <c r="T435" s="146" t="s">
        <v>5</v>
      </c>
      <c r="U435" s="43" t="s">
        <v>40</v>
      </c>
      <c r="V435" s="147">
        <v>0</v>
      </c>
      <c r="W435" s="147">
        <f>V435*K435</f>
        <v>0</v>
      </c>
      <c r="X435" s="147">
        <v>0.55000000000000004</v>
      </c>
      <c r="Y435" s="147">
        <f>X435*K435</f>
        <v>0.16775000000000001</v>
      </c>
      <c r="Z435" s="147">
        <v>0</v>
      </c>
      <c r="AA435" s="148">
        <f>Z435*K435</f>
        <v>0</v>
      </c>
      <c r="AR435" s="21" t="s">
        <v>337</v>
      </c>
      <c r="AT435" s="21" t="s">
        <v>218</v>
      </c>
      <c r="AU435" s="21" t="s">
        <v>123</v>
      </c>
      <c r="AY435" s="21" t="s">
        <v>173</v>
      </c>
      <c r="BE435" s="149">
        <f>IF(U435="základní",N435,0)</f>
        <v>0</v>
      </c>
      <c r="BF435" s="149">
        <f>IF(U435="snížená",N435,0)</f>
        <v>0</v>
      </c>
      <c r="BG435" s="149">
        <f>IF(U435="zákl. přenesená",N435,0)</f>
        <v>0</v>
      </c>
      <c r="BH435" s="149">
        <f>IF(U435="sníž. přenesená",N435,0)</f>
        <v>0</v>
      </c>
      <c r="BI435" s="149">
        <f>IF(U435="nulová",N435,0)</f>
        <v>0</v>
      </c>
      <c r="BJ435" s="21" t="s">
        <v>22</v>
      </c>
      <c r="BK435" s="149">
        <f>ROUND(L435*K435,2)</f>
        <v>0</v>
      </c>
      <c r="BL435" s="21" t="s">
        <v>252</v>
      </c>
      <c r="BM435" s="21" t="s">
        <v>703</v>
      </c>
    </row>
    <row r="436" spans="2:65" s="10" customFormat="1" ht="16.5" customHeight="1">
      <c r="B436" s="150"/>
      <c r="C436" s="151"/>
      <c r="D436" s="151"/>
      <c r="E436" s="152" t="s">
        <v>5</v>
      </c>
      <c r="F436" s="241" t="s">
        <v>704</v>
      </c>
      <c r="G436" s="242"/>
      <c r="H436" s="242"/>
      <c r="I436" s="242"/>
      <c r="J436" s="151"/>
      <c r="K436" s="153">
        <v>0.30499999999999999</v>
      </c>
      <c r="L436" s="151"/>
      <c r="M436" s="151"/>
      <c r="N436" s="151"/>
      <c r="O436" s="151"/>
      <c r="P436" s="151"/>
      <c r="Q436" s="151"/>
      <c r="R436" s="154"/>
      <c r="T436" s="155"/>
      <c r="U436" s="151"/>
      <c r="V436" s="151"/>
      <c r="W436" s="151"/>
      <c r="X436" s="151"/>
      <c r="Y436" s="151"/>
      <c r="Z436" s="151"/>
      <c r="AA436" s="156"/>
      <c r="AT436" s="157" t="s">
        <v>181</v>
      </c>
      <c r="AU436" s="157" t="s">
        <v>123</v>
      </c>
      <c r="AV436" s="10" t="s">
        <v>123</v>
      </c>
      <c r="AW436" s="10" t="s">
        <v>33</v>
      </c>
      <c r="AX436" s="10" t="s">
        <v>75</v>
      </c>
      <c r="AY436" s="157" t="s">
        <v>173</v>
      </c>
    </row>
    <row r="437" spans="2:65" s="11" customFormat="1" ht="16.5" customHeight="1">
      <c r="B437" s="158"/>
      <c r="C437" s="159"/>
      <c r="D437" s="159"/>
      <c r="E437" s="160" t="s">
        <v>5</v>
      </c>
      <c r="F437" s="243" t="s">
        <v>182</v>
      </c>
      <c r="G437" s="244"/>
      <c r="H437" s="244"/>
      <c r="I437" s="244"/>
      <c r="J437" s="159"/>
      <c r="K437" s="161">
        <v>0.30499999999999999</v>
      </c>
      <c r="L437" s="159"/>
      <c r="M437" s="159"/>
      <c r="N437" s="159"/>
      <c r="O437" s="159"/>
      <c r="P437" s="159"/>
      <c r="Q437" s="159"/>
      <c r="R437" s="162"/>
      <c r="T437" s="163"/>
      <c r="U437" s="159"/>
      <c r="V437" s="159"/>
      <c r="W437" s="159"/>
      <c r="X437" s="159"/>
      <c r="Y437" s="159"/>
      <c r="Z437" s="159"/>
      <c r="AA437" s="164"/>
      <c r="AT437" s="165" t="s">
        <v>181</v>
      </c>
      <c r="AU437" s="165" t="s">
        <v>123</v>
      </c>
      <c r="AV437" s="11" t="s">
        <v>178</v>
      </c>
      <c r="AW437" s="11" t="s">
        <v>33</v>
      </c>
      <c r="AX437" s="11" t="s">
        <v>22</v>
      </c>
      <c r="AY437" s="165" t="s">
        <v>173</v>
      </c>
    </row>
    <row r="438" spans="2:65" s="1" customFormat="1" ht="25.5" customHeight="1">
      <c r="B438" s="140"/>
      <c r="C438" s="141" t="s">
        <v>705</v>
      </c>
      <c r="D438" s="141" t="s">
        <v>174</v>
      </c>
      <c r="E438" s="142" t="s">
        <v>706</v>
      </c>
      <c r="F438" s="239" t="s">
        <v>707</v>
      </c>
      <c r="G438" s="239"/>
      <c r="H438" s="239"/>
      <c r="I438" s="239"/>
      <c r="J438" s="143" t="s">
        <v>177</v>
      </c>
      <c r="K438" s="144">
        <v>0.30499999999999999</v>
      </c>
      <c r="L438" s="240"/>
      <c r="M438" s="240"/>
      <c r="N438" s="240">
        <f>ROUND(L438*K438,2)</f>
        <v>0</v>
      </c>
      <c r="O438" s="240"/>
      <c r="P438" s="240"/>
      <c r="Q438" s="240"/>
      <c r="R438" s="145"/>
      <c r="T438" s="146" t="s">
        <v>5</v>
      </c>
      <c r="U438" s="43" t="s">
        <v>40</v>
      </c>
      <c r="V438" s="147">
        <v>0</v>
      </c>
      <c r="W438" s="147">
        <f>V438*K438</f>
        <v>0</v>
      </c>
      <c r="X438" s="147">
        <v>1.2659999999999999E-2</v>
      </c>
      <c r="Y438" s="147">
        <f>X438*K438</f>
        <v>3.8612999999999998E-3</v>
      </c>
      <c r="Z438" s="147">
        <v>0</v>
      </c>
      <c r="AA438" s="148">
        <f>Z438*K438</f>
        <v>0</v>
      </c>
      <c r="AR438" s="21" t="s">
        <v>252</v>
      </c>
      <c r="AT438" s="21" t="s">
        <v>174</v>
      </c>
      <c r="AU438" s="21" t="s">
        <v>123</v>
      </c>
      <c r="AY438" s="21" t="s">
        <v>173</v>
      </c>
      <c r="BE438" s="149">
        <f>IF(U438="základní",N438,0)</f>
        <v>0</v>
      </c>
      <c r="BF438" s="149">
        <f>IF(U438="snížená",N438,0)</f>
        <v>0</v>
      </c>
      <c r="BG438" s="149">
        <f>IF(U438="zákl. přenesená",N438,0)</f>
        <v>0</v>
      </c>
      <c r="BH438" s="149">
        <f>IF(U438="sníž. přenesená",N438,0)</f>
        <v>0</v>
      </c>
      <c r="BI438" s="149">
        <f>IF(U438="nulová",N438,0)</f>
        <v>0</v>
      </c>
      <c r="BJ438" s="21" t="s">
        <v>22</v>
      </c>
      <c r="BK438" s="149">
        <f>ROUND(L438*K438,2)</f>
        <v>0</v>
      </c>
      <c r="BL438" s="21" t="s">
        <v>252</v>
      </c>
      <c r="BM438" s="21" t="s">
        <v>708</v>
      </c>
    </row>
    <row r="439" spans="2:65" s="1" customFormat="1" ht="38.25" customHeight="1">
      <c r="B439" s="140"/>
      <c r="C439" s="141" t="s">
        <v>709</v>
      </c>
      <c r="D439" s="141" t="s">
        <v>174</v>
      </c>
      <c r="E439" s="142" t="s">
        <v>710</v>
      </c>
      <c r="F439" s="239" t="s">
        <v>711</v>
      </c>
      <c r="G439" s="239"/>
      <c r="H439" s="239"/>
      <c r="I439" s="239"/>
      <c r="J439" s="143" t="s">
        <v>249</v>
      </c>
      <c r="K439" s="144">
        <v>60</v>
      </c>
      <c r="L439" s="240"/>
      <c r="M439" s="240"/>
      <c r="N439" s="240">
        <f>ROUND(L439*K439,2)</f>
        <v>0</v>
      </c>
      <c r="O439" s="240"/>
      <c r="P439" s="240"/>
      <c r="Q439" s="240"/>
      <c r="R439" s="145"/>
      <c r="T439" s="146" t="s">
        <v>5</v>
      </c>
      <c r="U439" s="43" t="s">
        <v>40</v>
      </c>
      <c r="V439" s="147">
        <v>0.35399999999999998</v>
      </c>
      <c r="W439" s="147">
        <f>V439*K439</f>
        <v>21.24</v>
      </c>
      <c r="X439" s="147">
        <v>0</v>
      </c>
      <c r="Y439" s="147">
        <f>X439*K439</f>
        <v>0</v>
      </c>
      <c r="Z439" s="147">
        <v>0</v>
      </c>
      <c r="AA439" s="148">
        <f>Z439*K439</f>
        <v>0</v>
      </c>
      <c r="AR439" s="21" t="s">
        <v>252</v>
      </c>
      <c r="AT439" s="21" t="s">
        <v>174</v>
      </c>
      <c r="AU439" s="21" t="s">
        <v>123</v>
      </c>
      <c r="AY439" s="21" t="s">
        <v>173</v>
      </c>
      <c r="BE439" s="149">
        <f>IF(U439="základní",N439,0)</f>
        <v>0</v>
      </c>
      <c r="BF439" s="149">
        <f>IF(U439="snížená",N439,0)</f>
        <v>0</v>
      </c>
      <c r="BG439" s="149">
        <f>IF(U439="zákl. přenesená",N439,0)</f>
        <v>0</v>
      </c>
      <c r="BH439" s="149">
        <f>IF(U439="sníž. přenesená",N439,0)</f>
        <v>0</v>
      </c>
      <c r="BI439" s="149">
        <f>IF(U439="nulová",N439,0)</f>
        <v>0</v>
      </c>
      <c r="BJ439" s="21" t="s">
        <v>22</v>
      </c>
      <c r="BK439" s="149">
        <f>ROUND(L439*K439,2)</f>
        <v>0</v>
      </c>
      <c r="BL439" s="21" t="s">
        <v>252</v>
      </c>
      <c r="BM439" s="21" t="s">
        <v>712</v>
      </c>
    </row>
    <row r="440" spans="2:65" s="10" customFormat="1" ht="25.5" customHeight="1">
      <c r="B440" s="150"/>
      <c r="C440" s="151"/>
      <c r="D440" s="151"/>
      <c r="E440" s="152" t="s">
        <v>5</v>
      </c>
      <c r="F440" s="241" t="s">
        <v>713</v>
      </c>
      <c r="G440" s="242"/>
      <c r="H440" s="242"/>
      <c r="I440" s="242"/>
      <c r="J440" s="151"/>
      <c r="K440" s="153">
        <v>60</v>
      </c>
      <c r="L440" s="151"/>
      <c r="M440" s="151"/>
      <c r="N440" s="151"/>
      <c r="O440" s="151"/>
      <c r="P440" s="151"/>
      <c r="Q440" s="151"/>
      <c r="R440" s="154"/>
      <c r="T440" s="155"/>
      <c r="U440" s="151"/>
      <c r="V440" s="151"/>
      <c r="W440" s="151"/>
      <c r="X440" s="151"/>
      <c r="Y440" s="151"/>
      <c r="Z440" s="151"/>
      <c r="AA440" s="156"/>
      <c r="AT440" s="157" t="s">
        <v>181</v>
      </c>
      <c r="AU440" s="157" t="s">
        <v>123</v>
      </c>
      <c r="AV440" s="10" t="s">
        <v>123</v>
      </c>
      <c r="AW440" s="10" t="s">
        <v>33</v>
      </c>
      <c r="AX440" s="10" t="s">
        <v>75</v>
      </c>
      <c r="AY440" s="157" t="s">
        <v>173</v>
      </c>
    </row>
    <row r="441" spans="2:65" s="11" customFormat="1" ht="16.5" customHeight="1">
      <c r="B441" s="158"/>
      <c r="C441" s="159"/>
      <c r="D441" s="159"/>
      <c r="E441" s="160" t="s">
        <v>5</v>
      </c>
      <c r="F441" s="243" t="s">
        <v>182</v>
      </c>
      <c r="G441" s="244"/>
      <c r="H441" s="244"/>
      <c r="I441" s="244"/>
      <c r="J441" s="159"/>
      <c r="K441" s="161">
        <v>60</v>
      </c>
      <c r="L441" s="159"/>
      <c r="M441" s="159"/>
      <c r="N441" s="159"/>
      <c r="O441" s="159"/>
      <c r="P441" s="159"/>
      <c r="Q441" s="159"/>
      <c r="R441" s="162"/>
      <c r="T441" s="163"/>
      <c r="U441" s="159"/>
      <c r="V441" s="159"/>
      <c r="W441" s="159"/>
      <c r="X441" s="159"/>
      <c r="Y441" s="159"/>
      <c r="Z441" s="159"/>
      <c r="AA441" s="164"/>
      <c r="AT441" s="165" t="s">
        <v>181</v>
      </c>
      <c r="AU441" s="165" t="s">
        <v>123</v>
      </c>
      <c r="AV441" s="11" t="s">
        <v>178</v>
      </c>
      <c r="AW441" s="11" t="s">
        <v>33</v>
      </c>
      <c r="AX441" s="11" t="s">
        <v>22</v>
      </c>
      <c r="AY441" s="165" t="s">
        <v>173</v>
      </c>
    </row>
    <row r="442" spans="2:65" s="1" customFormat="1" ht="25.5" customHeight="1">
      <c r="B442" s="140"/>
      <c r="C442" s="166" t="s">
        <v>714</v>
      </c>
      <c r="D442" s="166" t="s">
        <v>218</v>
      </c>
      <c r="E442" s="167" t="s">
        <v>715</v>
      </c>
      <c r="F442" s="247" t="s">
        <v>716</v>
      </c>
      <c r="G442" s="247"/>
      <c r="H442" s="247"/>
      <c r="I442" s="247"/>
      <c r="J442" s="168" t="s">
        <v>177</v>
      </c>
      <c r="K442" s="169">
        <v>0.66</v>
      </c>
      <c r="L442" s="248"/>
      <c r="M442" s="248"/>
      <c r="N442" s="248">
        <f>ROUND(L442*K442,2)</f>
        <v>0</v>
      </c>
      <c r="O442" s="240"/>
      <c r="P442" s="240"/>
      <c r="Q442" s="240"/>
      <c r="R442" s="145"/>
      <c r="T442" s="146" t="s">
        <v>5</v>
      </c>
      <c r="U442" s="43" t="s">
        <v>40</v>
      </c>
      <c r="V442" s="147">
        <v>0</v>
      </c>
      <c r="W442" s="147">
        <f>V442*K442</f>
        <v>0</v>
      </c>
      <c r="X442" s="147">
        <v>0.55000000000000004</v>
      </c>
      <c r="Y442" s="147">
        <f>X442*K442</f>
        <v>0.36300000000000004</v>
      </c>
      <c r="Z442" s="147">
        <v>0</v>
      </c>
      <c r="AA442" s="148">
        <f>Z442*K442</f>
        <v>0</v>
      </c>
      <c r="AR442" s="21" t="s">
        <v>337</v>
      </c>
      <c r="AT442" s="21" t="s">
        <v>218</v>
      </c>
      <c r="AU442" s="21" t="s">
        <v>123</v>
      </c>
      <c r="AY442" s="21" t="s">
        <v>173</v>
      </c>
      <c r="BE442" s="149">
        <f>IF(U442="základní",N442,0)</f>
        <v>0</v>
      </c>
      <c r="BF442" s="149">
        <f>IF(U442="snížená",N442,0)</f>
        <v>0</v>
      </c>
      <c r="BG442" s="149">
        <f>IF(U442="zákl. přenesená",N442,0)</f>
        <v>0</v>
      </c>
      <c r="BH442" s="149">
        <f>IF(U442="sníž. přenesená",N442,0)</f>
        <v>0</v>
      </c>
      <c r="BI442" s="149">
        <f>IF(U442="nulová",N442,0)</f>
        <v>0</v>
      </c>
      <c r="BJ442" s="21" t="s">
        <v>22</v>
      </c>
      <c r="BK442" s="149">
        <f>ROUND(L442*K442,2)</f>
        <v>0</v>
      </c>
      <c r="BL442" s="21" t="s">
        <v>252</v>
      </c>
      <c r="BM442" s="21" t="s">
        <v>717</v>
      </c>
    </row>
    <row r="443" spans="2:65" s="10" customFormat="1" ht="16.5" customHeight="1">
      <c r="B443" s="150"/>
      <c r="C443" s="151"/>
      <c r="D443" s="151"/>
      <c r="E443" s="152" t="s">
        <v>5</v>
      </c>
      <c r="F443" s="241" t="s">
        <v>718</v>
      </c>
      <c r="G443" s="242"/>
      <c r="H443" s="242"/>
      <c r="I443" s="242"/>
      <c r="J443" s="151"/>
      <c r="K443" s="153">
        <v>0.66</v>
      </c>
      <c r="L443" s="151"/>
      <c r="M443" s="151"/>
      <c r="N443" s="151"/>
      <c r="O443" s="151"/>
      <c r="P443" s="151"/>
      <c r="Q443" s="151"/>
      <c r="R443" s="154"/>
      <c r="T443" s="155"/>
      <c r="U443" s="151"/>
      <c r="V443" s="151"/>
      <c r="W443" s="151"/>
      <c r="X443" s="151"/>
      <c r="Y443" s="151"/>
      <c r="Z443" s="151"/>
      <c r="AA443" s="156"/>
      <c r="AT443" s="157" t="s">
        <v>181</v>
      </c>
      <c r="AU443" s="157" t="s">
        <v>123</v>
      </c>
      <c r="AV443" s="10" t="s">
        <v>123</v>
      </c>
      <c r="AW443" s="10" t="s">
        <v>33</v>
      </c>
      <c r="AX443" s="10" t="s">
        <v>75</v>
      </c>
      <c r="AY443" s="157" t="s">
        <v>173</v>
      </c>
    </row>
    <row r="444" spans="2:65" s="11" customFormat="1" ht="16.5" customHeight="1">
      <c r="B444" s="158"/>
      <c r="C444" s="159"/>
      <c r="D444" s="159"/>
      <c r="E444" s="160" t="s">
        <v>5</v>
      </c>
      <c r="F444" s="243" t="s">
        <v>182</v>
      </c>
      <c r="G444" s="244"/>
      <c r="H444" s="244"/>
      <c r="I444" s="244"/>
      <c r="J444" s="159"/>
      <c r="K444" s="161">
        <v>0.66</v>
      </c>
      <c r="L444" s="159"/>
      <c r="M444" s="159"/>
      <c r="N444" s="159"/>
      <c r="O444" s="159"/>
      <c r="P444" s="159"/>
      <c r="Q444" s="159"/>
      <c r="R444" s="162"/>
      <c r="T444" s="163"/>
      <c r="U444" s="159"/>
      <c r="V444" s="159"/>
      <c r="W444" s="159"/>
      <c r="X444" s="159"/>
      <c r="Y444" s="159"/>
      <c r="Z444" s="159"/>
      <c r="AA444" s="164"/>
      <c r="AT444" s="165" t="s">
        <v>181</v>
      </c>
      <c r="AU444" s="165" t="s">
        <v>123</v>
      </c>
      <c r="AV444" s="11" t="s">
        <v>178</v>
      </c>
      <c r="AW444" s="11" t="s">
        <v>33</v>
      </c>
      <c r="AX444" s="11" t="s">
        <v>22</v>
      </c>
      <c r="AY444" s="165" t="s">
        <v>173</v>
      </c>
    </row>
    <row r="445" spans="2:65" s="1" customFormat="1" ht="25.5" customHeight="1">
      <c r="B445" s="140"/>
      <c r="C445" s="141" t="s">
        <v>719</v>
      </c>
      <c r="D445" s="141" t="s">
        <v>174</v>
      </c>
      <c r="E445" s="142" t="s">
        <v>720</v>
      </c>
      <c r="F445" s="239" t="s">
        <v>721</v>
      </c>
      <c r="G445" s="239"/>
      <c r="H445" s="239"/>
      <c r="I445" s="239"/>
      <c r="J445" s="143" t="s">
        <v>177</v>
      </c>
      <c r="K445" s="144">
        <v>0.66</v>
      </c>
      <c r="L445" s="240"/>
      <c r="M445" s="240"/>
      <c r="N445" s="240">
        <f>ROUND(L445*K445,2)</f>
        <v>0</v>
      </c>
      <c r="O445" s="240"/>
      <c r="P445" s="240"/>
      <c r="Q445" s="240"/>
      <c r="R445" s="145"/>
      <c r="T445" s="146" t="s">
        <v>5</v>
      </c>
      <c r="U445" s="43" t="s">
        <v>40</v>
      </c>
      <c r="V445" s="147">
        <v>0</v>
      </c>
      <c r="W445" s="147">
        <f>V445*K445</f>
        <v>0</v>
      </c>
      <c r="X445" s="147">
        <v>2.3369999999999998E-2</v>
      </c>
      <c r="Y445" s="147">
        <f>X445*K445</f>
        <v>1.5424199999999999E-2</v>
      </c>
      <c r="Z445" s="147">
        <v>0</v>
      </c>
      <c r="AA445" s="148">
        <f>Z445*K445</f>
        <v>0</v>
      </c>
      <c r="AR445" s="21" t="s">
        <v>252</v>
      </c>
      <c r="AT445" s="21" t="s">
        <v>174</v>
      </c>
      <c r="AU445" s="21" t="s">
        <v>123</v>
      </c>
      <c r="AY445" s="21" t="s">
        <v>173</v>
      </c>
      <c r="BE445" s="149">
        <f>IF(U445="základní",N445,0)</f>
        <v>0</v>
      </c>
      <c r="BF445" s="149">
        <f>IF(U445="snížená",N445,0)</f>
        <v>0</v>
      </c>
      <c r="BG445" s="149">
        <f>IF(U445="zákl. přenesená",N445,0)</f>
        <v>0</v>
      </c>
      <c r="BH445" s="149">
        <f>IF(U445="sníž. přenesená",N445,0)</f>
        <v>0</v>
      </c>
      <c r="BI445" s="149">
        <f>IF(U445="nulová",N445,0)</f>
        <v>0</v>
      </c>
      <c r="BJ445" s="21" t="s">
        <v>22</v>
      </c>
      <c r="BK445" s="149">
        <f>ROUND(L445*K445,2)</f>
        <v>0</v>
      </c>
      <c r="BL445" s="21" t="s">
        <v>252</v>
      </c>
      <c r="BM445" s="21" t="s">
        <v>722</v>
      </c>
    </row>
    <row r="446" spans="2:65" s="1" customFormat="1" ht="25.5" customHeight="1">
      <c r="B446" s="140"/>
      <c r="C446" s="141" t="s">
        <v>723</v>
      </c>
      <c r="D446" s="141" t="s">
        <v>174</v>
      </c>
      <c r="E446" s="142" t="s">
        <v>724</v>
      </c>
      <c r="F446" s="239" t="s">
        <v>725</v>
      </c>
      <c r="G446" s="239"/>
      <c r="H446" s="239"/>
      <c r="I446" s="239"/>
      <c r="J446" s="143" t="s">
        <v>235</v>
      </c>
      <c r="K446" s="144">
        <v>20.535</v>
      </c>
      <c r="L446" s="240"/>
      <c r="M446" s="240"/>
      <c r="N446" s="240">
        <f>ROUND(L446*K446,2)</f>
        <v>0</v>
      </c>
      <c r="O446" s="240"/>
      <c r="P446" s="240"/>
      <c r="Q446" s="240"/>
      <c r="R446" s="145"/>
      <c r="T446" s="146" t="s">
        <v>5</v>
      </c>
      <c r="U446" s="43" t="s">
        <v>40</v>
      </c>
      <c r="V446" s="147">
        <v>0.23</v>
      </c>
      <c r="W446" s="147">
        <f>V446*K446</f>
        <v>4.7230500000000006</v>
      </c>
      <c r="X446" s="147">
        <v>1.388E-2</v>
      </c>
      <c r="Y446" s="147">
        <f>X446*K446</f>
        <v>0.2850258</v>
      </c>
      <c r="Z446" s="147">
        <v>0</v>
      </c>
      <c r="AA446" s="148">
        <f>Z446*K446</f>
        <v>0</v>
      </c>
      <c r="AR446" s="21" t="s">
        <v>252</v>
      </c>
      <c r="AT446" s="21" t="s">
        <v>174</v>
      </c>
      <c r="AU446" s="21" t="s">
        <v>123</v>
      </c>
      <c r="AY446" s="21" t="s">
        <v>173</v>
      </c>
      <c r="BE446" s="149">
        <f>IF(U446="základní",N446,0)</f>
        <v>0</v>
      </c>
      <c r="BF446" s="149">
        <f>IF(U446="snížená",N446,0)</f>
        <v>0</v>
      </c>
      <c r="BG446" s="149">
        <f>IF(U446="zákl. přenesená",N446,0)</f>
        <v>0</v>
      </c>
      <c r="BH446" s="149">
        <f>IF(U446="sníž. přenesená",N446,0)</f>
        <v>0</v>
      </c>
      <c r="BI446" s="149">
        <f>IF(U446="nulová",N446,0)</f>
        <v>0</v>
      </c>
      <c r="BJ446" s="21" t="s">
        <v>22</v>
      </c>
      <c r="BK446" s="149">
        <f>ROUND(L446*K446,2)</f>
        <v>0</v>
      </c>
      <c r="BL446" s="21" t="s">
        <v>252</v>
      </c>
      <c r="BM446" s="21" t="s">
        <v>726</v>
      </c>
    </row>
    <row r="447" spans="2:65" s="10" customFormat="1" ht="25.5" customHeight="1">
      <c r="B447" s="150"/>
      <c r="C447" s="151"/>
      <c r="D447" s="151"/>
      <c r="E447" s="152" t="s">
        <v>5</v>
      </c>
      <c r="F447" s="241" t="s">
        <v>503</v>
      </c>
      <c r="G447" s="242"/>
      <c r="H447" s="242"/>
      <c r="I447" s="242"/>
      <c r="J447" s="151"/>
      <c r="K447" s="153">
        <v>17.582999999999998</v>
      </c>
      <c r="L447" s="151"/>
      <c r="M447" s="151"/>
      <c r="N447" s="151"/>
      <c r="O447" s="151"/>
      <c r="P447" s="151"/>
      <c r="Q447" s="151"/>
      <c r="R447" s="154"/>
      <c r="T447" s="155"/>
      <c r="U447" s="151"/>
      <c r="V447" s="151"/>
      <c r="W447" s="151"/>
      <c r="X447" s="151"/>
      <c r="Y447" s="151"/>
      <c r="Z447" s="151"/>
      <c r="AA447" s="156"/>
      <c r="AT447" s="157" t="s">
        <v>181</v>
      </c>
      <c r="AU447" s="157" t="s">
        <v>123</v>
      </c>
      <c r="AV447" s="10" t="s">
        <v>123</v>
      </c>
      <c r="AW447" s="10" t="s">
        <v>33</v>
      </c>
      <c r="AX447" s="10" t="s">
        <v>75</v>
      </c>
      <c r="AY447" s="157" t="s">
        <v>173</v>
      </c>
    </row>
    <row r="448" spans="2:65" s="10" customFormat="1" ht="16.5" customHeight="1">
      <c r="B448" s="150"/>
      <c r="C448" s="151"/>
      <c r="D448" s="151"/>
      <c r="E448" s="152" t="s">
        <v>5</v>
      </c>
      <c r="F448" s="245" t="s">
        <v>727</v>
      </c>
      <c r="G448" s="246"/>
      <c r="H448" s="246"/>
      <c r="I448" s="246"/>
      <c r="J448" s="151"/>
      <c r="K448" s="153">
        <v>2.952</v>
      </c>
      <c r="L448" s="151"/>
      <c r="M448" s="151"/>
      <c r="N448" s="151"/>
      <c r="O448" s="151"/>
      <c r="P448" s="151"/>
      <c r="Q448" s="151"/>
      <c r="R448" s="154"/>
      <c r="T448" s="155"/>
      <c r="U448" s="151"/>
      <c r="V448" s="151"/>
      <c r="W448" s="151"/>
      <c r="X448" s="151"/>
      <c r="Y448" s="151"/>
      <c r="Z448" s="151"/>
      <c r="AA448" s="156"/>
      <c r="AT448" s="157" t="s">
        <v>181</v>
      </c>
      <c r="AU448" s="157" t="s">
        <v>123</v>
      </c>
      <c r="AV448" s="10" t="s">
        <v>123</v>
      </c>
      <c r="AW448" s="10" t="s">
        <v>33</v>
      </c>
      <c r="AX448" s="10" t="s">
        <v>75</v>
      </c>
      <c r="AY448" s="157" t="s">
        <v>173</v>
      </c>
    </row>
    <row r="449" spans="2:65" s="11" customFormat="1" ht="16.5" customHeight="1">
      <c r="B449" s="158"/>
      <c r="C449" s="159"/>
      <c r="D449" s="159"/>
      <c r="E449" s="160" t="s">
        <v>5</v>
      </c>
      <c r="F449" s="243" t="s">
        <v>182</v>
      </c>
      <c r="G449" s="244"/>
      <c r="H449" s="244"/>
      <c r="I449" s="244"/>
      <c r="J449" s="159"/>
      <c r="K449" s="161">
        <v>20.535</v>
      </c>
      <c r="L449" s="159"/>
      <c r="M449" s="159"/>
      <c r="N449" s="159"/>
      <c r="O449" s="159"/>
      <c r="P449" s="159"/>
      <c r="Q449" s="159"/>
      <c r="R449" s="162"/>
      <c r="T449" s="163"/>
      <c r="U449" s="159"/>
      <c r="V449" s="159"/>
      <c r="W449" s="159"/>
      <c r="X449" s="159"/>
      <c r="Y449" s="159"/>
      <c r="Z449" s="159"/>
      <c r="AA449" s="164"/>
      <c r="AT449" s="165" t="s">
        <v>181</v>
      </c>
      <c r="AU449" s="165" t="s">
        <v>123</v>
      </c>
      <c r="AV449" s="11" t="s">
        <v>178</v>
      </c>
      <c r="AW449" s="11" t="s">
        <v>33</v>
      </c>
      <c r="AX449" s="11" t="s">
        <v>22</v>
      </c>
      <c r="AY449" s="165" t="s">
        <v>173</v>
      </c>
    </row>
    <row r="450" spans="2:65" s="1" customFormat="1" ht="25.5" customHeight="1">
      <c r="B450" s="140"/>
      <c r="C450" s="141" t="s">
        <v>728</v>
      </c>
      <c r="D450" s="141" t="s">
        <v>174</v>
      </c>
      <c r="E450" s="142" t="s">
        <v>729</v>
      </c>
      <c r="F450" s="239" t="s">
        <v>730</v>
      </c>
      <c r="G450" s="239"/>
      <c r="H450" s="239"/>
      <c r="I450" s="239"/>
      <c r="J450" s="143" t="s">
        <v>524</v>
      </c>
      <c r="K450" s="144">
        <v>5.13</v>
      </c>
      <c r="L450" s="240"/>
      <c r="M450" s="240"/>
      <c r="N450" s="240">
        <f>ROUND(L450*K450,2)</f>
        <v>0</v>
      </c>
      <c r="O450" s="240"/>
      <c r="P450" s="240"/>
      <c r="Q450" s="240"/>
      <c r="R450" s="145"/>
      <c r="T450" s="146" t="s">
        <v>5</v>
      </c>
      <c r="U450" s="43" t="s">
        <v>40</v>
      </c>
      <c r="V450" s="147">
        <v>0</v>
      </c>
      <c r="W450" s="147">
        <f>V450*K450</f>
        <v>0</v>
      </c>
      <c r="X450" s="147">
        <v>0</v>
      </c>
      <c r="Y450" s="147">
        <f>X450*K450</f>
        <v>0</v>
      </c>
      <c r="Z450" s="147">
        <v>0</v>
      </c>
      <c r="AA450" s="148">
        <f>Z450*K450</f>
        <v>0</v>
      </c>
      <c r="AR450" s="21" t="s">
        <v>252</v>
      </c>
      <c r="AT450" s="21" t="s">
        <v>174</v>
      </c>
      <c r="AU450" s="21" t="s">
        <v>123</v>
      </c>
      <c r="AY450" s="21" t="s">
        <v>173</v>
      </c>
      <c r="BE450" s="149">
        <f>IF(U450="základní",N450,0)</f>
        <v>0</v>
      </c>
      <c r="BF450" s="149">
        <f>IF(U450="snížená",N450,0)</f>
        <v>0</v>
      </c>
      <c r="BG450" s="149">
        <f>IF(U450="zákl. přenesená",N450,0)</f>
        <v>0</v>
      </c>
      <c r="BH450" s="149">
        <f>IF(U450="sníž. přenesená",N450,0)</f>
        <v>0</v>
      </c>
      <c r="BI450" s="149">
        <f>IF(U450="nulová",N450,0)</f>
        <v>0</v>
      </c>
      <c r="BJ450" s="21" t="s">
        <v>22</v>
      </c>
      <c r="BK450" s="149">
        <f>ROUND(L450*K450,2)</f>
        <v>0</v>
      </c>
      <c r="BL450" s="21" t="s">
        <v>252</v>
      </c>
      <c r="BM450" s="21" t="s">
        <v>731</v>
      </c>
    </row>
    <row r="451" spans="2:65" s="9" customFormat="1" ht="29.85" customHeight="1">
      <c r="B451" s="129"/>
      <c r="C451" s="130"/>
      <c r="D451" s="139" t="s">
        <v>150</v>
      </c>
      <c r="E451" s="139"/>
      <c r="F451" s="139"/>
      <c r="G451" s="139"/>
      <c r="H451" s="139"/>
      <c r="I451" s="139"/>
      <c r="J451" s="139"/>
      <c r="K451" s="139"/>
      <c r="L451" s="139"/>
      <c r="M451" s="139"/>
      <c r="N451" s="251">
        <f>BK451</f>
        <v>0</v>
      </c>
      <c r="O451" s="252"/>
      <c r="P451" s="252"/>
      <c r="Q451" s="252"/>
      <c r="R451" s="132"/>
      <c r="T451" s="133"/>
      <c r="U451" s="130"/>
      <c r="V451" s="130"/>
      <c r="W451" s="134">
        <f>SUM(W452:W475)</f>
        <v>36.8566</v>
      </c>
      <c r="X451" s="130"/>
      <c r="Y451" s="134">
        <f>SUM(Y452:Y475)</f>
        <v>0.154918</v>
      </c>
      <c r="Z451" s="130"/>
      <c r="AA451" s="135">
        <f>SUM(AA452:AA475)</f>
        <v>0.14638000000000001</v>
      </c>
      <c r="AR451" s="136" t="s">
        <v>123</v>
      </c>
      <c r="AT451" s="137" t="s">
        <v>74</v>
      </c>
      <c r="AU451" s="137" t="s">
        <v>22</v>
      </c>
      <c r="AY451" s="136" t="s">
        <v>173</v>
      </c>
      <c r="BK451" s="138">
        <f>SUM(BK452:BK475)</f>
        <v>0</v>
      </c>
    </row>
    <row r="452" spans="2:65" s="1" customFormat="1" ht="16.5" customHeight="1">
      <c r="B452" s="140"/>
      <c r="C452" s="141" t="s">
        <v>732</v>
      </c>
      <c r="D452" s="141" t="s">
        <v>174</v>
      </c>
      <c r="E452" s="142" t="s">
        <v>733</v>
      </c>
      <c r="F452" s="239" t="s">
        <v>734</v>
      </c>
      <c r="G452" s="239"/>
      <c r="H452" s="239"/>
      <c r="I452" s="239"/>
      <c r="J452" s="143" t="s">
        <v>235</v>
      </c>
      <c r="K452" s="144">
        <v>0.9</v>
      </c>
      <c r="L452" s="240"/>
      <c r="M452" s="240"/>
      <c r="N452" s="240">
        <f t="shared" ref="N452:N457" si="30">ROUND(L452*K452,2)</f>
        <v>0</v>
      </c>
      <c r="O452" s="240"/>
      <c r="P452" s="240"/>
      <c r="Q452" s="240"/>
      <c r="R452" s="145"/>
      <c r="T452" s="146" t="s">
        <v>5</v>
      </c>
      <c r="U452" s="43" t="s">
        <v>40</v>
      </c>
      <c r="V452" s="147">
        <v>0.214</v>
      </c>
      <c r="W452" s="147">
        <f t="shared" ref="W452:W457" si="31">V452*K452</f>
        <v>0.19259999999999999</v>
      </c>
      <c r="X452" s="147">
        <v>0</v>
      </c>
      <c r="Y452" s="147">
        <f t="shared" ref="Y452:Y457" si="32">X452*K452</f>
        <v>0</v>
      </c>
      <c r="Z452" s="147">
        <v>3.1199999999999999E-3</v>
      </c>
      <c r="AA452" s="148">
        <f t="shared" ref="AA452:AA457" si="33">Z452*K452</f>
        <v>2.8080000000000002E-3</v>
      </c>
      <c r="AR452" s="21" t="s">
        <v>252</v>
      </c>
      <c r="AT452" s="21" t="s">
        <v>174</v>
      </c>
      <c r="AU452" s="21" t="s">
        <v>123</v>
      </c>
      <c r="AY452" s="21" t="s">
        <v>173</v>
      </c>
      <c r="BE452" s="149">
        <f t="shared" ref="BE452:BE457" si="34">IF(U452="základní",N452,0)</f>
        <v>0</v>
      </c>
      <c r="BF452" s="149">
        <f t="shared" ref="BF452:BF457" si="35">IF(U452="snížená",N452,0)</f>
        <v>0</v>
      </c>
      <c r="BG452" s="149">
        <f t="shared" ref="BG452:BG457" si="36">IF(U452="zákl. přenesená",N452,0)</f>
        <v>0</v>
      </c>
      <c r="BH452" s="149">
        <f t="shared" ref="BH452:BH457" si="37">IF(U452="sníž. přenesená",N452,0)</f>
        <v>0</v>
      </c>
      <c r="BI452" s="149">
        <f t="shared" ref="BI452:BI457" si="38">IF(U452="nulová",N452,0)</f>
        <v>0</v>
      </c>
      <c r="BJ452" s="21" t="s">
        <v>22</v>
      </c>
      <c r="BK452" s="149">
        <f t="shared" ref="BK452:BK457" si="39">ROUND(L452*K452,2)</f>
        <v>0</v>
      </c>
      <c r="BL452" s="21" t="s">
        <v>252</v>
      </c>
      <c r="BM452" s="21" t="s">
        <v>735</v>
      </c>
    </row>
    <row r="453" spans="2:65" s="1" customFormat="1" ht="16.5" customHeight="1">
      <c r="B453" s="140"/>
      <c r="C453" s="141" t="s">
        <v>736</v>
      </c>
      <c r="D453" s="141" t="s">
        <v>174</v>
      </c>
      <c r="E453" s="142" t="s">
        <v>737</v>
      </c>
      <c r="F453" s="239" t="s">
        <v>738</v>
      </c>
      <c r="G453" s="239"/>
      <c r="H453" s="239"/>
      <c r="I453" s="239"/>
      <c r="J453" s="143" t="s">
        <v>249</v>
      </c>
      <c r="K453" s="144">
        <v>7.5</v>
      </c>
      <c r="L453" s="240"/>
      <c r="M453" s="240"/>
      <c r="N453" s="240">
        <f t="shared" si="30"/>
        <v>0</v>
      </c>
      <c r="O453" s="240"/>
      <c r="P453" s="240"/>
      <c r="Q453" s="240"/>
      <c r="R453" s="145"/>
      <c r="T453" s="146" t="s">
        <v>5</v>
      </c>
      <c r="U453" s="43" t="s">
        <v>40</v>
      </c>
      <c r="V453" s="147">
        <v>0.19500000000000001</v>
      </c>
      <c r="W453" s="147">
        <f t="shared" si="31"/>
        <v>1.4625000000000001</v>
      </c>
      <c r="X453" s="147">
        <v>0</v>
      </c>
      <c r="Y453" s="147">
        <f t="shared" si="32"/>
        <v>0</v>
      </c>
      <c r="Z453" s="147">
        <v>1.67E-3</v>
      </c>
      <c r="AA453" s="148">
        <f t="shared" si="33"/>
        <v>1.2525E-2</v>
      </c>
      <c r="AR453" s="21" t="s">
        <v>252</v>
      </c>
      <c r="AT453" s="21" t="s">
        <v>174</v>
      </c>
      <c r="AU453" s="21" t="s">
        <v>123</v>
      </c>
      <c r="AY453" s="21" t="s">
        <v>173</v>
      </c>
      <c r="BE453" s="149">
        <f t="shared" si="34"/>
        <v>0</v>
      </c>
      <c r="BF453" s="149">
        <f t="shared" si="35"/>
        <v>0</v>
      </c>
      <c r="BG453" s="149">
        <f t="shared" si="36"/>
        <v>0</v>
      </c>
      <c r="BH453" s="149">
        <f t="shared" si="37"/>
        <v>0</v>
      </c>
      <c r="BI453" s="149">
        <f t="shared" si="38"/>
        <v>0</v>
      </c>
      <c r="BJ453" s="21" t="s">
        <v>22</v>
      </c>
      <c r="BK453" s="149">
        <f t="shared" si="39"/>
        <v>0</v>
      </c>
      <c r="BL453" s="21" t="s">
        <v>252</v>
      </c>
      <c r="BM453" s="21" t="s">
        <v>739</v>
      </c>
    </row>
    <row r="454" spans="2:65" s="1" customFormat="1" ht="25.5" customHeight="1">
      <c r="B454" s="140"/>
      <c r="C454" s="141" t="s">
        <v>740</v>
      </c>
      <c r="D454" s="141" t="s">
        <v>174</v>
      </c>
      <c r="E454" s="142" t="s">
        <v>741</v>
      </c>
      <c r="F454" s="239" t="s">
        <v>742</v>
      </c>
      <c r="G454" s="239"/>
      <c r="H454" s="239"/>
      <c r="I454" s="239"/>
      <c r="J454" s="143" t="s">
        <v>249</v>
      </c>
      <c r="K454" s="144">
        <v>33.700000000000003</v>
      </c>
      <c r="L454" s="240"/>
      <c r="M454" s="240"/>
      <c r="N454" s="240">
        <f t="shared" si="30"/>
        <v>0</v>
      </c>
      <c r="O454" s="240"/>
      <c r="P454" s="240"/>
      <c r="Q454" s="240"/>
      <c r="R454" s="145"/>
      <c r="T454" s="146" t="s">
        <v>5</v>
      </c>
      <c r="U454" s="43" t="s">
        <v>40</v>
      </c>
      <c r="V454" s="147">
        <v>0.25600000000000001</v>
      </c>
      <c r="W454" s="147">
        <f t="shared" si="31"/>
        <v>8.6272000000000002</v>
      </c>
      <c r="X454" s="147">
        <v>0</v>
      </c>
      <c r="Y454" s="147">
        <f t="shared" si="32"/>
        <v>0</v>
      </c>
      <c r="Z454" s="147">
        <v>2.2300000000000002E-3</v>
      </c>
      <c r="AA454" s="148">
        <f t="shared" si="33"/>
        <v>7.5151000000000009E-2</v>
      </c>
      <c r="AR454" s="21" t="s">
        <v>252</v>
      </c>
      <c r="AT454" s="21" t="s">
        <v>174</v>
      </c>
      <c r="AU454" s="21" t="s">
        <v>123</v>
      </c>
      <c r="AY454" s="21" t="s">
        <v>173</v>
      </c>
      <c r="BE454" s="149">
        <f t="shared" si="34"/>
        <v>0</v>
      </c>
      <c r="BF454" s="149">
        <f t="shared" si="35"/>
        <v>0</v>
      </c>
      <c r="BG454" s="149">
        <f t="shared" si="36"/>
        <v>0</v>
      </c>
      <c r="BH454" s="149">
        <f t="shared" si="37"/>
        <v>0</v>
      </c>
      <c r="BI454" s="149">
        <f t="shared" si="38"/>
        <v>0</v>
      </c>
      <c r="BJ454" s="21" t="s">
        <v>22</v>
      </c>
      <c r="BK454" s="149">
        <f t="shared" si="39"/>
        <v>0</v>
      </c>
      <c r="BL454" s="21" t="s">
        <v>252</v>
      </c>
      <c r="BM454" s="21" t="s">
        <v>743</v>
      </c>
    </row>
    <row r="455" spans="2:65" s="1" customFormat="1" ht="16.5" customHeight="1">
      <c r="B455" s="140"/>
      <c r="C455" s="141" t="s">
        <v>744</v>
      </c>
      <c r="D455" s="141" t="s">
        <v>174</v>
      </c>
      <c r="E455" s="142" t="s">
        <v>745</v>
      </c>
      <c r="F455" s="239" t="s">
        <v>746</v>
      </c>
      <c r="G455" s="239"/>
      <c r="H455" s="239"/>
      <c r="I455" s="239"/>
      <c r="J455" s="143" t="s">
        <v>249</v>
      </c>
      <c r="K455" s="144">
        <v>11.8</v>
      </c>
      <c r="L455" s="240"/>
      <c r="M455" s="240"/>
      <c r="N455" s="240">
        <f t="shared" si="30"/>
        <v>0</v>
      </c>
      <c r="O455" s="240"/>
      <c r="P455" s="240"/>
      <c r="Q455" s="240"/>
      <c r="R455" s="145"/>
      <c r="T455" s="146" t="s">
        <v>5</v>
      </c>
      <c r="U455" s="43" t="s">
        <v>40</v>
      </c>
      <c r="V455" s="147">
        <v>0.189</v>
      </c>
      <c r="W455" s="147">
        <f t="shared" si="31"/>
        <v>2.2302</v>
      </c>
      <c r="X455" s="147">
        <v>0</v>
      </c>
      <c r="Y455" s="147">
        <f t="shared" si="32"/>
        <v>0</v>
      </c>
      <c r="Z455" s="147">
        <v>2.5999999999999999E-3</v>
      </c>
      <c r="AA455" s="148">
        <f t="shared" si="33"/>
        <v>3.0679999999999999E-2</v>
      </c>
      <c r="AR455" s="21" t="s">
        <v>252</v>
      </c>
      <c r="AT455" s="21" t="s">
        <v>174</v>
      </c>
      <c r="AU455" s="21" t="s">
        <v>123</v>
      </c>
      <c r="AY455" s="21" t="s">
        <v>173</v>
      </c>
      <c r="BE455" s="149">
        <f t="shared" si="34"/>
        <v>0</v>
      </c>
      <c r="BF455" s="149">
        <f t="shared" si="35"/>
        <v>0</v>
      </c>
      <c r="BG455" s="149">
        <f t="shared" si="36"/>
        <v>0</v>
      </c>
      <c r="BH455" s="149">
        <f t="shared" si="37"/>
        <v>0</v>
      </c>
      <c r="BI455" s="149">
        <f t="shared" si="38"/>
        <v>0</v>
      </c>
      <c r="BJ455" s="21" t="s">
        <v>22</v>
      </c>
      <c r="BK455" s="149">
        <f t="shared" si="39"/>
        <v>0</v>
      </c>
      <c r="BL455" s="21" t="s">
        <v>252</v>
      </c>
      <c r="BM455" s="21" t="s">
        <v>747</v>
      </c>
    </row>
    <row r="456" spans="2:65" s="1" customFormat="1" ht="16.5" customHeight="1">
      <c r="B456" s="140"/>
      <c r="C456" s="141" t="s">
        <v>748</v>
      </c>
      <c r="D456" s="141" t="s">
        <v>174</v>
      </c>
      <c r="E456" s="142" t="s">
        <v>749</v>
      </c>
      <c r="F456" s="239" t="s">
        <v>750</v>
      </c>
      <c r="G456" s="239"/>
      <c r="H456" s="239"/>
      <c r="I456" s="239"/>
      <c r="J456" s="143" t="s">
        <v>249</v>
      </c>
      <c r="K456" s="144">
        <v>6.4</v>
      </c>
      <c r="L456" s="240"/>
      <c r="M456" s="240"/>
      <c r="N456" s="240">
        <f t="shared" si="30"/>
        <v>0</v>
      </c>
      <c r="O456" s="240"/>
      <c r="P456" s="240"/>
      <c r="Q456" s="240"/>
      <c r="R456" s="145"/>
      <c r="T456" s="146" t="s">
        <v>5</v>
      </c>
      <c r="U456" s="43" t="s">
        <v>40</v>
      </c>
      <c r="V456" s="147">
        <v>0.14699999999999999</v>
      </c>
      <c r="W456" s="147">
        <f t="shared" si="31"/>
        <v>0.94079999999999997</v>
      </c>
      <c r="X456" s="147">
        <v>0</v>
      </c>
      <c r="Y456" s="147">
        <f t="shared" si="32"/>
        <v>0</v>
      </c>
      <c r="Z456" s="147">
        <v>3.9399999999999999E-3</v>
      </c>
      <c r="AA456" s="148">
        <f t="shared" si="33"/>
        <v>2.5216000000000002E-2</v>
      </c>
      <c r="AR456" s="21" t="s">
        <v>252</v>
      </c>
      <c r="AT456" s="21" t="s">
        <v>174</v>
      </c>
      <c r="AU456" s="21" t="s">
        <v>123</v>
      </c>
      <c r="AY456" s="21" t="s">
        <v>173</v>
      </c>
      <c r="BE456" s="149">
        <f t="shared" si="34"/>
        <v>0</v>
      </c>
      <c r="BF456" s="149">
        <f t="shared" si="35"/>
        <v>0</v>
      </c>
      <c r="BG456" s="149">
        <f t="shared" si="36"/>
        <v>0</v>
      </c>
      <c r="BH456" s="149">
        <f t="shared" si="37"/>
        <v>0</v>
      </c>
      <c r="BI456" s="149">
        <f t="shared" si="38"/>
        <v>0</v>
      </c>
      <c r="BJ456" s="21" t="s">
        <v>22</v>
      </c>
      <c r="BK456" s="149">
        <f t="shared" si="39"/>
        <v>0</v>
      </c>
      <c r="BL456" s="21" t="s">
        <v>252</v>
      </c>
      <c r="BM456" s="21" t="s">
        <v>751</v>
      </c>
    </row>
    <row r="457" spans="2:65" s="1" customFormat="1" ht="38.25" customHeight="1">
      <c r="B457" s="140"/>
      <c r="C457" s="141" t="s">
        <v>752</v>
      </c>
      <c r="D457" s="141" t="s">
        <v>174</v>
      </c>
      <c r="E457" s="142" t="s">
        <v>753</v>
      </c>
      <c r="F457" s="239" t="s">
        <v>754</v>
      </c>
      <c r="G457" s="239"/>
      <c r="H457" s="239"/>
      <c r="I457" s="239"/>
      <c r="J457" s="143" t="s">
        <v>235</v>
      </c>
      <c r="K457" s="144">
        <v>0.9</v>
      </c>
      <c r="L457" s="240"/>
      <c r="M457" s="240"/>
      <c r="N457" s="240">
        <f t="shared" si="30"/>
        <v>0</v>
      </c>
      <c r="O457" s="240"/>
      <c r="P457" s="240"/>
      <c r="Q457" s="240"/>
      <c r="R457" s="145"/>
      <c r="T457" s="146" t="s">
        <v>5</v>
      </c>
      <c r="U457" s="43" t="s">
        <v>40</v>
      </c>
      <c r="V457" s="147">
        <v>1.18</v>
      </c>
      <c r="W457" s="147">
        <f t="shared" si="31"/>
        <v>1.0620000000000001</v>
      </c>
      <c r="X457" s="147">
        <v>6.5500000000000003E-3</v>
      </c>
      <c r="Y457" s="147">
        <f t="shared" si="32"/>
        <v>5.8950000000000001E-3</v>
      </c>
      <c r="Z457" s="147">
        <v>0</v>
      </c>
      <c r="AA457" s="148">
        <f t="shared" si="33"/>
        <v>0</v>
      </c>
      <c r="AR457" s="21" t="s">
        <v>252</v>
      </c>
      <c r="AT457" s="21" t="s">
        <v>174</v>
      </c>
      <c r="AU457" s="21" t="s">
        <v>123</v>
      </c>
      <c r="AY457" s="21" t="s">
        <v>173</v>
      </c>
      <c r="BE457" s="149">
        <f t="shared" si="34"/>
        <v>0</v>
      </c>
      <c r="BF457" s="149">
        <f t="shared" si="35"/>
        <v>0</v>
      </c>
      <c r="BG457" s="149">
        <f t="shared" si="36"/>
        <v>0</v>
      </c>
      <c r="BH457" s="149">
        <f t="shared" si="37"/>
        <v>0</v>
      </c>
      <c r="BI457" s="149">
        <f t="shared" si="38"/>
        <v>0</v>
      </c>
      <c r="BJ457" s="21" t="s">
        <v>22</v>
      </c>
      <c r="BK457" s="149">
        <f t="shared" si="39"/>
        <v>0</v>
      </c>
      <c r="BL457" s="21" t="s">
        <v>252</v>
      </c>
      <c r="BM457" s="21" t="s">
        <v>755</v>
      </c>
    </row>
    <row r="458" spans="2:65" s="10" customFormat="1" ht="16.5" customHeight="1">
      <c r="B458" s="150"/>
      <c r="C458" s="151"/>
      <c r="D458" s="151"/>
      <c r="E458" s="152" t="s">
        <v>5</v>
      </c>
      <c r="F458" s="241" t="s">
        <v>756</v>
      </c>
      <c r="G458" s="242"/>
      <c r="H458" s="242"/>
      <c r="I458" s="242"/>
      <c r="J458" s="151"/>
      <c r="K458" s="153">
        <v>0.9</v>
      </c>
      <c r="L458" s="151"/>
      <c r="M458" s="151"/>
      <c r="N458" s="151"/>
      <c r="O458" s="151"/>
      <c r="P458" s="151"/>
      <c r="Q458" s="151"/>
      <c r="R458" s="154"/>
      <c r="T458" s="155"/>
      <c r="U458" s="151"/>
      <c r="V458" s="151"/>
      <c r="W458" s="151"/>
      <c r="X458" s="151"/>
      <c r="Y458" s="151"/>
      <c r="Z458" s="151"/>
      <c r="AA458" s="156"/>
      <c r="AT458" s="157" t="s">
        <v>181</v>
      </c>
      <c r="AU458" s="157" t="s">
        <v>123</v>
      </c>
      <c r="AV458" s="10" t="s">
        <v>123</v>
      </c>
      <c r="AW458" s="10" t="s">
        <v>33</v>
      </c>
      <c r="AX458" s="10" t="s">
        <v>75</v>
      </c>
      <c r="AY458" s="157" t="s">
        <v>173</v>
      </c>
    </row>
    <row r="459" spans="2:65" s="11" customFormat="1" ht="16.5" customHeight="1">
      <c r="B459" s="158"/>
      <c r="C459" s="159"/>
      <c r="D459" s="159"/>
      <c r="E459" s="160" t="s">
        <v>5</v>
      </c>
      <c r="F459" s="243" t="s">
        <v>182</v>
      </c>
      <c r="G459" s="244"/>
      <c r="H459" s="244"/>
      <c r="I459" s="244"/>
      <c r="J459" s="159"/>
      <c r="K459" s="161">
        <v>0.9</v>
      </c>
      <c r="L459" s="159"/>
      <c r="M459" s="159"/>
      <c r="N459" s="159"/>
      <c r="O459" s="159"/>
      <c r="P459" s="159"/>
      <c r="Q459" s="159"/>
      <c r="R459" s="162"/>
      <c r="T459" s="163"/>
      <c r="U459" s="159"/>
      <c r="V459" s="159"/>
      <c r="W459" s="159"/>
      <c r="X459" s="159"/>
      <c r="Y459" s="159"/>
      <c r="Z459" s="159"/>
      <c r="AA459" s="164"/>
      <c r="AT459" s="165" t="s">
        <v>181</v>
      </c>
      <c r="AU459" s="165" t="s">
        <v>123</v>
      </c>
      <c r="AV459" s="11" t="s">
        <v>178</v>
      </c>
      <c r="AW459" s="11" t="s">
        <v>33</v>
      </c>
      <c r="AX459" s="11" t="s">
        <v>22</v>
      </c>
      <c r="AY459" s="165" t="s">
        <v>173</v>
      </c>
    </row>
    <row r="460" spans="2:65" s="1" customFormat="1" ht="38.25" customHeight="1">
      <c r="B460" s="140"/>
      <c r="C460" s="141" t="s">
        <v>757</v>
      </c>
      <c r="D460" s="141" t="s">
        <v>174</v>
      </c>
      <c r="E460" s="142" t="s">
        <v>758</v>
      </c>
      <c r="F460" s="239" t="s">
        <v>759</v>
      </c>
      <c r="G460" s="239"/>
      <c r="H460" s="239"/>
      <c r="I460" s="239"/>
      <c r="J460" s="143" t="s">
        <v>249</v>
      </c>
      <c r="K460" s="144">
        <v>11.8</v>
      </c>
      <c r="L460" s="240"/>
      <c r="M460" s="240"/>
      <c r="N460" s="240">
        <f>ROUND(L460*K460,2)</f>
        <v>0</v>
      </c>
      <c r="O460" s="240"/>
      <c r="P460" s="240"/>
      <c r="Q460" s="240"/>
      <c r="R460" s="145"/>
      <c r="T460" s="146" t="s">
        <v>5</v>
      </c>
      <c r="U460" s="43" t="s">
        <v>40</v>
      </c>
      <c r="V460" s="147">
        <v>0.56499999999999995</v>
      </c>
      <c r="W460" s="147">
        <f>V460*K460</f>
        <v>6.6669999999999998</v>
      </c>
      <c r="X460" s="147">
        <v>1.5299999999999999E-3</v>
      </c>
      <c r="Y460" s="147">
        <f>X460*K460</f>
        <v>1.8054000000000001E-2</v>
      </c>
      <c r="Z460" s="147">
        <v>0</v>
      </c>
      <c r="AA460" s="148">
        <f>Z460*K460</f>
        <v>0</v>
      </c>
      <c r="AR460" s="21" t="s">
        <v>252</v>
      </c>
      <c r="AT460" s="21" t="s">
        <v>174</v>
      </c>
      <c r="AU460" s="21" t="s">
        <v>123</v>
      </c>
      <c r="AY460" s="21" t="s">
        <v>173</v>
      </c>
      <c r="BE460" s="149">
        <f>IF(U460="základní",N460,0)</f>
        <v>0</v>
      </c>
      <c r="BF460" s="149">
        <f>IF(U460="snížená",N460,0)</f>
        <v>0</v>
      </c>
      <c r="BG460" s="149">
        <f>IF(U460="zákl. přenesená",N460,0)</f>
        <v>0</v>
      </c>
      <c r="BH460" s="149">
        <f>IF(U460="sníž. přenesená",N460,0)</f>
        <v>0</v>
      </c>
      <c r="BI460" s="149">
        <f>IF(U460="nulová",N460,0)</f>
        <v>0</v>
      </c>
      <c r="BJ460" s="21" t="s">
        <v>22</v>
      </c>
      <c r="BK460" s="149">
        <f>ROUND(L460*K460,2)</f>
        <v>0</v>
      </c>
      <c r="BL460" s="21" t="s">
        <v>252</v>
      </c>
      <c r="BM460" s="21" t="s">
        <v>760</v>
      </c>
    </row>
    <row r="461" spans="2:65" s="10" customFormat="1" ht="16.5" customHeight="1">
      <c r="B461" s="150"/>
      <c r="C461" s="151"/>
      <c r="D461" s="151"/>
      <c r="E461" s="152" t="s">
        <v>5</v>
      </c>
      <c r="F461" s="241" t="s">
        <v>761</v>
      </c>
      <c r="G461" s="242"/>
      <c r="H461" s="242"/>
      <c r="I461" s="242"/>
      <c r="J461" s="151"/>
      <c r="K461" s="153">
        <v>11.8</v>
      </c>
      <c r="L461" s="151"/>
      <c r="M461" s="151"/>
      <c r="N461" s="151"/>
      <c r="O461" s="151"/>
      <c r="P461" s="151"/>
      <c r="Q461" s="151"/>
      <c r="R461" s="154"/>
      <c r="T461" s="155"/>
      <c r="U461" s="151"/>
      <c r="V461" s="151"/>
      <c r="W461" s="151"/>
      <c r="X461" s="151"/>
      <c r="Y461" s="151"/>
      <c r="Z461" s="151"/>
      <c r="AA461" s="156"/>
      <c r="AT461" s="157" t="s">
        <v>181</v>
      </c>
      <c r="AU461" s="157" t="s">
        <v>123</v>
      </c>
      <c r="AV461" s="10" t="s">
        <v>123</v>
      </c>
      <c r="AW461" s="10" t="s">
        <v>33</v>
      </c>
      <c r="AX461" s="10" t="s">
        <v>75</v>
      </c>
      <c r="AY461" s="157" t="s">
        <v>173</v>
      </c>
    </row>
    <row r="462" spans="2:65" s="11" customFormat="1" ht="16.5" customHeight="1">
      <c r="B462" s="158"/>
      <c r="C462" s="159"/>
      <c r="D462" s="159"/>
      <c r="E462" s="160" t="s">
        <v>5</v>
      </c>
      <c r="F462" s="243" t="s">
        <v>182</v>
      </c>
      <c r="G462" s="244"/>
      <c r="H462" s="244"/>
      <c r="I462" s="244"/>
      <c r="J462" s="159"/>
      <c r="K462" s="161">
        <v>11.8</v>
      </c>
      <c r="L462" s="159"/>
      <c r="M462" s="159"/>
      <c r="N462" s="159"/>
      <c r="O462" s="159"/>
      <c r="P462" s="159"/>
      <c r="Q462" s="159"/>
      <c r="R462" s="162"/>
      <c r="T462" s="163"/>
      <c r="U462" s="159"/>
      <c r="V462" s="159"/>
      <c r="W462" s="159"/>
      <c r="X462" s="159"/>
      <c r="Y462" s="159"/>
      <c r="Z462" s="159"/>
      <c r="AA462" s="164"/>
      <c r="AT462" s="165" t="s">
        <v>181</v>
      </c>
      <c r="AU462" s="165" t="s">
        <v>123</v>
      </c>
      <c r="AV462" s="11" t="s">
        <v>178</v>
      </c>
      <c r="AW462" s="11" t="s">
        <v>33</v>
      </c>
      <c r="AX462" s="11" t="s">
        <v>22</v>
      </c>
      <c r="AY462" s="165" t="s">
        <v>173</v>
      </c>
    </row>
    <row r="463" spans="2:65" s="1" customFormat="1" ht="38.25" customHeight="1">
      <c r="B463" s="140"/>
      <c r="C463" s="141" t="s">
        <v>762</v>
      </c>
      <c r="D463" s="141" t="s">
        <v>174</v>
      </c>
      <c r="E463" s="142" t="s">
        <v>763</v>
      </c>
      <c r="F463" s="239" t="s">
        <v>764</v>
      </c>
      <c r="G463" s="239"/>
      <c r="H463" s="239"/>
      <c r="I463" s="239"/>
      <c r="J463" s="143" t="s">
        <v>249</v>
      </c>
      <c r="K463" s="144">
        <v>7.5</v>
      </c>
      <c r="L463" s="240"/>
      <c r="M463" s="240"/>
      <c r="N463" s="240">
        <f>ROUND(L463*K463,2)</f>
        <v>0</v>
      </c>
      <c r="O463" s="240"/>
      <c r="P463" s="240"/>
      <c r="Q463" s="240"/>
      <c r="R463" s="145"/>
      <c r="T463" s="146" t="s">
        <v>5</v>
      </c>
      <c r="U463" s="43" t="s">
        <v>40</v>
      </c>
      <c r="V463" s="147">
        <v>0.33100000000000002</v>
      </c>
      <c r="W463" s="147">
        <f>V463*K463</f>
        <v>2.4824999999999999</v>
      </c>
      <c r="X463" s="147">
        <v>1.5100000000000001E-3</v>
      </c>
      <c r="Y463" s="147">
        <f>X463*K463</f>
        <v>1.1325E-2</v>
      </c>
      <c r="Z463" s="147">
        <v>0</v>
      </c>
      <c r="AA463" s="148">
        <f>Z463*K463</f>
        <v>0</v>
      </c>
      <c r="AR463" s="21" t="s">
        <v>252</v>
      </c>
      <c r="AT463" s="21" t="s">
        <v>174</v>
      </c>
      <c r="AU463" s="21" t="s">
        <v>123</v>
      </c>
      <c r="AY463" s="21" t="s">
        <v>173</v>
      </c>
      <c r="BE463" s="149">
        <f>IF(U463="základní",N463,0)</f>
        <v>0</v>
      </c>
      <c r="BF463" s="149">
        <f>IF(U463="snížená",N463,0)</f>
        <v>0</v>
      </c>
      <c r="BG463" s="149">
        <f>IF(U463="zákl. přenesená",N463,0)</f>
        <v>0</v>
      </c>
      <c r="BH463" s="149">
        <f>IF(U463="sníž. přenesená",N463,0)</f>
        <v>0</v>
      </c>
      <c r="BI463" s="149">
        <f>IF(U463="nulová",N463,0)</f>
        <v>0</v>
      </c>
      <c r="BJ463" s="21" t="s">
        <v>22</v>
      </c>
      <c r="BK463" s="149">
        <f>ROUND(L463*K463,2)</f>
        <v>0</v>
      </c>
      <c r="BL463" s="21" t="s">
        <v>252</v>
      </c>
      <c r="BM463" s="21" t="s">
        <v>765</v>
      </c>
    </row>
    <row r="464" spans="2:65" s="10" customFormat="1" ht="16.5" customHeight="1">
      <c r="B464" s="150"/>
      <c r="C464" s="151"/>
      <c r="D464" s="151"/>
      <c r="E464" s="152" t="s">
        <v>5</v>
      </c>
      <c r="F464" s="241" t="s">
        <v>766</v>
      </c>
      <c r="G464" s="242"/>
      <c r="H464" s="242"/>
      <c r="I464" s="242"/>
      <c r="J464" s="151"/>
      <c r="K464" s="153">
        <v>7.5</v>
      </c>
      <c r="L464" s="151"/>
      <c r="M464" s="151"/>
      <c r="N464" s="151"/>
      <c r="O464" s="151"/>
      <c r="P464" s="151"/>
      <c r="Q464" s="151"/>
      <c r="R464" s="154"/>
      <c r="T464" s="155"/>
      <c r="U464" s="151"/>
      <c r="V464" s="151"/>
      <c r="W464" s="151"/>
      <c r="X464" s="151"/>
      <c r="Y464" s="151"/>
      <c r="Z464" s="151"/>
      <c r="AA464" s="156"/>
      <c r="AT464" s="157" t="s">
        <v>181</v>
      </c>
      <c r="AU464" s="157" t="s">
        <v>123</v>
      </c>
      <c r="AV464" s="10" t="s">
        <v>123</v>
      </c>
      <c r="AW464" s="10" t="s">
        <v>33</v>
      </c>
      <c r="AX464" s="10" t="s">
        <v>75</v>
      </c>
      <c r="AY464" s="157" t="s">
        <v>173</v>
      </c>
    </row>
    <row r="465" spans="2:65" s="11" customFormat="1" ht="16.5" customHeight="1">
      <c r="B465" s="158"/>
      <c r="C465" s="159"/>
      <c r="D465" s="159"/>
      <c r="E465" s="160" t="s">
        <v>5</v>
      </c>
      <c r="F465" s="243" t="s">
        <v>182</v>
      </c>
      <c r="G465" s="244"/>
      <c r="H465" s="244"/>
      <c r="I465" s="244"/>
      <c r="J465" s="159"/>
      <c r="K465" s="161">
        <v>7.5</v>
      </c>
      <c r="L465" s="159"/>
      <c r="M465" s="159"/>
      <c r="N465" s="159"/>
      <c r="O465" s="159"/>
      <c r="P465" s="159"/>
      <c r="Q465" s="159"/>
      <c r="R465" s="162"/>
      <c r="T465" s="163"/>
      <c r="U465" s="159"/>
      <c r="V465" s="159"/>
      <c r="W465" s="159"/>
      <c r="X465" s="159"/>
      <c r="Y465" s="159"/>
      <c r="Z465" s="159"/>
      <c r="AA465" s="164"/>
      <c r="AT465" s="165" t="s">
        <v>181</v>
      </c>
      <c r="AU465" s="165" t="s">
        <v>123</v>
      </c>
      <c r="AV465" s="11" t="s">
        <v>178</v>
      </c>
      <c r="AW465" s="11" t="s">
        <v>33</v>
      </c>
      <c r="AX465" s="11" t="s">
        <v>22</v>
      </c>
      <c r="AY465" s="165" t="s">
        <v>173</v>
      </c>
    </row>
    <row r="466" spans="2:65" s="1" customFormat="1" ht="38.25" customHeight="1">
      <c r="B466" s="140"/>
      <c r="C466" s="141" t="s">
        <v>767</v>
      </c>
      <c r="D466" s="141" t="s">
        <v>174</v>
      </c>
      <c r="E466" s="142" t="s">
        <v>768</v>
      </c>
      <c r="F466" s="239" t="s">
        <v>769</v>
      </c>
      <c r="G466" s="239"/>
      <c r="H466" s="239"/>
      <c r="I466" s="239"/>
      <c r="J466" s="143" t="s">
        <v>249</v>
      </c>
      <c r="K466" s="144">
        <v>33.700000000000003</v>
      </c>
      <c r="L466" s="240"/>
      <c r="M466" s="240"/>
      <c r="N466" s="240">
        <f>ROUND(L466*K466,2)</f>
        <v>0</v>
      </c>
      <c r="O466" s="240"/>
      <c r="P466" s="240"/>
      <c r="Q466" s="240"/>
      <c r="R466" s="145"/>
      <c r="T466" s="146" t="s">
        <v>5</v>
      </c>
      <c r="U466" s="43" t="s">
        <v>40</v>
      </c>
      <c r="V466" s="147">
        <v>0.23200000000000001</v>
      </c>
      <c r="W466" s="147">
        <f>V466*K466</f>
        <v>7.8184000000000013</v>
      </c>
      <c r="X466" s="147">
        <v>2E-3</v>
      </c>
      <c r="Y466" s="147">
        <f>X466*K466</f>
        <v>6.7400000000000002E-2</v>
      </c>
      <c r="Z466" s="147">
        <v>0</v>
      </c>
      <c r="AA466" s="148">
        <f>Z466*K466</f>
        <v>0</v>
      </c>
      <c r="AR466" s="21" t="s">
        <v>252</v>
      </c>
      <c r="AT466" s="21" t="s">
        <v>174</v>
      </c>
      <c r="AU466" s="21" t="s">
        <v>123</v>
      </c>
      <c r="AY466" s="21" t="s">
        <v>173</v>
      </c>
      <c r="BE466" s="149">
        <f>IF(U466="základní",N466,0)</f>
        <v>0</v>
      </c>
      <c r="BF466" s="149">
        <f>IF(U466="snížená",N466,0)</f>
        <v>0</v>
      </c>
      <c r="BG466" s="149">
        <f>IF(U466="zákl. přenesená",N466,0)</f>
        <v>0</v>
      </c>
      <c r="BH466" s="149">
        <f>IF(U466="sníž. přenesená",N466,0)</f>
        <v>0</v>
      </c>
      <c r="BI466" s="149">
        <f>IF(U466="nulová",N466,0)</f>
        <v>0</v>
      </c>
      <c r="BJ466" s="21" t="s">
        <v>22</v>
      </c>
      <c r="BK466" s="149">
        <f>ROUND(L466*K466,2)</f>
        <v>0</v>
      </c>
      <c r="BL466" s="21" t="s">
        <v>252</v>
      </c>
      <c r="BM466" s="21" t="s">
        <v>770</v>
      </c>
    </row>
    <row r="467" spans="2:65" s="10" customFormat="1" ht="16.5" customHeight="1">
      <c r="B467" s="150"/>
      <c r="C467" s="151"/>
      <c r="D467" s="151"/>
      <c r="E467" s="152" t="s">
        <v>5</v>
      </c>
      <c r="F467" s="241" t="s">
        <v>771</v>
      </c>
      <c r="G467" s="242"/>
      <c r="H467" s="242"/>
      <c r="I467" s="242"/>
      <c r="J467" s="151"/>
      <c r="K467" s="153">
        <v>33.700000000000003</v>
      </c>
      <c r="L467" s="151"/>
      <c r="M467" s="151"/>
      <c r="N467" s="151"/>
      <c r="O467" s="151"/>
      <c r="P467" s="151"/>
      <c r="Q467" s="151"/>
      <c r="R467" s="154"/>
      <c r="T467" s="155"/>
      <c r="U467" s="151"/>
      <c r="V467" s="151"/>
      <c r="W467" s="151"/>
      <c r="X467" s="151"/>
      <c r="Y467" s="151"/>
      <c r="Z467" s="151"/>
      <c r="AA467" s="156"/>
      <c r="AT467" s="157" t="s">
        <v>181</v>
      </c>
      <c r="AU467" s="157" t="s">
        <v>123</v>
      </c>
      <c r="AV467" s="10" t="s">
        <v>123</v>
      </c>
      <c r="AW467" s="10" t="s">
        <v>33</v>
      </c>
      <c r="AX467" s="10" t="s">
        <v>75</v>
      </c>
      <c r="AY467" s="157" t="s">
        <v>173</v>
      </c>
    </row>
    <row r="468" spans="2:65" s="11" customFormat="1" ht="16.5" customHeight="1">
      <c r="B468" s="158"/>
      <c r="C468" s="159"/>
      <c r="D468" s="159"/>
      <c r="E468" s="160" t="s">
        <v>5</v>
      </c>
      <c r="F468" s="243" t="s">
        <v>182</v>
      </c>
      <c r="G468" s="244"/>
      <c r="H468" s="244"/>
      <c r="I468" s="244"/>
      <c r="J468" s="159"/>
      <c r="K468" s="161">
        <v>33.700000000000003</v>
      </c>
      <c r="L468" s="159"/>
      <c r="M468" s="159"/>
      <c r="N468" s="159"/>
      <c r="O468" s="159"/>
      <c r="P468" s="159"/>
      <c r="Q468" s="159"/>
      <c r="R468" s="162"/>
      <c r="T468" s="163"/>
      <c r="U468" s="159"/>
      <c r="V468" s="159"/>
      <c r="W468" s="159"/>
      <c r="X468" s="159"/>
      <c r="Y468" s="159"/>
      <c r="Z468" s="159"/>
      <c r="AA468" s="164"/>
      <c r="AT468" s="165" t="s">
        <v>181</v>
      </c>
      <c r="AU468" s="165" t="s">
        <v>123</v>
      </c>
      <c r="AV468" s="11" t="s">
        <v>178</v>
      </c>
      <c r="AW468" s="11" t="s">
        <v>33</v>
      </c>
      <c r="AX468" s="11" t="s">
        <v>22</v>
      </c>
      <c r="AY468" s="165" t="s">
        <v>173</v>
      </c>
    </row>
    <row r="469" spans="2:65" s="1" customFormat="1" ht="25.5" customHeight="1">
      <c r="B469" s="140"/>
      <c r="C469" s="141" t="s">
        <v>772</v>
      </c>
      <c r="D469" s="141" t="s">
        <v>174</v>
      </c>
      <c r="E469" s="142" t="s">
        <v>773</v>
      </c>
      <c r="F469" s="239" t="s">
        <v>774</v>
      </c>
      <c r="G469" s="239"/>
      <c r="H469" s="239"/>
      <c r="I469" s="239"/>
      <c r="J469" s="143" t="s">
        <v>249</v>
      </c>
      <c r="K469" s="144">
        <v>11.8</v>
      </c>
      <c r="L469" s="240"/>
      <c r="M469" s="240"/>
      <c r="N469" s="240">
        <f>ROUND(L469*K469,2)</f>
        <v>0</v>
      </c>
      <c r="O469" s="240"/>
      <c r="P469" s="240"/>
      <c r="Q469" s="240"/>
      <c r="R469" s="145"/>
      <c r="T469" s="146" t="s">
        <v>5</v>
      </c>
      <c r="U469" s="43" t="s">
        <v>40</v>
      </c>
      <c r="V469" s="147">
        <v>0.26500000000000001</v>
      </c>
      <c r="W469" s="147">
        <f>V469*K469</f>
        <v>3.1270000000000002</v>
      </c>
      <c r="X469" s="147">
        <v>2.8600000000000001E-3</v>
      </c>
      <c r="Y469" s="147">
        <f>X469*K469</f>
        <v>3.3748E-2</v>
      </c>
      <c r="Z469" s="147">
        <v>0</v>
      </c>
      <c r="AA469" s="148">
        <f>Z469*K469</f>
        <v>0</v>
      </c>
      <c r="AR469" s="21" t="s">
        <v>252</v>
      </c>
      <c r="AT469" s="21" t="s">
        <v>174</v>
      </c>
      <c r="AU469" s="21" t="s">
        <v>123</v>
      </c>
      <c r="AY469" s="21" t="s">
        <v>173</v>
      </c>
      <c r="BE469" s="149">
        <f>IF(U469="základní",N469,0)</f>
        <v>0</v>
      </c>
      <c r="BF469" s="149">
        <f>IF(U469="snížená",N469,0)</f>
        <v>0</v>
      </c>
      <c r="BG469" s="149">
        <f>IF(U469="zákl. přenesená",N469,0)</f>
        <v>0</v>
      </c>
      <c r="BH469" s="149">
        <f>IF(U469="sníž. přenesená",N469,0)</f>
        <v>0</v>
      </c>
      <c r="BI469" s="149">
        <f>IF(U469="nulová",N469,0)</f>
        <v>0</v>
      </c>
      <c r="BJ469" s="21" t="s">
        <v>22</v>
      </c>
      <c r="BK469" s="149">
        <f>ROUND(L469*K469,2)</f>
        <v>0</v>
      </c>
      <c r="BL469" s="21" t="s">
        <v>252</v>
      </c>
      <c r="BM469" s="21" t="s">
        <v>775</v>
      </c>
    </row>
    <row r="470" spans="2:65" s="10" customFormat="1" ht="16.5" customHeight="1">
      <c r="B470" s="150"/>
      <c r="C470" s="151"/>
      <c r="D470" s="151"/>
      <c r="E470" s="152" t="s">
        <v>5</v>
      </c>
      <c r="F470" s="241" t="s">
        <v>761</v>
      </c>
      <c r="G470" s="242"/>
      <c r="H470" s="242"/>
      <c r="I470" s="242"/>
      <c r="J470" s="151"/>
      <c r="K470" s="153">
        <v>11.8</v>
      </c>
      <c r="L470" s="151"/>
      <c r="M470" s="151"/>
      <c r="N470" s="151"/>
      <c r="O470" s="151"/>
      <c r="P470" s="151"/>
      <c r="Q470" s="151"/>
      <c r="R470" s="154"/>
      <c r="T470" s="155"/>
      <c r="U470" s="151"/>
      <c r="V470" s="151"/>
      <c r="W470" s="151"/>
      <c r="X470" s="151"/>
      <c r="Y470" s="151"/>
      <c r="Z470" s="151"/>
      <c r="AA470" s="156"/>
      <c r="AT470" s="157" t="s">
        <v>181</v>
      </c>
      <c r="AU470" s="157" t="s">
        <v>123</v>
      </c>
      <c r="AV470" s="10" t="s">
        <v>123</v>
      </c>
      <c r="AW470" s="10" t="s">
        <v>33</v>
      </c>
      <c r="AX470" s="10" t="s">
        <v>75</v>
      </c>
      <c r="AY470" s="157" t="s">
        <v>173</v>
      </c>
    </row>
    <row r="471" spans="2:65" s="11" customFormat="1" ht="16.5" customHeight="1">
      <c r="B471" s="158"/>
      <c r="C471" s="159"/>
      <c r="D471" s="159"/>
      <c r="E471" s="160" t="s">
        <v>5</v>
      </c>
      <c r="F471" s="243" t="s">
        <v>182</v>
      </c>
      <c r="G471" s="244"/>
      <c r="H471" s="244"/>
      <c r="I471" s="244"/>
      <c r="J471" s="159"/>
      <c r="K471" s="161">
        <v>11.8</v>
      </c>
      <c r="L471" s="159"/>
      <c r="M471" s="159"/>
      <c r="N471" s="159"/>
      <c r="O471" s="159"/>
      <c r="P471" s="159"/>
      <c r="Q471" s="159"/>
      <c r="R471" s="162"/>
      <c r="T471" s="163"/>
      <c r="U471" s="159"/>
      <c r="V471" s="159"/>
      <c r="W471" s="159"/>
      <c r="X471" s="159"/>
      <c r="Y471" s="159"/>
      <c r="Z471" s="159"/>
      <c r="AA471" s="164"/>
      <c r="AT471" s="165" t="s">
        <v>181</v>
      </c>
      <c r="AU471" s="165" t="s">
        <v>123</v>
      </c>
      <c r="AV471" s="11" t="s">
        <v>178</v>
      </c>
      <c r="AW471" s="11" t="s">
        <v>33</v>
      </c>
      <c r="AX471" s="11" t="s">
        <v>22</v>
      </c>
      <c r="AY471" s="165" t="s">
        <v>173</v>
      </c>
    </row>
    <row r="472" spans="2:65" s="1" customFormat="1" ht="38.25" customHeight="1">
      <c r="B472" s="140"/>
      <c r="C472" s="141" t="s">
        <v>776</v>
      </c>
      <c r="D472" s="141" t="s">
        <v>174</v>
      </c>
      <c r="E472" s="142" t="s">
        <v>777</v>
      </c>
      <c r="F472" s="239" t="s">
        <v>778</v>
      </c>
      <c r="G472" s="239"/>
      <c r="H472" s="239"/>
      <c r="I472" s="239"/>
      <c r="J472" s="143" t="s">
        <v>249</v>
      </c>
      <c r="K472" s="144">
        <v>6.4</v>
      </c>
      <c r="L472" s="240"/>
      <c r="M472" s="240"/>
      <c r="N472" s="240">
        <f>ROUND(L472*K472,2)</f>
        <v>0</v>
      </c>
      <c r="O472" s="240"/>
      <c r="P472" s="240"/>
      <c r="Q472" s="240"/>
      <c r="R472" s="145"/>
      <c r="T472" s="146" t="s">
        <v>5</v>
      </c>
      <c r="U472" s="43" t="s">
        <v>40</v>
      </c>
      <c r="V472" s="147">
        <v>0.35099999999999998</v>
      </c>
      <c r="W472" s="147">
        <f>V472*K472</f>
        <v>2.2464</v>
      </c>
      <c r="X472" s="147">
        <v>2.8900000000000002E-3</v>
      </c>
      <c r="Y472" s="147">
        <f>X472*K472</f>
        <v>1.8496000000000002E-2</v>
      </c>
      <c r="Z472" s="147">
        <v>0</v>
      </c>
      <c r="AA472" s="148">
        <f>Z472*K472</f>
        <v>0</v>
      </c>
      <c r="AR472" s="21" t="s">
        <v>252</v>
      </c>
      <c r="AT472" s="21" t="s">
        <v>174</v>
      </c>
      <c r="AU472" s="21" t="s">
        <v>123</v>
      </c>
      <c r="AY472" s="21" t="s">
        <v>173</v>
      </c>
      <c r="BE472" s="149">
        <f>IF(U472="základní",N472,0)</f>
        <v>0</v>
      </c>
      <c r="BF472" s="149">
        <f>IF(U472="snížená",N472,0)</f>
        <v>0</v>
      </c>
      <c r="BG472" s="149">
        <f>IF(U472="zákl. přenesená",N472,0)</f>
        <v>0</v>
      </c>
      <c r="BH472" s="149">
        <f>IF(U472="sníž. přenesená",N472,0)</f>
        <v>0</v>
      </c>
      <c r="BI472" s="149">
        <f>IF(U472="nulová",N472,0)</f>
        <v>0</v>
      </c>
      <c r="BJ472" s="21" t="s">
        <v>22</v>
      </c>
      <c r="BK472" s="149">
        <f>ROUND(L472*K472,2)</f>
        <v>0</v>
      </c>
      <c r="BL472" s="21" t="s">
        <v>252</v>
      </c>
      <c r="BM472" s="21" t="s">
        <v>779</v>
      </c>
    </row>
    <row r="473" spans="2:65" s="10" customFormat="1" ht="16.5" customHeight="1">
      <c r="B473" s="150"/>
      <c r="C473" s="151"/>
      <c r="D473" s="151"/>
      <c r="E473" s="152" t="s">
        <v>5</v>
      </c>
      <c r="F473" s="241" t="s">
        <v>780</v>
      </c>
      <c r="G473" s="242"/>
      <c r="H473" s="242"/>
      <c r="I473" s="242"/>
      <c r="J473" s="151"/>
      <c r="K473" s="153">
        <v>6.4</v>
      </c>
      <c r="L473" s="151"/>
      <c r="M473" s="151"/>
      <c r="N473" s="151"/>
      <c r="O473" s="151"/>
      <c r="P473" s="151"/>
      <c r="Q473" s="151"/>
      <c r="R473" s="154"/>
      <c r="T473" s="155"/>
      <c r="U473" s="151"/>
      <c r="V473" s="151"/>
      <c r="W473" s="151"/>
      <c r="X473" s="151"/>
      <c r="Y473" s="151"/>
      <c r="Z473" s="151"/>
      <c r="AA473" s="156"/>
      <c r="AT473" s="157" t="s">
        <v>181</v>
      </c>
      <c r="AU473" s="157" t="s">
        <v>123</v>
      </c>
      <c r="AV473" s="10" t="s">
        <v>123</v>
      </c>
      <c r="AW473" s="10" t="s">
        <v>33</v>
      </c>
      <c r="AX473" s="10" t="s">
        <v>75</v>
      </c>
      <c r="AY473" s="157" t="s">
        <v>173</v>
      </c>
    </row>
    <row r="474" spans="2:65" s="11" customFormat="1" ht="16.5" customHeight="1">
      <c r="B474" s="158"/>
      <c r="C474" s="159"/>
      <c r="D474" s="159"/>
      <c r="E474" s="160" t="s">
        <v>5</v>
      </c>
      <c r="F474" s="243" t="s">
        <v>182</v>
      </c>
      <c r="G474" s="244"/>
      <c r="H474" s="244"/>
      <c r="I474" s="244"/>
      <c r="J474" s="159"/>
      <c r="K474" s="161">
        <v>6.4</v>
      </c>
      <c r="L474" s="159"/>
      <c r="M474" s="159"/>
      <c r="N474" s="159"/>
      <c r="O474" s="159"/>
      <c r="P474" s="159"/>
      <c r="Q474" s="159"/>
      <c r="R474" s="162"/>
      <c r="T474" s="163"/>
      <c r="U474" s="159"/>
      <c r="V474" s="159"/>
      <c r="W474" s="159"/>
      <c r="X474" s="159"/>
      <c r="Y474" s="159"/>
      <c r="Z474" s="159"/>
      <c r="AA474" s="164"/>
      <c r="AT474" s="165" t="s">
        <v>181</v>
      </c>
      <c r="AU474" s="165" t="s">
        <v>123</v>
      </c>
      <c r="AV474" s="11" t="s">
        <v>178</v>
      </c>
      <c r="AW474" s="11" t="s">
        <v>33</v>
      </c>
      <c r="AX474" s="11" t="s">
        <v>22</v>
      </c>
      <c r="AY474" s="165" t="s">
        <v>173</v>
      </c>
    </row>
    <row r="475" spans="2:65" s="1" customFormat="1" ht="25.5" customHeight="1">
      <c r="B475" s="140"/>
      <c r="C475" s="141" t="s">
        <v>781</v>
      </c>
      <c r="D475" s="141" t="s">
        <v>174</v>
      </c>
      <c r="E475" s="142" t="s">
        <v>782</v>
      </c>
      <c r="F475" s="239" t="s">
        <v>783</v>
      </c>
      <c r="G475" s="239"/>
      <c r="H475" s="239"/>
      <c r="I475" s="239"/>
      <c r="J475" s="143" t="s">
        <v>524</v>
      </c>
      <c r="K475" s="144">
        <v>1.52</v>
      </c>
      <c r="L475" s="240"/>
      <c r="M475" s="240"/>
      <c r="N475" s="240">
        <f>ROUND(L475*K475,2)</f>
        <v>0</v>
      </c>
      <c r="O475" s="240"/>
      <c r="P475" s="240"/>
      <c r="Q475" s="240"/>
      <c r="R475" s="145"/>
      <c r="T475" s="146" t="s">
        <v>5</v>
      </c>
      <c r="U475" s="43" t="s">
        <v>40</v>
      </c>
      <c r="V475" s="147">
        <v>0</v>
      </c>
      <c r="W475" s="147">
        <f>V475*K475</f>
        <v>0</v>
      </c>
      <c r="X475" s="147">
        <v>0</v>
      </c>
      <c r="Y475" s="147">
        <f>X475*K475</f>
        <v>0</v>
      </c>
      <c r="Z475" s="147">
        <v>0</v>
      </c>
      <c r="AA475" s="148">
        <f>Z475*K475</f>
        <v>0</v>
      </c>
      <c r="AR475" s="21" t="s">
        <v>252</v>
      </c>
      <c r="AT475" s="21" t="s">
        <v>174</v>
      </c>
      <c r="AU475" s="21" t="s">
        <v>123</v>
      </c>
      <c r="AY475" s="21" t="s">
        <v>173</v>
      </c>
      <c r="BE475" s="149">
        <f>IF(U475="základní",N475,0)</f>
        <v>0</v>
      </c>
      <c r="BF475" s="149">
        <f>IF(U475="snížená",N475,0)</f>
        <v>0</v>
      </c>
      <c r="BG475" s="149">
        <f>IF(U475="zákl. přenesená",N475,0)</f>
        <v>0</v>
      </c>
      <c r="BH475" s="149">
        <f>IF(U475="sníž. přenesená",N475,0)</f>
        <v>0</v>
      </c>
      <c r="BI475" s="149">
        <f>IF(U475="nulová",N475,0)</f>
        <v>0</v>
      </c>
      <c r="BJ475" s="21" t="s">
        <v>22</v>
      </c>
      <c r="BK475" s="149">
        <f>ROUND(L475*K475,2)</f>
        <v>0</v>
      </c>
      <c r="BL475" s="21" t="s">
        <v>252</v>
      </c>
      <c r="BM475" s="21" t="s">
        <v>784</v>
      </c>
    </row>
    <row r="476" spans="2:65" s="9" customFormat="1" ht="29.85" customHeight="1">
      <c r="B476" s="129"/>
      <c r="C476" s="130"/>
      <c r="D476" s="139" t="s">
        <v>151</v>
      </c>
      <c r="E476" s="139"/>
      <c r="F476" s="139"/>
      <c r="G476" s="139"/>
      <c r="H476" s="139"/>
      <c r="I476" s="139"/>
      <c r="J476" s="139"/>
      <c r="K476" s="139"/>
      <c r="L476" s="139"/>
      <c r="M476" s="139"/>
      <c r="N476" s="251">
        <f>BK476</f>
        <v>0</v>
      </c>
      <c r="O476" s="252"/>
      <c r="P476" s="252"/>
      <c r="Q476" s="252"/>
      <c r="R476" s="132"/>
      <c r="T476" s="133"/>
      <c r="U476" s="130"/>
      <c r="V476" s="130"/>
      <c r="W476" s="134">
        <f>SUM(W477:W480)</f>
        <v>16.166879999999999</v>
      </c>
      <c r="X476" s="130"/>
      <c r="Y476" s="134">
        <f>SUM(Y477:Y480)</f>
        <v>0.12792599999999998</v>
      </c>
      <c r="Z476" s="130"/>
      <c r="AA476" s="135">
        <f>SUM(AA477:AA480)</f>
        <v>0</v>
      </c>
      <c r="AR476" s="136" t="s">
        <v>123</v>
      </c>
      <c r="AT476" s="137" t="s">
        <v>74</v>
      </c>
      <c r="AU476" s="137" t="s">
        <v>22</v>
      </c>
      <c r="AY476" s="136" t="s">
        <v>173</v>
      </c>
      <c r="BK476" s="138">
        <f>SUM(BK477:BK480)</f>
        <v>0</v>
      </c>
    </row>
    <row r="477" spans="2:65" s="1" customFormat="1" ht="25.5" customHeight="1">
      <c r="B477" s="140"/>
      <c r="C477" s="141" t="s">
        <v>785</v>
      </c>
      <c r="D477" s="141" t="s">
        <v>174</v>
      </c>
      <c r="E477" s="142" t="s">
        <v>786</v>
      </c>
      <c r="F477" s="239" t="s">
        <v>787</v>
      </c>
      <c r="G477" s="239"/>
      <c r="H477" s="239"/>
      <c r="I477" s="239"/>
      <c r="J477" s="143" t="s">
        <v>235</v>
      </c>
      <c r="K477" s="144">
        <v>37.08</v>
      </c>
      <c r="L477" s="240"/>
      <c r="M477" s="240"/>
      <c r="N477" s="240">
        <f>ROUND(L477*K477,2)</f>
        <v>0</v>
      </c>
      <c r="O477" s="240"/>
      <c r="P477" s="240"/>
      <c r="Q477" s="240"/>
      <c r="R477" s="145"/>
      <c r="T477" s="146" t="s">
        <v>5</v>
      </c>
      <c r="U477" s="43" t="s">
        <v>40</v>
      </c>
      <c r="V477" s="147">
        <v>0.436</v>
      </c>
      <c r="W477" s="147">
        <f>V477*K477</f>
        <v>16.166879999999999</v>
      </c>
      <c r="X477" s="147">
        <v>3.4499999999999999E-3</v>
      </c>
      <c r="Y477" s="147">
        <f>X477*K477</f>
        <v>0.12792599999999998</v>
      </c>
      <c r="Z477" s="147">
        <v>0</v>
      </c>
      <c r="AA477" s="148">
        <f>Z477*K477</f>
        <v>0</v>
      </c>
      <c r="AR477" s="21" t="s">
        <v>252</v>
      </c>
      <c r="AT477" s="21" t="s">
        <v>174</v>
      </c>
      <c r="AU477" s="21" t="s">
        <v>123</v>
      </c>
      <c r="AY477" s="21" t="s">
        <v>173</v>
      </c>
      <c r="BE477" s="149">
        <f>IF(U477="základní",N477,0)</f>
        <v>0</v>
      </c>
      <c r="BF477" s="149">
        <f>IF(U477="snížená",N477,0)</f>
        <v>0</v>
      </c>
      <c r="BG477" s="149">
        <f>IF(U477="zákl. přenesená",N477,0)</f>
        <v>0</v>
      </c>
      <c r="BH477" s="149">
        <f>IF(U477="sníž. přenesená",N477,0)</f>
        <v>0</v>
      </c>
      <c r="BI477" s="149">
        <f>IF(U477="nulová",N477,0)</f>
        <v>0</v>
      </c>
      <c r="BJ477" s="21" t="s">
        <v>22</v>
      </c>
      <c r="BK477" s="149">
        <f>ROUND(L477*K477,2)</f>
        <v>0</v>
      </c>
      <c r="BL477" s="21" t="s">
        <v>252</v>
      </c>
      <c r="BM477" s="21" t="s">
        <v>788</v>
      </c>
    </row>
    <row r="478" spans="2:65" s="10" customFormat="1" ht="16.5" customHeight="1">
      <c r="B478" s="150"/>
      <c r="C478" s="151"/>
      <c r="D478" s="151"/>
      <c r="E478" s="152" t="s">
        <v>5</v>
      </c>
      <c r="F478" s="241" t="s">
        <v>789</v>
      </c>
      <c r="G478" s="242"/>
      <c r="H478" s="242"/>
      <c r="I478" s="242"/>
      <c r="J478" s="151"/>
      <c r="K478" s="153">
        <v>37.08</v>
      </c>
      <c r="L478" s="151"/>
      <c r="M478" s="151"/>
      <c r="N478" s="151"/>
      <c r="O478" s="151"/>
      <c r="P478" s="151"/>
      <c r="Q478" s="151"/>
      <c r="R478" s="154"/>
      <c r="T478" s="155"/>
      <c r="U478" s="151"/>
      <c r="V478" s="151"/>
      <c r="W478" s="151"/>
      <c r="X478" s="151"/>
      <c r="Y478" s="151"/>
      <c r="Z478" s="151"/>
      <c r="AA478" s="156"/>
      <c r="AT478" s="157" t="s">
        <v>181</v>
      </c>
      <c r="AU478" s="157" t="s">
        <v>123</v>
      </c>
      <c r="AV478" s="10" t="s">
        <v>123</v>
      </c>
      <c r="AW478" s="10" t="s">
        <v>33</v>
      </c>
      <c r="AX478" s="10" t="s">
        <v>75</v>
      </c>
      <c r="AY478" s="157" t="s">
        <v>173</v>
      </c>
    </row>
    <row r="479" spans="2:65" s="11" customFormat="1" ht="16.5" customHeight="1">
      <c r="B479" s="158"/>
      <c r="C479" s="159"/>
      <c r="D479" s="159"/>
      <c r="E479" s="160" t="s">
        <v>5</v>
      </c>
      <c r="F479" s="243" t="s">
        <v>182</v>
      </c>
      <c r="G479" s="244"/>
      <c r="H479" s="244"/>
      <c r="I479" s="244"/>
      <c r="J479" s="159"/>
      <c r="K479" s="161">
        <v>37.08</v>
      </c>
      <c r="L479" s="159"/>
      <c r="M479" s="159"/>
      <c r="N479" s="159"/>
      <c r="O479" s="159"/>
      <c r="P479" s="159"/>
      <c r="Q479" s="159"/>
      <c r="R479" s="162"/>
      <c r="T479" s="163"/>
      <c r="U479" s="159"/>
      <c r="V479" s="159"/>
      <c r="W479" s="159"/>
      <c r="X479" s="159"/>
      <c r="Y479" s="159"/>
      <c r="Z479" s="159"/>
      <c r="AA479" s="164"/>
      <c r="AT479" s="165" t="s">
        <v>181</v>
      </c>
      <c r="AU479" s="165" t="s">
        <v>123</v>
      </c>
      <c r="AV479" s="11" t="s">
        <v>178</v>
      </c>
      <c r="AW479" s="11" t="s">
        <v>33</v>
      </c>
      <c r="AX479" s="11" t="s">
        <v>22</v>
      </c>
      <c r="AY479" s="165" t="s">
        <v>173</v>
      </c>
    </row>
    <row r="480" spans="2:65" s="1" customFormat="1" ht="25.5" customHeight="1">
      <c r="B480" s="140"/>
      <c r="C480" s="141" t="s">
        <v>790</v>
      </c>
      <c r="D480" s="141" t="s">
        <v>174</v>
      </c>
      <c r="E480" s="142" t="s">
        <v>791</v>
      </c>
      <c r="F480" s="239" t="s">
        <v>792</v>
      </c>
      <c r="G480" s="239"/>
      <c r="H480" s="239"/>
      <c r="I480" s="239"/>
      <c r="J480" s="143" t="s">
        <v>524</v>
      </c>
      <c r="K480" s="144">
        <v>4.84</v>
      </c>
      <c r="L480" s="240"/>
      <c r="M480" s="240"/>
      <c r="N480" s="240">
        <f>ROUND(L480*K480,2)</f>
        <v>0</v>
      </c>
      <c r="O480" s="240"/>
      <c r="P480" s="240"/>
      <c r="Q480" s="240"/>
      <c r="R480" s="145"/>
      <c r="T480" s="146" t="s">
        <v>5</v>
      </c>
      <c r="U480" s="43" t="s">
        <v>40</v>
      </c>
      <c r="V480" s="147">
        <v>0</v>
      </c>
      <c r="W480" s="147">
        <f>V480*K480</f>
        <v>0</v>
      </c>
      <c r="X480" s="147">
        <v>0</v>
      </c>
      <c r="Y480" s="147">
        <f>X480*K480</f>
        <v>0</v>
      </c>
      <c r="Z480" s="147">
        <v>0</v>
      </c>
      <c r="AA480" s="148">
        <f>Z480*K480</f>
        <v>0</v>
      </c>
      <c r="AR480" s="21" t="s">
        <v>252</v>
      </c>
      <c r="AT480" s="21" t="s">
        <v>174</v>
      </c>
      <c r="AU480" s="21" t="s">
        <v>123</v>
      </c>
      <c r="AY480" s="21" t="s">
        <v>173</v>
      </c>
      <c r="BE480" s="149">
        <f>IF(U480="základní",N480,0)</f>
        <v>0</v>
      </c>
      <c r="BF480" s="149">
        <f>IF(U480="snížená",N480,0)</f>
        <v>0</v>
      </c>
      <c r="BG480" s="149">
        <f>IF(U480="zákl. přenesená",N480,0)</f>
        <v>0</v>
      </c>
      <c r="BH480" s="149">
        <f>IF(U480="sníž. přenesená",N480,0)</f>
        <v>0</v>
      </c>
      <c r="BI480" s="149">
        <f>IF(U480="nulová",N480,0)</f>
        <v>0</v>
      </c>
      <c r="BJ480" s="21" t="s">
        <v>22</v>
      </c>
      <c r="BK480" s="149">
        <f>ROUND(L480*K480,2)</f>
        <v>0</v>
      </c>
      <c r="BL480" s="21" t="s">
        <v>252</v>
      </c>
      <c r="BM480" s="21" t="s">
        <v>793</v>
      </c>
    </row>
    <row r="481" spans="2:65" s="9" customFormat="1" ht="29.85" customHeight="1">
      <c r="B481" s="129"/>
      <c r="C481" s="130"/>
      <c r="D481" s="139" t="s">
        <v>152</v>
      </c>
      <c r="E481" s="139"/>
      <c r="F481" s="139"/>
      <c r="G481" s="139"/>
      <c r="H481" s="139"/>
      <c r="I481" s="139"/>
      <c r="J481" s="139"/>
      <c r="K481" s="139"/>
      <c r="L481" s="139"/>
      <c r="M481" s="139"/>
      <c r="N481" s="251">
        <f>BK481</f>
        <v>0</v>
      </c>
      <c r="O481" s="252"/>
      <c r="P481" s="252"/>
      <c r="Q481" s="252"/>
      <c r="R481" s="132"/>
      <c r="T481" s="133"/>
      <c r="U481" s="130"/>
      <c r="V481" s="130"/>
      <c r="W481" s="134">
        <f>SUM(W482:W503)</f>
        <v>29.307959999999998</v>
      </c>
      <c r="X481" s="130"/>
      <c r="Y481" s="134">
        <f>SUM(Y482:Y503)</f>
        <v>0.15216000000000002</v>
      </c>
      <c r="Z481" s="130"/>
      <c r="AA481" s="135">
        <f>SUM(AA482:AA503)</f>
        <v>0</v>
      </c>
      <c r="AR481" s="136" t="s">
        <v>123</v>
      </c>
      <c r="AT481" s="137" t="s">
        <v>74</v>
      </c>
      <c r="AU481" s="137" t="s">
        <v>22</v>
      </c>
      <c r="AY481" s="136" t="s">
        <v>173</v>
      </c>
      <c r="BK481" s="138">
        <f>SUM(BK482:BK503)</f>
        <v>0</v>
      </c>
    </row>
    <row r="482" spans="2:65" s="1" customFormat="1" ht="38.25" customHeight="1">
      <c r="B482" s="140"/>
      <c r="C482" s="141" t="s">
        <v>794</v>
      </c>
      <c r="D482" s="141" t="s">
        <v>174</v>
      </c>
      <c r="E482" s="142" t="s">
        <v>795</v>
      </c>
      <c r="F482" s="239" t="s">
        <v>796</v>
      </c>
      <c r="G482" s="239"/>
      <c r="H482" s="239"/>
      <c r="I482" s="239"/>
      <c r="J482" s="143" t="s">
        <v>235</v>
      </c>
      <c r="K482" s="144">
        <v>1.44</v>
      </c>
      <c r="L482" s="240"/>
      <c r="M482" s="240"/>
      <c r="N482" s="240">
        <f>ROUND(L482*K482,2)</f>
        <v>0</v>
      </c>
      <c r="O482" s="240"/>
      <c r="P482" s="240"/>
      <c r="Q482" s="240"/>
      <c r="R482" s="145"/>
      <c r="T482" s="146" t="s">
        <v>5</v>
      </c>
      <c r="U482" s="43" t="s">
        <v>40</v>
      </c>
      <c r="V482" s="147">
        <v>1.409</v>
      </c>
      <c r="W482" s="147">
        <f>V482*K482</f>
        <v>2.0289600000000001</v>
      </c>
      <c r="X482" s="147">
        <v>2.5000000000000001E-4</v>
      </c>
      <c r="Y482" s="147">
        <f>X482*K482</f>
        <v>3.5999999999999997E-4</v>
      </c>
      <c r="Z482" s="147">
        <v>0</v>
      </c>
      <c r="AA482" s="148">
        <f>Z482*K482</f>
        <v>0</v>
      </c>
      <c r="AR482" s="21" t="s">
        <v>252</v>
      </c>
      <c r="AT482" s="21" t="s">
        <v>174</v>
      </c>
      <c r="AU482" s="21" t="s">
        <v>123</v>
      </c>
      <c r="AY482" s="21" t="s">
        <v>173</v>
      </c>
      <c r="BE482" s="149">
        <f>IF(U482="základní",N482,0)</f>
        <v>0</v>
      </c>
      <c r="BF482" s="149">
        <f>IF(U482="snížená",N482,0)</f>
        <v>0</v>
      </c>
      <c r="BG482" s="149">
        <f>IF(U482="zákl. přenesená",N482,0)</f>
        <v>0</v>
      </c>
      <c r="BH482" s="149">
        <f>IF(U482="sníž. přenesená",N482,0)</f>
        <v>0</v>
      </c>
      <c r="BI482" s="149">
        <f>IF(U482="nulová",N482,0)</f>
        <v>0</v>
      </c>
      <c r="BJ482" s="21" t="s">
        <v>22</v>
      </c>
      <c r="BK482" s="149">
        <f>ROUND(L482*K482,2)</f>
        <v>0</v>
      </c>
      <c r="BL482" s="21" t="s">
        <v>252</v>
      </c>
      <c r="BM482" s="21" t="s">
        <v>797</v>
      </c>
    </row>
    <row r="483" spans="2:65" s="10" customFormat="1" ht="16.5" customHeight="1">
      <c r="B483" s="150"/>
      <c r="C483" s="151"/>
      <c r="D483" s="151"/>
      <c r="E483" s="152" t="s">
        <v>5</v>
      </c>
      <c r="F483" s="241" t="s">
        <v>798</v>
      </c>
      <c r="G483" s="242"/>
      <c r="H483" s="242"/>
      <c r="I483" s="242"/>
      <c r="J483" s="151"/>
      <c r="K483" s="153">
        <v>1.44</v>
      </c>
      <c r="L483" s="151"/>
      <c r="M483" s="151"/>
      <c r="N483" s="151"/>
      <c r="O483" s="151"/>
      <c r="P483" s="151"/>
      <c r="Q483" s="151"/>
      <c r="R483" s="154"/>
      <c r="T483" s="155"/>
      <c r="U483" s="151"/>
      <c r="V483" s="151"/>
      <c r="W483" s="151"/>
      <c r="X483" s="151"/>
      <c r="Y483" s="151"/>
      <c r="Z483" s="151"/>
      <c r="AA483" s="156"/>
      <c r="AT483" s="157" t="s">
        <v>181</v>
      </c>
      <c r="AU483" s="157" t="s">
        <v>123</v>
      </c>
      <c r="AV483" s="10" t="s">
        <v>123</v>
      </c>
      <c r="AW483" s="10" t="s">
        <v>33</v>
      </c>
      <c r="AX483" s="10" t="s">
        <v>75</v>
      </c>
      <c r="AY483" s="157" t="s">
        <v>173</v>
      </c>
    </row>
    <row r="484" spans="2:65" s="11" customFormat="1" ht="16.5" customHeight="1">
      <c r="B484" s="158"/>
      <c r="C484" s="159"/>
      <c r="D484" s="159"/>
      <c r="E484" s="160" t="s">
        <v>5</v>
      </c>
      <c r="F484" s="243" t="s">
        <v>182</v>
      </c>
      <c r="G484" s="244"/>
      <c r="H484" s="244"/>
      <c r="I484" s="244"/>
      <c r="J484" s="159"/>
      <c r="K484" s="161">
        <v>1.44</v>
      </c>
      <c r="L484" s="159"/>
      <c r="M484" s="159"/>
      <c r="N484" s="159"/>
      <c r="O484" s="159"/>
      <c r="P484" s="159"/>
      <c r="Q484" s="159"/>
      <c r="R484" s="162"/>
      <c r="T484" s="163"/>
      <c r="U484" s="159"/>
      <c r="V484" s="159"/>
      <c r="W484" s="159"/>
      <c r="X484" s="159"/>
      <c r="Y484" s="159"/>
      <c r="Z484" s="159"/>
      <c r="AA484" s="164"/>
      <c r="AT484" s="165" t="s">
        <v>181</v>
      </c>
      <c r="AU484" s="165" t="s">
        <v>123</v>
      </c>
      <c r="AV484" s="11" t="s">
        <v>178</v>
      </c>
      <c r="AW484" s="11" t="s">
        <v>33</v>
      </c>
      <c r="AX484" s="11" t="s">
        <v>22</v>
      </c>
      <c r="AY484" s="165" t="s">
        <v>173</v>
      </c>
    </row>
    <row r="485" spans="2:65" s="1" customFormat="1" ht="25.5" customHeight="1">
      <c r="B485" s="140"/>
      <c r="C485" s="141" t="s">
        <v>799</v>
      </c>
      <c r="D485" s="141" t="s">
        <v>174</v>
      </c>
      <c r="E485" s="142" t="s">
        <v>800</v>
      </c>
      <c r="F485" s="239" t="s">
        <v>801</v>
      </c>
      <c r="G485" s="239"/>
      <c r="H485" s="239"/>
      <c r="I485" s="239"/>
      <c r="J485" s="143" t="s">
        <v>235</v>
      </c>
      <c r="K485" s="144">
        <v>13.7</v>
      </c>
      <c r="L485" s="240"/>
      <c r="M485" s="240"/>
      <c r="N485" s="240">
        <f>ROUND(L485*K485,2)</f>
        <v>0</v>
      </c>
      <c r="O485" s="240"/>
      <c r="P485" s="240"/>
      <c r="Q485" s="240"/>
      <c r="R485" s="145"/>
      <c r="T485" s="146" t="s">
        <v>5</v>
      </c>
      <c r="U485" s="43" t="s">
        <v>40</v>
      </c>
      <c r="V485" s="147">
        <v>0.45</v>
      </c>
      <c r="W485" s="147">
        <f>V485*K485</f>
        <v>6.165</v>
      </c>
      <c r="X485" s="147">
        <v>0</v>
      </c>
      <c r="Y485" s="147">
        <f>X485*K485</f>
        <v>0</v>
      </c>
      <c r="Z485" s="147">
        <v>0</v>
      </c>
      <c r="AA485" s="148">
        <f>Z485*K485</f>
        <v>0</v>
      </c>
      <c r="AR485" s="21" t="s">
        <v>252</v>
      </c>
      <c r="AT485" s="21" t="s">
        <v>174</v>
      </c>
      <c r="AU485" s="21" t="s">
        <v>123</v>
      </c>
      <c r="AY485" s="21" t="s">
        <v>173</v>
      </c>
      <c r="BE485" s="149">
        <f>IF(U485="základní",N485,0)</f>
        <v>0</v>
      </c>
      <c r="BF485" s="149">
        <f>IF(U485="snížená",N485,0)</f>
        <v>0</v>
      </c>
      <c r="BG485" s="149">
        <f>IF(U485="zákl. přenesená",N485,0)</f>
        <v>0</v>
      </c>
      <c r="BH485" s="149">
        <f>IF(U485="sníž. přenesená",N485,0)</f>
        <v>0</v>
      </c>
      <c r="BI485" s="149">
        <f>IF(U485="nulová",N485,0)</f>
        <v>0</v>
      </c>
      <c r="BJ485" s="21" t="s">
        <v>22</v>
      </c>
      <c r="BK485" s="149">
        <f>ROUND(L485*K485,2)</f>
        <v>0</v>
      </c>
      <c r="BL485" s="21" t="s">
        <v>252</v>
      </c>
      <c r="BM485" s="21" t="s">
        <v>802</v>
      </c>
    </row>
    <row r="486" spans="2:65" s="10" customFormat="1" ht="16.5" customHeight="1">
      <c r="B486" s="150"/>
      <c r="C486" s="151"/>
      <c r="D486" s="151"/>
      <c r="E486" s="152" t="s">
        <v>5</v>
      </c>
      <c r="F486" s="241" t="s">
        <v>803</v>
      </c>
      <c r="G486" s="242"/>
      <c r="H486" s="242"/>
      <c r="I486" s="242"/>
      <c r="J486" s="151"/>
      <c r="K486" s="153">
        <v>13.7</v>
      </c>
      <c r="L486" s="151"/>
      <c r="M486" s="151"/>
      <c r="N486" s="151"/>
      <c r="O486" s="151"/>
      <c r="P486" s="151"/>
      <c r="Q486" s="151"/>
      <c r="R486" s="154"/>
      <c r="T486" s="155"/>
      <c r="U486" s="151"/>
      <c r="V486" s="151"/>
      <c r="W486" s="151"/>
      <c r="X486" s="151"/>
      <c r="Y486" s="151"/>
      <c r="Z486" s="151"/>
      <c r="AA486" s="156"/>
      <c r="AT486" s="157" t="s">
        <v>181</v>
      </c>
      <c r="AU486" s="157" t="s">
        <v>123</v>
      </c>
      <c r="AV486" s="10" t="s">
        <v>123</v>
      </c>
      <c r="AW486" s="10" t="s">
        <v>33</v>
      </c>
      <c r="AX486" s="10" t="s">
        <v>75</v>
      </c>
      <c r="AY486" s="157" t="s">
        <v>173</v>
      </c>
    </row>
    <row r="487" spans="2:65" s="11" customFormat="1" ht="16.5" customHeight="1">
      <c r="B487" s="158"/>
      <c r="C487" s="159"/>
      <c r="D487" s="159"/>
      <c r="E487" s="160" t="s">
        <v>5</v>
      </c>
      <c r="F487" s="243" t="s">
        <v>182</v>
      </c>
      <c r="G487" s="244"/>
      <c r="H487" s="244"/>
      <c r="I487" s="244"/>
      <c r="J487" s="159"/>
      <c r="K487" s="161">
        <v>13.7</v>
      </c>
      <c r="L487" s="159"/>
      <c r="M487" s="159"/>
      <c r="N487" s="159"/>
      <c r="O487" s="159"/>
      <c r="P487" s="159"/>
      <c r="Q487" s="159"/>
      <c r="R487" s="162"/>
      <c r="T487" s="163"/>
      <c r="U487" s="159"/>
      <c r="V487" s="159"/>
      <c r="W487" s="159"/>
      <c r="X487" s="159"/>
      <c r="Y487" s="159"/>
      <c r="Z487" s="159"/>
      <c r="AA487" s="164"/>
      <c r="AT487" s="165" t="s">
        <v>181</v>
      </c>
      <c r="AU487" s="165" t="s">
        <v>123</v>
      </c>
      <c r="AV487" s="11" t="s">
        <v>178</v>
      </c>
      <c r="AW487" s="11" t="s">
        <v>33</v>
      </c>
      <c r="AX487" s="11" t="s">
        <v>22</v>
      </c>
      <c r="AY487" s="165" t="s">
        <v>173</v>
      </c>
    </row>
    <row r="488" spans="2:65" s="1" customFormat="1" ht="38.25" customHeight="1">
      <c r="B488" s="140"/>
      <c r="C488" s="141" t="s">
        <v>804</v>
      </c>
      <c r="D488" s="141" t="s">
        <v>174</v>
      </c>
      <c r="E488" s="142" t="s">
        <v>805</v>
      </c>
      <c r="F488" s="239" t="s">
        <v>806</v>
      </c>
      <c r="G488" s="239"/>
      <c r="H488" s="239"/>
      <c r="I488" s="239"/>
      <c r="J488" s="143" t="s">
        <v>270</v>
      </c>
      <c r="K488" s="144">
        <v>7</v>
      </c>
      <c r="L488" s="240"/>
      <c r="M488" s="240"/>
      <c r="N488" s="240">
        <f>ROUND(L488*K488,2)</f>
        <v>0</v>
      </c>
      <c r="O488" s="240"/>
      <c r="P488" s="240"/>
      <c r="Q488" s="240"/>
      <c r="R488" s="145"/>
      <c r="T488" s="146" t="s">
        <v>5</v>
      </c>
      <c r="U488" s="43" t="s">
        <v>40</v>
      </c>
      <c r="V488" s="147">
        <v>1.6819999999999999</v>
      </c>
      <c r="W488" s="147">
        <f>V488*K488</f>
        <v>11.773999999999999</v>
      </c>
      <c r="X488" s="147">
        <v>0</v>
      </c>
      <c r="Y488" s="147">
        <f>X488*K488</f>
        <v>0</v>
      </c>
      <c r="Z488" s="147">
        <v>0</v>
      </c>
      <c r="AA488" s="148">
        <f>Z488*K488</f>
        <v>0</v>
      </c>
      <c r="AR488" s="21" t="s">
        <v>252</v>
      </c>
      <c r="AT488" s="21" t="s">
        <v>174</v>
      </c>
      <c r="AU488" s="21" t="s">
        <v>123</v>
      </c>
      <c r="AY488" s="21" t="s">
        <v>173</v>
      </c>
      <c r="BE488" s="149">
        <f>IF(U488="základní",N488,0)</f>
        <v>0</v>
      </c>
      <c r="BF488" s="149">
        <f>IF(U488="snížená",N488,0)</f>
        <v>0</v>
      </c>
      <c r="BG488" s="149">
        <f>IF(U488="zákl. přenesená",N488,0)</f>
        <v>0</v>
      </c>
      <c r="BH488" s="149">
        <f>IF(U488="sníž. přenesená",N488,0)</f>
        <v>0</v>
      </c>
      <c r="BI488" s="149">
        <f>IF(U488="nulová",N488,0)</f>
        <v>0</v>
      </c>
      <c r="BJ488" s="21" t="s">
        <v>22</v>
      </c>
      <c r="BK488" s="149">
        <f>ROUND(L488*K488,2)</f>
        <v>0</v>
      </c>
      <c r="BL488" s="21" t="s">
        <v>252</v>
      </c>
      <c r="BM488" s="21" t="s">
        <v>807</v>
      </c>
    </row>
    <row r="489" spans="2:65" s="10" customFormat="1" ht="16.5" customHeight="1">
      <c r="B489" s="150"/>
      <c r="C489" s="151"/>
      <c r="D489" s="151"/>
      <c r="E489" s="152" t="s">
        <v>5</v>
      </c>
      <c r="F489" s="241" t="s">
        <v>808</v>
      </c>
      <c r="G489" s="242"/>
      <c r="H489" s="242"/>
      <c r="I489" s="242"/>
      <c r="J489" s="151"/>
      <c r="K489" s="153">
        <v>7</v>
      </c>
      <c r="L489" s="151"/>
      <c r="M489" s="151"/>
      <c r="N489" s="151"/>
      <c r="O489" s="151"/>
      <c r="P489" s="151"/>
      <c r="Q489" s="151"/>
      <c r="R489" s="154"/>
      <c r="T489" s="155"/>
      <c r="U489" s="151"/>
      <c r="V489" s="151"/>
      <c r="W489" s="151"/>
      <c r="X489" s="151"/>
      <c r="Y489" s="151"/>
      <c r="Z489" s="151"/>
      <c r="AA489" s="156"/>
      <c r="AT489" s="157" t="s">
        <v>181</v>
      </c>
      <c r="AU489" s="157" t="s">
        <v>123</v>
      </c>
      <c r="AV489" s="10" t="s">
        <v>123</v>
      </c>
      <c r="AW489" s="10" t="s">
        <v>33</v>
      </c>
      <c r="AX489" s="10" t="s">
        <v>75</v>
      </c>
      <c r="AY489" s="157" t="s">
        <v>173</v>
      </c>
    </row>
    <row r="490" spans="2:65" s="11" customFormat="1" ht="16.5" customHeight="1">
      <c r="B490" s="158"/>
      <c r="C490" s="159"/>
      <c r="D490" s="159"/>
      <c r="E490" s="160" t="s">
        <v>5</v>
      </c>
      <c r="F490" s="243" t="s">
        <v>182</v>
      </c>
      <c r="G490" s="244"/>
      <c r="H490" s="244"/>
      <c r="I490" s="244"/>
      <c r="J490" s="159"/>
      <c r="K490" s="161">
        <v>7</v>
      </c>
      <c r="L490" s="159"/>
      <c r="M490" s="159"/>
      <c r="N490" s="159"/>
      <c r="O490" s="159"/>
      <c r="P490" s="159"/>
      <c r="Q490" s="159"/>
      <c r="R490" s="162"/>
      <c r="T490" s="163"/>
      <c r="U490" s="159"/>
      <c r="V490" s="159"/>
      <c r="W490" s="159"/>
      <c r="X490" s="159"/>
      <c r="Y490" s="159"/>
      <c r="Z490" s="159"/>
      <c r="AA490" s="164"/>
      <c r="AT490" s="165" t="s">
        <v>181</v>
      </c>
      <c r="AU490" s="165" t="s">
        <v>123</v>
      </c>
      <c r="AV490" s="11" t="s">
        <v>178</v>
      </c>
      <c r="AW490" s="11" t="s">
        <v>33</v>
      </c>
      <c r="AX490" s="11" t="s">
        <v>22</v>
      </c>
      <c r="AY490" s="165" t="s">
        <v>173</v>
      </c>
    </row>
    <row r="491" spans="2:65" s="1" customFormat="1" ht="38.25" customHeight="1">
      <c r="B491" s="140"/>
      <c r="C491" s="166" t="s">
        <v>809</v>
      </c>
      <c r="D491" s="166" t="s">
        <v>218</v>
      </c>
      <c r="E491" s="167" t="s">
        <v>810</v>
      </c>
      <c r="F491" s="247" t="s">
        <v>811</v>
      </c>
      <c r="G491" s="247"/>
      <c r="H491" s="247"/>
      <c r="I491" s="247"/>
      <c r="J491" s="168" t="s">
        <v>270</v>
      </c>
      <c r="K491" s="169">
        <v>1</v>
      </c>
      <c r="L491" s="248"/>
      <c r="M491" s="248"/>
      <c r="N491" s="248">
        <f t="shared" ref="N491:N496" si="40">ROUND(L491*K491,2)</f>
        <v>0</v>
      </c>
      <c r="O491" s="240"/>
      <c r="P491" s="240"/>
      <c r="Q491" s="240"/>
      <c r="R491" s="145"/>
      <c r="T491" s="146" t="s">
        <v>5</v>
      </c>
      <c r="U491" s="43" t="s">
        <v>40</v>
      </c>
      <c r="V491" s="147">
        <v>0</v>
      </c>
      <c r="W491" s="147">
        <f t="shared" ref="W491:W496" si="41">V491*K491</f>
        <v>0</v>
      </c>
      <c r="X491" s="147">
        <v>1.38E-2</v>
      </c>
      <c r="Y491" s="147">
        <f t="shared" ref="Y491:Y496" si="42">X491*K491</f>
        <v>1.38E-2</v>
      </c>
      <c r="Z491" s="147">
        <v>0</v>
      </c>
      <c r="AA491" s="148">
        <f t="shared" ref="AA491:AA496" si="43">Z491*K491</f>
        <v>0</v>
      </c>
      <c r="AR491" s="21" t="s">
        <v>337</v>
      </c>
      <c r="AT491" s="21" t="s">
        <v>218</v>
      </c>
      <c r="AU491" s="21" t="s">
        <v>123</v>
      </c>
      <c r="AY491" s="21" t="s">
        <v>173</v>
      </c>
      <c r="BE491" s="149">
        <f t="shared" ref="BE491:BE496" si="44">IF(U491="základní",N491,0)</f>
        <v>0</v>
      </c>
      <c r="BF491" s="149">
        <f t="shared" ref="BF491:BF496" si="45">IF(U491="snížená",N491,0)</f>
        <v>0</v>
      </c>
      <c r="BG491" s="149">
        <f t="shared" ref="BG491:BG496" si="46">IF(U491="zákl. přenesená",N491,0)</f>
        <v>0</v>
      </c>
      <c r="BH491" s="149">
        <f t="shared" ref="BH491:BH496" si="47">IF(U491="sníž. přenesená",N491,0)</f>
        <v>0</v>
      </c>
      <c r="BI491" s="149">
        <f t="shared" ref="BI491:BI496" si="48">IF(U491="nulová",N491,0)</f>
        <v>0</v>
      </c>
      <c r="BJ491" s="21" t="s">
        <v>22</v>
      </c>
      <c r="BK491" s="149">
        <f t="shared" ref="BK491:BK496" si="49">ROUND(L491*K491,2)</f>
        <v>0</v>
      </c>
      <c r="BL491" s="21" t="s">
        <v>252</v>
      </c>
      <c r="BM491" s="21" t="s">
        <v>812</v>
      </c>
    </row>
    <row r="492" spans="2:65" s="1" customFormat="1" ht="38.25" customHeight="1">
      <c r="B492" s="140"/>
      <c r="C492" s="166" t="s">
        <v>813</v>
      </c>
      <c r="D492" s="166" t="s">
        <v>218</v>
      </c>
      <c r="E492" s="167" t="s">
        <v>814</v>
      </c>
      <c r="F492" s="247" t="s">
        <v>815</v>
      </c>
      <c r="G492" s="247"/>
      <c r="H492" s="247"/>
      <c r="I492" s="247"/>
      <c r="J492" s="168" t="s">
        <v>270</v>
      </c>
      <c r="K492" s="169">
        <v>1</v>
      </c>
      <c r="L492" s="248"/>
      <c r="M492" s="248"/>
      <c r="N492" s="248">
        <f t="shared" si="40"/>
        <v>0</v>
      </c>
      <c r="O492" s="240"/>
      <c r="P492" s="240"/>
      <c r="Q492" s="240"/>
      <c r="R492" s="145"/>
      <c r="T492" s="146" t="s">
        <v>5</v>
      </c>
      <c r="U492" s="43" t="s">
        <v>40</v>
      </c>
      <c r="V492" s="147">
        <v>0</v>
      </c>
      <c r="W492" s="147">
        <f t="shared" si="41"/>
        <v>0</v>
      </c>
      <c r="X492" s="147">
        <v>1.38E-2</v>
      </c>
      <c r="Y492" s="147">
        <f t="shared" si="42"/>
        <v>1.38E-2</v>
      </c>
      <c r="Z492" s="147">
        <v>0</v>
      </c>
      <c r="AA492" s="148">
        <f t="shared" si="43"/>
        <v>0</v>
      </c>
      <c r="AR492" s="21" t="s">
        <v>337</v>
      </c>
      <c r="AT492" s="21" t="s">
        <v>218</v>
      </c>
      <c r="AU492" s="21" t="s">
        <v>123</v>
      </c>
      <c r="AY492" s="21" t="s">
        <v>173</v>
      </c>
      <c r="BE492" s="149">
        <f t="shared" si="44"/>
        <v>0</v>
      </c>
      <c r="BF492" s="149">
        <f t="shared" si="45"/>
        <v>0</v>
      </c>
      <c r="BG492" s="149">
        <f t="shared" si="46"/>
        <v>0</v>
      </c>
      <c r="BH492" s="149">
        <f t="shared" si="47"/>
        <v>0</v>
      </c>
      <c r="BI492" s="149">
        <f t="shared" si="48"/>
        <v>0</v>
      </c>
      <c r="BJ492" s="21" t="s">
        <v>22</v>
      </c>
      <c r="BK492" s="149">
        <f t="shared" si="49"/>
        <v>0</v>
      </c>
      <c r="BL492" s="21" t="s">
        <v>252</v>
      </c>
      <c r="BM492" s="21" t="s">
        <v>816</v>
      </c>
    </row>
    <row r="493" spans="2:65" s="1" customFormat="1" ht="38.25" customHeight="1">
      <c r="B493" s="140"/>
      <c r="C493" s="166" t="s">
        <v>817</v>
      </c>
      <c r="D493" s="166" t="s">
        <v>218</v>
      </c>
      <c r="E493" s="167" t="s">
        <v>818</v>
      </c>
      <c r="F493" s="247" t="s">
        <v>819</v>
      </c>
      <c r="G493" s="247"/>
      <c r="H493" s="247"/>
      <c r="I493" s="247"/>
      <c r="J493" s="168" t="s">
        <v>270</v>
      </c>
      <c r="K493" s="169">
        <v>1</v>
      </c>
      <c r="L493" s="248"/>
      <c r="M493" s="248"/>
      <c r="N493" s="248">
        <f t="shared" si="40"/>
        <v>0</v>
      </c>
      <c r="O493" s="240"/>
      <c r="P493" s="240"/>
      <c r="Q493" s="240"/>
      <c r="R493" s="145"/>
      <c r="T493" s="146" t="s">
        <v>5</v>
      </c>
      <c r="U493" s="43" t="s">
        <v>40</v>
      </c>
      <c r="V493" s="147">
        <v>0</v>
      </c>
      <c r="W493" s="147">
        <f t="shared" si="41"/>
        <v>0</v>
      </c>
      <c r="X493" s="147">
        <v>1.38E-2</v>
      </c>
      <c r="Y493" s="147">
        <f t="shared" si="42"/>
        <v>1.38E-2</v>
      </c>
      <c r="Z493" s="147">
        <v>0</v>
      </c>
      <c r="AA493" s="148">
        <f t="shared" si="43"/>
        <v>0</v>
      </c>
      <c r="AR493" s="21" t="s">
        <v>337</v>
      </c>
      <c r="AT493" s="21" t="s">
        <v>218</v>
      </c>
      <c r="AU493" s="21" t="s">
        <v>123</v>
      </c>
      <c r="AY493" s="21" t="s">
        <v>173</v>
      </c>
      <c r="BE493" s="149">
        <f t="shared" si="44"/>
        <v>0</v>
      </c>
      <c r="BF493" s="149">
        <f t="shared" si="45"/>
        <v>0</v>
      </c>
      <c r="BG493" s="149">
        <f t="shared" si="46"/>
        <v>0</v>
      </c>
      <c r="BH493" s="149">
        <f t="shared" si="47"/>
        <v>0</v>
      </c>
      <c r="BI493" s="149">
        <f t="shared" si="48"/>
        <v>0</v>
      </c>
      <c r="BJ493" s="21" t="s">
        <v>22</v>
      </c>
      <c r="BK493" s="149">
        <f t="shared" si="49"/>
        <v>0</v>
      </c>
      <c r="BL493" s="21" t="s">
        <v>252</v>
      </c>
      <c r="BM493" s="21" t="s">
        <v>820</v>
      </c>
    </row>
    <row r="494" spans="2:65" s="1" customFormat="1" ht="38.25" customHeight="1">
      <c r="B494" s="140"/>
      <c r="C494" s="166" t="s">
        <v>821</v>
      </c>
      <c r="D494" s="166" t="s">
        <v>218</v>
      </c>
      <c r="E494" s="167" t="s">
        <v>822</v>
      </c>
      <c r="F494" s="247" t="s">
        <v>823</v>
      </c>
      <c r="G494" s="247"/>
      <c r="H494" s="247"/>
      <c r="I494" s="247"/>
      <c r="J494" s="168" t="s">
        <v>270</v>
      </c>
      <c r="K494" s="169">
        <v>2</v>
      </c>
      <c r="L494" s="248"/>
      <c r="M494" s="248"/>
      <c r="N494" s="248">
        <f t="shared" si="40"/>
        <v>0</v>
      </c>
      <c r="O494" s="240"/>
      <c r="P494" s="240"/>
      <c r="Q494" s="240"/>
      <c r="R494" s="145"/>
      <c r="T494" s="146" t="s">
        <v>5</v>
      </c>
      <c r="U494" s="43" t="s">
        <v>40</v>
      </c>
      <c r="V494" s="147">
        <v>0</v>
      </c>
      <c r="W494" s="147">
        <f t="shared" si="41"/>
        <v>0</v>
      </c>
      <c r="X494" s="147">
        <v>1.38E-2</v>
      </c>
      <c r="Y494" s="147">
        <f t="shared" si="42"/>
        <v>2.76E-2</v>
      </c>
      <c r="Z494" s="147">
        <v>0</v>
      </c>
      <c r="AA494" s="148">
        <f t="shared" si="43"/>
        <v>0</v>
      </c>
      <c r="AR494" s="21" t="s">
        <v>337</v>
      </c>
      <c r="AT494" s="21" t="s">
        <v>218</v>
      </c>
      <c r="AU494" s="21" t="s">
        <v>123</v>
      </c>
      <c r="AY494" s="21" t="s">
        <v>173</v>
      </c>
      <c r="BE494" s="149">
        <f t="shared" si="44"/>
        <v>0</v>
      </c>
      <c r="BF494" s="149">
        <f t="shared" si="45"/>
        <v>0</v>
      </c>
      <c r="BG494" s="149">
        <f t="shared" si="46"/>
        <v>0</v>
      </c>
      <c r="BH494" s="149">
        <f t="shared" si="47"/>
        <v>0</v>
      </c>
      <c r="BI494" s="149">
        <f t="shared" si="48"/>
        <v>0</v>
      </c>
      <c r="BJ494" s="21" t="s">
        <v>22</v>
      </c>
      <c r="BK494" s="149">
        <f t="shared" si="49"/>
        <v>0</v>
      </c>
      <c r="BL494" s="21" t="s">
        <v>252</v>
      </c>
      <c r="BM494" s="21" t="s">
        <v>824</v>
      </c>
    </row>
    <row r="495" spans="2:65" s="1" customFormat="1" ht="38.25" customHeight="1">
      <c r="B495" s="140"/>
      <c r="C495" s="166" t="s">
        <v>825</v>
      </c>
      <c r="D495" s="166" t="s">
        <v>218</v>
      </c>
      <c r="E495" s="167" t="s">
        <v>826</v>
      </c>
      <c r="F495" s="247" t="s">
        <v>827</v>
      </c>
      <c r="G495" s="247"/>
      <c r="H495" s="247"/>
      <c r="I495" s="247"/>
      <c r="J495" s="168" t="s">
        <v>270</v>
      </c>
      <c r="K495" s="169">
        <v>1</v>
      </c>
      <c r="L495" s="248"/>
      <c r="M495" s="248"/>
      <c r="N495" s="248">
        <f t="shared" si="40"/>
        <v>0</v>
      </c>
      <c r="O495" s="240"/>
      <c r="P495" s="240"/>
      <c r="Q495" s="240"/>
      <c r="R495" s="145"/>
      <c r="T495" s="146" t="s">
        <v>5</v>
      </c>
      <c r="U495" s="43" t="s">
        <v>40</v>
      </c>
      <c r="V495" s="147">
        <v>0</v>
      </c>
      <c r="W495" s="147">
        <f t="shared" si="41"/>
        <v>0</v>
      </c>
      <c r="X495" s="147">
        <v>1.38E-2</v>
      </c>
      <c r="Y495" s="147">
        <f t="shared" si="42"/>
        <v>1.38E-2</v>
      </c>
      <c r="Z495" s="147">
        <v>0</v>
      </c>
      <c r="AA495" s="148">
        <f t="shared" si="43"/>
        <v>0</v>
      </c>
      <c r="AR495" s="21" t="s">
        <v>337</v>
      </c>
      <c r="AT495" s="21" t="s">
        <v>218</v>
      </c>
      <c r="AU495" s="21" t="s">
        <v>123</v>
      </c>
      <c r="AY495" s="21" t="s">
        <v>173</v>
      </c>
      <c r="BE495" s="149">
        <f t="shared" si="44"/>
        <v>0</v>
      </c>
      <c r="BF495" s="149">
        <f t="shared" si="45"/>
        <v>0</v>
      </c>
      <c r="BG495" s="149">
        <f t="shared" si="46"/>
        <v>0</v>
      </c>
      <c r="BH495" s="149">
        <f t="shared" si="47"/>
        <v>0</v>
      </c>
      <c r="BI495" s="149">
        <f t="shared" si="48"/>
        <v>0</v>
      </c>
      <c r="BJ495" s="21" t="s">
        <v>22</v>
      </c>
      <c r="BK495" s="149">
        <f t="shared" si="49"/>
        <v>0</v>
      </c>
      <c r="BL495" s="21" t="s">
        <v>252</v>
      </c>
      <c r="BM495" s="21" t="s">
        <v>828</v>
      </c>
    </row>
    <row r="496" spans="2:65" s="1" customFormat="1" ht="38.25" customHeight="1">
      <c r="B496" s="140"/>
      <c r="C496" s="141" t="s">
        <v>829</v>
      </c>
      <c r="D496" s="141" t="s">
        <v>174</v>
      </c>
      <c r="E496" s="142" t="s">
        <v>830</v>
      </c>
      <c r="F496" s="239" t="s">
        <v>831</v>
      </c>
      <c r="G496" s="239"/>
      <c r="H496" s="239"/>
      <c r="I496" s="239"/>
      <c r="J496" s="143" t="s">
        <v>270</v>
      </c>
      <c r="K496" s="144">
        <v>4</v>
      </c>
      <c r="L496" s="240"/>
      <c r="M496" s="240"/>
      <c r="N496" s="240">
        <f t="shared" si="40"/>
        <v>0</v>
      </c>
      <c r="O496" s="240"/>
      <c r="P496" s="240"/>
      <c r="Q496" s="240"/>
      <c r="R496" s="145"/>
      <c r="T496" s="146" t="s">
        <v>5</v>
      </c>
      <c r="U496" s="43" t="s">
        <v>40</v>
      </c>
      <c r="V496" s="147">
        <v>1.825</v>
      </c>
      <c r="W496" s="147">
        <f t="shared" si="41"/>
        <v>7.3</v>
      </c>
      <c r="X496" s="147">
        <v>0</v>
      </c>
      <c r="Y496" s="147">
        <f t="shared" si="42"/>
        <v>0</v>
      </c>
      <c r="Z496" s="147">
        <v>0</v>
      </c>
      <c r="AA496" s="148">
        <f t="shared" si="43"/>
        <v>0</v>
      </c>
      <c r="AR496" s="21" t="s">
        <v>252</v>
      </c>
      <c r="AT496" s="21" t="s">
        <v>174</v>
      </c>
      <c r="AU496" s="21" t="s">
        <v>123</v>
      </c>
      <c r="AY496" s="21" t="s">
        <v>173</v>
      </c>
      <c r="BE496" s="149">
        <f t="shared" si="44"/>
        <v>0</v>
      </c>
      <c r="BF496" s="149">
        <f t="shared" si="45"/>
        <v>0</v>
      </c>
      <c r="BG496" s="149">
        <f t="shared" si="46"/>
        <v>0</v>
      </c>
      <c r="BH496" s="149">
        <f t="shared" si="47"/>
        <v>0</v>
      </c>
      <c r="BI496" s="149">
        <f t="shared" si="48"/>
        <v>0</v>
      </c>
      <c r="BJ496" s="21" t="s">
        <v>22</v>
      </c>
      <c r="BK496" s="149">
        <f t="shared" si="49"/>
        <v>0</v>
      </c>
      <c r="BL496" s="21" t="s">
        <v>252</v>
      </c>
      <c r="BM496" s="21" t="s">
        <v>832</v>
      </c>
    </row>
    <row r="497" spans="2:65" s="10" customFormat="1" ht="16.5" customHeight="1">
      <c r="B497" s="150"/>
      <c r="C497" s="151"/>
      <c r="D497" s="151"/>
      <c r="E497" s="152" t="s">
        <v>5</v>
      </c>
      <c r="F497" s="241" t="s">
        <v>833</v>
      </c>
      <c r="G497" s="242"/>
      <c r="H497" s="242"/>
      <c r="I497" s="242"/>
      <c r="J497" s="151"/>
      <c r="K497" s="153">
        <v>4</v>
      </c>
      <c r="L497" s="151"/>
      <c r="M497" s="151"/>
      <c r="N497" s="151"/>
      <c r="O497" s="151"/>
      <c r="P497" s="151"/>
      <c r="Q497" s="151"/>
      <c r="R497" s="154"/>
      <c r="T497" s="155"/>
      <c r="U497" s="151"/>
      <c r="V497" s="151"/>
      <c r="W497" s="151"/>
      <c r="X497" s="151"/>
      <c r="Y497" s="151"/>
      <c r="Z497" s="151"/>
      <c r="AA497" s="156"/>
      <c r="AT497" s="157" t="s">
        <v>181</v>
      </c>
      <c r="AU497" s="157" t="s">
        <v>123</v>
      </c>
      <c r="AV497" s="10" t="s">
        <v>123</v>
      </c>
      <c r="AW497" s="10" t="s">
        <v>33</v>
      </c>
      <c r="AX497" s="10" t="s">
        <v>75</v>
      </c>
      <c r="AY497" s="157" t="s">
        <v>173</v>
      </c>
    </row>
    <row r="498" spans="2:65" s="11" customFormat="1" ht="16.5" customHeight="1">
      <c r="B498" s="158"/>
      <c r="C498" s="159"/>
      <c r="D498" s="159"/>
      <c r="E498" s="160" t="s">
        <v>5</v>
      </c>
      <c r="F498" s="243" t="s">
        <v>182</v>
      </c>
      <c r="G498" s="244"/>
      <c r="H498" s="244"/>
      <c r="I498" s="244"/>
      <c r="J498" s="159"/>
      <c r="K498" s="161">
        <v>4</v>
      </c>
      <c r="L498" s="159"/>
      <c r="M498" s="159"/>
      <c r="N498" s="159"/>
      <c r="O498" s="159"/>
      <c r="P498" s="159"/>
      <c r="Q498" s="159"/>
      <c r="R498" s="162"/>
      <c r="T498" s="163"/>
      <c r="U498" s="159"/>
      <c r="V498" s="159"/>
      <c r="W498" s="159"/>
      <c r="X498" s="159"/>
      <c r="Y498" s="159"/>
      <c r="Z498" s="159"/>
      <c r="AA498" s="164"/>
      <c r="AT498" s="165" t="s">
        <v>181</v>
      </c>
      <c r="AU498" s="165" t="s">
        <v>123</v>
      </c>
      <c r="AV498" s="11" t="s">
        <v>178</v>
      </c>
      <c r="AW498" s="11" t="s">
        <v>33</v>
      </c>
      <c r="AX498" s="11" t="s">
        <v>22</v>
      </c>
      <c r="AY498" s="165" t="s">
        <v>173</v>
      </c>
    </row>
    <row r="499" spans="2:65" s="1" customFormat="1" ht="25.5" customHeight="1">
      <c r="B499" s="140"/>
      <c r="C499" s="166" t="s">
        <v>834</v>
      </c>
      <c r="D499" s="166" t="s">
        <v>218</v>
      </c>
      <c r="E499" s="167" t="s">
        <v>835</v>
      </c>
      <c r="F499" s="247" t="s">
        <v>836</v>
      </c>
      <c r="G499" s="247"/>
      <c r="H499" s="247"/>
      <c r="I499" s="247"/>
      <c r="J499" s="168" t="s">
        <v>270</v>
      </c>
      <c r="K499" s="169">
        <v>3</v>
      </c>
      <c r="L499" s="248"/>
      <c r="M499" s="248"/>
      <c r="N499" s="248">
        <f>ROUND(L499*K499,2)</f>
        <v>0</v>
      </c>
      <c r="O499" s="240"/>
      <c r="P499" s="240"/>
      <c r="Q499" s="240"/>
      <c r="R499" s="145"/>
      <c r="T499" s="146" t="s">
        <v>5</v>
      </c>
      <c r="U499" s="43" t="s">
        <v>40</v>
      </c>
      <c r="V499" s="147">
        <v>0</v>
      </c>
      <c r="W499" s="147">
        <f>V499*K499</f>
        <v>0</v>
      </c>
      <c r="X499" s="147">
        <v>1.38E-2</v>
      </c>
      <c r="Y499" s="147">
        <f>X499*K499</f>
        <v>4.1399999999999999E-2</v>
      </c>
      <c r="Z499" s="147">
        <v>0</v>
      </c>
      <c r="AA499" s="148">
        <f>Z499*K499</f>
        <v>0</v>
      </c>
      <c r="AR499" s="21" t="s">
        <v>337</v>
      </c>
      <c r="AT499" s="21" t="s">
        <v>218</v>
      </c>
      <c r="AU499" s="21" t="s">
        <v>123</v>
      </c>
      <c r="AY499" s="21" t="s">
        <v>173</v>
      </c>
      <c r="BE499" s="149">
        <f>IF(U499="základní",N499,0)</f>
        <v>0</v>
      </c>
      <c r="BF499" s="149">
        <f>IF(U499="snížená",N499,0)</f>
        <v>0</v>
      </c>
      <c r="BG499" s="149">
        <f>IF(U499="zákl. přenesená",N499,0)</f>
        <v>0</v>
      </c>
      <c r="BH499" s="149">
        <f>IF(U499="sníž. přenesená",N499,0)</f>
        <v>0</v>
      </c>
      <c r="BI499" s="149">
        <f>IF(U499="nulová",N499,0)</f>
        <v>0</v>
      </c>
      <c r="BJ499" s="21" t="s">
        <v>22</v>
      </c>
      <c r="BK499" s="149">
        <f>ROUND(L499*K499,2)</f>
        <v>0</v>
      </c>
      <c r="BL499" s="21" t="s">
        <v>252</v>
      </c>
      <c r="BM499" s="21" t="s">
        <v>837</v>
      </c>
    </row>
    <row r="500" spans="2:65" s="1" customFormat="1" ht="25.5" customHeight="1">
      <c r="B500" s="140"/>
      <c r="C500" s="166" t="s">
        <v>838</v>
      </c>
      <c r="D500" s="166" t="s">
        <v>218</v>
      </c>
      <c r="E500" s="167" t="s">
        <v>839</v>
      </c>
      <c r="F500" s="247" t="s">
        <v>840</v>
      </c>
      <c r="G500" s="247"/>
      <c r="H500" s="247"/>
      <c r="I500" s="247"/>
      <c r="J500" s="168" t="s">
        <v>270</v>
      </c>
      <c r="K500" s="169">
        <v>1</v>
      </c>
      <c r="L500" s="248"/>
      <c r="M500" s="248"/>
      <c r="N500" s="248">
        <f>ROUND(L500*K500,2)</f>
        <v>0</v>
      </c>
      <c r="O500" s="240"/>
      <c r="P500" s="240"/>
      <c r="Q500" s="240"/>
      <c r="R500" s="145"/>
      <c r="T500" s="146" t="s">
        <v>5</v>
      </c>
      <c r="U500" s="43" t="s">
        <v>40</v>
      </c>
      <c r="V500" s="147">
        <v>0</v>
      </c>
      <c r="W500" s="147">
        <f>V500*K500</f>
        <v>0</v>
      </c>
      <c r="X500" s="147">
        <v>1.38E-2</v>
      </c>
      <c r="Y500" s="147">
        <f>X500*K500</f>
        <v>1.38E-2</v>
      </c>
      <c r="Z500" s="147">
        <v>0</v>
      </c>
      <c r="AA500" s="148">
        <f>Z500*K500</f>
        <v>0</v>
      </c>
      <c r="AR500" s="21" t="s">
        <v>337</v>
      </c>
      <c r="AT500" s="21" t="s">
        <v>218</v>
      </c>
      <c r="AU500" s="21" t="s">
        <v>123</v>
      </c>
      <c r="AY500" s="21" t="s">
        <v>173</v>
      </c>
      <c r="BE500" s="149">
        <f>IF(U500="základní",N500,0)</f>
        <v>0</v>
      </c>
      <c r="BF500" s="149">
        <f>IF(U500="snížená",N500,0)</f>
        <v>0</v>
      </c>
      <c r="BG500" s="149">
        <f>IF(U500="zákl. přenesená",N500,0)</f>
        <v>0</v>
      </c>
      <c r="BH500" s="149">
        <f>IF(U500="sníž. přenesená",N500,0)</f>
        <v>0</v>
      </c>
      <c r="BI500" s="149">
        <f>IF(U500="nulová",N500,0)</f>
        <v>0</v>
      </c>
      <c r="BJ500" s="21" t="s">
        <v>22</v>
      </c>
      <c r="BK500" s="149">
        <f>ROUND(L500*K500,2)</f>
        <v>0</v>
      </c>
      <c r="BL500" s="21" t="s">
        <v>252</v>
      </c>
      <c r="BM500" s="21" t="s">
        <v>841</v>
      </c>
    </row>
    <row r="501" spans="2:65" s="1" customFormat="1" ht="38.25" customHeight="1">
      <c r="B501" s="140"/>
      <c r="C501" s="141" t="s">
        <v>842</v>
      </c>
      <c r="D501" s="141" t="s">
        <v>174</v>
      </c>
      <c r="E501" s="142" t="s">
        <v>843</v>
      </c>
      <c r="F501" s="239" t="s">
        <v>844</v>
      </c>
      <c r="G501" s="239"/>
      <c r="H501" s="239"/>
      <c r="I501" s="239"/>
      <c r="J501" s="143" t="s">
        <v>270</v>
      </c>
      <c r="K501" s="144">
        <v>1</v>
      </c>
      <c r="L501" s="240"/>
      <c r="M501" s="240"/>
      <c r="N501" s="240">
        <f>ROUND(L501*K501,2)</f>
        <v>0</v>
      </c>
      <c r="O501" s="240"/>
      <c r="P501" s="240"/>
      <c r="Q501" s="240"/>
      <c r="R501" s="145"/>
      <c r="T501" s="146" t="s">
        <v>5</v>
      </c>
      <c r="U501" s="43" t="s">
        <v>40</v>
      </c>
      <c r="V501" s="147">
        <v>2.04</v>
      </c>
      <c r="W501" s="147">
        <f>V501*K501</f>
        <v>2.04</v>
      </c>
      <c r="X501" s="147">
        <v>0</v>
      </c>
      <c r="Y501" s="147">
        <f>X501*K501</f>
        <v>0</v>
      </c>
      <c r="Z501" s="147">
        <v>0</v>
      </c>
      <c r="AA501" s="148">
        <f>Z501*K501</f>
        <v>0</v>
      </c>
      <c r="AR501" s="21" t="s">
        <v>252</v>
      </c>
      <c r="AT501" s="21" t="s">
        <v>174</v>
      </c>
      <c r="AU501" s="21" t="s">
        <v>123</v>
      </c>
      <c r="AY501" s="21" t="s">
        <v>173</v>
      </c>
      <c r="BE501" s="149">
        <f>IF(U501="základní",N501,0)</f>
        <v>0</v>
      </c>
      <c r="BF501" s="149">
        <f>IF(U501="snížená",N501,0)</f>
        <v>0</v>
      </c>
      <c r="BG501" s="149">
        <f>IF(U501="zákl. přenesená",N501,0)</f>
        <v>0</v>
      </c>
      <c r="BH501" s="149">
        <f>IF(U501="sníž. přenesená",N501,0)</f>
        <v>0</v>
      </c>
      <c r="BI501" s="149">
        <f>IF(U501="nulová",N501,0)</f>
        <v>0</v>
      </c>
      <c r="BJ501" s="21" t="s">
        <v>22</v>
      </c>
      <c r="BK501" s="149">
        <f>ROUND(L501*K501,2)</f>
        <v>0</v>
      </c>
      <c r="BL501" s="21" t="s">
        <v>252</v>
      </c>
      <c r="BM501" s="21" t="s">
        <v>845</v>
      </c>
    </row>
    <row r="502" spans="2:65" s="1" customFormat="1" ht="38.25" customHeight="1">
      <c r="B502" s="140"/>
      <c r="C502" s="166" t="s">
        <v>846</v>
      </c>
      <c r="D502" s="166" t="s">
        <v>218</v>
      </c>
      <c r="E502" s="167" t="s">
        <v>847</v>
      </c>
      <c r="F502" s="247" t="s">
        <v>848</v>
      </c>
      <c r="G502" s="247"/>
      <c r="H502" s="247"/>
      <c r="I502" s="247"/>
      <c r="J502" s="168" t="s">
        <v>270</v>
      </c>
      <c r="K502" s="169">
        <v>1</v>
      </c>
      <c r="L502" s="248"/>
      <c r="M502" s="248"/>
      <c r="N502" s="248">
        <f>ROUND(L502*K502,2)</f>
        <v>0</v>
      </c>
      <c r="O502" s="240"/>
      <c r="P502" s="240"/>
      <c r="Q502" s="240"/>
      <c r="R502" s="145"/>
      <c r="T502" s="146" t="s">
        <v>5</v>
      </c>
      <c r="U502" s="43" t="s">
        <v>40</v>
      </c>
      <c r="V502" s="147">
        <v>0</v>
      </c>
      <c r="W502" s="147">
        <f>V502*K502</f>
        <v>0</v>
      </c>
      <c r="X502" s="147">
        <v>1.38E-2</v>
      </c>
      <c r="Y502" s="147">
        <f>X502*K502</f>
        <v>1.38E-2</v>
      </c>
      <c r="Z502" s="147">
        <v>0</v>
      </c>
      <c r="AA502" s="148">
        <f>Z502*K502</f>
        <v>0</v>
      </c>
      <c r="AR502" s="21" t="s">
        <v>337</v>
      </c>
      <c r="AT502" s="21" t="s">
        <v>218</v>
      </c>
      <c r="AU502" s="21" t="s">
        <v>123</v>
      </c>
      <c r="AY502" s="21" t="s">
        <v>173</v>
      </c>
      <c r="BE502" s="149">
        <f>IF(U502="základní",N502,0)</f>
        <v>0</v>
      </c>
      <c r="BF502" s="149">
        <f>IF(U502="snížená",N502,0)</f>
        <v>0</v>
      </c>
      <c r="BG502" s="149">
        <f>IF(U502="zákl. přenesená",N502,0)</f>
        <v>0</v>
      </c>
      <c r="BH502" s="149">
        <f>IF(U502="sníž. přenesená",N502,0)</f>
        <v>0</v>
      </c>
      <c r="BI502" s="149">
        <f>IF(U502="nulová",N502,0)</f>
        <v>0</v>
      </c>
      <c r="BJ502" s="21" t="s">
        <v>22</v>
      </c>
      <c r="BK502" s="149">
        <f>ROUND(L502*K502,2)</f>
        <v>0</v>
      </c>
      <c r="BL502" s="21" t="s">
        <v>252</v>
      </c>
      <c r="BM502" s="21" t="s">
        <v>849</v>
      </c>
    </row>
    <row r="503" spans="2:65" s="1" customFormat="1" ht="25.5" customHeight="1">
      <c r="B503" s="140"/>
      <c r="C503" s="141" t="s">
        <v>850</v>
      </c>
      <c r="D503" s="141" t="s">
        <v>174</v>
      </c>
      <c r="E503" s="142" t="s">
        <v>851</v>
      </c>
      <c r="F503" s="239" t="s">
        <v>852</v>
      </c>
      <c r="G503" s="239"/>
      <c r="H503" s="239"/>
      <c r="I503" s="239"/>
      <c r="J503" s="143" t="s">
        <v>524</v>
      </c>
      <c r="K503" s="144">
        <v>0.74</v>
      </c>
      <c r="L503" s="240"/>
      <c r="M503" s="240"/>
      <c r="N503" s="240">
        <f>ROUND(L503*K503,2)</f>
        <v>0</v>
      </c>
      <c r="O503" s="240"/>
      <c r="P503" s="240"/>
      <c r="Q503" s="240"/>
      <c r="R503" s="145"/>
      <c r="T503" s="146" t="s">
        <v>5</v>
      </c>
      <c r="U503" s="43" t="s">
        <v>40</v>
      </c>
      <c r="V503" s="147">
        <v>0</v>
      </c>
      <c r="W503" s="147">
        <f>V503*K503</f>
        <v>0</v>
      </c>
      <c r="X503" s="147">
        <v>0</v>
      </c>
      <c r="Y503" s="147">
        <f>X503*K503</f>
        <v>0</v>
      </c>
      <c r="Z503" s="147">
        <v>0</v>
      </c>
      <c r="AA503" s="148">
        <f>Z503*K503</f>
        <v>0</v>
      </c>
      <c r="AR503" s="21" t="s">
        <v>252</v>
      </c>
      <c r="AT503" s="21" t="s">
        <v>174</v>
      </c>
      <c r="AU503" s="21" t="s">
        <v>123</v>
      </c>
      <c r="AY503" s="21" t="s">
        <v>173</v>
      </c>
      <c r="BE503" s="149">
        <f>IF(U503="základní",N503,0)</f>
        <v>0</v>
      </c>
      <c r="BF503" s="149">
        <f>IF(U503="snížená",N503,0)</f>
        <v>0</v>
      </c>
      <c r="BG503" s="149">
        <f>IF(U503="zákl. přenesená",N503,0)</f>
        <v>0</v>
      </c>
      <c r="BH503" s="149">
        <f>IF(U503="sníž. přenesená",N503,0)</f>
        <v>0</v>
      </c>
      <c r="BI503" s="149">
        <f>IF(U503="nulová",N503,0)</f>
        <v>0</v>
      </c>
      <c r="BJ503" s="21" t="s">
        <v>22</v>
      </c>
      <c r="BK503" s="149">
        <f>ROUND(L503*K503,2)</f>
        <v>0</v>
      </c>
      <c r="BL503" s="21" t="s">
        <v>252</v>
      </c>
      <c r="BM503" s="21" t="s">
        <v>853</v>
      </c>
    </row>
    <row r="504" spans="2:65" s="9" customFormat="1" ht="29.85" customHeight="1">
      <c r="B504" s="129"/>
      <c r="C504" s="130"/>
      <c r="D504" s="139" t="s">
        <v>153</v>
      </c>
      <c r="E504" s="139"/>
      <c r="F504" s="139"/>
      <c r="G504" s="139"/>
      <c r="H504" s="139"/>
      <c r="I504" s="139"/>
      <c r="J504" s="139"/>
      <c r="K504" s="139"/>
      <c r="L504" s="139"/>
      <c r="M504" s="139"/>
      <c r="N504" s="251">
        <f>BK504</f>
        <v>0</v>
      </c>
      <c r="O504" s="252"/>
      <c r="P504" s="252"/>
      <c r="Q504" s="252"/>
      <c r="R504" s="132"/>
      <c r="T504" s="133"/>
      <c r="U504" s="130"/>
      <c r="V504" s="130"/>
      <c r="W504" s="134">
        <f>SUM(W505:W511)</f>
        <v>13.621040000000001</v>
      </c>
      <c r="X504" s="130"/>
      <c r="Y504" s="134">
        <f>SUM(Y505:Y511)</f>
        <v>1.0318E-3</v>
      </c>
      <c r="Z504" s="130"/>
      <c r="AA504" s="135">
        <f>SUM(AA505:AA511)</f>
        <v>0</v>
      </c>
      <c r="AR504" s="136" t="s">
        <v>123</v>
      </c>
      <c r="AT504" s="137" t="s">
        <v>74</v>
      </c>
      <c r="AU504" s="137" t="s">
        <v>22</v>
      </c>
      <c r="AY504" s="136" t="s">
        <v>173</v>
      </c>
      <c r="BK504" s="138">
        <f>SUM(BK505:BK511)</f>
        <v>0</v>
      </c>
    </row>
    <row r="505" spans="2:65" s="1" customFormat="1" ht="25.5" customHeight="1">
      <c r="B505" s="140"/>
      <c r="C505" s="141" t="s">
        <v>854</v>
      </c>
      <c r="D505" s="141" t="s">
        <v>174</v>
      </c>
      <c r="E505" s="142" t="s">
        <v>855</v>
      </c>
      <c r="F505" s="239" t="s">
        <v>856</v>
      </c>
      <c r="G505" s="239"/>
      <c r="H505" s="239"/>
      <c r="I505" s="239"/>
      <c r="J505" s="143" t="s">
        <v>235</v>
      </c>
      <c r="K505" s="144">
        <v>13.68</v>
      </c>
      <c r="L505" s="240"/>
      <c r="M505" s="240"/>
      <c r="N505" s="240">
        <f>ROUND(L505*K505,2)</f>
        <v>0</v>
      </c>
      <c r="O505" s="240"/>
      <c r="P505" s="240"/>
      <c r="Q505" s="240"/>
      <c r="R505" s="145"/>
      <c r="T505" s="146" t="s">
        <v>5</v>
      </c>
      <c r="U505" s="43" t="s">
        <v>40</v>
      </c>
      <c r="V505" s="147">
        <v>0.67800000000000005</v>
      </c>
      <c r="W505" s="147">
        <f>V505*K505</f>
        <v>9.2750400000000006</v>
      </c>
      <c r="X505" s="147">
        <v>1.0000000000000001E-5</v>
      </c>
      <c r="Y505" s="147">
        <f>X505*K505</f>
        <v>1.3680000000000002E-4</v>
      </c>
      <c r="Z505" s="147">
        <v>0</v>
      </c>
      <c r="AA505" s="148">
        <f>Z505*K505</f>
        <v>0</v>
      </c>
      <c r="AR505" s="21" t="s">
        <v>252</v>
      </c>
      <c r="AT505" s="21" t="s">
        <v>174</v>
      </c>
      <c r="AU505" s="21" t="s">
        <v>123</v>
      </c>
      <c r="AY505" s="21" t="s">
        <v>173</v>
      </c>
      <c r="BE505" s="149">
        <f>IF(U505="základní",N505,0)</f>
        <v>0</v>
      </c>
      <c r="BF505" s="149">
        <f>IF(U505="snížená",N505,0)</f>
        <v>0</v>
      </c>
      <c r="BG505" s="149">
        <f>IF(U505="zákl. přenesená",N505,0)</f>
        <v>0</v>
      </c>
      <c r="BH505" s="149">
        <f>IF(U505="sníž. přenesená",N505,0)</f>
        <v>0</v>
      </c>
      <c r="BI505" s="149">
        <f>IF(U505="nulová",N505,0)</f>
        <v>0</v>
      </c>
      <c r="BJ505" s="21" t="s">
        <v>22</v>
      </c>
      <c r="BK505" s="149">
        <f>ROUND(L505*K505,2)</f>
        <v>0</v>
      </c>
      <c r="BL505" s="21" t="s">
        <v>252</v>
      </c>
      <c r="BM505" s="21" t="s">
        <v>857</v>
      </c>
    </row>
    <row r="506" spans="2:65" s="10" customFormat="1" ht="16.5" customHeight="1">
      <c r="B506" s="150"/>
      <c r="C506" s="151"/>
      <c r="D506" s="151"/>
      <c r="E506" s="152" t="s">
        <v>5</v>
      </c>
      <c r="F506" s="241" t="s">
        <v>858</v>
      </c>
      <c r="G506" s="242"/>
      <c r="H506" s="242"/>
      <c r="I506" s="242"/>
      <c r="J506" s="151"/>
      <c r="K506" s="153">
        <v>5.28</v>
      </c>
      <c r="L506" s="151"/>
      <c r="M506" s="151"/>
      <c r="N506" s="151"/>
      <c r="O506" s="151"/>
      <c r="P506" s="151"/>
      <c r="Q506" s="151"/>
      <c r="R506" s="154"/>
      <c r="T506" s="155"/>
      <c r="U506" s="151"/>
      <c r="V506" s="151"/>
      <c r="W506" s="151"/>
      <c r="X506" s="151"/>
      <c r="Y506" s="151"/>
      <c r="Z506" s="151"/>
      <c r="AA506" s="156"/>
      <c r="AT506" s="157" t="s">
        <v>181</v>
      </c>
      <c r="AU506" s="157" t="s">
        <v>123</v>
      </c>
      <c r="AV506" s="10" t="s">
        <v>123</v>
      </c>
      <c r="AW506" s="10" t="s">
        <v>33</v>
      </c>
      <c r="AX506" s="10" t="s">
        <v>75</v>
      </c>
      <c r="AY506" s="157" t="s">
        <v>173</v>
      </c>
    </row>
    <row r="507" spans="2:65" s="10" customFormat="1" ht="16.5" customHeight="1">
      <c r="B507" s="150"/>
      <c r="C507" s="151"/>
      <c r="D507" s="151"/>
      <c r="E507" s="152" t="s">
        <v>5</v>
      </c>
      <c r="F507" s="245" t="s">
        <v>859</v>
      </c>
      <c r="G507" s="246"/>
      <c r="H507" s="246"/>
      <c r="I507" s="246"/>
      <c r="J507" s="151"/>
      <c r="K507" s="153">
        <v>8.4</v>
      </c>
      <c r="L507" s="151"/>
      <c r="M507" s="151"/>
      <c r="N507" s="151"/>
      <c r="O507" s="151"/>
      <c r="P507" s="151"/>
      <c r="Q507" s="151"/>
      <c r="R507" s="154"/>
      <c r="T507" s="155"/>
      <c r="U507" s="151"/>
      <c r="V507" s="151"/>
      <c r="W507" s="151"/>
      <c r="X507" s="151"/>
      <c r="Y507" s="151"/>
      <c r="Z507" s="151"/>
      <c r="AA507" s="156"/>
      <c r="AT507" s="157" t="s">
        <v>181</v>
      </c>
      <c r="AU507" s="157" t="s">
        <v>123</v>
      </c>
      <c r="AV507" s="10" t="s">
        <v>123</v>
      </c>
      <c r="AW507" s="10" t="s">
        <v>33</v>
      </c>
      <c r="AX507" s="10" t="s">
        <v>75</v>
      </c>
      <c r="AY507" s="157" t="s">
        <v>173</v>
      </c>
    </row>
    <row r="508" spans="2:65" s="11" customFormat="1" ht="16.5" customHeight="1">
      <c r="B508" s="158"/>
      <c r="C508" s="159"/>
      <c r="D508" s="159"/>
      <c r="E508" s="160" t="s">
        <v>5</v>
      </c>
      <c r="F508" s="243" t="s">
        <v>182</v>
      </c>
      <c r="G508" s="244"/>
      <c r="H508" s="244"/>
      <c r="I508" s="244"/>
      <c r="J508" s="159"/>
      <c r="K508" s="161">
        <v>13.68</v>
      </c>
      <c r="L508" s="159"/>
      <c r="M508" s="159"/>
      <c r="N508" s="159"/>
      <c r="O508" s="159"/>
      <c r="P508" s="159"/>
      <c r="Q508" s="159"/>
      <c r="R508" s="162"/>
      <c r="T508" s="163"/>
      <c r="U508" s="159"/>
      <c r="V508" s="159"/>
      <c r="W508" s="159"/>
      <c r="X508" s="159"/>
      <c r="Y508" s="159"/>
      <c r="Z508" s="159"/>
      <c r="AA508" s="164"/>
      <c r="AT508" s="165" t="s">
        <v>181</v>
      </c>
      <c r="AU508" s="165" t="s">
        <v>123</v>
      </c>
      <c r="AV508" s="11" t="s">
        <v>178</v>
      </c>
      <c r="AW508" s="11" t="s">
        <v>33</v>
      </c>
      <c r="AX508" s="11" t="s">
        <v>22</v>
      </c>
      <c r="AY508" s="165" t="s">
        <v>173</v>
      </c>
    </row>
    <row r="509" spans="2:65" s="1" customFormat="1" ht="25.5" customHeight="1">
      <c r="B509" s="140"/>
      <c r="C509" s="141" t="s">
        <v>860</v>
      </c>
      <c r="D509" s="141" t="s">
        <v>174</v>
      </c>
      <c r="E509" s="142" t="s">
        <v>861</v>
      </c>
      <c r="F509" s="239" t="s">
        <v>862</v>
      </c>
      <c r="G509" s="239"/>
      <c r="H509" s="239"/>
      <c r="I509" s="239"/>
      <c r="J509" s="143" t="s">
        <v>249</v>
      </c>
      <c r="K509" s="144">
        <v>4.5</v>
      </c>
      <c r="L509" s="240"/>
      <c r="M509" s="240"/>
      <c r="N509" s="240">
        <f>ROUND(L509*K509,2)</f>
        <v>0</v>
      </c>
      <c r="O509" s="240"/>
      <c r="P509" s="240"/>
      <c r="Q509" s="240"/>
      <c r="R509" s="145"/>
      <c r="T509" s="146" t="s">
        <v>5</v>
      </c>
      <c r="U509" s="43" t="s">
        <v>40</v>
      </c>
      <c r="V509" s="147">
        <v>0.55200000000000005</v>
      </c>
      <c r="W509" s="147">
        <f>V509*K509</f>
        <v>2.484</v>
      </c>
      <c r="X509" s="147">
        <v>9.0000000000000006E-5</v>
      </c>
      <c r="Y509" s="147">
        <f>X509*K509</f>
        <v>4.0500000000000003E-4</v>
      </c>
      <c r="Z509" s="147">
        <v>0</v>
      </c>
      <c r="AA509" s="148">
        <f>Z509*K509</f>
        <v>0</v>
      </c>
      <c r="AR509" s="21" t="s">
        <v>252</v>
      </c>
      <c r="AT509" s="21" t="s">
        <v>174</v>
      </c>
      <c r="AU509" s="21" t="s">
        <v>123</v>
      </c>
      <c r="AY509" s="21" t="s">
        <v>173</v>
      </c>
      <c r="BE509" s="149">
        <f>IF(U509="základní",N509,0)</f>
        <v>0</v>
      </c>
      <c r="BF509" s="149">
        <f>IF(U509="snížená",N509,0)</f>
        <v>0</v>
      </c>
      <c r="BG509" s="149">
        <f>IF(U509="zákl. přenesená",N509,0)</f>
        <v>0</v>
      </c>
      <c r="BH509" s="149">
        <f>IF(U509="sníž. přenesená",N509,0)</f>
        <v>0</v>
      </c>
      <c r="BI509" s="149">
        <f>IF(U509="nulová",N509,0)</f>
        <v>0</v>
      </c>
      <c r="BJ509" s="21" t="s">
        <v>22</v>
      </c>
      <c r="BK509" s="149">
        <f>ROUND(L509*K509,2)</f>
        <v>0</v>
      </c>
      <c r="BL509" s="21" t="s">
        <v>252</v>
      </c>
      <c r="BM509" s="21" t="s">
        <v>863</v>
      </c>
    </row>
    <row r="510" spans="2:65" s="1" customFormat="1" ht="25.5" customHeight="1">
      <c r="B510" s="140"/>
      <c r="C510" s="141" t="s">
        <v>864</v>
      </c>
      <c r="D510" s="141" t="s">
        <v>174</v>
      </c>
      <c r="E510" s="142" t="s">
        <v>865</v>
      </c>
      <c r="F510" s="239" t="s">
        <v>866</v>
      </c>
      <c r="G510" s="239"/>
      <c r="H510" s="239"/>
      <c r="I510" s="239"/>
      <c r="J510" s="143" t="s">
        <v>249</v>
      </c>
      <c r="K510" s="144">
        <v>7</v>
      </c>
      <c r="L510" s="240"/>
      <c r="M510" s="240"/>
      <c r="N510" s="240">
        <f>ROUND(L510*K510,2)</f>
        <v>0</v>
      </c>
      <c r="O510" s="240"/>
      <c r="P510" s="240"/>
      <c r="Q510" s="240"/>
      <c r="R510" s="145"/>
      <c r="T510" s="146" t="s">
        <v>5</v>
      </c>
      <c r="U510" s="43" t="s">
        <v>40</v>
      </c>
      <c r="V510" s="147">
        <v>0.26600000000000001</v>
      </c>
      <c r="W510" s="147">
        <f>V510*K510</f>
        <v>1.8620000000000001</v>
      </c>
      <c r="X510" s="147">
        <v>6.9999999999999994E-5</v>
      </c>
      <c r="Y510" s="147">
        <f>X510*K510</f>
        <v>4.8999999999999998E-4</v>
      </c>
      <c r="Z510" s="147">
        <v>0</v>
      </c>
      <c r="AA510" s="148">
        <f>Z510*K510</f>
        <v>0</v>
      </c>
      <c r="AR510" s="21" t="s">
        <v>252</v>
      </c>
      <c r="AT510" s="21" t="s">
        <v>174</v>
      </c>
      <c r="AU510" s="21" t="s">
        <v>123</v>
      </c>
      <c r="AY510" s="21" t="s">
        <v>173</v>
      </c>
      <c r="BE510" s="149">
        <f>IF(U510="základní",N510,0)</f>
        <v>0</v>
      </c>
      <c r="BF510" s="149">
        <f>IF(U510="snížená",N510,0)</f>
        <v>0</v>
      </c>
      <c r="BG510" s="149">
        <f>IF(U510="zákl. přenesená",N510,0)</f>
        <v>0</v>
      </c>
      <c r="BH510" s="149">
        <f>IF(U510="sníž. přenesená",N510,0)</f>
        <v>0</v>
      </c>
      <c r="BI510" s="149">
        <f>IF(U510="nulová",N510,0)</f>
        <v>0</v>
      </c>
      <c r="BJ510" s="21" t="s">
        <v>22</v>
      </c>
      <c r="BK510" s="149">
        <f>ROUND(L510*K510,2)</f>
        <v>0</v>
      </c>
      <c r="BL510" s="21" t="s">
        <v>252</v>
      </c>
      <c r="BM510" s="21" t="s">
        <v>867</v>
      </c>
    </row>
    <row r="511" spans="2:65" s="1" customFormat="1" ht="25.5" customHeight="1">
      <c r="B511" s="140"/>
      <c r="C511" s="141" t="s">
        <v>868</v>
      </c>
      <c r="D511" s="141" t="s">
        <v>174</v>
      </c>
      <c r="E511" s="142" t="s">
        <v>869</v>
      </c>
      <c r="F511" s="239" t="s">
        <v>870</v>
      </c>
      <c r="G511" s="239"/>
      <c r="H511" s="239"/>
      <c r="I511" s="239"/>
      <c r="J511" s="143" t="s">
        <v>524</v>
      </c>
      <c r="K511" s="144">
        <v>1.35</v>
      </c>
      <c r="L511" s="240"/>
      <c r="M511" s="240"/>
      <c r="N511" s="240">
        <f>ROUND(L511*K511,2)</f>
        <v>0</v>
      </c>
      <c r="O511" s="240"/>
      <c r="P511" s="240"/>
      <c r="Q511" s="240"/>
      <c r="R511" s="145"/>
      <c r="T511" s="146" t="s">
        <v>5</v>
      </c>
      <c r="U511" s="43" t="s">
        <v>40</v>
      </c>
      <c r="V511" s="147">
        <v>0</v>
      </c>
      <c r="W511" s="147">
        <f>V511*K511</f>
        <v>0</v>
      </c>
      <c r="X511" s="147">
        <v>0</v>
      </c>
      <c r="Y511" s="147">
        <f>X511*K511</f>
        <v>0</v>
      </c>
      <c r="Z511" s="147">
        <v>0</v>
      </c>
      <c r="AA511" s="148">
        <f>Z511*K511</f>
        <v>0</v>
      </c>
      <c r="AR511" s="21" t="s">
        <v>252</v>
      </c>
      <c r="AT511" s="21" t="s">
        <v>174</v>
      </c>
      <c r="AU511" s="21" t="s">
        <v>123</v>
      </c>
      <c r="AY511" s="21" t="s">
        <v>173</v>
      </c>
      <c r="BE511" s="149">
        <f>IF(U511="základní",N511,0)</f>
        <v>0</v>
      </c>
      <c r="BF511" s="149">
        <f>IF(U511="snížená",N511,0)</f>
        <v>0</v>
      </c>
      <c r="BG511" s="149">
        <f>IF(U511="zákl. přenesená",N511,0)</f>
        <v>0</v>
      </c>
      <c r="BH511" s="149">
        <f>IF(U511="sníž. přenesená",N511,0)</f>
        <v>0</v>
      </c>
      <c r="BI511" s="149">
        <f>IF(U511="nulová",N511,0)</f>
        <v>0</v>
      </c>
      <c r="BJ511" s="21" t="s">
        <v>22</v>
      </c>
      <c r="BK511" s="149">
        <f>ROUND(L511*K511,2)</f>
        <v>0</v>
      </c>
      <c r="BL511" s="21" t="s">
        <v>252</v>
      </c>
      <c r="BM511" s="21" t="s">
        <v>871</v>
      </c>
    </row>
    <row r="512" spans="2:65" s="9" customFormat="1" ht="29.85" customHeight="1">
      <c r="B512" s="129"/>
      <c r="C512" s="130"/>
      <c r="D512" s="139" t="s">
        <v>154</v>
      </c>
      <c r="E512" s="139"/>
      <c r="F512" s="139"/>
      <c r="G512" s="139"/>
      <c r="H512" s="139"/>
      <c r="I512" s="139"/>
      <c r="J512" s="139"/>
      <c r="K512" s="139"/>
      <c r="L512" s="139"/>
      <c r="M512" s="139"/>
      <c r="N512" s="251">
        <f>BK512</f>
        <v>0</v>
      </c>
      <c r="O512" s="252"/>
      <c r="P512" s="252"/>
      <c r="Q512" s="252"/>
      <c r="R512" s="132"/>
      <c r="T512" s="133"/>
      <c r="U512" s="130"/>
      <c r="V512" s="130"/>
      <c r="W512" s="134">
        <f>SUM(W513:W523)</f>
        <v>40.137300000000003</v>
      </c>
      <c r="X512" s="130"/>
      <c r="Y512" s="134">
        <f>SUM(Y513:Y523)</f>
        <v>1.4076359999999999</v>
      </c>
      <c r="Z512" s="130"/>
      <c r="AA512" s="135">
        <f>SUM(AA513:AA523)</f>
        <v>0</v>
      </c>
      <c r="AR512" s="136" t="s">
        <v>123</v>
      </c>
      <c r="AT512" s="137" t="s">
        <v>74</v>
      </c>
      <c r="AU512" s="137" t="s">
        <v>22</v>
      </c>
      <c r="AY512" s="136" t="s">
        <v>173</v>
      </c>
      <c r="BK512" s="138">
        <f>SUM(BK513:BK523)</f>
        <v>0</v>
      </c>
    </row>
    <row r="513" spans="2:65" s="1" customFormat="1" ht="25.5" customHeight="1">
      <c r="B513" s="140"/>
      <c r="C513" s="141" t="s">
        <v>872</v>
      </c>
      <c r="D513" s="141" t="s">
        <v>174</v>
      </c>
      <c r="E513" s="142" t="s">
        <v>873</v>
      </c>
      <c r="F513" s="239" t="s">
        <v>874</v>
      </c>
      <c r="G513" s="239"/>
      <c r="H513" s="239"/>
      <c r="I513" s="239"/>
      <c r="J513" s="143" t="s">
        <v>235</v>
      </c>
      <c r="K513" s="144">
        <v>54.9</v>
      </c>
      <c r="L513" s="240"/>
      <c r="M513" s="240"/>
      <c r="N513" s="240">
        <f>ROUND(L513*K513,2)</f>
        <v>0</v>
      </c>
      <c r="O513" s="240"/>
      <c r="P513" s="240"/>
      <c r="Q513" s="240"/>
      <c r="R513" s="145"/>
      <c r="T513" s="146" t="s">
        <v>5</v>
      </c>
      <c r="U513" s="43" t="s">
        <v>40</v>
      </c>
      <c r="V513" s="147">
        <v>0.68500000000000005</v>
      </c>
      <c r="W513" s="147">
        <f>V513*K513</f>
        <v>37.606500000000004</v>
      </c>
      <c r="X513" s="147">
        <v>4.2199999999999998E-3</v>
      </c>
      <c r="Y513" s="147">
        <f>X513*K513</f>
        <v>0.231678</v>
      </c>
      <c r="Z513" s="147">
        <v>0</v>
      </c>
      <c r="AA513" s="148">
        <f>Z513*K513</f>
        <v>0</v>
      </c>
      <c r="AR513" s="21" t="s">
        <v>252</v>
      </c>
      <c r="AT513" s="21" t="s">
        <v>174</v>
      </c>
      <c r="AU513" s="21" t="s">
        <v>123</v>
      </c>
      <c r="AY513" s="21" t="s">
        <v>173</v>
      </c>
      <c r="BE513" s="149">
        <f>IF(U513="základní",N513,0)</f>
        <v>0</v>
      </c>
      <c r="BF513" s="149">
        <f>IF(U513="snížená",N513,0)</f>
        <v>0</v>
      </c>
      <c r="BG513" s="149">
        <f>IF(U513="zákl. přenesená",N513,0)</f>
        <v>0</v>
      </c>
      <c r="BH513" s="149">
        <f>IF(U513="sníž. přenesená",N513,0)</f>
        <v>0</v>
      </c>
      <c r="BI513" s="149">
        <f>IF(U513="nulová",N513,0)</f>
        <v>0</v>
      </c>
      <c r="BJ513" s="21" t="s">
        <v>22</v>
      </c>
      <c r="BK513" s="149">
        <f>ROUND(L513*K513,2)</f>
        <v>0</v>
      </c>
      <c r="BL513" s="21" t="s">
        <v>252</v>
      </c>
      <c r="BM513" s="21" t="s">
        <v>875</v>
      </c>
    </row>
    <row r="514" spans="2:65" s="10" customFormat="1" ht="38.25" customHeight="1">
      <c r="B514" s="150"/>
      <c r="C514" s="151"/>
      <c r="D514" s="151"/>
      <c r="E514" s="152" t="s">
        <v>5</v>
      </c>
      <c r="F514" s="241" t="s">
        <v>387</v>
      </c>
      <c r="G514" s="242"/>
      <c r="H514" s="242"/>
      <c r="I514" s="242"/>
      <c r="J514" s="151"/>
      <c r="K514" s="153">
        <v>54.9</v>
      </c>
      <c r="L514" s="151"/>
      <c r="M514" s="151"/>
      <c r="N514" s="151"/>
      <c r="O514" s="151"/>
      <c r="P514" s="151"/>
      <c r="Q514" s="151"/>
      <c r="R514" s="154"/>
      <c r="T514" s="155"/>
      <c r="U514" s="151"/>
      <c r="V514" s="151"/>
      <c r="W514" s="151"/>
      <c r="X514" s="151"/>
      <c r="Y514" s="151"/>
      <c r="Z514" s="151"/>
      <c r="AA514" s="156"/>
      <c r="AT514" s="157" t="s">
        <v>181</v>
      </c>
      <c r="AU514" s="157" t="s">
        <v>123</v>
      </c>
      <c r="AV514" s="10" t="s">
        <v>123</v>
      </c>
      <c r="AW514" s="10" t="s">
        <v>33</v>
      </c>
      <c r="AX514" s="10" t="s">
        <v>75</v>
      </c>
      <c r="AY514" s="157" t="s">
        <v>173</v>
      </c>
    </row>
    <row r="515" spans="2:65" s="11" customFormat="1" ht="16.5" customHeight="1">
      <c r="B515" s="158"/>
      <c r="C515" s="159"/>
      <c r="D515" s="159"/>
      <c r="E515" s="160" t="s">
        <v>5</v>
      </c>
      <c r="F515" s="243" t="s">
        <v>182</v>
      </c>
      <c r="G515" s="244"/>
      <c r="H515" s="244"/>
      <c r="I515" s="244"/>
      <c r="J515" s="159"/>
      <c r="K515" s="161">
        <v>54.9</v>
      </c>
      <c r="L515" s="159"/>
      <c r="M515" s="159"/>
      <c r="N515" s="159"/>
      <c r="O515" s="159"/>
      <c r="P515" s="159"/>
      <c r="Q515" s="159"/>
      <c r="R515" s="162"/>
      <c r="T515" s="163"/>
      <c r="U515" s="159"/>
      <c r="V515" s="159"/>
      <c r="W515" s="159"/>
      <c r="X515" s="159"/>
      <c r="Y515" s="159"/>
      <c r="Z515" s="159"/>
      <c r="AA515" s="164"/>
      <c r="AT515" s="165" t="s">
        <v>181</v>
      </c>
      <c r="AU515" s="165" t="s">
        <v>123</v>
      </c>
      <c r="AV515" s="11" t="s">
        <v>178</v>
      </c>
      <c r="AW515" s="11" t="s">
        <v>33</v>
      </c>
      <c r="AX515" s="11" t="s">
        <v>22</v>
      </c>
      <c r="AY515" s="165" t="s">
        <v>173</v>
      </c>
    </row>
    <row r="516" spans="2:65" s="1" customFormat="1" ht="16.5" customHeight="1">
      <c r="B516" s="140"/>
      <c r="C516" s="166" t="s">
        <v>876</v>
      </c>
      <c r="D516" s="166" t="s">
        <v>218</v>
      </c>
      <c r="E516" s="167" t="s">
        <v>877</v>
      </c>
      <c r="F516" s="247" t="s">
        <v>878</v>
      </c>
      <c r="G516" s="247"/>
      <c r="H516" s="247"/>
      <c r="I516" s="247"/>
      <c r="J516" s="168" t="s">
        <v>235</v>
      </c>
      <c r="K516" s="169">
        <v>60.39</v>
      </c>
      <c r="L516" s="248"/>
      <c r="M516" s="248"/>
      <c r="N516" s="248">
        <f>ROUND(L516*K516,2)</f>
        <v>0</v>
      </c>
      <c r="O516" s="240"/>
      <c r="P516" s="240"/>
      <c r="Q516" s="240"/>
      <c r="R516" s="145"/>
      <c r="T516" s="146" t="s">
        <v>5</v>
      </c>
      <c r="U516" s="43" t="s">
        <v>40</v>
      </c>
      <c r="V516" s="147">
        <v>0</v>
      </c>
      <c r="W516" s="147">
        <f>V516*K516</f>
        <v>0</v>
      </c>
      <c r="X516" s="147">
        <v>1.9199999999999998E-2</v>
      </c>
      <c r="Y516" s="147">
        <f>X516*K516</f>
        <v>1.1594879999999999</v>
      </c>
      <c r="Z516" s="147">
        <v>0</v>
      </c>
      <c r="AA516" s="148">
        <f>Z516*K516</f>
        <v>0</v>
      </c>
      <c r="AR516" s="21" t="s">
        <v>337</v>
      </c>
      <c r="AT516" s="21" t="s">
        <v>218</v>
      </c>
      <c r="AU516" s="21" t="s">
        <v>123</v>
      </c>
      <c r="AY516" s="21" t="s">
        <v>173</v>
      </c>
      <c r="BE516" s="149">
        <f>IF(U516="základní",N516,0)</f>
        <v>0</v>
      </c>
      <c r="BF516" s="149">
        <f>IF(U516="snížená",N516,0)</f>
        <v>0</v>
      </c>
      <c r="BG516" s="149">
        <f>IF(U516="zákl. přenesená",N516,0)</f>
        <v>0</v>
      </c>
      <c r="BH516" s="149">
        <f>IF(U516="sníž. přenesená",N516,0)</f>
        <v>0</v>
      </c>
      <c r="BI516" s="149">
        <f>IF(U516="nulová",N516,0)</f>
        <v>0</v>
      </c>
      <c r="BJ516" s="21" t="s">
        <v>22</v>
      </c>
      <c r="BK516" s="149">
        <f>ROUND(L516*K516,2)</f>
        <v>0</v>
      </c>
      <c r="BL516" s="21" t="s">
        <v>252</v>
      </c>
      <c r="BM516" s="21" t="s">
        <v>879</v>
      </c>
    </row>
    <row r="517" spans="2:65" s="1" customFormat="1" ht="25.5" customHeight="1">
      <c r="B517" s="140"/>
      <c r="C517" s="141" t="s">
        <v>880</v>
      </c>
      <c r="D517" s="141" t="s">
        <v>174</v>
      </c>
      <c r="E517" s="142" t="s">
        <v>881</v>
      </c>
      <c r="F517" s="239" t="s">
        <v>882</v>
      </c>
      <c r="G517" s="239"/>
      <c r="H517" s="239"/>
      <c r="I517" s="239"/>
      <c r="J517" s="143" t="s">
        <v>235</v>
      </c>
      <c r="K517" s="144">
        <v>3.84</v>
      </c>
      <c r="L517" s="240"/>
      <c r="M517" s="240"/>
      <c r="N517" s="240">
        <f>ROUND(L517*K517,2)</f>
        <v>0</v>
      </c>
      <c r="O517" s="240"/>
      <c r="P517" s="240"/>
      <c r="Q517" s="240"/>
      <c r="R517" s="145"/>
      <c r="T517" s="146" t="s">
        <v>5</v>
      </c>
      <c r="U517" s="43" t="s">
        <v>40</v>
      </c>
      <c r="V517" s="147">
        <v>0.03</v>
      </c>
      <c r="W517" s="147">
        <f>V517*K517</f>
        <v>0.1152</v>
      </c>
      <c r="X517" s="147">
        <v>0</v>
      </c>
      <c r="Y517" s="147">
        <f>X517*K517</f>
        <v>0</v>
      </c>
      <c r="Z517" s="147">
        <v>0</v>
      </c>
      <c r="AA517" s="148">
        <f>Z517*K517</f>
        <v>0</v>
      </c>
      <c r="AR517" s="21" t="s">
        <v>252</v>
      </c>
      <c r="AT517" s="21" t="s">
        <v>174</v>
      </c>
      <c r="AU517" s="21" t="s">
        <v>123</v>
      </c>
      <c r="AY517" s="21" t="s">
        <v>173</v>
      </c>
      <c r="BE517" s="149">
        <f>IF(U517="základní",N517,0)</f>
        <v>0</v>
      </c>
      <c r="BF517" s="149">
        <f>IF(U517="snížená",N517,0)</f>
        <v>0</v>
      </c>
      <c r="BG517" s="149">
        <f>IF(U517="zákl. přenesená",N517,0)</f>
        <v>0</v>
      </c>
      <c r="BH517" s="149">
        <f>IF(U517="sníž. přenesená",N517,0)</f>
        <v>0</v>
      </c>
      <c r="BI517" s="149">
        <f>IF(U517="nulová",N517,0)</f>
        <v>0</v>
      </c>
      <c r="BJ517" s="21" t="s">
        <v>22</v>
      </c>
      <c r="BK517" s="149">
        <f>ROUND(L517*K517,2)</f>
        <v>0</v>
      </c>
      <c r="BL517" s="21" t="s">
        <v>252</v>
      </c>
      <c r="BM517" s="21" t="s">
        <v>883</v>
      </c>
    </row>
    <row r="518" spans="2:65" s="10" customFormat="1" ht="16.5" customHeight="1">
      <c r="B518" s="150"/>
      <c r="C518" s="151"/>
      <c r="D518" s="151"/>
      <c r="E518" s="152" t="s">
        <v>5</v>
      </c>
      <c r="F518" s="241" t="s">
        <v>884</v>
      </c>
      <c r="G518" s="242"/>
      <c r="H518" s="242"/>
      <c r="I518" s="242"/>
      <c r="J518" s="151"/>
      <c r="K518" s="153">
        <v>3.84</v>
      </c>
      <c r="L518" s="151"/>
      <c r="M518" s="151"/>
      <c r="N518" s="151"/>
      <c r="O518" s="151"/>
      <c r="P518" s="151"/>
      <c r="Q518" s="151"/>
      <c r="R518" s="154"/>
      <c r="T518" s="155"/>
      <c r="U518" s="151"/>
      <c r="V518" s="151"/>
      <c r="W518" s="151"/>
      <c r="X518" s="151"/>
      <c r="Y518" s="151"/>
      <c r="Z518" s="151"/>
      <c r="AA518" s="156"/>
      <c r="AT518" s="157" t="s">
        <v>181</v>
      </c>
      <c r="AU518" s="157" t="s">
        <v>123</v>
      </c>
      <c r="AV518" s="10" t="s">
        <v>123</v>
      </c>
      <c r="AW518" s="10" t="s">
        <v>33</v>
      </c>
      <c r="AX518" s="10" t="s">
        <v>75</v>
      </c>
      <c r="AY518" s="157" t="s">
        <v>173</v>
      </c>
    </row>
    <row r="519" spans="2:65" s="11" customFormat="1" ht="16.5" customHeight="1">
      <c r="B519" s="158"/>
      <c r="C519" s="159"/>
      <c r="D519" s="159"/>
      <c r="E519" s="160" t="s">
        <v>5</v>
      </c>
      <c r="F519" s="243" t="s">
        <v>182</v>
      </c>
      <c r="G519" s="244"/>
      <c r="H519" s="244"/>
      <c r="I519" s="244"/>
      <c r="J519" s="159"/>
      <c r="K519" s="161">
        <v>3.84</v>
      </c>
      <c r="L519" s="159"/>
      <c r="M519" s="159"/>
      <c r="N519" s="159"/>
      <c r="O519" s="159"/>
      <c r="P519" s="159"/>
      <c r="Q519" s="159"/>
      <c r="R519" s="162"/>
      <c r="T519" s="163"/>
      <c r="U519" s="159"/>
      <c r="V519" s="159"/>
      <c r="W519" s="159"/>
      <c r="X519" s="159"/>
      <c r="Y519" s="159"/>
      <c r="Z519" s="159"/>
      <c r="AA519" s="164"/>
      <c r="AT519" s="165" t="s">
        <v>181</v>
      </c>
      <c r="AU519" s="165" t="s">
        <v>123</v>
      </c>
      <c r="AV519" s="11" t="s">
        <v>178</v>
      </c>
      <c r="AW519" s="11" t="s">
        <v>33</v>
      </c>
      <c r="AX519" s="11" t="s">
        <v>22</v>
      </c>
      <c r="AY519" s="165" t="s">
        <v>173</v>
      </c>
    </row>
    <row r="520" spans="2:65" s="1" customFormat="1" ht="16.5" customHeight="1">
      <c r="B520" s="140"/>
      <c r="C520" s="141" t="s">
        <v>885</v>
      </c>
      <c r="D520" s="141" t="s">
        <v>174</v>
      </c>
      <c r="E520" s="142" t="s">
        <v>886</v>
      </c>
      <c r="F520" s="239" t="s">
        <v>887</v>
      </c>
      <c r="G520" s="239"/>
      <c r="H520" s="239"/>
      <c r="I520" s="239"/>
      <c r="J520" s="143" t="s">
        <v>235</v>
      </c>
      <c r="K520" s="144">
        <v>54.9</v>
      </c>
      <c r="L520" s="240"/>
      <c r="M520" s="240"/>
      <c r="N520" s="240">
        <f>ROUND(L520*K520,2)</f>
        <v>0</v>
      </c>
      <c r="O520" s="240"/>
      <c r="P520" s="240"/>
      <c r="Q520" s="240"/>
      <c r="R520" s="145"/>
      <c r="T520" s="146" t="s">
        <v>5</v>
      </c>
      <c r="U520" s="43" t="s">
        <v>40</v>
      </c>
      <c r="V520" s="147">
        <v>4.3999999999999997E-2</v>
      </c>
      <c r="W520" s="147">
        <f>V520*K520</f>
        <v>2.4156</v>
      </c>
      <c r="X520" s="147">
        <v>2.9999999999999997E-4</v>
      </c>
      <c r="Y520" s="147">
        <f>X520*K520</f>
        <v>1.6469999999999999E-2</v>
      </c>
      <c r="Z520" s="147">
        <v>0</v>
      </c>
      <c r="AA520" s="148">
        <f>Z520*K520</f>
        <v>0</v>
      </c>
      <c r="AR520" s="21" t="s">
        <v>252</v>
      </c>
      <c r="AT520" s="21" t="s">
        <v>174</v>
      </c>
      <c r="AU520" s="21" t="s">
        <v>123</v>
      </c>
      <c r="AY520" s="21" t="s">
        <v>173</v>
      </c>
      <c r="BE520" s="149">
        <f>IF(U520="základní",N520,0)</f>
        <v>0</v>
      </c>
      <c r="BF520" s="149">
        <f>IF(U520="snížená",N520,0)</f>
        <v>0</v>
      </c>
      <c r="BG520" s="149">
        <f>IF(U520="zákl. přenesená",N520,0)</f>
        <v>0</v>
      </c>
      <c r="BH520" s="149">
        <f>IF(U520="sníž. přenesená",N520,0)</f>
        <v>0</v>
      </c>
      <c r="BI520" s="149">
        <f>IF(U520="nulová",N520,0)</f>
        <v>0</v>
      </c>
      <c r="BJ520" s="21" t="s">
        <v>22</v>
      </c>
      <c r="BK520" s="149">
        <f>ROUND(L520*K520,2)</f>
        <v>0</v>
      </c>
      <c r="BL520" s="21" t="s">
        <v>252</v>
      </c>
      <c r="BM520" s="21" t="s">
        <v>888</v>
      </c>
    </row>
    <row r="521" spans="2:65" s="10" customFormat="1" ht="38.25" customHeight="1">
      <c r="B521" s="150"/>
      <c r="C521" s="151"/>
      <c r="D521" s="151"/>
      <c r="E521" s="152" t="s">
        <v>5</v>
      </c>
      <c r="F521" s="241" t="s">
        <v>387</v>
      </c>
      <c r="G521" s="242"/>
      <c r="H521" s="242"/>
      <c r="I521" s="242"/>
      <c r="J521" s="151"/>
      <c r="K521" s="153">
        <v>54.9</v>
      </c>
      <c r="L521" s="151"/>
      <c r="M521" s="151"/>
      <c r="N521" s="151"/>
      <c r="O521" s="151"/>
      <c r="P521" s="151"/>
      <c r="Q521" s="151"/>
      <c r="R521" s="154"/>
      <c r="T521" s="155"/>
      <c r="U521" s="151"/>
      <c r="V521" s="151"/>
      <c r="W521" s="151"/>
      <c r="X521" s="151"/>
      <c r="Y521" s="151"/>
      <c r="Z521" s="151"/>
      <c r="AA521" s="156"/>
      <c r="AT521" s="157" t="s">
        <v>181</v>
      </c>
      <c r="AU521" s="157" t="s">
        <v>123</v>
      </c>
      <c r="AV521" s="10" t="s">
        <v>123</v>
      </c>
      <c r="AW521" s="10" t="s">
        <v>33</v>
      </c>
      <c r="AX521" s="10" t="s">
        <v>75</v>
      </c>
      <c r="AY521" s="157" t="s">
        <v>173</v>
      </c>
    </row>
    <row r="522" spans="2:65" s="11" customFormat="1" ht="16.5" customHeight="1">
      <c r="B522" s="158"/>
      <c r="C522" s="159"/>
      <c r="D522" s="159"/>
      <c r="E522" s="160" t="s">
        <v>5</v>
      </c>
      <c r="F522" s="243" t="s">
        <v>182</v>
      </c>
      <c r="G522" s="244"/>
      <c r="H522" s="244"/>
      <c r="I522" s="244"/>
      <c r="J522" s="159"/>
      <c r="K522" s="161">
        <v>54.9</v>
      </c>
      <c r="L522" s="159"/>
      <c r="M522" s="159"/>
      <c r="N522" s="159"/>
      <c r="O522" s="159"/>
      <c r="P522" s="159"/>
      <c r="Q522" s="159"/>
      <c r="R522" s="162"/>
      <c r="T522" s="163"/>
      <c r="U522" s="159"/>
      <c r="V522" s="159"/>
      <c r="W522" s="159"/>
      <c r="X522" s="159"/>
      <c r="Y522" s="159"/>
      <c r="Z522" s="159"/>
      <c r="AA522" s="164"/>
      <c r="AT522" s="165" t="s">
        <v>181</v>
      </c>
      <c r="AU522" s="165" t="s">
        <v>123</v>
      </c>
      <c r="AV522" s="11" t="s">
        <v>178</v>
      </c>
      <c r="AW522" s="11" t="s">
        <v>33</v>
      </c>
      <c r="AX522" s="11" t="s">
        <v>22</v>
      </c>
      <c r="AY522" s="165" t="s">
        <v>173</v>
      </c>
    </row>
    <row r="523" spans="2:65" s="1" customFormat="1" ht="25.5" customHeight="1">
      <c r="B523" s="140"/>
      <c r="C523" s="141" t="s">
        <v>889</v>
      </c>
      <c r="D523" s="141" t="s">
        <v>174</v>
      </c>
      <c r="E523" s="142" t="s">
        <v>890</v>
      </c>
      <c r="F523" s="239" t="s">
        <v>891</v>
      </c>
      <c r="G523" s="239"/>
      <c r="H523" s="239"/>
      <c r="I523" s="239"/>
      <c r="J523" s="143" t="s">
        <v>524</v>
      </c>
      <c r="K523" s="144">
        <v>5.47</v>
      </c>
      <c r="L523" s="240"/>
      <c r="M523" s="240"/>
      <c r="N523" s="240">
        <f>ROUND(L523*K523,2)</f>
        <v>0</v>
      </c>
      <c r="O523" s="240"/>
      <c r="P523" s="240"/>
      <c r="Q523" s="240"/>
      <c r="R523" s="145"/>
      <c r="T523" s="146" t="s">
        <v>5</v>
      </c>
      <c r="U523" s="43" t="s">
        <v>40</v>
      </c>
      <c r="V523" s="147">
        <v>0</v>
      </c>
      <c r="W523" s="147">
        <f>V523*K523</f>
        <v>0</v>
      </c>
      <c r="X523" s="147">
        <v>0</v>
      </c>
      <c r="Y523" s="147">
        <f>X523*K523</f>
        <v>0</v>
      </c>
      <c r="Z523" s="147">
        <v>0</v>
      </c>
      <c r="AA523" s="148">
        <f>Z523*K523</f>
        <v>0</v>
      </c>
      <c r="AR523" s="21" t="s">
        <v>252</v>
      </c>
      <c r="AT523" s="21" t="s">
        <v>174</v>
      </c>
      <c r="AU523" s="21" t="s">
        <v>123</v>
      </c>
      <c r="AY523" s="21" t="s">
        <v>173</v>
      </c>
      <c r="BE523" s="149">
        <f>IF(U523="základní",N523,0)</f>
        <v>0</v>
      </c>
      <c r="BF523" s="149">
        <f>IF(U523="snížená",N523,0)</f>
        <v>0</v>
      </c>
      <c r="BG523" s="149">
        <f>IF(U523="zákl. přenesená",N523,0)</f>
        <v>0</v>
      </c>
      <c r="BH523" s="149">
        <f>IF(U523="sníž. přenesená",N523,0)</f>
        <v>0</v>
      </c>
      <c r="BI523" s="149">
        <f>IF(U523="nulová",N523,0)</f>
        <v>0</v>
      </c>
      <c r="BJ523" s="21" t="s">
        <v>22</v>
      </c>
      <c r="BK523" s="149">
        <f>ROUND(L523*K523,2)</f>
        <v>0</v>
      </c>
      <c r="BL523" s="21" t="s">
        <v>252</v>
      </c>
      <c r="BM523" s="21" t="s">
        <v>892</v>
      </c>
    </row>
    <row r="524" spans="2:65" s="9" customFormat="1" ht="29.85" customHeight="1">
      <c r="B524" s="129"/>
      <c r="C524" s="130"/>
      <c r="D524" s="139" t="s">
        <v>155</v>
      </c>
      <c r="E524" s="139"/>
      <c r="F524" s="139"/>
      <c r="G524" s="139"/>
      <c r="H524" s="139"/>
      <c r="I524" s="139"/>
      <c r="J524" s="139"/>
      <c r="K524" s="139"/>
      <c r="L524" s="139"/>
      <c r="M524" s="139"/>
      <c r="N524" s="251">
        <f>BK524</f>
        <v>0</v>
      </c>
      <c r="O524" s="252"/>
      <c r="P524" s="252"/>
      <c r="Q524" s="252"/>
      <c r="R524" s="132"/>
      <c r="T524" s="133"/>
      <c r="U524" s="130"/>
      <c r="V524" s="130"/>
      <c r="W524" s="134">
        <f>SUM(W525:W529)</f>
        <v>6.8120000000000012</v>
      </c>
      <c r="X524" s="130"/>
      <c r="Y524" s="134">
        <f>SUM(Y525:Y529)</f>
        <v>8.41282E-2</v>
      </c>
      <c r="Z524" s="130"/>
      <c r="AA524" s="135">
        <f>SUM(AA525:AA529)</f>
        <v>0</v>
      </c>
      <c r="AR524" s="136" t="s">
        <v>123</v>
      </c>
      <c r="AT524" s="137" t="s">
        <v>74</v>
      </c>
      <c r="AU524" s="137" t="s">
        <v>22</v>
      </c>
      <c r="AY524" s="136" t="s">
        <v>173</v>
      </c>
      <c r="BK524" s="138">
        <f>SUM(BK525:BK529)</f>
        <v>0</v>
      </c>
    </row>
    <row r="525" spans="2:65" s="1" customFormat="1" ht="16.5" customHeight="1">
      <c r="B525" s="140"/>
      <c r="C525" s="141" t="s">
        <v>893</v>
      </c>
      <c r="D525" s="141" t="s">
        <v>174</v>
      </c>
      <c r="E525" s="142" t="s">
        <v>894</v>
      </c>
      <c r="F525" s="239" t="s">
        <v>895</v>
      </c>
      <c r="G525" s="239"/>
      <c r="H525" s="239"/>
      <c r="I525" s="239"/>
      <c r="J525" s="143" t="s">
        <v>235</v>
      </c>
      <c r="K525" s="144">
        <v>34.06</v>
      </c>
      <c r="L525" s="240"/>
      <c r="M525" s="240"/>
      <c r="N525" s="240">
        <f>ROUND(L525*K525,2)</f>
        <v>0</v>
      </c>
      <c r="O525" s="240"/>
      <c r="P525" s="240"/>
      <c r="Q525" s="240"/>
      <c r="R525" s="145"/>
      <c r="T525" s="146" t="s">
        <v>5</v>
      </c>
      <c r="U525" s="43" t="s">
        <v>40</v>
      </c>
      <c r="V525" s="147">
        <v>0.2</v>
      </c>
      <c r="W525" s="147">
        <f>V525*K525</f>
        <v>6.8120000000000012</v>
      </c>
      <c r="X525" s="147">
        <v>2.7E-4</v>
      </c>
      <c r="Y525" s="147">
        <f>X525*K525</f>
        <v>9.1962000000000016E-3</v>
      </c>
      <c r="Z525" s="147">
        <v>0</v>
      </c>
      <c r="AA525" s="148">
        <f>Z525*K525</f>
        <v>0</v>
      </c>
      <c r="AR525" s="21" t="s">
        <v>252</v>
      </c>
      <c r="AT525" s="21" t="s">
        <v>174</v>
      </c>
      <c r="AU525" s="21" t="s">
        <v>123</v>
      </c>
      <c r="AY525" s="21" t="s">
        <v>173</v>
      </c>
      <c r="BE525" s="149">
        <f>IF(U525="základní",N525,0)</f>
        <v>0</v>
      </c>
      <c r="BF525" s="149">
        <f>IF(U525="snížená",N525,0)</f>
        <v>0</v>
      </c>
      <c r="BG525" s="149">
        <f>IF(U525="zákl. přenesená",N525,0)</f>
        <v>0</v>
      </c>
      <c r="BH525" s="149">
        <f>IF(U525="sníž. přenesená",N525,0)</f>
        <v>0</v>
      </c>
      <c r="BI525" s="149">
        <f>IF(U525="nulová",N525,0)</f>
        <v>0</v>
      </c>
      <c r="BJ525" s="21" t="s">
        <v>22</v>
      </c>
      <c r="BK525" s="149">
        <f>ROUND(L525*K525,2)</f>
        <v>0</v>
      </c>
      <c r="BL525" s="21" t="s">
        <v>252</v>
      </c>
      <c r="BM525" s="21" t="s">
        <v>896</v>
      </c>
    </row>
    <row r="526" spans="2:65" s="10" customFormat="1" ht="16.5" customHeight="1">
      <c r="B526" s="150"/>
      <c r="C526" s="151"/>
      <c r="D526" s="151"/>
      <c r="E526" s="152" t="s">
        <v>5</v>
      </c>
      <c r="F526" s="241" t="s">
        <v>314</v>
      </c>
      <c r="G526" s="242"/>
      <c r="H526" s="242"/>
      <c r="I526" s="242"/>
      <c r="J526" s="151"/>
      <c r="K526" s="153">
        <v>34.06</v>
      </c>
      <c r="L526" s="151"/>
      <c r="M526" s="151"/>
      <c r="N526" s="151"/>
      <c r="O526" s="151"/>
      <c r="P526" s="151"/>
      <c r="Q526" s="151"/>
      <c r="R526" s="154"/>
      <c r="T526" s="155"/>
      <c r="U526" s="151"/>
      <c r="V526" s="151"/>
      <c r="W526" s="151"/>
      <c r="X526" s="151"/>
      <c r="Y526" s="151"/>
      <c r="Z526" s="151"/>
      <c r="AA526" s="156"/>
      <c r="AT526" s="157" t="s">
        <v>181</v>
      </c>
      <c r="AU526" s="157" t="s">
        <v>123</v>
      </c>
      <c r="AV526" s="10" t="s">
        <v>123</v>
      </c>
      <c r="AW526" s="10" t="s">
        <v>33</v>
      </c>
      <c r="AX526" s="10" t="s">
        <v>75</v>
      </c>
      <c r="AY526" s="157" t="s">
        <v>173</v>
      </c>
    </row>
    <row r="527" spans="2:65" s="11" customFormat="1" ht="16.5" customHeight="1">
      <c r="B527" s="158"/>
      <c r="C527" s="159"/>
      <c r="D527" s="159"/>
      <c r="E527" s="160" t="s">
        <v>5</v>
      </c>
      <c r="F527" s="243" t="s">
        <v>182</v>
      </c>
      <c r="G527" s="244"/>
      <c r="H527" s="244"/>
      <c r="I527" s="244"/>
      <c r="J527" s="159"/>
      <c r="K527" s="161">
        <v>34.06</v>
      </c>
      <c r="L527" s="159"/>
      <c r="M527" s="159"/>
      <c r="N527" s="159"/>
      <c r="O527" s="159"/>
      <c r="P527" s="159"/>
      <c r="Q527" s="159"/>
      <c r="R527" s="162"/>
      <c r="T527" s="163"/>
      <c r="U527" s="159"/>
      <c r="V527" s="159"/>
      <c r="W527" s="159"/>
      <c r="X527" s="159"/>
      <c r="Y527" s="159"/>
      <c r="Z527" s="159"/>
      <c r="AA527" s="164"/>
      <c r="AT527" s="165" t="s">
        <v>181</v>
      </c>
      <c r="AU527" s="165" t="s">
        <v>123</v>
      </c>
      <c r="AV527" s="11" t="s">
        <v>178</v>
      </c>
      <c r="AW527" s="11" t="s">
        <v>33</v>
      </c>
      <c r="AX527" s="11" t="s">
        <v>22</v>
      </c>
      <c r="AY527" s="165" t="s">
        <v>173</v>
      </c>
    </row>
    <row r="528" spans="2:65" s="1" customFormat="1" ht="16.5" customHeight="1">
      <c r="B528" s="140"/>
      <c r="C528" s="166" t="s">
        <v>897</v>
      </c>
      <c r="D528" s="166" t="s">
        <v>218</v>
      </c>
      <c r="E528" s="167" t="s">
        <v>898</v>
      </c>
      <c r="F528" s="247" t="s">
        <v>899</v>
      </c>
      <c r="G528" s="247"/>
      <c r="H528" s="247"/>
      <c r="I528" s="247"/>
      <c r="J528" s="168" t="s">
        <v>235</v>
      </c>
      <c r="K528" s="169">
        <v>37.466000000000001</v>
      </c>
      <c r="L528" s="248"/>
      <c r="M528" s="248"/>
      <c r="N528" s="248">
        <f>ROUND(L528*K528,2)</f>
        <v>0</v>
      </c>
      <c r="O528" s="240"/>
      <c r="P528" s="240"/>
      <c r="Q528" s="240"/>
      <c r="R528" s="145"/>
      <c r="T528" s="146" t="s">
        <v>5</v>
      </c>
      <c r="U528" s="43" t="s">
        <v>40</v>
      </c>
      <c r="V528" s="147">
        <v>0</v>
      </c>
      <c r="W528" s="147">
        <f>V528*K528</f>
        <v>0</v>
      </c>
      <c r="X528" s="147">
        <v>2E-3</v>
      </c>
      <c r="Y528" s="147">
        <f>X528*K528</f>
        <v>7.4931999999999999E-2</v>
      </c>
      <c r="Z528" s="147">
        <v>0</v>
      </c>
      <c r="AA528" s="148">
        <f>Z528*K528</f>
        <v>0</v>
      </c>
      <c r="AR528" s="21" t="s">
        <v>337</v>
      </c>
      <c r="AT528" s="21" t="s">
        <v>218</v>
      </c>
      <c r="AU528" s="21" t="s">
        <v>123</v>
      </c>
      <c r="AY528" s="21" t="s">
        <v>173</v>
      </c>
      <c r="BE528" s="149">
        <f>IF(U528="základní",N528,0)</f>
        <v>0</v>
      </c>
      <c r="BF528" s="149">
        <f>IF(U528="snížená",N528,0)</f>
        <v>0</v>
      </c>
      <c r="BG528" s="149">
        <f>IF(U528="zákl. přenesená",N528,0)</f>
        <v>0</v>
      </c>
      <c r="BH528" s="149">
        <f>IF(U528="sníž. přenesená",N528,0)</f>
        <v>0</v>
      </c>
      <c r="BI528" s="149">
        <f>IF(U528="nulová",N528,0)</f>
        <v>0</v>
      </c>
      <c r="BJ528" s="21" t="s">
        <v>22</v>
      </c>
      <c r="BK528" s="149">
        <f>ROUND(L528*K528,2)</f>
        <v>0</v>
      </c>
      <c r="BL528" s="21" t="s">
        <v>252</v>
      </c>
      <c r="BM528" s="21" t="s">
        <v>900</v>
      </c>
    </row>
    <row r="529" spans="2:65" s="1" customFormat="1" ht="25.5" customHeight="1">
      <c r="B529" s="140"/>
      <c r="C529" s="141" t="s">
        <v>901</v>
      </c>
      <c r="D529" s="141" t="s">
        <v>174</v>
      </c>
      <c r="E529" s="142" t="s">
        <v>902</v>
      </c>
      <c r="F529" s="239" t="s">
        <v>903</v>
      </c>
      <c r="G529" s="239"/>
      <c r="H529" s="239"/>
      <c r="I529" s="239"/>
      <c r="J529" s="143" t="s">
        <v>524</v>
      </c>
      <c r="K529" s="144">
        <v>0.37</v>
      </c>
      <c r="L529" s="240"/>
      <c r="M529" s="240"/>
      <c r="N529" s="240">
        <f>ROUND(L529*K529,2)</f>
        <v>0</v>
      </c>
      <c r="O529" s="240"/>
      <c r="P529" s="240"/>
      <c r="Q529" s="240"/>
      <c r="R529" s="145"/>
      <c r="T529" s="146" t="s">
        <v>5</v>
      </c>
      <c r="U529" s="43" t="s">
        <v>40</v>
      </c>
      <c r="V529" s="147">
        <v>0</v>
      </c>
      <c r="W529" s="147">
        <f>V529*K529</f>
        <v>0</v>
      </c>
      <c r="X529" s="147">
        <v>0</v>
      </c>
      <c r="Y529" s="147">
        <f>X529*K529</f>
        <v>0</v>
      </c>
      <c r="Z529" s="147">
        <v>0</v>
      </c>
      <c r="AA529" s="148">
        <f>Z529*K529</f>
        <v>0</v>
      </c>
      <c r="AR529" s="21" t="s">
        <v>252</v>
      </c>
      <c r="AT529" s="21" t="s">
        <v>174</v>
      </c>
      <c r="AU529" s="21" t="s">
        <v>123</v>
      </c>
      <c r="AY529" s="21" t="s">
        <v>173</v>
      </c>
      <c r="BE529" s="149">
        <f>IF(U529="základní",N529,0)</f>
        <v>0</v>
      </c>
      <c r="BF529" s="149">
        <f>IF(U529="snížená",N529,0)</f>
        <v>0</v>
      </c>
      <c r="BG529" s="149">
        <f>IF(U529="zákl. přenesená",N529,0)</f>
        <v>0</v>
      </c>
      <c r="BH529" s="149">
        <f>IF(U529="sníž. přenesená",N529,0)</f>
        <v>0</v>
      </c>
      <c r="BI529" s="149">
        <f>IF(U529="nulová",N529,0)</f>
        <v>0</v>
      </c>
      <c r="BJ529" s="21" t="s">
        <v>22</v>
      </c>
      <c r="BK529" s="149">
        <f>ROUND(L529*K529,2)</f>
        <v>0</v>
      </c>
      <c r="BL529" s="21" t="s">
        <v>252</v>
      </c>
      <c r="BM529" s="21" t="s">
        <v>904</v>
      </c>
    </row>
    <row r="530" spans="2:65" s="9" customFormat="1" ht="29.85" customHeight="1">
      <c r="B530" s="129"/>
      <c r="C530" s="130"/>
      <c r="D530" s="139" t="s">
        <v>156</v>
      </c>
      <c r="E530" s="139"/>
      <c r="F530" s="139"/>
      <c r="G530" s="139"/>
      <c r="H530" s="139"/>
      <c r="I530" s="139"/>
      <c r="J530" s="139"/>
      <c r="K530" s="139"/>
      <c r="L530" s="139"/>
      <c r="M530" s="139"/>
      <c r="N530" s="251">
        <f>BK530</f>
        <v>0</v>
      </c>
      <c r="O530" s="252"/>
      <c r="P530" s="252"/>
      <c r="Q530" s="252"/>
      <c r="R530" s="132"/>
      <c r="T530" s="133"/>
      <c r="U530" s="130"/>
      <c r="V530" s="130"/>
      <c r="W530" s="134">
        <f>SUM(W531:W547)</f>
        <v>99.664447999999993</v>
      </c>
      <c r="X530" s="130"/>
      <c r="Y530" s="134">
        <f>SUM(Y531:Y547)</f>
        <v>2.4732761000000001</v>
      </c>
      <c r="Z530" s="130"/>
      <c r="AA530" s="135">
        <f>SUM(AA531:AA547)</f>
        <v>8.557500000000001</v>
      </c>
      <c r="AR530" s="136" t="s">
        <v>123</v>
      </c>
      <c r="AT530" s="137" t="s">
        <v>74</v>
      </c>
      <c r="AU530" s="137" t="s">
        <v>22</v>
      </c>
      <c r="AY530" s="136" t="s">
        <v>173</v>
      </c>
      <c r="BK530" s="138">
        <f>SUM(BK531:BK547)</f>
        <v>0</v>
      </c>
    </row>
    <row r="531" spans="2:65" s="1" customFormat="1" ht="25.5" customHeight="1">
      <c r="B531" s="140"/>
      <c r="C531" s="141" t="s">
        <v>905</v>
      </c>
      <c r="D531" s="141" t="s">
        <v>174</v>
      </c>
      <c r="E531" s="142" t="s">
        <v>906</v>
      </c>
      <c r="F531" s="239" t="s">
        <v>907</v>
      </c>
      <c r="G531" s="239"/>
      <c r="H531" s="239"/>
      <c r="I531" s="239"/>
      <c r="J531" s="143" t="s">
        <v>235</v>
      </c>
      <c r="K531" s="144">
        <v>105</v>
      </c>
      <c r="L531" s="240"/>
      <c r="M531" s="240"/>
      <c r="N531" s="240">
        <f>ROUND(L531*K531,2)</f>
        <v>0</v>
      </c>
      <c r="O531" s="240"/>
      <c r="P531" s="240"/>
      <c r="Q531" s="240"/>
      <c r="R531" s="145"/>
      <c r="T531" s="146" t="s">
        <v>5</v>
      </c>
      <c r="U531" s="43" t="s">
        <v>40</v>
      </c>
      <c r="V531" s="147">
        <v>0.29499999999999998</v>
      </c>
      <c r="W531" s="147">
        <f>V531*K531</f>
        <v>30.974999999999998</v>
      </c>
      <c r="X531" s="147">
        <v>0</v>
      </c>
      <c r="Y531" s="147">
        <f>X531*K531</f>
        <v>0</v>
      </c>
      <c r="Z531" s="147">
        <v>8.1500000000000003E-2</v>
      </c>
      <c r="AA531" s="148">
        <f>Z531*K531</f>
        <v>8.557500000000001</v>
      </c>
      <c r="AR531" s="21" t="s">
        <v>252</v>
      </c>
      <c r="AT531" s="21" t="s">
        <v>174</v>
      </c>
      <c r="AU531" s="21" t="s">
        <v>123</v>
      </c>
      <c r="AY531" s="21" t="s">
        <v>173</v>
      </c>
      <c r="BE531" s="149">
        <f>IF(U531="základní",N531,0)</f>
        <v>0</v>
      </c>
      <c r="BF531" s="149">
        <f>IF(U531="snížená",N531,0)</f>
        <v>0</v>
      </c>
      <c r="BG531" s="149">
        <f>IF(U531="zákl. přenesená",N531,0)</f>
        <v>0</v>
      </c>
      <c r="BH531" s="149">
        <f>IF(U531="sníž. přenesená",N531,0)</f>
        <v>0</v>
      </c>
      <c r="BI531" s="149">
        <f>IF(U531="nulová",N531,0)</f>
        <v>0</v>
      </c>
      <c r="BJ531" s="21" t="s">
        <v>22</v>
      </c>
      <c r="BK531" s="149">
        <f>ROUND(L531*K531,2)</f>
        <v>0</v>
      </c>
      <c r="BL531" s="21" t="s">
        <v>252</v>
      </c>
      <c r="BM531" s="21" t="s">
        <v>908</v>
      </c>
    </row>
    <row r="532" spans="2:65" s="1" customFormat="1" ht="38.25" customHeight="1">
      <c r="B532" s="140"/>
      <c r="C532" s="141" t="s">
        <v>909</v>
      </c>
      <c r="D532" s="141" t="s">
        <v>174</v>
      </c>
      <c r="E532" s="142" t="s">
        <v>910</v>
      </c>
      <c r="F532" s="239" t="s">
        <v>911</v>
      </c>
      <c r="G532" s="239"/>
      <c r="H532" s="239"/>
      <c r="I532" s="239"/>
      <c r="J532" s="143" t="s">
        <v>235</v>
      </c>
      <c r="K532" s="144">
        <v>107.90900000000001</v>
      </c>
      <c r="L532" s="240"/>
      <c r="M532" s="240"/>
      <c r="N532" s="240">
        <f>ROUND(L532*K532,2)</f>
        <v>0</v>
      </c>
      <c r="O532" s="240"/>
      <c r="P532" s="240"/>
      <c r="Q532" s="240"/>
      <c r="R532" s="145"/>
      <c r="T532" s="146" t="s">
        <v>5</v>
      </c>
      <c r="U532" s="43" t="s">
        <v>40</v>
      </c>
      <c r="V532" s="147">
        <v>0.61199999999999999</v>
      </c>
      <c r="W532" s="147">
        <f>V532*K532</f>
        <v>66.040307999999996</v>
      </c>
      <c r="X532" s="147">
        <v>2.8999999999999998E-3</v>
      </c>
      <c r="Y532" s="147">
        <f>X532*K532</f>
        <v>0.31293609999999999</v>
      </c>
      <c r="Z532" s="147">
        <v>0</v>
      </c>
      <c r="AA532" s="148">
        <f>Z532*K532</f>
        <v>0</v>
      </c>
      <c r="AR532" s="21" t="s">
        <v>252</v>
      </c>
      <c r="AT532" s="21" t="s">
        <v>174</v>
      </c>
      <c r="AU532" s="21" t="s">
        <v>123</v>
      </c>
      <c r="AY532" s="21" t="s">
        <v>173</v>
      </c>
      <c r="BE532" s="149">
        <f>IF(U532="základní",N532,0)</f>
        <v>0</v>
      </c>
      <c r="BF532" s="149">
        <f>IF(U532="snížená",N532,0)</f>
        <v>0</v>
      </c>
      <c r="BG532" s="149">
        <f>IF(U532="zákl. přenesená",N532,0)</f>
        <v>0</v>
      </c>
      <c r="BH532" s="149">
        <f>IF(U532="sníž. přenesená",N532,0)</f>
        <v>0</v>
      </c>
      <c r="BI532" s="149">
        <f>IF(U532="nulová",N532,0)</f>
        <v>0</v>
      </c>
      <c r="BJ532" s="21" t="s">
        <v>22</v>
      </c>
      <c r="BK532" s="149">
        <f>ROUND(L532*K532,2)</f>
        <v>0</v>
      </c>
      <c r="BL532" s="21" t="s">
        <v>252</v>
      </c>
      <c r="BM532" s="21" t="s">
        <v>912</v>
      </c>
    </row>
    <row r="533" spans="2:65" s="10" customFormat="1" ht="25.5" customHeight="1">
      <c r="B533" s="150"/>
      <c r="C533" s="151"/>
      <c r="D533" s="151"/>
      <c r="E533" s="152" t="s">
        <v>5</v>
      </c>
      <c r="F533" s="241" t="s">
        <v>913</v>
      </c>
      <c r="G533" s="242"/>
      <c r="H533" s="242"/>
      <c r="I533" s="242"/>
      <c r="J533" s="151"/>
      <c r="K533" s="153">
        <v>11.8</v>
      </c>
      <c r="L533" s="151"/>
      <c r="M533" s="151"/>
      <c r="N533" s="151"/>
      <c r="O533" s="151"/>
      <c r="P533" s="151"/>
      <c r="Q533" s="151"/>
      <c r="R533" s="154"/>
      <c r="T533" s="155"/>
      <c r="U533" s="151"/>
      <c r="V533" s="151"/>
      <c r="W533" s="151"/>
      <c r="X533" s="151"/>
      <c r="Y533" s="151"/>
      <c r="Z533" s="151"/>
      <c r="AA533" s="156"/>
      <c r="AT533" s="157" t="s">
        <v>181</v>
      </c>
      <c r="AU533" s="157" t="s">
        <v>123</v>
      </c>
      <c r="AV533" s="10" t="s">
        <v>123</v>
      </c>
      <c r="AW533" s="10" t="s">
        <v>33</v>
      </c>
      <c r="AX533" s="10" t="s">
        <v>75</v>
      </c>
      <c r="AY533" s="157" t="s">
        <v>173</v>
      </c>
    </row>
    <row r="534" spans="2:65" s="10" customFormat="1" ht="16.5" customHeight="1">
      <c r="B534" s="150"/>
      <c r="C534" s="151"/>
      <c r="D534" s="151"/>
      <c r="E534" s="152" t="s">
        <v>5</v>
      </c>
      <c r="F534" s="245" t="s">
        <v>914</v>
      </c>
      <c r="G534" s="246"/>
      <c r="H534" s="246"/>
      <c r="I534" s="246"/>
      <c r="J534" s="151"/>
      <c r="K534" s="153">
        <v>7.44</v>
      </c>
      <c r="L534" s="151"/>
      <c r="M534" s="151"/>
      <c r="N534" s="151"/>
      <c r="O534" s="151"/>
      <c r="P534" s="151"/>
      <c r="Q534" s="151"/>
      <c r="R534" s="154"/>
      <c r="T534" s="155"/>
      <c r="U534" s="151"/>
      <c r="V534" s="151"/>
      <c r="W534" s="151"/>
      <c r="X534" s="151"/>
      <c r="Y534" s="151"/>
      <c r="Z534" s="151"/>
      <c r="AA534" s="156"/>
      <c r="AT534" s="157" t="s">
        <v>181</v>
      </c>
      <c r="AU534" s="157" t="s">
        <v>123</v>
      </c>
      <c r="AV534" s="10" t="s">
        <v>123</v>
      </c>
      <c r="AW534" s="10" t="s">
        <v>33</v>
      </c>
      <c r="AX534" s="10" t="s">
        <v>75</v>
      </c>
      <c r="AY534" s="157" t="s">
        <v>173</v>
      </c>
    </row>
    <row r="535" spans="2:65" s="10" customFormat="1" ht="16.5" customHeight="1">
      <c r="B535" s="150"/>
      <c r="C535" s="151"/>
      <c r="D535" s="151"/>
      <c r="E535" s="152" t="s">
        <v>5</v>
      </c>
      <c r="F535" s="245" t="s">
        <v>915</v>
      </c>
      <c r="G535" s="246"/>
      <c r="H535" s="246"/>
      <c r="I535" s="246"/>
      <c r="J535" s="151"/>
      <c r="K535" s="153">
        <v>5.62</v>
      </c>
      <c r="L535" s="151"/>
      <c r="M535" s="151"/>
      <c r="N535" s="151"/>
      <c r="O535" s="151"/>
      <c r="P535" s="151"/>
      <c r="Q535" s="151"/>
      <c r="R535" s="154"/>
      <c r="T535" s="155"/>
      <c r="U535" s="151"/>
      <c r="V535" s="151"/>
      <c r="W535" s="151"/>
      <c r="X535" s="151"/>
      <c r="Y535" s="151"/>
      <c r="Z535" s="151"/>
      <c r="AA535" s="156"/>
      <c r="AT535" s="157" t="s">
        <v>181</v>
      </c>
      <c r="AU535" s="157" t="s">
        <v>123</v>
      </c>
      <c r="AV535" s="10" t="s">
        <v>123</v>
      </c>
      <c r="AW535" s="10" t="s">
        <v>33</v>
      </c>
      <c r="AX535" s="10" t="s">
        <v>75</v>
      </c>
      <c r="AY535" s="157" t="s">
        <v>173</v>
      </c>
    </row>
    <row r="536" spans="2:65" s="10" customFormat="1" ht="25.5" customHeight="1">
      <c r="B536" s="150"/>
      <c r="C536" s="151"/>
      <c r="D536" s="151"/>
      <c r="E536" s="152" t="s">
        <v>5</v>
      </c>
      <c r="F536" s="245" t="s">
        <v>916</v>
      </c>
      <c r="G536" s="246"/>
      <c r="H536" s="246"/>
      <c r="I536" s="246"/>
      <c r="J536" s="151"/>
      <c r="K536" s="153">
        <v>7.3179999999999996</v>
      </c>
      <c r="L536" s="151"/>
      <c r="M536" s="151"/>
      <c r="N536" s="151"/>
      <c r="O536" s="151"/>
      <c r="P536" s="151"/>
      <c r="Q536" s="151"/>
      <c r="R536" s="154"/>
      <c r="T536" s="155"/>
      <c r="U536" s="151"/>
      <c r="V536" s="151"/>
      <c r="W536" s="151"/>
      <c r="X536" s="151"/>
      <c r="Y536" s="151"/>
      <c r="Z536" s="151"/>
      <c r="AA536" s="156"/>
      <c r="AT536" s="157" t="s">
        <v>181</v>
      </c>
      <c r="AU536" s="157" t="s">
        <v>123</v>
      </c>
      <c r="AV536" s="10" t="s">
        <v>123</v>
      </c>
      <c r="AW536" s="10" t="s">
        <v>33</v>
      </c>
      <c r="AX536" s="10" t="s">
        <v>75</v>
      </c>
      <c r="AY536" s="157" t="s">
        <v>173</v>
      </c>
    </row>
    <row r="537" spans="2:65" s="10" customFormat="1" ht="25.5" customHeight="1">
      <c r="B537" s="150"/>
      <c r="C537" s="151"/>
      <c r="D537" s="151"/>
      <c r="E537" s="152" t="s">
        <v>5</v>
      </c>
      <c r="F537" s="245" t="s">
        <v>917</v>
      </c>
      <c r="G537" s="246"/>
      <c r="H537" s="246"/>
      <c r="I537" s="246"/>
      <c r="J537" s="151"/>
      <c r="K537" s="153">
        <v>18.283000000000001</v>
      </c>
      <c r="L537" s="151"/>
      <c r="M537" s="151"/>
      <c r="N537" s="151"/>
      <c r="O537" s="151"/>
      <c r="P537" s="151"/>
      <c r="Q537" s="151"/>
      <c r="R537" s="154"/>
      <c r="T537" s="155"/>
      <c r="U537" s="151"/>
      <c r="V537" s="151"/>
      <c r="W537" s="151"/>
      <c r="X537" s="151"/>
      <c r="Y537" s="151"/>
      <c r="Z537" s="151"/>
      <c r="AA537" s="156"/>
      <c r="AT537" s="157" t="s">
        <v>181</v>
      </c>
      <c r="AU537" s="157" t="s">
        <v>123</v>
      </c>
      <c r="AV537" s="10" t="s">
        <v>123</v>
      </c>
      <c r="AW537" s="10" t="s">
        <v>33</v>
      </c>
      <c r="AX537" s="10" t="s">
        <v>75</v>
      </c>
      <c r="AY537" s="157" t="s">
        <v>173</v>
      </c>
    </row>
    <row r="538" spans="2:65" s="10" customFormat="1" ht="38.25" customHeight="1">
      <c r="B538" s="150"/>
      <c r="C538" s="151"/>
      <c r="D538" s="151"/>
      <c r="E538" s="152" t="s">
        <v>5</v>
      </c>
      <c r="F538" s="245" t="s">
        <v>918</v>
      </c>
      <c r="G538" s="246"/>
      <c r="H538" s="246"/>
      <c r="I538" s="246"/>
      <c r="J538" s="151"/>
      <c r="K538" s="153">
        <v>43.91</v>
      </c>
      <c r="L538" s="151"/>
      <c r="M538" s="151"/>
      <c r="N538" s="151"/>
      <c r="O538" s="151"/>
      <c r="P538" s="151"/>
      <c r="Q538" s="151"/>
      <c r="R538" s="154"/>
      <c r="T538" s="155"/>
      <c r="U538" s="151"/>
      <c r="V538" s="151"/>
      <c r="W538" s="151"/>
      <c r="X538" s="151"/>
      <c r="Y538" s="151"/>
      <c r="Z538" s="151"/>
      <c r="AA538" s="156"/>
      <c r="AT538" s="157" t="s">
        <v>181</v>
      </c>
      <c r="AU538" s="157" t="s">
        <v>123</v>
      </c>
      <c r="AV538" s="10" t="s">
        <v>123</v>
      </c>
      <c r="AW538" s="10" t="s">
        <v>33</v>
      </c>
      <c r="AX538" s="10" t="s">
        <v>75</v>
      </c>
      <c r="AY538" s="157" t="s">
        <v>173</v>
      </c>
    </row>
    <row r="539" spans="2:65" s="10" customFormat="1" ht="16.5" customHeight="1">
      <c r="B539" s="150"/>
      <c r="C539" s="151"/>
      <c r="D539" s="151"/>
      <c r="E539" s="152" t="s">
        <v>5</v>
      </c>
      <c r="F539" s="245" t="s">
        <v>919</v>
      </c>
      <c r="G539" s="246"/>
      <c r="H539" s="246"/>
      <c r="I539" s="246"/>
      <c r="J539" s="151"/>
      <c r="K539" s="153">
        <v>13.538</v>
      </c>
      <c r="L539" s="151"/>
      <c r="M539" s="151"/>
      <c r="N539" s="151"/>
      <c r="O539" s="151"/>
      <c r="P539" s="151"/>
      <c r="Q539" s="151"/>
      <c r="R539" s="154"/>
      <c r="T539" s="155"/>
      <c r="U539" s="151"/>
      <c r="V539" s="151"/>
      <c r="W539" s="151"/>
      <c r="X539" s="151"/>
      <c r="Y539" s="151"/>
      <c r="Z539" s="151"/>
      <c r="AA539" s="156"/>
      <c r="AT539" s="157" t="s">
        <v>181</v>
      </c>
      <c r="AU539" s="157" t="s">
        <v>123</v>
      </c>
      <c r="AV539" s="10" t="s">
        <v>123</v>
      </c>
      <c r="AW539" s="10" t="s">
        <v>33</v>
      </c>
      <c r="AX539" s="10" t="s">
        <v>75</v>
      </c>
      <c r="AY539" s="157" t="s">
        <v>173</v>
      </c>
    </row>
    <row r="540" spans="2:65" s="11" customFormat="1" ht="16.5" customHeight="1">
      <c r="B540" s="158"/>
      <c r="C540" s="159"/>
      <c r="D540" s="159"/>
      <c r="E540" s="160" t="s">
        <v>5</v>
      </c>
      <c r="F540" s="243" t="s">
        <v>182</v>
      </c>
      <c r="G540" s="244"/>
      <c r="H540" s="244"/>
      <c r="I540" s="244"/>
      <c r="J540" s="159"/>
      <c r="K540" s="161">
        <v>107.90900000000001</v>
      </c>
      <c r="L540" s="159"/>
      <c r="M540" s="159"/>
      <c r="N540" s="159"/>
      <c r="O540" s="159"/>
      <c r="P540" s="159"/>
      <c r="Q540" s="159"/>
      <c r="R540" s="162"/>
      <c r="T540" s="163"/>
      <c r="U540" s="159"/>
      <c r="V540" s="159"/>
      <c r="W540" s="159"/>
      <c r="X540" s="159"/>
      <c r="Y540" s="159"/>
      <c r="Z540" s="159"/>
      <c r="AA540" s="164"/>
      <c r="AT540" s="165" t="s">
        <v>181</v>
      </c>
      <c r="AU540" s="165" t="s">
        <v>123</v>
      </c>
      <c r="AV540" s="11" t="s">
        <v>178</v>
      </c>
      <c r="AW540" s="11" t="s">
        <v>33</v>
      </c>
      <c r="AX540" s="11" t="s">
        <v>22</v>
      </c>
      <c r="AY540" s="165" t="s">
        <v>173</v>
      </c>
    </row>
    <row r="541" spans="2:65" s="1" customFormat="1" ht="16.5" customHeight="1">
      <c r="B541" s="140"/>
      <c r="C541" s="166" t="s">
        <v>920</v>
      </c>
      <c r="D541" s="166" t="s">
        <v>218</v>
      </c>
      <c r="E541" s="167" t="s">
        <v>921</v>
      </c>
      <c r="F541" s="247" t="s">
        <v>922</v>
      </c>
      <c r="G541" s="247"/>
      <c r="H541" s="247"/>
      <c r="I541" s="247"/>
      <c r="J541" s="168" t="s">
        <v>235</v>
      </c>
      <c r="K541" s="169">
        <v>118.7</v>
      </c>
      <c r="L541" s="248"/>
      <c r="M541" s="248"/>
      <c r="N541" s="248">
        <f>ROUND(L541*K541,2)</f>
        <v>0</v>
      </c>
      <c r="O541" s="240"/>
      <c r="P541" s="240"/>
      <c r="Q541" s="240"/>
      <c r="R541" s="145"/>
      <c r="T541" s="146" t="s">
        <v>5</v>
      </c>
      <c r="U541" s="43" t="s">
        <v>40</v>
      </c>
      <c r="V541" s="147">
        <v>0</v>
      </c>
      <c r="W541" s="147">
        <f>V541*K541</f>
        <v>0</v>
      </c>
      <c r="X541" s="147">
        <v>1.8200000000000001E-2</v>
      </c>
      <c r="Y541" s="147">
        <f>X541*K541</f>
        <v>2.1603400000000001</v>
      </c>
      <c r="Z541" s="147">
        <v>0</v>
      </c>
      <c r="AA541" s="148">
        <f>Z541*K541</f>
        <v>0</v>
      </c>
      <c r="AR541" s="21" t="s">
        <v>337</v>
      </c>
      <c r="AT541" s="21" t="s">
        <v>218</v>
      </c>
      <c r="AU541" s="21" t="s">
        <v>123</v>
      </c>
      <c r="AY541" s="21" t="s">
        <v>173</v>
      </c>
      <c r="BE541" s="149">
        <f>IF(U541="základní",N541,0)</f>
        <v>0</v>
      </c>
      <c r="BF541" s="149">
        <f>IF(U541="snížená",N541,0)</f>
        <v>0</v>
      </c>
      <c r="BG541" s="149">
        <f>IF(U541="zákl. přenesená",N541,0)</f>
        <v>0</v>
      </c>
      <c r="BH541" s="149">
        <f>IF(U541="sníž. přenesená",N541,0)</f>
        <v>0</v>
      </c>
      <c r="BI541" s="149">
        <f>IF(U541="nulová",N541,0)</f>
        <v>0</v>
      </c>
      <c r="BJ541" s="21" t="s">
        <v>22</v>
      </c>
      <c r="BK541" s="149">
        <f>ROUND(L541*K541,2)</f>
        <v>0</v>
      </c>
      <c r="BL541" s="21" t="s">
        <v>252</v>
      </c>
      <c r="BM541" s="21" t="s">
        <v>923</v>
      </c>
    </row>
    <row r="542" spans="2:65" s="1" customFormat="1" ht="25.5" customHeight="1">
      <c r="B542" s="140"/>
      <c r="C542" s="141" t="s">
        <v>924</v>
      </c>
      <c r="D542" s="141" t="s">
        <v>174</v>
      </c>
      <c r="E542" s="142" t="s">
        <v>925</v>
      </c>
      <c r="F542" s="239" t="s">
        <v>926</v>
      </c>
      <c r="G542" s="239"/>
      <c r="H542" s="239"/>
      <c r="I542" s="239"/>
      <c r="J542" s="143" t="s">
        <v>235</v>
      </c>
      <c r="K542" s="144">
        <v>20.378</v>
      </c>
      <c r="L542" s="240"/>
      <c r="M542" s="240"/>
      <c r="N542" s="240">
        <f>ROUND(L542*K542,2)</f>
        <v>0</v>
      </c>
      <c r="O542" s="240"/>
      <c r="P542" s="240"/>
      <c r="Q542" s="240"/>
      <c r="R542" s="145"/>
      <c r="T542" s="146" t="s">
        <v>5</v>
      </c>
      <c r="U542" s="43" t="s">
        <v>40</v>
      </c>
      <c r="V542" s="147">
        <v>0.13</v>
      </c>
      <c r="W542" s="147">
        <f>V542*K542</f>
        <v>2.6491400000000001</v>
      </c>
      <c r="X542" s="147">
        <v>0</v>
      </c>
      <c r="Y542" s="147">
        <f>X542*K542</f>
        <v>0</v>
      </c>
      <c r="Z542" s="147">
        <v>0</v>
      </c>
      <c r="AA542" s="148">
        <f>Z542*K542</f>
        <v>0</v>
      </c>
      <c r="AR542" s="21" t="s">
        <v>252</v>
      </c>
      <c r="AT542" s="21" t="s">
        <v>174</v>
      </c>
      <c r="AU542" s="21" t="s">
        <v>123</v>
      </c>
      <c r="AY542" s="21" t="s">
        <v>173</v>
      </c>
      <c r="BE542" s="149">
        <f>IF(U542="základní",N542,0)</f>
        <v>0</v>
      </c>
      <c r="BF542" s="149">
        <f>IF(U542="snížená",N542,0)</f>
        <v>0</v>
      </c>
      <c r="BG542" s="149">
        <f>IF(U542="zákl. přenesená",N542,0)</f>
        <v>0</v>
      </c>
      <c r="BH542" s="149">
        <f>IF(U542="sníž. přenesená",N542,0)</f>
        <v>0</v>
      </c>
      <c r="BI542" s="149">
        <f>IF(U542="nulová",N542,0)</f>
        <v>0</v>
      </c>
      <c r="BJ542" s="21" t="s">
        <v>22</v>
      </c>
      <c r="BK542" s="149">
        <f>ROUND(L542*K542,2)</f>
        <v>0</v>
      </c>
      <c r="BL542" s="21" t="s">
        <v>252</v>
      </c>
      <c r="BM542" s="21" t="s">
        <v>927</v>
      </c>
    </row>
    <row r="543" spans="2:65" s="10" customFormat="1" ht="16.5" customHeight="1">
      <c r="B543" s="150"/>
      <c r="C543" s="151"/>
      <c r="D543" s="151"/>
      <c r="E543" s="152" t="s">
        <v>5</v>
      </c>
      <c r="F543" s="241" t="s">
        <v>914</v>
      </c>
      <c r="G543" s="242"/>
      <c r="H543" s="242"/>
      <c r="I543" s="242"/>
      <c r="J543" s="151"/>
      <c r="K543" s="153">
        <v>7.44</v>
      </c>
      <c r="L543" s="151"/>
      <c r="M543" s="151"/>
      <c r="N543" s="151"/>
      <c r="O543" s="151"/>
      <c r="P543" s="151"/>
      <c r="Q543" s="151"/>
      <c r="R543" s="154"/>
      <c r="T543" s="155"/>
      <c r="U543" s="151"/>
      <c r="V543" s="151"/>
      <c r="W543" s="151"/>
      <c r="X543" s="151"/>
      <c r="Y543" s="151"/>
      <c r="Z543" s="151"/>
      <c r="AA543" s="156"/>
      <c r="AT543" s="157" t="s">
        <v>181</v>
      </c>
      <c r="AU543" s="157" t="s">
        <v>123</v>
      </c>
      <c r="AV543" s="10" t="s">
        <v>123</v>
      </c>
      <c r="AW543" s="10" t="s">
        <v>33</v>
      </c>
      <c r="AX543" s="10" t="s">
        <v>75</v>
      </c>
      <c r="AY543" s="157" t="s">
        <v>173</v>
      </c>
    </row>
    <row r="544" spans="2:65" s="10" customFormat="1" ht="16.5" customHeight="1">
      <c r="B544" s="150"/>
      <c r="C544" s="151"/>
      <c r="D544" s="151"/>
      <c r="E544" s="152" t="s">
        <v>5</v>
      </c>
      <c r="F544" s="245" t="s">
        <v>915</v>
      </c>
      <c r="G544" s="246"/>
      <c r="H544" s="246"/>
      <c r="I544" s="246"/>
      <c r="J544" s="151"/>
      <c r="K544" s="153">
        <v>5.62</v>
      </c>
      <c r="L544" s="151"/>
      <c r="M544" s="151"/>
      <c r="N544" s="151"/>
      <c r="O544" s="151"/>
      <c r="P544" s="151"/>
      <c r="Q544" s="151"/>
      <c r="R544" s="154"/>
      <c r="T544" s="155"/>
      <c r="U544" s="151"/>
      <c r="V544" s="151"/>
      <c r="W544" s="151"/>
      <c r="X544" s="151"/>
      <c r="Y544" s="151"/>
      <c r="Z544" s="151"/>
      <c r="AA544" s="156"/>
      <c r="AT544" s="157" t="s">
        <v>181</v>
      </c>
      <c r="AU544" s="157" t="s">
        <v>123</v>
      </c>
      <c r="AV544" s="10" t="s">
        <v>123</v>
      </c>
      <c r="AW544" s="10" t="s">
        <v>33</v>
      </c>
      <c r="AX544" s="10" t="s">
        <v>75</v>
      </c>
      <c r="AY544" s="157" t="s">
        <v>173</v>
      </c>
    </row>
    <row r="545" spans="2:65" s="10" customFormat="1" ht="25.5" customHeight="1">
      <c r="B545" s="150"/>
      <c r="C545" s="151"/>
      <c r="D545" s="151"/>
      <c r="E545" s="152" t="s">
        <v>5</v>
      </c>
      <c r="F545" s="245" t="s">
        <v>916</v>
      </c>
      <c r="G545" s="246"/>
      <c r="H545" s="246"/>
      <c r="I545" s="246"/>
      <c r="J545" s="151"/>
      <c r="K545" s="153">
        <v>7.3179999999999996</v>
      </c>
      <c r="L545" s="151"/>
      <c r="M545" s="151"/>
      <c r="N545" s="151"/>
      <c r="O545" s="151"/>
      <c r="P545" s="151"/>
      <c r="Q545" s="151"/>
      <c r="R545" s="154"/>
      <c r="T545" s="155"/>
      <c r="U545" s="151"/>
      <c r="V545" s="151"/>
      <c r="W545" s="151"/>
      <c r="X545" s="151"/>
      <c r="Y545" s="151"/>
      <c r="Z545" s="151"/>
      <c r="AA545" s="156"/>
      <c r="AT545" s="157" t="s">
        <v>181</v>
      </c>
      <c r="AU545" s="157" t="s">
        <v>123</v>
      </c>
      <c r="AV545" s="10" t="s">
        <v>123</v>
      </c>
      <c r="AW545" s="10" t="s">
        <v>33</v>
      </c>
      <c r="AX545" s="10" t="s">
        <v>75</v>
      </c>
      <c r="AY545" s="157" t="s">
        <v>173</v>
      </c>
    </row>
    <row r="546" spans="2:65" s="11" customFormat="1" ht="16.5" customHeight="1">
      <c r="B546" s="158"/>
      <c r="C546" s="159"/>
      <c r="D546" s="159"/>
      <c r="E546" s="160" t="s">
        <v>5</v>
      </c>
      <c r="F546" s="243" t="s">
        <v>182</v>
      </c>
      <c r="G546" s="244"/>
      <c r="H546" s="244"/>
      <c r="I546" s="244"/>
      <c r="J546" s="159"/>
      <c r="K546" s="161">
        <v>20.378</v>
      </c>
      <c r="L546" s="159"/>
      <c r="M546" s="159"/>
      <c r="N546" s="159"/>
      <c r="O546" s="159"/>
      <c r="P546" s="159"/>
      <c r="Q546" s="159"/>
      <c r="R546" s="162"/>
      <c r="T546" s="163"/>
      <c r="U546" s="159"/>
      <c r="V546" s="159"/>
      <c r="W546" s="159"/>
      <c r="X546" s="159"/>
      <c r="Y546" s="159"/>
      <c r="Z546" s="159"/>
      <c r="AA546" s="164"/>
      <c r="AT546" s="165" t="s">
        <v>181</v>
      </c>
      <c r="AU546" s="165" t="s">
        <v>123</v>
      </c>
      <c r="AV546" s="11" t="s">
        <v>178</v>
      </c>
      <c r="AW546" s="11" t="s">
        <v>33</v>
      </c>
      <c r="AX546" s="11" t="s">
        <v>22</v>
      </c>
      <c r="AY546" s="165" t="s">
        <v>173</v>
      </c>
    </row>
    <row r="547" spans="2:65" s="1" customFormat="1" ht="25.5" customHeight="1">
      <c r="B547" s="140"/>
      <c r="C547" s="141" t="s">
        <v>928</v>
      </c>
      <c r="D547" s="141" t="s">
        <v>174</v>
      </c>
      <c r="E547" s="142" t="s">
        <v>929</v>
      </c>
      <c r="F547" s="239" t="s">
        <v>930</v>
      </c>
      <c r="G547" s="239"/>
      <c r="H547" s="239"/>
      <c r="I547" s="239"/>
      <c r="J547" s="143" t="s">
        <v>524</v>
      </c>
      <c r="K547" s="144">
        <v>2.8</v>
      </c>
      <c r="L547" s="240"/>
      <c r="M547" s="240"/>
      <c r="N547" s="240">
        <f>ROUND(L547*K547,2)</f>
        <v>0</v>
      </c>
      <c r="O547" s="240"/>
      <c r="P547" s="240"/>
      <c r="Q547" s="240"/>
      <c r="R547" s="145"/>
      <c r="T547" s="146" t="s">
        <v>5</v>
      </c>
      <c r="U547" s="43" t="s">
        <v>40</v>
      </c>
      <c r="V547" s="147">
        <v>0</v>
      </c>
      <c r="W547" s="147">
        <f>V547*K547</f>
        <v>0</v>
      </c>
      <c r="X547" s="147">
        <v>0</v>
      </c>
      <c r="Y547" s="147">
        <f>X547*K547</f>
        <v>0</v>
      </c>
      <c r="Z547" s="147">
        <v>0</v>
      </c>
      <c r="AA547" s="148">
        <f>Z547*K547</f>
        <v>0</v>
      </c>
      <c r="AR547" s="21" t="s">
        <v>252</v>
      </c>
      <c r="AT547" s="21" t="s">
        <v>174</v>
      </c>
      <c r="AU547" s="21" t="s">
        <v>123</v>
      </c>
      <c r="AY547" s="21" t="s">
        <v>173</v>
      </c>
      <c r="BE547" s="149">
        <f>IF(U547="základní",N547,0)</f>
        <v>0</v>
      </c>
      <c r="BF547" s="149">
        <f>IF(U547="snížená",N547,0)</f>
        <v>0</v>
      </c>
      <c r="BG547" s="149">
        <f>IF(U547="zákl. přenesená",N547,0)</f>
        <v>0</v>
      </c>
      <c r="BH547" s="149">
        <f>IF(U547="sníž. přenesená",N547,0)</f>
        <v>0</v>
      </c>
      <c r="BI547" s="149">
        <f>IF(U547="nulová",N547,0)</f>
        <v>0</v>
      </c>
      <c r="BJ547" s="21" t="s">
        <v>22</v>
      </c>
      <c r="BK547" s="149">
        <f>ROUND(L547*K547,2)</f>
        <v>0</v>
      </c>
      <c r="BL547" s="21" t="s">
        <v>252</v>
      </c>
      <c r="BM547" s="21" t="s">
        <v>931</v>
      </c>
    </row>
    <row r="548" spans="2:65" s="9" customFormat="1" ht="29.85" customHeight="1">
      <c r="B548" s="129"/>
      <c r="C548" s="130"/>
      <c r="D548" s="139" t="s">
        <v>157</v>
      </c>
      <c r="E548" s="139"/>
      <c r="F548" s="139"/>
      <c r="G548" s="139"/>
      <c r="H548" s="139"/>
      <c r="I548" s="139"/>
      <c r="J548" s="139"/>
      <c r="K548" s="139"/>
      <c r="L548" s="139"/>
      <c r="M548" s="139"/>
      <c r="N548" s="251">
        <f>BK548</f>
        <v>0</v>
      </c>
      <c r="O548" s="252"/>
      <c r="P548" s="252"/>
      <c r="Q548" s="252"/>
      <c r="R548" s="132"/>
      <c r="T548" s="133"/>
      <c r="U548" s="130"/>
      <c r="V548" s="130"/>
      <c r="W548" s="134">
        <f>SUM(W549:W562)</f>
        <v>33.364655999999997</v>
      </c>
      <c r="X548" s="130"/>
      <c r="Y548" s="134">
        <f>SUM(Y549:Y562)</f>
        <v>0.14828736000000001</v>
      </c>
      <c r="Z548" s="130"/>
      <c r="AA548" s="135">
        <f>SUM(AA549:AA562)</f>
        <v>0</v>
      </c>
      <c r="AR548" s="136" t="s">
        <v>123</v>
      </c>
      <c r="AT548" s="137" t="s">
        <v>74</v>
      </c>
      <c r="AU548" s="137" t="s">
        <v>22</v>
      </c>
      <c r="AY548" s="136" t="s">
        <v>173</v>
      </c>
      <c r="BK548" s="138">
        <f>SUM(BK549:BK562)</f>
        <v>0</v>
      </c>
    </row>
    <row r="549" spans="2:65" s="1" customFormat="1" ht="25.5" customHeight="1">
      <c r="B549" s="140"/>
      <c r="C549" s="141" t="s">
        <v>932</v>
      </c>
      <c r="D549" s="141" t="s">
        <v>174</v>
      </c>
      <c r="E549" s="142" t="s">
        <v>933</v>
      </c>
      <c r="F549" s="239" t="s">
        <v>934</v>
      </c>
      <c r="G549" s="239"/>
      <c r="H549" s="239"/>
      <c r="I549" s="239"/>
      <c r="J549" s="143" t="s">
        <v>235</v>
      </c>
      <c r="K549" s="144">
        <v>285.16800000000001</v>
      </c>
      <c r="L549" s="240"/>
      <c r="M549" s="240"/>
      <c r="N549" s="240">
        <f>ROUND(L549*K549,2)</f>
        <v>0</v>
      </c>
      <c r="O549" s="240"/>
      <c r="P549" s="240"/>
      <c r="Q549" s="240"/>
      <c r="R549" s="145"/>
      <c r="T549" s="146" t="s">
        <v>5</v>
      </c>
      <c r="U549" s="43" t="s">
        <v>40</v>
      </c>
      <c r="V549" s="147">
        <v>3.1E-2</v>
      </c>
      <c r="W549" s="147">
        <f>V549*K549</f>
        <v>8.8402080000000005</v>
      </c>
      <c r="X549" s="147">
        <v>1.9000000000000001E-4</v>
      </c>
      <c r="Y549" s="147">
        <f>X549*K549</f>
        <v>5.4181920000000001E-2</v>
      </c>
      <c r="Z549" s="147">
        <v>0</v>
      </c>
      <c r="AA549" s="148">
        <f>Z549*K549</f>
        <v>0</v>
      </c>
      <c r="AR549" s="21" t="s">
        <v>252</v>
      </c>
      <c r="AT549" s="21" t="s">
        <v>174</v>
      </c>
      <c r="AU549" s="21" t="s">
        <v>123</v>
      </c>
      <c r="AY549" s="21" t="s">
        <v>173</v>
      </c>
      <c r="BE549" s="149">
        <f>IF(U549="základní",N549,0)</f>
        <v>0</v>
      </c>
      <c r="BF549" s="149">
        <f>IF(U549="snížená",N549,0)</f>
        <v>0</v>
      </c>
      <c r="BG549" s="149">
        <f>IF(U549="zákl. přenesená",N549,0)</f>
        <v>0</v>
      </c>
      <c r="BH549" s="149">
        <f>IF(U549="sníž. přenesená",N549,0)</f>
        <v>0</v>
      </c>
      <c r="BI549" s="149">
        <f>IF(U549="nulová",N549,0)</f>
        <v>0</v>
      </c>
      <c r="BJ549" s="21" t="s">
        <v>22</v>
      </c>
      <c r="BK549" s="149">
        <f>ROUND(L549*K549,2)</f>
        <v>0</v>
      </c>
      <c r="BL549" s="21" t="s">
        <v>252</v>
      </c>
      <c r="BM549" s="21" t="s">
        <v>935</v>
      </c>
    </row>
    <row r="550" spans="2:65" s="1" customFormat="1" ht="25.5" customHeight="1">
      <c r="B550" s="140"/>
      <c r="C550" s="141" t="s">
        <v>936</v>
      </c>
      <c r="D550" s="141" t="s">
        <v>174</v>
      </c>
      <c r="E550" s="142" t="s">
        <v>937</v>
      </c>
      <c r="F550" s="239" t="s">
        <v>938</v>
      </c>
      <c r="G550" s="239"/>
      <c r="H550" s="239"/>
      <c r="I550" s="239"/>
      <c r="J550" s="143" t="s">
        <v>235</v>
      </c>
      <c r="K550" s="144">
        <v>285.16800000000001</v>
      </c>
      <c r="L550" s="240"/>
      <c r="M550" s="240"/>
      <c r="N550" s="240">
        <f>ROUND(L550*K550,2)</f>
        <v>0</v>
      </c>
      <c r="O550" s="240"/>
      <c r="P550" s="240"/>
      <c r="Q550" s="240"/>
      <c r="R550" s="145"/>
      <c r="T550" s="146" t="s">
        <v>5</v>
      </c>
      <c r="U550" s="43" t="s">
        <v>40</v>
      </c>
      <c r="V550" s="147">
        <v>3.3000000000000002E-2</v>
      </c>
      <c r="W550" s="147">
        <f>V550*K550</f>
        <v>9.4105439999999998</v>
      </c>
      <c r="X550" s="147">
        <v>2.0000000000000001E-4</v>
      </c>
      <c r="Y550" s="147">
        <f>X550*K550</f>
        <v>5.7033600000000004E-2</v>
      </c>
      <c r="Z550" s="147">
        <v>0</v>
      </c>
      <c r="AA550" s="148">
        <f>Z550*K550</f>
        <v>0</v>
      </c>
      <c r="AR550" s="21" t="s">
        <v>252</v>
      </c>
      <c r="AT550" s="21" t="s">
        <v>174</v>
      </c>
      <c r="AU550" s="21" t="s">
        <v>123</v>
      </c>
      <c r="AY550" s="21" t="s">
        <v>173</v>
      </c>
      <c r="BE550" s="149">
        <f>IF(U550="základní",N550,0)</f>
        <v>0</v>
      </c>
      <c r="BF550" s="149">
        <f>IF(U550="snížená",N550,0)</f>
        <v>0</v>
      </c>
      <c r="BG550" s="149">
        <f>IF(U550="zákl. přenesená",N550,0)</f>
        <v>0</v>
      </c>
      <c r="BH550" s="149">
        <f>IF(U550="sníž. přenesená",N550,0)</f>
        <v>0</v>
      </c>
      <c r="BI550" s="149">
        <f>IF(U550="nulová",N550,0)</f>
        <v>0</v>
      </c>
      <c r="BJ550" s="21" t="s">
        <v>22</v>
      </c>
      <c r="BK550" s="149">
        <f>ROUND(L550*K550,2)</f>
        <v>0</v>
      </c>
      <c r="BL550" s="21" t="s">
        <v>252</v>
      </c>
      <c r="BM550" s="21" t="s">
        <v>939</v>
      </c>
    </row>
    <row r="551" spans="2:65" s="1" customFormat="1" ht="16.5" customHeight="1">
      <c r="B551" s="140"/>
      <c r="C551" s="141" t="s">
        <v>940</v>
      </c>
      <c r="D551" s="141" t="s">
        <v>174</v>
      </c>
      <c r="E551" s="142" t="s">
        <v>941</v>
      </c>
      <c r="F551" s="239" t="s">
        <v>942</v>
      </c>
      <c r="G551" s="239"/>
      <c r="H551" s="239"/>
      <c r="I551" s="239"/>
      <c r="J551" s="143" t="s">
        <v>235</v>
      </c>
      <c r="K551" s="144">
        <v>285.16800000000001</v>
      </c>
      <c r="L551" s="240"/>
      <c r="M551" s="240"/>
      <c r="N551" s="240">
        <f>ROUND(L551*K551,2)</f>
        <v>0</v>
      </c>
      <c r="O551" s="240"/>
      <c r="P551" s="240"/>
      <c r="Q551" s="240"/>
      <c r="R551" s="145"/>
      <c r="T551" s="146" t="s">
        <v>5</v>
      </c>
      <c r="U551" s="43" t="s">
        <v>40</v>
      </c>
      <c r="V551" s="147">
        <v>5.2999999999999999E-2</v>
      </c>
      <c r="W551" s="147">
        <f>V551*K551</f>
        <v>15.113904</v>
      </c>
      <c r="X551" s="147">
        <v>1.2999999999999999E-4</v>
      </c>
      <c r="Y551" s="147">
        <f>X551*K551</f>
        <v>3.7071839999999995E-2</v>
      </c>
      <c r="Z551" s="147">
        <v>0</v>
      </c>
      <c r="AA551" s="148">
        <f>Z551*K551</f>
        <v>0</v>
      </c>
      <c r="AR551" s="21" t="s">
        <v>252</v>
      </c>
      <c r="AT551" s="21" t="s">
        <v>174</v>
      </c>
      <c r="AU551" s="21" t="s">
        <v>123</v>
      </c>
      <c r="AY551" s="21" t="s">
        <v>173</v>
      </c>
      <c r="BE551" s="149">
        <f>IF(U551="základní",N551,0)</f>
        <v>0</v>
      </c>
      <c r="BF551" s="149">
        <f>IF(U551="snížená",N551,0)</f>
        <v>0</v>
      </c>
      <c r="BG551" s="149">
        <f>IF(U551="zákl. přenesená",N551,0)</f>
        <v>0</v>
      </c>
      <c r="BH551" s="149">
        <f>IF(U551="sníž. přenesená",N551,0)</f>
        <v>0</v>
      </c>
      <c r="BI551" s="149">
        <f>IF(U551="nulová",N551,0)</f>
        <v>0</v>
      </c>
      <c r="BJ551" s="21" t="s">
        <v>22</v>
      </c>
      <c r="BK551" s="149">
        <f>ROUND(L551*K551,2)</f>
        <v>0</v>
      </c>
      <c r="BL551" s="21" t="s">
        <v>252</v>
      </c>
      <c r="BM551" s="21" t="s">
        <v>943</v>
      </c>
    </row>
    <row r="552" spans="2:65" s="12" customFormat="1" ht="16.5" customHeight="1">
      <c r="B552" s="170"/>
      <c r="C552" s="171"/>
      <c r="D552" s="171"/>
      <c r="E552" s="172" t="s">
        <v>5</v>
      </c>
      <c r="F552" s="253" t="s">
        <v>944</v>
      </c>
      <c r="G552" s="254"/>
      <c r="H552" s="254"/>
      <c r="I552" s="254"/>
      <c r="J552" s="171"/>
      <c r="K552" s="172" t="s">
        <v>5</v>
      </c>
      <c r="L552" s="171"/>
      <c r="M552" s="171"/>
      <c r="N552" s="171"/>
      <c r="O552" s="171"/>
      <c r="P552" s="171"/>
      <c r="Q552" s="171"/>
      <c r="R552" s="173"/>
      <c r="T552" s="174"/>
      <c r="U552" s="171"/>
      <c r="V552" s="171"/>
      <c r="W552" s="171"/>
      <c r="X552" s="171"/>
      <c r="Y552" s="171"/>
      <c r="Z552" s="171"/>
      <c r="AA552" s="175"/>
      <c r="AT552" s="176" t="s">
        <v>181</v>
      </c>
      <c r="AU552" s="176" t="s">
        <v>123</v>
      </c>
      <c r="AV552" s="12" t="s">
        <v>22</v>
      </c>
      <c r="AW552" s="12" t="s">
        <v>33</v>
      </c>
      <c r="AX552" s="12" t="s">
        <v>75</v>
      </c>
      <c r="AY552" s="176" t="s">
        <v>173</v>
      </c>
    </row>
    <row r="553" spans="2:65" s="10" customFormat="1" ht="25.5" customHeight="1">
      <c r="B553" s="150"/>
      <c r="C553" s="151"/>
      <c r="D553" s="151"/>
      <c r="E553" s="152" t="s">
        <v>5</v>
      </c>
      <c r="F553" s="245" t="s">
        <v>313</v>
      </c>
      <c r="G553" s="246"/>
      <c r="H553" s="246"/>
      <c r="I553" s="246"/>
      <c r="J553" s="151"/>
      <c r="K553" s="153">
        <v>46.63</v>
      </c>
      <c r="L553" s="151"/>
      <c r="M553" s="151"/>
      <c r="N553" s="151"/>
      <c r="O553" s="151"/>
      <c r="P553" s="151"/>
      <c r="Q553" s="151"/>
      <c r="R553" s="154"/>
      <c r="T553" s="155"/>
      <c r="U553" s="151"/>
      <c r="V553" s="151"/>
      <c r="W553" s="151"/>
      <c r="X553" s="151"/>
      <c r="Y553" s="151"/>
      <c r="Z553" s="151"/>
      <c r="AA553" s="156"/>
      <c r="AT553" s="157" t="s">
        <v>181</v>
      </c>
      <c r="AU553" s="157" t="s">
        <v>123</v>
      </c>
      <c r="AV553" s="10" t="s">
        <v>123</v>
      </c>
      <c r="AW553" s="10" t="s">
        <v>33</v>
      </c>
      <c r="AX553" s="10" t="s">
        <v>75</v>
      </c>
      <c r="AY553" s="157" t="s">
        <v>173</v>
      </c>
    </row>
    <row r="554" spans="2:65" s="10" customFormat="1" ht="16.5" customHeight="1">
      <c r="B554" s="150"/>
      <c r="C554" s="151"/>
      <c r="D554" s="151"/>
      <c r="E554" s="152" t="s">
        <v>5</v>
      </c>
      <c r="F554" s="245" t="s">
        <v>314</v>
      </c>
      <c r="G554" s="246"/>
      <c r="H554" s="246"/>
      <c r="I554" s="246"/>
      <c r="J554" s="151"/>
      <c r="K554" s="153">
        <v>34.06</v>
      </c>
      <c r="L554" s="151"/>
      <c r="M554" s="151"/>
      <c r="N554" s="151"/>
      <c r="O554" s="151"/>
      <c r="P554" s="151"/>
      <c r="Q554" s="151"/>
      <c r="R554" s="154"/>
      <c r="T554" s="155"/>
      <c r="U554" s="151"/>
      <c r="V554" s="151"/>
      <c r="W554" s="151"/>
      <c r="X554" s="151"/>
      <c r="Y554" s="151"/>
      <c r="Z554" s="151"/>
      <c r="AA554" s="156"/>
      <c r="AT554" s="157" t="s">
        <v>181</v>
      </c>
      <c r="AU554" s="157" t="s">
        <v>123</v>
      </c>
      <c r="AV554" s="10" t="s">
        <v>123</v>
      </c>
      <c r="AW554" s="10" t="s">
        <v>33</v>
      </c>
      <c r="AX554" s="10" t="s">
        <v>75</v>
      </c>
      <c r="AY554" s="157" t="s">
        <v>173</v>
      </c>
    </row>
    <row r="555" spans="2:65" s="12" customFormat="1" ht="16.5" customHeight="1">
      <c r="B555" s="170"/>
      <c r="C555" s="171"/>
      <c r="D555" s="171"/>
      <c r="E555" s="172" t="s">
        <v>5</v>
      </c>
      <c r="F555" s="249" t="s">
        <v>945</v>
      </c>
      <c r="G555" s="250"/>
      <c r="H555" s="250"/>
      <c r="I555" s="250"/>
      <c r="J555" s="171"/>
      <c r="K555" s="172" t="s">
        <v>5</v>
      </c>
      <c r="L555" s="171"/>
      <c r="M555" s="171"/>
      <c r="N555" s="171"/>
      <c r="O555" s="171"/>
      <c r="P555" s="171"/>
      <c r="Q555" s="171"/>
      <c r="R555" s="173"/>
      <c r="T555" s="174"/>
      <c r="U555" s="171"/>
      <c r="V555" s="171"/>
      <c r="W555" s="171"/>
      <c r="X555" s="171"/>
      <c r="Y555" s="171"/>
      <c r="Z555" s="171"/>
      <c r="AA555" s="175"/>
      <c r="AT555" s="176" t="s">
        <v>181</v>
      </c>
      <c r="AU555" s="176" t="s">
        <v>123</v>
      </c>
      <c r="AV555" s="12" t="s">
        <v>22</v>
      </c>
      <c r="AW555" s="12" t="s">
        <v>33</v>
      </c>
      <c r="AX555" s="12" t="s">
        <v>75</v>
      </c>
      <c r="AY555" s="176" t="s">
        <v>173</v>
      </c>
    </row>
    <row r="556" spans="2:65" s="10" customFormat="1" ht="16.5" customHeight="1">
      <c r="B556" s="150"/>
      <c r="C556" s="151"/>
      <c r="D556" s="151"/>
      <c r="E556" s="152" t="s">
        <v>5</v>
      </c>
      <c r="F556" s="245" t="s">
        <v>319</v>
      </c>
      <c r="G556" s="246"/>
      <c r="H556" s="246"/>
      <c r="I556" s="246"/>
      <c r="J556" s="151"/>
      <c r="K556" s="153">
        <v>10.865</v>
      </c>
      <c r="L556" s="151"/>
      <c r="M556" s="151"/>
      <c r="N556" s="151"/>
      <c r="O556" s="151"/>
      <c r="P556" s="151"/>
      <c r="Q556" s="151"/>
      <c r="R556" s="154"/>
      <c r="T556" s="155"/>
      <c r="U556" s="151"/>
      <c r="V556" s="151"/>
      <c r="W556" s="151"/>
      <c r="X556" s="151"/>
      <c r="Y556" s="151"/>
      <c r="Z556" s="151"/>
      <c r="AA556" s="156"/>
      <c r="AT556" s="157" t="s">
        <v>181</v>
      </c>
      <c r="AU556" s="157" t="s">
        <v>123</v>
      </c>
      <c r="AV556" s="10" t="s">
        <v>123</v>
      </c>
      <c r="AW556" s="10" t="s">
        <v>33</v>
      </c>
      <c r="AX556" s="10" t="s">
        <v>75</v>
      </c>
      <c r="AY556" s="157" t="s">
        <v>173</v>
      </c>
    </row>
    <row r="557" spans="2:65" s="12" customFormat="1" ht="16.5" customHeight="1">
      <c r="B557" s="170"/>
      <c r="C557" s="171"/>
      <c r="D557" s="171"/>
      <c r="E557" s="172" t="s">
        <v>5</v>
      </c>
      <c r="F557" s="249" t="s">
        <v>320</v>
      </c>
      <c r="G557" s="250"/>
      <c r="H557" s="250"/>
      <c r="I557" s="250"/>
      <c r="J557" s="171"/>
      <c r="K557" s="172" t="s">
        <v>5</v>
      </c>
      <c r="L557" s="171"/>
      <c r="M557" s="171"/>
      <c r="N557" s="171"/>
      <c r="O557" s="171"/>
      <c r="P557" s="171"/>
      <c r="Q557" s="171"/>
      <c r="R557" s="173"/>
      <c r="T557" s="174"/>
      <c r="U557" s="171"/>
      <c r="V557" s="171"/>
      <c r="W557" s="171"/>
      <c r="X557" s="171"/>
      <c r="Y557" s="171"/>
      <c r="Z557" s="171"/>
      <c r="AA557" s="175"/>
      <c r="AT557" s="176" t="s">
        <v>181</v>
      </c>
      <c r="AU557" s="176" t="s">
        <v>123</v>
      </c>
      <c r="AV557" s="12" t="s">
        <v>22</v>
      </c>
      <c r="AW557" s="12" t="s">
        <v>33</v>
      </c>
      <c r="AX557" s="12" t="s">
        <v>75</v>
      </c>
      <c r="AY557" s="176" t="s">
        <v>173</v>
      </c>
    </row>
    <row r="558" spans="2:65" s="10" customFormat="1" ht="16.5" customHeight="1">
      <c r="B558" s="150"/>
      <c r="C558" s="151"/>
      <c r="D558" s="151"/>
      <c r="E558" s="152" t="s">
        <v>5</v>
      </c>
      <c r="F558" s="245" t="s">
        <v>321</v>
      </c>
      <c r="G558" s="246"/>
      <c r="H558" s="246"/>
      <c r="I558" s="246"/>
      <c r="J558" s="151"/>
      <c r="K558" s="153">
        <v>34.459000000000003</v>
      </c>
      <c r="L558" s="151"/>
      <c r="M558" s="151"/>
      <c r="N558" s="151"/>
      <c r="O558" s="151"/>
      <c r="P558" s="151"/>
      <c r="Q558" s="151"/>
      <c r="R558" s="154"/>
      <c r="T558" s="155"/>
      <c r="U558" s="151"/>
      <c r="V558" s="151"/>
      <c r="W558" s="151"/>
      <c r="X558" s="151"/>
      <c r="Y558" s="151"/>
      <c r="Z558" s="151"/>
      <c r="AA558" s="156"/>
      <c r="AT558" s="157" t="s">
        <v>181</v>
      </c>
      <c r="AU558" s="157" t="s">
        <v>123</v>
      </c>
      <c r="AV558" s="10" t="s">
        <v>123</v>
      </c>
      <c r="AW558" s="10" t="s">
        <v>33</v>
      </c>
      <c r="AX558" s="10" t="s">
        <v>75</v>
      </c>
      <c r="AY558" s="157" t="s">
        <v>173</v>
      </c>
    </row>
    <row r="559" spans="2:65" s="10" customFormat="1" ht="16.5" customHeight="1">
      <c r="B559" s="150"/>
      <c r="C559" s="151"/>
      <c r="D559" s="151"/>
      <c r="E559" s="152" t="s">
        <v>5</v>
      </c>
      <c r="F559" s="245" t="s">
        <v>322</v>
      </c>
      <c r="G559" s="246"/>
      <c r="H559" s="246"/>
      <c r="I559" s="246"/>
      <c r="J559" s="151"/>
      <c r="K559" s="153">
        <v>14.98</v>
      </c>
      <c r="L559" s="151"/>
      <c r="M559" s="151"/>
      <c r="N559" s="151"/>
      <c r="O559" s="151"/>
      <c r="P559" s="151"/>
      <c r="Q559" s="151"/>
      <c r="R559" s="154"/>
      <c r="T559" s="155"/>
      <c r="U559" s="151"/>
      <c r="V559" s="151"/>
      <c r="W559" s="151"/>
      <c r="X559" s="151"/>
      <c r="Y559" s="151"/>
      <c r="Z559" s="151"/>
      <c r="AA559" s="156"/>
      <c r="AT559" s="157" t="s">
        <v>181</v>
      </c>
      <c r="AU559" s="157" t="s">
        <v>123</v>
      </c>
      <c r="AV559" s="10" t="s">
        <v>123</v>
      </c>
      <c r="AW559" s="10" t="s">
        <v>33</v>
      </c>
      <c r="AX559" s="10" t="s">
        <v>75</v>
      </c>
      <c r="AY559" s="157" t="s">
        <v>173</v>
      </c>
    </row>
    <row r="560" spans="2:65" s="10" customFormat="1" ht="16.5" customHeight="1">
      <c r="B560" s="150"/>
      <c r="C560" s="151"/>
      <c r="D560" s="151"/>
      <c r="E560" s="152" t="s">
        <v>5</v>
      </c>
      <c r="F560" s="245" t="s">
        <v>323</v>
      </c>
      <c r="G560" s="246"/>
      <c r="H560" s="246"/>
      <c r="I560" s="246"/>
      <c r="J560" s="151"/>
      <c r="K560" s="153">
        <v>4.8</v>
      </c>
      <c r="L560" s="151"/>
      <c r="M560" s="151"/>
      <c r="N560" s="151"/>
      <c r="O560" s="151"/>
      <c r="P560" s="151"/>
      <c r="Q560" s="151"/>
      <c r="R560" s="154"/>
      <c r="T560" s="155"/>
      <c r="U560" s="151"/>
      <c r="V560" s="151"/>
      <c r="W560" s="151"/>
      <c r="X560" s="151"/>
      <c r="Y560" s="151"/>
      <c r="Z560" s="151"/>
      <c r="AA560" s="156"/>
      <c r="AT560" s="157" t="s">
        <v>181</v>
      </c>
      <c r="AU560" s="157" t="s">
        <v>123</v>
      </c>
      <c r="AV560" s="10" t="s">
        <v>123</v>
      </c>
      <c r="AW560" s="10" t="s">
        <v>33</v>
      </c>
      <c r="AX560" s="10" t="s">
        <v>75</v>
      </c>
      <c r="AY560" s="157" t="s">
        <v>173</v>
      </c>
    </row>
    <row r="561" spans="2:51" s="10" customFormat="1" ht="16.5" customHeight="1">
      <c r="B561" s="150"/>
      <c r="C561" s="151"/>
      <c r="D561" s="151"/>
      <c r="E561" s="152" t="s">
        <v>5</v>
      </c>
      <c r="F561" s="245" t="s">
        <v>946</v>
      </c>
      <c r="G561" s="246"/>
      <c r="H561" s="246"/>
      <c r="I561" s="246"/>
      <c r="J561" s="151"/>
      <c r="K561" s="153">
        <v>139.374</v>
      </c>
      <c r="L561" s="151"/>
      <c r="M561" s="151"/>
      <c r="N561" s="151"/>
      <c r="O561" s="151"/>
      <c r="P561" s="151"/>
      <c r="Q561" s="151"/>
      <c r="R561" s="154"/>
      <c r="T561" s="155"/>
      <c r="U561" s="151"/>
      <c r="V561" s="151"/>
      <c r="W561" s="151"/>
      <c r="X561" s="151"/>
      <c r="Y561" s="151"/>
      <c r="Z561" s="151"/>
      <c r="AA561" s="156"/>
      <c r="AT561" s="157" t="s">
        <v>181</v>
      </c>
      <c r="AU561" s="157" t="s">
        <v>123</v>
      </c>
      <c r="AV561" s="10" t="s">
        <v>123</v>
      </c>
      <c r="AW561" s="10" t="s">
        <v>33</v>
      </c>
      <c r="AX561" s="10" t="s">
        <v>75</v>
      </c>
      <c r="AY561" s="157" t="s">
        <v>173</v>
      </c>
    </row>
    <row r="562" spans="2:51" s="11" customFormat="1" ht="16.5" customHeight="1">
      <c r="B562" s="158"/>
      <c r="C562" s="159"/>
      <c r="D562" s="159"/>
      <c r="E562" s="160" t="s">
        <v>5</v>
      </c>
      <c r="F562" s="243" t="s">
        <v>182</v>
      </c>
      <c r="G562" s="244"/>
      <c r="H562" s="244"/>
      <c r="I562" s="244"/>
      <c r="J562" s="159"/>
      <c r="K562" s="161">
        <v>285.16800000000001</v>
      </c>
      <c r="L562" s="159"/>
      <c r="M562" s="159"/>
      <c r="N562" s="159"/>
      <c r="O562" s="159"/>
      <c r="P562" s="159"/>
      <c r="Q562" s="159"/>
      <c r="R562" s="162"/>
      <c r="T562" s="177"/>
      <c r="U562" s="178"/>
      <c r="V562" s="178"/>
      <c r="W562" s="178"/>
      <c r="X562" s="178"/>
      <c r="Y562" s="178"/>
      <c r="Z562" s="178"/>
      <c r="AA562" s="179"/>
      <c r="AT562" s="165" t="s">
        <v>181</v>
      </c>
      <c r="AU562" s="165" t="s">
        <v>123</v>
      </c>
      <c r="AV562" s="11" t="s">
        <v>178</v>
      </c>
      <c r="AW562" s="11" t="s">
        <v>33</v>
      </c>
      <c r="AX562" s="11" t="s">
        <v>22</v>
      </c>
      <c r="AY562" s="165" t="s">
        <v>173</v>
      </c>
    </row>
    <row r="563" spans="2:51" s="1" customFormat="1" ht="6.95" customHeight="1">
      <c r="B563" s="58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60"/>
    </row>
  </sheetData>
  <mergeCells count="838">
    <mergeCell ref="S2:AC2"/>
    <mergeCell ref="N451:Q451"/>
    <mergeCell ref="N476:Q476"/>
    <mergeCell ref="N481:Q481"/>
    <mergeCell ref="N504:Q504"/>
    <mergeCell ref="N512:Q512"/>
    <mergeCell ref="N524:Q524"/>
    <mergeCell ref="N530:Q530"/>
    <mergeCell ref="N548:Q548"/>
    <mergeCell ref="N133:Q133"/>
    <mergeCell ref="N134:Q134"/>
    <mergeCell ref="N135:Q135"/>
    <mergeCell ref="N164:Q164"/>
    <mergeCell ref="N187:Q187"/>
    <mergeCell ref="N211:Q211"/>
    <mergeCell ref="N273:Q273"/>
    <mergeCell ref="N329:Q329"/>
    <mergeCell ref="N334:Q334"/>
    <mergeCell ref="N336:Q336"/>
    <mergeCell ref="N337:Q337"/>
    <mergeCell ref="N352:Q352"/>
    <mergeCell ref="N368:Q368"/>
    <mergeCell ref="N403:Q403"/>
    <mergeCell ref="N411:Q411"/>
    <mergeCell ref="H1:K1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54:I554"/>
    <mergeCell ref="F528:I528"/>
    <mergeCell ref="F517:I517"/>
    <mergeCell ref="F506:I506"/>
    <mergeCell ref="F507:I507"/>
    <mergeCell ref="F508:I508"/>
    <mergeCell ref="F509:I509"/>
    <mergeCell ref="F497:I497"/>
    <mergeCell ref="F498:I498"/>
    <mergeCell ref="F499:I499"/>
    <mergeCell ref="F489:I489"/>
    <mergeCell ref="F490:I490"/>
    <mergeCell ref="F491:I491"/>
    <mergeCell ref="F477:I477"/>
    <mergeCell ref="F470:I470"/>
    <mergeCell ref="F550:I550"/>
    <mergeCell ref="L550:M550"/>
    <mergeCell ref="N550:Q550"/>
    <mergeCell ref="F551:I551"/>
    <mergeCell ref="L551:M551"/>
    <mergeCell ref="N551:Q551"/>
    <mergeCell ref="F552:I552"/>
    <mergeCell ref="F553:I553"/>
    <mergeCell ref="F544:I544"/>
    <mergeCell ref="F545:I545"/>
    <mergeCell ref="F546:I546"/>
    <mergeCell ref="F547:I547"/>
    <mergeCell ref="L547:M547"/>
    <mergeCell ref="N547:Q547"/>
    <mergeCell ref="F549:I549"/>
    <mergeCell ref="L549:M549"/>
    <mergeCell ref="N549:Q549"/>
    <mergeCell ref="L542:M542"/>
    <mergeCell ref="N542:Q542"/>
    <mergeCell ref="F543:I543"/>
    <mergeCell ref="F532:I532"/>
    <mergeCell ref="L532:M532"/>
    <mergeCell ref="N532:Q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L541:M541"/>
    <mergeCell ref="N541:Q541"/>
    <mergeCell ref="F542:I542"/>
    <mergeCell ref="L528:M528"/>
    <mergeCell ref="N528:Q528"/>
    <mergeCell ref="F529:I529"/>
    <mergeCell ref="L529:M529"/>
    <mergeCell ref="N529:Q529"/>
    <mergeCell ref="F531:I531"/>
    <mergeCell ref="L531:M531"/>
    <mergeCell ref="N531:Q531"/>
    <mergeCell ref="F522:I522"/>
    <mergeCell ref="F523:I523"/>
    <mergeCell ref="L523:M523"/>
    <mergeCell ref="N523:Q523"/>
    <mergeCell ref="F525:I525"/>
    <mergeCell ref="L525:M525"/>
    <mergeCell ref="N525:Q525"/>
    <mergeCell ref="F526:I526"/>
    <mergeCell ref="F527:I527"/>
    <mergeCell ref="L517:M517"/>
    <mergeCell ref="N517:Q517"/>
    <mergeCell ref="F518:I518"/>
    <mergeCell ref="F519:I519"/>
    <mergeCell ref="F520:I520"/>
    <mergeCell ref="L520:M520"/>
    <mergeCell ref="N520:Q520"/>
    <mergeCell ref="F521:I521"/>
    <mergeCell ref="F511:I511"/>
    <mergeCell ref="L511:M511"/>
    <mergeCell ref="N511:Q511"/>
    <mergeCell ref="F513:I513"/>
    <mergeCell ref="L513:M513"/>
    <mergeCell ref="N513:Q513"/>
    <mergeCell ref="F514:I514"/>
    <mergeCell ref="F515:I515"/>
    <mergeCell ref="F516:I516"/>
    <mergeCell ref="L516:M516"/>
    <mergeCell ref="N516:Q516"/>
    <mergeCell ref="L509:M509"/>
    <mergeCell ref="N509:Q509"/>
    <mergeCell ref="F510:I510"/>
    <mergeCell ref="L510:M510"/>
    <mergeCell ref="N510:Q510"/>
    <mergeCell ref="F502:I502"/>
    <mergeCell ref="L502:M502"/>
    <mergeCell ref="N502:Q502"/>
    <mergeCell ref="F503:I503"/>
    <mergeCell ref="L503:M503"/>
    <mergeCell ref="N503:Q503"/>
    <mergeCell ref="F505:I505"/>
    <mergeCell ref="L505:M505"/>
    <mergeCell ref="N505:Q505"/>
    <mergeCell ref="L499:M499"/>
    <mergeCell ref="N499:Q499"/>
    <mergeCell ref="F500:I500"/>
    <mergeCell ref="L500:M500"/>
    <mergeCell ref="N500:Q500"/>
    <mergeCell ref="F501:I501"/>
    <mergeCell ref="L501:M501"/>
    <mergeCell ref="N501:Q501"/>
    <mergeCell ref="F494:I494"/>
    <mergeCell ref="L494:M494"/>
    <mergeCell ref="N494:Q494"/>
    <mergeCell ref="F495:I495"/>
    <mergeCell ref="L495:M495"/>
    <mergeCell ref="N495:Q495"/>
    <mergeCell ref="F496:I496"/>
    <mergeCell ref="L496:M496"/>
    <mergeCell ref="N496:Q496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83:I483"/>
    <mergeCell ref="F484:I484"/>
    <mergeCell ref="F485:I485"/>
    <mergeCell ref="L485:M485"/>
    <mergeCell ref="N485:Q485"/>
    <mergeCell ref="F486:I486"/>
    <mergeCell ref="F487:I487"/>
    <mergeCell ref="F488:I488"/>
    <mergeCell ref="L488:M488"/>
    <mergeCell ref="N488:Q488"/>
    <mergeCell ref="L477:M477"/>
    <mergeCell ref="N477:Q477"/>
    <mergeCell ref="F478:I478"/>
    <mergeCell ref="F479:I479"/>
    <mergeCell ref="F480:I480"/>
    <mergeCell ref="L480:M480"/>
    <mergeCell ref="N480:Q480"/>
    <mergeCell ref="F482:I482"/>
    <mergeCell ref="L482:M482"/>
    <mergeCell ref="N482:Q482"/>
    <mergeCell ref="F471:I471"/>
    <mergeCell ref="F472:I472"/>
    <mergeCell ref="L472:M472"/>
    <mergeCell ref="N472:Q472"/>
    <mergeCell ref="F473:I473"/>
    <mergeCell ref="F474:I474"/>
    <mergeCell ref="F475:I475"/>
    <mergeCell ref="L475:M475"/>
    <mergeCell ref="N475:Q475"/>
    <mergeCell ref="F464:I464"/>
    <mergeCell ref="F465:I465"/>
    <mergeCell ref="F466:I466"/>
    <mergeCell ref="L466:M466"/>
    <mergeCell ref="N466:Q466"/>
    <mergeCell ref="F467:I467"/>
    <mergeCell ref="F468:I468"/>
    <mergeCell ref="F469:I469"/>
    <mergeCell ref="L469:M469"/>
    <mergeCell ref="N469:Q469"/>
    <mergeCell ref="F458:I458"/>
    <mergeCell ref="F459:I459"/>
    <mergeCell ref="F460:I460"/>
    <mergeCell ref="L460:M460"/>
    <mergeCell ref="N460:Q460"/>
    <mergeCell ref="F461:I461"/>
    <mergeCell ref="F462:I462"/>
    <mergeCell ref="F463:I463"/>
    <mergeCell ref="L463:M463"/>
    <mergeCell ref="N463:Q463"/>
    <mergeCell ref="F455:I455"/>
    <mergeCell ref="L455:M455"/>
    <mergeCell ref="N455:Q455"/>
    <mergeCell ref="F456:I456"/>
    <mergeCell ref="L456:M456"/>
    <mergeCell ref="N456:Q456"/>
    <mergeCell ref="F457:I457"/>
    <mergeCell ref="L457:M457"/>
    <mergeCell ref="N457:Q457"/>
    <mergeCell ref="F452:I452"/>
    <mergeCell ref="L452:M452"/>
    <mergeCell ref="N452:Q452"/>
    <mergeCell ref="F453:I453"/>
    <mergeCell ref="L453:M453"/>
    <mergeCell ref="N453:Q453"/>
    <mergeCell ref="F454:I454"/>
    <mergeCell ref="L454:M454"/>
    <mergeCell ref="N454:Q454"/>
    <mergeCell ref="F446:I446"/>
    <mergeCell ref="L446:M446"/>
    <mergeCell ref="N446:Q446"/>
    <mergeCell ref="F447:I447"/>
    <mergeCell ref="F448:I448"/>
    <mergeCell ref="F449:I449"/>
    <mergeCell ref="F450:I450"/>
    <mergeCell ref="L450:M450"/>
    <mergeCell ref="N450:Q450"/>
    <mergeCell ref="F441:I441"/>
    <mergeCell ref="F442:I442"/>
    <mergeCell ref="L442:M442"/>
    <mergeCell ref="N442:Q442"/>
    <mergeCell ref="F443:I443"/>
    <mergeCell ref="F444:I444"/>
    <mergeCell ref="F445:I445"/>
    <mergeCell ref="L445:M445"/>
    <mergeCell ref="N445:Q445"/>
    <mergeCell ref="F436:I436"/>
    <mergeCell ref="F437:I437"/>
    <mergeCell ref="F438:I438"/>
    <mergeCell ref="L438:M438"/>
    <mergeCell ref="N438:Q438"/>
    <mergeCell ref="F439:I439"/>
    <mergeCell ref="L439:M439"/>
    <mergeCell ref="N439:Q439"/>
    <mergeCell ref="F440:I440"/>
    <mergeCell ref="F430:I430"/>
    <mergeCell ref="F431:I431"/>
    <mergeCell ref="F432:I432"/>
    <mergeCell ref="L432:M432"/>
    <mergeCell ref="N432:Q432"/>
    <mergeCell ref="F433:I433"/>
    <mergeCell ref="F434:I434"/>
    <mergeCell ref="F435:I435"/>
    <mergeCell ref="L435:M435"/>
    <mergeCell ref="N435:Q435"/>
    <mergeCell ref="F426:I426"/>
    <mergeCell ref="L426:M426"/>
    <mergeCell ref="N426:Q426"/>
    <mergeCell ref="F427:I427"/>
    <mergeCell ref="L427:M427"/>
    <mergeCell ref="N427:Q427"/>
    <mergeCell ref="F429:I429"/>
    <mergeCell ref="L429:M429"/>
    <mergeCell ref="N429:Q429"/>
    <mergeCell ref="N428:Q428"/>
    <mergeCell ref="F423:I423"/>
    <mergeCell ref="L423:M423"/>
    <mergeCell ref="N423:Q423"/>
    <mergeCell ref="F424:I424"/>
    <mergeCell ref="L424:M424"/>
    <mergeCell ref="N424:Q424"/>
    <mergeCell ref="F425:I425"/>
    <mergeCell ref="L425:M425"/>
    <mergeCell ref="N425:Q425"/>
    <mergeCell ref="F419:I419"/>
    <mergeCell ref="L419:M419"/>
    <mergeCell ref="N419:Q419"/>
    <mergeCell ref="F421:I421"/>
    <mergeCell ref="L421:M421"/>
    <mergeCell ref="N421:Q421"/>
    <mergeCell ref="F422:I422"/>
    <mergeCell ref="L422:M422"/>
    <mergeCell ref="N422:Q422"/>
    <mergeCell ref="N420:Q420"/>
    <mergeCell ref="F416:I416"/>
    <mergeCell ref="L416:M416"/>
    <mergeCell ref="N416:Q416"/>
    <mergeCell ref="F417:I417"/>
    <mergeCell ref="L417:M417"/>
    <mergeCell ref="N417:Q417"/>
    <mergeCell ref="F418:I418"/>
    <mergeCell ref="L418:M418"/>
    <mergeCell ref="N418:Q418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09:I409"/>
    <mergeCell ref="L409:M409"/>
    <mergeCell ref="N409:Q409"/>
    <mergeCell ref="F410:I410"/>
    <mergeCell ref="L410:M410"/>
    <mergeCell ref="N410:Q410"/>
    <mergeCell ref="F412:I412"/>
    <mergeCell ref="L412:M412"/>
    <mergeCell ref="N412:Q412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2:I402"/>
    <mergeCell ref="L402:M402"/>
    <mergeCell ref="N402:Q402"/>
    <mergeCell ref="F404:I404"/>
    <mergeCell ref="L404:M404"/>
    <mergeCell ref="N404:Q404"/>
    <mergeCell ref="F405:I405"/>
    <mergeCell ref="L405:M405"/>
    <mergeCell ref="N405:Q405"/>
    <mergeCell ref="F397:I397"/>
    <mergeCell ref="F398:I398"/>
    <mergeCell ref="L398:M398"/>
    <mergeCell ref="N398:Q398"/>
    <mergeCell ref="F399:I399"/>
    <mergeCell ref="F400:I400"/>
    <mergeCell ref="F401:I401"/>
    <mergeCell ref="L401:M401"/>
    <mergeCell ref="N401:Q401"/>
    <mergeCell ref="F392:I392"/>
    <mergeCell ref="L392:M392"/>
    <mergeCell ref="N392:Q392"/>
    <mergeCell ref="F393:I393"/>
    <mergeCell ref="F394:I394"/>
    <mergeCell ref="F395:I395"/>
    <mergeCell ref="L395:M395"/>
    <mergeCell ref="N395:Q395"/>
    <mergeCell ref="F396:I396"/>
    <mergeCell ref="F385:I385"/>
    <mergeCell ref="F386:I386"/>
    <mergeCell ref="F387:I387"/>
    <mergeCell ref="F388:I388"/>
    <mergeCell ref="L388:M388"/>
    <mergeCell ref="N388:Q388"/>
    <mergeCell ref="F389:I389"/>
    <mergeCell ref="F390:I390"/>
    <mergeCell ref="F391:I391"/>
    <mergeCell ref="F380:I380"/>
    <mergeCell ref="F381:I381"/>
    <mergeCell ref="F382:I382"/>
    <mergeCell ref="F383:I383"/>
    <mergeCell ref="L383:M383"/>
    <mergeCell ref="N383:Q383"/>
    <mergeCell ref="F384:I384"/>
    <mergeCell ref="L384:M384"/>
    <mergeCell ref="N384:Q384"/>
    <mergeCell ref="F374:I374"/>
    <mergeCell ref="F375:I375"/>
    <mergeCell ref="F376:I376"/>
    <mergeCell ref="L376:M376"/>
    <mergeCell ref="N376:Q376"/>
    <mergeCell ref="F377:I377"/>
    <mergeCell ref="F378:I378"/>
    <mergeCell ref="F379:I379"/>
    <mergeCell ref="L379:M379"/>
    <mergeCell ref="N379:Q379"/>
    <mergeCell ref="F369:I369"/>
    <mergeCell ref="L369:M369"/>
    <mergeCell ref="N369:Q369"/>
    <mergeCell ref="F370:I370"/>
    <mergeCell ref="F371:I371"/>
    <mergeCell ref="F372:I372"/>
    <mergeCell ref="F373:I373"/>
    <mergeCell ref="L373:M373"/>
    <mergeCell ref="N373:Q373"/>
    <mergeCell ref="F363:I363"/>
    <mergeCell ref="F364:I364"/>
    <mergeCell ref="F365:I365"/>
    <mergeCell ref="F366:I366"/>
    <mergeCell ref="L366:M366"/>
    <mergeCell ref="N366:Q366"/>
    <mergeCell ref="F367:I367"/>
    <mergeCell ref="L367:M367"/>
    <mergeCell ref="N367:Q367"/>
    <mergeCell ref="F358:I358"/>
    <mergeCell ref="F359:I359"/>
    <mergeCell ref="F360:I360"/>
    <mergeCell ref="F361:I361"/>
    <mergeCell ref="L361:M361"/>
    <mergeCell ref="N361:Q361"/>
    <mergeCell ref="F362:I362"/>
    <mergeCell ref="L362:M362"/>
    <mergeCell ref="N362:Q362"/>
    <mergeCell ref="F353:I353"/>
    <mergeCell ref="L353:M353"/>
    <mergeCell ref="N353:Q353"/>
    <mergeCell ref="F354:I354"/>
    <mergeCell ref="F355:I355"/>
    <mergeCell ref="F356:I356"/>
    <mergeCell ref="F357:I357"/>
    <mergeCell ref="L357:M357"/>
    <mergeCell ref="N357:Q357"/>
    <mergeCell ref="F347:I347"/>
    <mergeCell ref="L347:M347"/>
    <mergeCell ref="N347:Q347"/>
    <mergeCell ref="F348:I348"/>
    <mergeCell ref="L348:M348"/>
    <mergeCell ref="N348:Q348"/>
    <mergeCell ref="F349:I349"/>
    <mergeCell ref="F350:I350"/>
    <mergeCell ref="F351:I351"/>
    <mergeCell ref="L351:M351"/>
    <mergeCell ref="N351:Q35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F346:I346"/>
    <mergeCell ref="F335:I335"/>
    <mergeCell ref="L335:M335"/>
    <mergeCell ref="N335:Q335"/>
    <mergeCell ref="F338:I338"/>
    <mergeCell ref="L338:M338"/>
    <mergeCell ref="N338:Q338"/>
    <mergeCell ref="F339:I339"/>
    <mergeCell ref="F340:I340"/>
    <mergeCell ref="F341:I341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23:I323"/>
    <mergeCell ref="F324:I324"/>
    <mergeCell ref="F325:I325"/>
    <mergeCell ref="F326:I326"/>
    <mergeCell ref="F327:I327"/>
    <mergeCell ref="F328:I328"/>
    <mergeCell ref="L328:M328"/>
    <mergeCell ref="N328:Q328"/>
    <mergeCell ref="F330:I330"/>
    <mergeCell ref="L330:M330"/>
    <mergeCell ref="N330:Q330"/>
    <mergeCell ref="F318:I318"/>
    <mergeCell ref="L318:M318"/>
    <mergeCell ref="N318:Q318"/>
    <mergeCell ref="F319:I319"/>
    <mergeCell ref="F320:I320"/>
    <mergeCell ref="F321:I321"/>
    <mergeCell ref="F322:I322"/>
    <mergeCell ref="L322:M322"/>
    <mergeCell ref="N322:Q322"/>
    <mergeCell ref="F311:I311"/>
    <mergeCell ref="F312:I312"/>
    <mergeCell ref="F313:I313"/>
    <mergeCell ref="L313:M313"/>
    <mergeCell ref="N313:Q313"/>
    <mergeCell ref="F314:I314"/>
    <mergeCell ref="F315:I315"/>
    <mergeCell ref="F316:I316"/>
    <mergeCell ref="F317:I317"/>
    <mergeCell ref="F305:I305"/>
    <mergeCell ref="F306:I306"/>
    <mergeCell ref="F307:I307"/>
    <mergeCell ref="L307:M307"/>
    <mergeCell ref="N307:Q307"/>
    <mergeCell ref="F308:I308"/>
    <mergeCell ref="F309:I309"/>
    <mergeCell ref="F310:I310"/>
    <mergeCell ref="L310:M310"/>
    <mergeCell ref="N310:Q310"/>
    <mergeCell ref="F299:I299"/>
    <mergeCell ref="F300:I300"/>
    <mergeCell ref="F301:I301"/>
    <mergeCell ref="L301:M301"/>
    <mergeCell ref="N301:Q301"/>
    <mergeCell ref="F302:I302"/>
    <mergeCell ref="F303:I303"/>
    <mergeCell ref="F304:I304"/>
    <mergeCell ref="L304:M304"/>
    <mergeCell ref="N304:Q304"/>
    <mergeCell ref="F294:I294"/>
    <mergeCell ref="L294:M294"/>
    <mergeCell ref="N294:Q294"/>
    <mergeCell ref="F295:I295"/>
    <mergeCell ref="F296:I296"/>
    <mergeCell ref="F297:I297"/>
    <mergeCell ref="F298:I298"/>
    <mergeCell ref="L298:M298"/>
    <mergeCell ref="N298:Q298"/>
    <mergeCell ref="F287:I287"/>
    <mergeCell ref="F288:I288"/>
    <mergeCell ref="F289:I289"/>
    <mergeCell ref="L289:M289"/>
    <mergeCell ref="N289:Q289"/>
    <mergeCell ref="F290:I290"/>
    <mergeCell ref="F291:I291"/>
    <mergeCell ref="F292:I292"/>
    <mergeCell ref="F293:I293"/>
    <mergeCell ref="F280:I280"/>
    <mergeCell ref="F281:I281"/>
    <mergeCell ref="F282:I282"/>
    <mergeCell ref="F283:I283"/>
    <mergeCell ref="F284:I284"/>
    <mergeCell ref="L284:M284"/>
    <mergeCell ref="N284:Q284"/>
    <mergeCell ref="F285:I285"/>
    <mergeCell ref="F286:I286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67:I267"/>
    <mergeCell ref="F268:I268"/>
    <mergeCell ref="F269:I269"/>
    <mergeCell ref="F270:I270"/>
    <mergeCell ref="L270:M270"/>
    <mergeCell ref="N270:Q270"/>
    <mergeCell ref="F271:I271"/>
    <mergeCell ref="F272:I272"/>
    <mergeCell ref="F274:I274"/>
    <mergeCell ref="L274:M274"/>
    <mergeCell ref="N274:Q274"/>
    <mergeCell ref="F260:I260"/>
    <mergeCell ref="F261:I261"/>
    <mergeCell ref="F262:I262"/>
    <mergeCell ref="L262:M262"/>
    <mergeCell ref="N262:Q262"/>
    <mergeCell ref="F263:I263"/>
    <mergeCell ref="F264:I264"/>
    <mergeCell ref="F265:I265"/>
    <mergeCell ref="F266:I266"/>
    <mergeCell ref="L266:M266"/>
    <mergeCell ref="N266:Q266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L259:M259"/>
    <mergeCell ref="N259:Q259"/>
    <mergeCell ref="F248:I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F236:I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F231:I231"/>
    <mergeCell ref="F232:I232"/>
    <mergeCell ref="L232:M232"/>
    <mergeCell ref="N232:Q232"/>
    <mergeCell ref="F233:I233"/>
    <mergeCell ref="F234:I234"/>
    <mergeCell ref="F235:I235"/>
    <mergeCell ref="L235:M235"/>
    <mergeCell ref="N235:Q235"/>
    <mergeCell ref="N224:Q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L224:M224"/>
    <mergeCell ref="F212:I212"/>
    <mergeCell ref="L212:M212"/>
    <mergeCell ref="N212:Q212"/>
    <mergeCell ref="F213:I213"/>
    <mergeCell ref="F214:I214"/>
    <mergeCell ref="F215:I215"/>
    <mergeCell ref="F216:I216"/>
    <mergeCell ref="L216:M216"/>
    <mergeCell ref="N216:Q216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89:I189"/>
    <mergeCell ref="F190:I190"/>
    <mergeCell ref="F191:I191"/>
    <mergeCell ref="L191:M191"/>
    <mergeCell ref="N191:Q191"/>
    <mergeCell ref="F192:I192"/>
    <mergeCell ref="L192:M192"/>
    <mergeCell ref="N192:Q192"/>
    <mergeCell ref="F193:I193"/>
    <mergeCell ref="F182:I182"/>
    <mergeCell ref="F183:I183"/>
    <mergeCell ref="F184:I184"/>
    <mergeCell ref="L184:M184"/>
    <mergeCell ref="N184:Q184"/>
    <mergeCell ref="F185:I185"/>
    <mergeCell ref="F186:I186"/>
    <mergeCell ref="F188:I188"/>
    <mergeCell ref="L188:M188"/>
    <mergeCell ref="N188:Q188"/>
    <mergeCell ref="F177:I177"/>
    <mergeCell ref="F178:I178"/>
    <mergeCell ref="L178:M178"/>
    <mergeCell ref="N178:Q178"/>
    <mergeCell ref="F179:I179"/>
    <mergeCell ref="F180:I180"/>
    <mergeCell ref="F181:I181"/>
    <mergeCell ref="L181:M181"/>
    <mergeCell ref="N181:Q181"/>
    <mergeCell ref="F172:I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L171:M171"/>
    <mergeCell ref="N171:Q171"/>
    <mergeCell ref="F160:I160"/>
    <mergeCell ref="F161:I161"/>
    <mergeCell ref="L161:M161"/>
    <mergeCell ref="N161:Q161"/>
    <mergeCell ref="F162:I162"/>
    <mergeCell ref="F163:I163"/>
    <mergeCell ref="F165:I165"/>
    <mergeCell ref="L165:M165"/>
    <mergeCell ref="N165:Q165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50:I150"/>
    <mergeCell ref="L150:M150"/>
    <mergeCell ref="N150:Q150"/>
    <mergeCell ref="F151:I151"/>
    <mergeCell ref="L151:M151"/>
    <mergeCell ref="N151:Q151"/>
    <mergeCell ref="F152:I152"/>
    <mergeCell ref="F153:I153"/>
    <mergeCell ref="F154:I154"/>
    <mergeCell ref="F143:I143"/>
    <mergeCell ref="F144:I144"/>
    <mergeCell ref="F145:I145"/>
    <mergeCell ref="F146:I146"/>
    <mergeCell ref="F147:I147"/>
    <mergeCell ref="L147:M147"/>
    <mergeCell ref="N147:Q147"/>
    <mergeCell ref="F148:I148"/>
    <mergeCell ref="F149:I149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24:P124"/>
    <mergeCell ref="F125:P125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N107:Q107"/>
    <mergeCell ref="N108:Q108"/>
    <mergeCell ref="N109:Q109"/>
    <mergeCell ref="N110:Q110"/>
    <mergeCell ref="N111:Q111"/>
    <mergeCell ref="N112:Q112"/>
    <mergeCell ref="N114:Q114"/>
    <mergeCell ref="L116:Q116"/>
    <mergeCell ref="C122:Q12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3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9"/>
  <sheetViews>
    <sheetView showGridLines="0" workbookViewId="0">
      <pane ySplit="1" topLeftCell="A127" activePane="bottomLeft" state="frozen"/>
      <selection pane="bottomLeft" activeCell="AD147" sqref="AD14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86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947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N92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ROUND((SUM(BE92:BE93)+SUM(BE111:BE148)), 2)</f>
        <v>0</v>
      </c>
      <c r="I32" s="223"/>
      <c r="J32" s="223"/>
      <c r="K32" s="35"/>
      <c r="L32" s="35"/>
      <c r="M32" s="226">
        <f>ROUND(ROUND((SUM(BE92:BE93)+SUM(BE111:BE148)),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ROUND((SUM(BF92:BF93)+SUM(BF111:BF148)), 2)</f>
        <v>0</v>
      </c>
      <c r="I33" s="223"/>
      <c r="J33" s="223"/>
      <c r="K33" s="35"/>
      <c r="L33" s="35"/>
      <c r="M33" s="226">
        <f>ROUND(ROUND((SUM(BF92:BF93)+SUM(BF111:BF148)),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ROUND((SUM(BG92:BG93)+SUM(BG111:BG148)),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ROUND((SUM(BH92:BH93)+SUM(BH111:BH148)),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ROUND((SUM(BI92:BI93)+SUM(BI111:BI148)),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01.1 - SO 1.1 Elektroinstalace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N111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948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N112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949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N113</f>
        <v>0</v>
      </c>
      <c r="O90" s="235"/>
      <c r="P90" s="235"/>
      <c r="Q90" s="235"/>
      <c r="R90" s="119"/>
    </row>
    <row r="91" spans="2:47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</row>
    <row r="92" spans="2:47" s="1" customFormat="1" ht="29.25" customHeight="1">
      <c r="B92" s="34"/>
      <c r="C92" s="111" t="s">
        <v>158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1">
        <v>0</v>
      </c>
      <c r="O92" s="236"/>
      <c r="P92" s="236"/>
      <c r="Q92" s="236"/>
      <c r="R92" s="36"/>
      <c r="T92" s="120"/>
      <c r="U92" s="121" t="s">
        <v>39</v>
      </c>
    </row>
    <row r="93" spans="2:47" s="1" customFormat="1" ht="1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02" t="s">
        <v>117</v>
      </c>
      <c r="D94" s="103"/>
      <c r="E94" s="103"/>
      <c r="F94" s="103"/>
      <c r="G94" s="103"/>
      <c r="H94" s="103"/>
      <c r="I94" s="103"/>
      <c r="J94" s="103"/>
      <c r="K94" s="103"/>
      <c r="L94" s="214">
        <f>ROUND(SUM(N88+N92),2)</f>
        <v>0</v>
      </c>
      <c r="M94" s="214"/>
      <c r="N94" s="214"/>
      <c r="O94" s="214"/>
      <c r="P94" s="214"/>
      <c r="Q94" s="214"/>
      <c r="R94" s="36"/>
    </row>
    <row r="95" spans="2:47" s="1" customFormat="1" ht="6.95" customHeight="1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</row>
    <row r="99" spans="2:6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</row>
    <row r="100" spans="2:63" s="1" customFormat="1" ht="36.950000000000003" customHeight="1">
      <c r="B100" s="34"/>
      <c r="C100" s="186" t="s">
        <v>159</v>
      </c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36"/>
    </row>
    <row r="101" spans="2:63" s="1" customFormat="1" ht="6.9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3" s="1" customFormat="1" ht="30" customHeight="1">
      <c r="B102" s="34"/>
      <c r="C102" s="31" t="s">
        <v>17</v>
      </c>
      <c r="D102" s="35"/>
      <c r="E102" s="35"/>
      <c r="F102" s="221" t="str">
        <f>F6</f>
        <v>Rekonstrukce objektu Na Chvalce</v>
      </c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35"/>
      <c r="R102" s="36"/>
    </row>
    <row r="103" spans="2:63" s="1" customFormat="1" ht="36.950000000000003" customHeight="1">
      <c r="B103" s="34"/>
      <c r="C103" s="68" t="s">
        <v>125</v>
      </c>
      <c r="D103" s="35"/>
      <c r="E103" s="35"/>
      <c r="F103" s="206" t="str">
        <f>F7</f>
        <v>01.1 - SO 1.1 Elektroinstalace</v>
      </c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35"/>
      <c r="R103" s="36"/>
    </row>
    <row r="104" spans="2:63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3" s="1" customFormat="1" ht="18" customHeight="1">
      <c r="B105" s="34"/>
      <c r="C105" s="31" t="s">
        <v>23</v>
      </c>
      <c r="D105" s="35"/>
      <c r="E105" s="35"/>
      <c r="F105" s="29" t="str">
        <f>F9</f>
        <v xml:space="preserve"> </v>
      </c>
      <c r="G105" s="35"/>
      <c r="H105" s="35"/>
      <c r="I105" s="35"/>
      <c r="J105" s="35"/>
      <c r="K105" s="31" t="s">
        <v>25</v>
      </c>
      <c r="L105" s="35"/>
      <c r="M105" s="224">
        <f>IF(O9="","",O9)</f>
        <v>43108</v>
      </c>
      <c r="N105" s="224"/>
      <c r="O105" s="224"/>
      <c r="P105" s="224"/>
      <c r="Q105" s="35"/>
      <c r="R105" s="36"/>
    </row>
    <row r="106" spans="2:63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3" s="1" customFormat="1" ht="15">
      <c r="B107" s="34"/>
      <c r="C107" s="31" t="s">
        <v>28</v>
      </c>
      <c r="D107" s="35"/>
      <c r="E107" s="35"/>
      <c r="F107" s="29" t="str">
        <f>E12</f>
        <v xml:space="preserve"> </v>
      </c>
      <c r="G107" s="35"/>
      <c r="H107" s="35"/>
      <c r="I107" s="35"/>
      <c r="J107" s="35"/>
      <c r="K107" s="31" t="s">
        <v>32</v>
      </c>
      <c r="L107" s="35"/>
      <c r="M107" s="188" t="str">
        <f>E18</f>
        <v xml:space="preserve"> </v>
      </c>
      <c r="N107" s="188"/>
      <c r="O107" s="188"/>
      <c r="P107" s="188"/>
      <c r="Q107" s="188"/>
      <c r="R107" s="36"/>
    </row>
    <row r="108" spans="2:63" s="1" customFormat="1" ht="14.45" customHeight="1">
      <c r="B108" s="34"/>
      <c r="C108" s="31" t="s">
        <v>31</v>
      </c>
      <c r="D108" s="35"/>
      <c r="E108" s="35"/>
      <c r="F108" s="29" t="str">
        <f>IF(E15="","",E15)</f>
        <v xml:space="preserve"> </v>
      </c>
      <c r="G108" s="35"/>
      <c r="H108" s="35"/>
      <c r="I108" s="35"/>
      <c r="J108" s="35"/>
      <c r="K108" s="31" t="s">
        <v>34</v>
      </c>
      <c r="L108" s="35"/>
      <c r="M108" s="188" t="str">
        <f>E21</f>
        <v xml:space="preserve"> </v>
      </c>
      <c r="N108" s="188"/>
      <c r="O108" s="188"/>
      <c r="P108" s="188"/>
      <c r="Q108" s="188"/>
      <c r="R108" s="36"/>
    </row>
    <row r="109" spans="2:63" s="1" customFormat="1" ht="10.3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3" s="8" customFormat="1" ht="29.25" customHeight="1">
      <c r="B110" s="122"/>
      <c r="C110" s="123" t="s">
        <v>160</v>
      </c>
      <c r="D110" s="124" t="s">
        <v>161</v>
      </c>
      <c r="E110" s="124" t="s">
        <v>57</v>
      </c>
      <c r="F110" s="237" t="s">
        <v>162</v>
      </c>
      <c r="G110" s="237"/>
      <c r="H110" s="237"/>
      <c r="I110" s="237"/>
      <c r="J110" s="124" t="s">
        <v>163</v>
      </c>
      <c r="K110" s="124" t="s">
        <v>164</v>
      </c>
      <c r="L110" s="237" t="s">
        <v>165</v>
      </c>
      <c r="M110" s="237"/>
      <c r="N110" s="237" t="s">
        <v>131</v>
      </c>
      <c r="O110" s="237"/>
      <c r="P110" s="237"/>
      <c r="Q110" s="238"/>
      <c r="R110" s="125"/>
      <c r="T110" s="75" t="s">
        <v>166</v>
      </c>
      <c r="U110" s="76" t="s">
        <v>39</v>
      </c>
      <c r="V110" s="76" t="s">
        <v>167</v>
      </c>
      <c r="W110" s="76" t="s">
        <v>168</v>
      </c>
      <c r="X110" s="76" t="s">
        <v>169</v>
      </c>
      <c r="Y110" s="76" t="s">
        <v>170</v>
      </c>
      <c r="Z110" s="76" t="s">
        <v>171</v>
      </c>
      <c r="AA110" s="77" t="s">
        <v>172</v>
      </c>
    </row>
    <row r="111" spans="2:63" s="1" customFormat="1" ht="29.25" customHeight="1">
      <c r="B111" s="34"/>
      <c r="C111" s="79" t="s">
        <v>127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56">
        <f>BK111</f>
        <v>0</v>
      </c>
      <c r="O111" s="257"/>
      <c r="P111" s="257"/>
      <c r="Q111" s="257"/>
      <c r="R111" s="36"/>
      <c r="T111" s="78"/>
      <c r="U111" s="50"/>
      <c r="V111" s="50"/>
      <c r="W111" s="126">
        <f>W112</f>
        <v>0</v>
      </c>
      <c r="X111" s="50"/>
      <c r="Y111" s="126">
        <f>Y112</f>
        <v>0</v>
      </c>
      <c r="Z111" s="50"/>
      <c r="AA111" s="127">
        <f>AA112</f>
        <v>0</v>
      </c>
      <c r="AT111" s="21" t="s">
        <v>74</v>
      </c>
      <c r="AU111" s="21" t="s">
        <v>133</v>
      </c>
      <c r="BK111" s="128">
        <f>BK112</f>
        <v>0</v>
      </c>
    </row>
    <row r="112" spans="2:63" s="9" customFormat="1" ht="37.35" customHeight="1">
      <c r="B112" s="129"/>
      <c r="C112" s="130"/>
      <c r="D112" s="131" t="s">
        <v>948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58">
        <f>BK112</f>
        <v>0</v>
      </c>
      <c r="O112" s="232"/>
      <c r="P112" s="232"/>
      <c r="Q112" s="232"/>
      <c r="R112" s="132"/>
      <c r="T112" s="133"/>
      <c r="U112" s="130"/>
      <c r="V112" s="130"/>
      <c r="W112" s="134">
        <f>W113</f>
        <v>0</v>
      </c>
      <c r="X112" s="130"/>
      <c r="Y112" s="134">
        <f>Y113</f>
        <v>0</v>
      </c>
      <c r="Z112" s="130"/>
      <c r="AA112" s="135">
        <f>AA113</f>
        <v>0</v>
      </c>
      <c r="AR112" s="136" t="s">
        <v>123</v>
      </c>
      <c r="AT112" s="137" t="s">
        <v>74</v>
      </c>
      <c r="AU112" s="137" t="s">
        <v>75</v>
      </c>
      <c r="AY112" s="136" t="s">
        <v>173</v>
      </c>
      <c r="BK112" s="138">
        <f>BK113</f>
        <v>0</v>
      </c>
    </row>
    <row r="113" spans="2:65" s="9" customFormat="1" ht="19.899999999999999" customHeight="1">
      <c r="B113" s="129"/>
      <c r="C113" s="130"/>
      <c r="D113" s="139" t="s">
        <v>949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259">
        <f>BK113</f>
        <v>0</v>
      </c>
      <c r="O113" s="260"/>
      <c r="P113" s="260"/>
      <c r="Q113" s="260"/>
      <c r="R113" s="132"/>
      <c r="T113" s="133"/>
      <c r="U113" s="130"/>
      <c r="V113" s="130"/>
      <c r="W113" s="134">
        <f>SUM(W114:W148)</f>
        <v>0</v>
      </c>
      <c r="X113" s="130"/>
      <c r="Y113" s="134">
        <f>SUM(Y114:Y148)</f>
        <v>0</v>
      </c>
      <c r="Z113" s="130"/>
      <c r="AA113" s="135">
        <f>SUM(AA114:AA148)</f>
        <v>0</v>
      </c>
      <c r="AR113" s="136" t="s">
        <v>123</v>
      </c>
      <c r="AT113" s="137" t="s">
        <v>74</v>
      </c>
      <c r="AU113" s="137" t="s">
        <v>22</v>
      </c>
      <c r="AY113" s="136" t="s">
        <v>173</v>
      </c>
      <c r="BK113" s="138">
        <f>SUM(BK114:BK148)</f>
        <v>0</v>
      </c>
    </row>
    <row r="114" spans="2:65" s="1" customFormat="1" ht="16.5" customHeight="1">
      <c r="B114" s="140"/>
      <c r="C114" s="141" t="s">
        <v>22</v>
      </c>
      <c r="D114" s="141" t="s">
        <v>174</v>
      </c>
      <c r="E114" s="142" t="s">
        <v>950</v>
      </c>
      <c r="F114" s="239" t="s">
        <v>951</v>
      </c>
      <c r="G114" s="239"/>
      <c r="H114" s="239"/>
      <c r="I114" s="239"/>
      <c r="J114" s="143" t="s">
        <v>952</v>
      </c>
      <c r="K114" s="144">
        <v>9</v>
      </c>
      <c r="L114" s="240"/>
      <c r="M114" s="240"/>
      <c r="N114" s="240">
        <f t="shared" ref="N114:N148" si="0">ROUND(L114*K114,2)</f>
        <v>0</v>
      </c>
      <c r="O114" s="240"/>
      <c r="P114" s="240"/>
      <c r="Q114" s="240"/>
      <c r="R114" s="145"/>
      <c r="T114" s="146" t="s">
        <v>5</v>
      </c>
      <c r="U114" s="43" t="s">
        <v>40</v>
      </c>
      <c r="V114" s="147">
        <v>0</v>
      </c>
      <c r="W114" s="147">
        <f t="shared" ref="W114:W148" si="1">V114*K114</f>
        <v>0</v>
      </c>
      <c r="X114" s="147">
        <v>0</v>
      </c>
      <c r="Y114" s="147">
        <f t="shared" ref="Y114:Y148" si="2">X114*K114</f>
        <v>0</v>
      </c>
      <c r="Z114" s="147">
        <v>0</v>
      </c>
      <c r="AA114" s="148">
        <f t="shared" ref="AA114:AA148" si="3">Z114*K114</f>
        <v>0</v>
      </c>
      <c r="AR114" s="21" t="s">
        <v>178</v>
      </c>
      <c r="AT114" s="21" t="s">
        <v>174</v>
      </c>
      <c r="AU114" s="21" t="s">
        <v>123</v>
      </c>
      <c r="AY114" s="21" t="s">
        <v>173</v>
      </c>
      <c r="BE114" s="149">
        <f t="shared" ref="BE114:BE148" si="4">IF(U114="základní",N114,0)</f>
        <v>0</v>
      </c>
      <c r="BF114" s="149">
        <f t="shared" ref="BF114:BF148" si="5">IF(U114="snížená",N114,0)</f>
        <v>0</v>
      </c>
      <c r="BG114" s="149">
        <f t="shared" ref="BG114:BG148" si="6">IF(U114="zákl. přenesená",N114,0)</f>
        <v>0</v>
      </c>
      <c r="BH114" s="149">
        <f t="shared" ref="BH114:BH148" si="7">IF(U114="sníž. přenesená",N114,0)</f>
        <v>0</v>
      </c>
      <c r="BI114" s="149">
        <f t="shared" ref="BI114:BI148" si="8">IF(U114="nulová",N114,0)</f>
        <v>0</v>
      </c>
      <c r="BJ114" s="21" t="s">
        <v>22</v>
      </c>
      <c r="BK114" s="149">
        <f t="shared" ref="BK114:BK148" si="9">ROUND(L114*K114,2)</f>
        <v>0</v>
      </c>
      <c r="BL114" s="21" t="s">
        <v>178</v>
      </c>
      <c r="BM114" s="21" t="s">
        <v>22</v>
      </c>
    </row>
    <row r="115" spans="2:65" s="1" customFormat="1" ht="16.5" customHeight="1">
      <c r="B115" s="140"/>
      <c r="C115" s="141" t="s">
        <v>123</v>
      </c>
      <c r="D115" s="141" t="s">
        <v>174</v>
      </c>
      <c r="E115" s="142" t="s">
        <v>953</v>
      </c>
      <c r="F115" s="239" t="s">
        <v>954</v>
      </c>
      <c r="G115" s="239"/>
      <c r="H115" s="239"/>
      <c r="I115" s="239"/>
      <c r="J115" s="143" t="s">
        <v>952</v>
      </c>
      <c r="K115" s="144">
        <v>3</v>
      </c>
      <c r="L115" s="240"/>
      <c r="M115" s="240"/>
      <c r="N115" s="240">
        <f t="shared" si="0"/>
        <v>0</v>
      </c>
      <c r="O115" s="240"/>
      <c r="P115" s="240"/>
      <c r="Q115" s="240"/>
      <c r="R115" s="145"/>
      <c r="T115" s="146" t="s">
        <v>5</v>
      </c>
      <c r="U115" s="43" t="s">
        <v>40</v>
      </c>
      <c r="V115" s="147">
        <v>0</v>
      </c>
      <c r="W115" s="147">
        <f t="shared" si="1"/>
        <v>0</v>
      </c>
      <c r="X115" s="147">
        <v>0</v>
      </c>
      <c r="Y115" s="147">
        <f t="shared" si="2"/>
        <v>0</v>
      </c>
      <c r="Z115" s="147">
        <v>0</v>
      </c>
      <c r="AA115" s="148">
        <f t="shared" si="3"/>
        <v>0</v>
      </c>
      <c r="AR115" s="21" t="s">
        <v>178</v>
      </c>
      <c r="AT115" s="21" t="s">
        <v>174</v>
      </c>
      <c r="AU115" s="21" t="s">
        <v>123</v>
      </c>
      <c r="AY115" s="21" t="s">
        <v>173</v>
      </c>
      <c r="BE115" s="149">
        <f t="shared" si="4"/>
        <v>0</v>
      </c>
      <c r="BF115" s="149">
        <f t="shared" si="5"/>
        <v>0</v>
      </c>
      <c r="BG115" s="149">
        <f t="shared" si="6"/>
        <v>0</v>
      </c>
      <c r="BH115" s="149">
        <f t="shared" si="7"/>
        <v>0</v>
      </c>
      <c r="BI115" s="149">
        <f t="shared" si="8"/>
        <v>0</v>
      </c>
      <c r="BJ115" s="21" t="s">
        <v>22</v>
      </c>
      <c r="BK115" s="149">
        <f t="shared" si="9"/>
        <v>0</v>
      </c>
      <c r="BL115" s="21" t="s">
        <v>178</v>
      </c>
      <c r="BM115" s="21" t="s">
        <v>123</v>
      </c>
    </row>
    <row r="116" spans="2:65" s="1" customFormat="1" ht="16.5" customHeight="1">
      <c r="B116" s="140"/>
      <c r="C116" s="141" t="s">
        <v>187</v>
      </c>
      <c r="D116" s="141" t="s">
        <v>174</v>
      </c>
      <c r="E116" s="142" t="s">
        <v>955</v>
      </c>
      <c r="F116" s="239" t="s">
        <v>956</v>
      </c>
      <c r="G116" s="239"/>
      <c r="H116" s="239"/>
      <c r="I116" s="239"/>
      <c r="J116" s="143" t="s">
        <v>952</v>
      </c>
      <c r="K116" s="144">
        <v>1</v>
      </c>
      <c r="L116" s="240"/>
      <c r="M116" s="240"/>
      <c r="N116" s="240">
        <f t="shared" si="0"/>
        <v>0</v>
      </c>
      <c r="O116" s="240"/>
      <c r="P116" s="240"/>
      <c r="Q116" s="240"/>
      <c r="R116" s="145"/>
      <c r="T116" s="146" t="s">
        <v>5</v>
      </c>
      <c r="U116" s="43" t="s">
        <v>40</v>
      </c>
      <c r="V116" s="147">
        <v>0</v>
      </c>
      <c r="W116" s="147">
        <f t="shared" si="1"/>
        <v>0</v>
      </c>
      <c r="X116" s="147">
        <v>0</v>
      </c>
      <c r="Y116" s="147">
        <f t="shared" si="2"/>
        <v>0</v>
      </c>
      <c r="Z116" s="147">
        <v>0</v>
      </c>
      <c r="AA116" s="148">
        <f t="shared" si="3"/>
        <v>0</v>
      </c>
      <c r="AR116" s="21" t="s">
        <v>178</v>
      </c>
      <c r="AT116" s="21" t="s">
        <v>174</v>
      </c>
      <c r="AU116" s="21" t="s">
        <v>123</v>
      </c>
      <c r="AY116" s="21" t="s">
        <v>173</v>
      </c>
      <c r="BE116" s="149">
        <f t="shared" si="4"/>
        <v>0</v>
      </c>
      <c r="BF116" s="149">
        <f t="shared" si="5"/>
        <v>0</v>
      </c>
      <c r="BG116" s="149">
        <f t="shared" si="6"/>
        <v>0</v>
      </c>
      <c r="BH116" s="149">
        <f t="shared" si="7"/>
        <v>0</v>
      </c>
      <c r="BI116" s="149">
        <f t="shared" si="8"/>
        <v>0</v>
      </c>
      <c r="BJ116" s="21" t="s">
        <v>22</v>
      </c>
      <c r="BK116" s="149">
        <f t="shared" si="9"/>
        <v>0</v>
      </c>
      <c r="BL116" s="21" t="s">
        <v>178</v>
      </c>
      <c r="BM116" s="21" t="s">
        <v>187</v>
      </c>
    </row>
    <row r="117" spans="2:65" s="1" customFormat="1" ht="16.5" customHeight="1">
      <c r="B117" s="140"/>
      <c r="C117" s="141" t="s">
        <v>178</v>
      </c>
      <c r="D117" s="141" t="s">
        <v>174</v>
      </c>
      <c r="E117" s="142" t="s">
        <v>957</v>
      </c>
      <c r="F117" s="239" t="s">
        <v>958</v>
      </c>
      <c r="G117" s="239"/>
      <c r="H117" s="239"/>
      <c r="I117" s="239"/>
      <c r="J117" s="143" t="s">
        <v>952</v>
      </c>
      <c r="K117" s="144">
        <v>1</v>
      </c>
      <c r="L117" s="240"/>
      <c r="M117" s="240"/>
      <c r="N117" s="240">
        <f t="shared" si="0"/>
        <v>0</v>
      </c>
      <c r="O117" s="240"/>
      <c r="P117" s="240"/>
      <c r="Q117" s="240"/>
      <c r="R117" s="145"/>
      <c r="T117" s="146" t="s">
        <v>5</v>
      </c>
      <c r="U117" s="43" t="s">
        <v>40</v>
      </c>
      <c r="V117" s="147">
        <v>0</v>
      </c>
      <c r="W117" s="147">
        <f t="shared" si="1"/>
        <v>0</v>
      </c>
      <c r="X117" s="147">
        <v>0</v>
      </c>
      <c r="Y117" s="147">
        <f t="shared" si="2"/>
        <v>0</v>
      </c>
      <c r="Z117" s="147">
        <v>0</v>
      </c>
      <c r="AA117" s="148">
        <f t="shared" si="3"/>
        <v>0</v>
      </c>
      <c r="AR117" s="21" t="s">
        <v>178</v>
      </c>
      <c r="AT117" s="21" t="s">
        <v>174</v>
      </c>
      <c r="AU117" s="21" t="s">
        <v>123</v>
      </c>
      <c r="AY117" s="21" t="s">
        <v>173</v>
      </c>
      <c r="BE117" s="149">
        <f t="shared" si="4"/>
        <v>0</v>
      </c>
      <c r="BF117" s="149">
        <f t="shared" si="5"/>
        <v>0</v>
      </c>
      <c r="BG117" s="149">
        <f t="shared" si="6"/>
        <v>0</v>
      </c>
      <c r="BH117" s="149">
        <f t="shared" si="7"/>
        <v>0</v>
      </c>
      <c r="BI117" s="149">
        <f t="shared" si="8"/>
        <v>0</v>
      </c>
      <c r="BJ117" s="21" t="s">
        <v>22</v>
      </c>
      <c r="BK117" s="149">
        <f t="shared" si="9"/>
        <v>0</v>
      </c>
      <c r="BL117" s="21" t="s">
        <v>178</v>
      </c>
      <c r="BM117" s="21" t="s">
        <v>178</v>
      </c>
    </row>
    <row r="118" spans="2:65" s="1" customFormat="1" ht="16.5" customHeight="1">
      <c r="B118" s="140"/>
      <c r="C118" s="141" t="s">
        <v>198</v>
      </c>
      <c r="D118" s="141" t="s">
        <v>174</v>
      </c>
      <c r="E118" s="142" t="s">
        <v>959</v>
      </c>
      <c r="F118" s="239" t="s">
        <v>960</v>
      </c>
      <c r="G118" s="239"/>
      <c r="H118" s="239"/>
      <c r="I118" s="239"/>
      <c r="J118" s="143" t="s">
        <v>952</v>
      </c>
      <c r="K118" s="144">
        <v>2</v>
      </c>
      <c r="L118" s="240"/>
      <c r="M118" s="240"/>
      <c r="N118" s="240">
        <f t="shared" si="0"/>
        <v>0</v>
      </c>
      <c r="O118" s="240"/>
      <c r="P118" s="240"/>
      <c r="Q118" s="240"/>
      <c r="R118" s="145"/>
      <c r="T118" s="146" t="s">
        <v>5</v>
      </c>
      <c r="U118" s="43" t="s">
        <v>40</v>
      </c>
      <c r="V118" s="147">
        <v>0</v>
      </c>
      <c r="W118" s="147">
        <f t="shared" si="1"/>
        <v>0</v>
      </c>
      <c r="X118" s="147">
        <v>0</v>
      </c>
      <c r="Y118" s="147">
        <f t="shared" si="2"/>
        <v>0</v>
      </c>
      <c r="Z118" s="147">
        <v>0</v>
      </c>
      <c r="AA118" s="148">
        <f t="shared" si="3"/>
        <v>0</v>
      </c>
      <c r="AR118" s="21" t="s">
        <v>178</v>
      </c>
      <c r="AT118" s="21" t="s">
        <v>174</v>
      </c>
      <c r="AU118" s="21" t="s">
        <v>123</v>
      </c>
      <c r="AY118" s="21" t="s">
        <v>173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21" t="s">
        <v>22</v>
      </c>
      <c r="BK118" s="149">
        <f t="shared" si="9"/>
        <v>0</v>
      </c>
      <c r="BL118" s="21" t="s">
        <v>178</v>
      </c>
      <c r="BM118" s="21" t="s">
        <v>198</v>
      </c>
    </row>
    <row r="119" spans="2:65" s="1" customFormat="1" ht="16.5" customHeight="1">
      <c r="B119" s="140"/>
      <c r="C119" s="141" t="s">
        <v>202</v>
      </c>
      <c r="D119" s="141" t="s">
        <v>174</v>
      </c>
      <c r="E119" s="142" t="s">
        <v>961</v>
      </c>
      <c r="F119" s="239" t="s">
        <v>962</v>
      </c>
      <c r="G119" s="239"/>
      <c r="H119" s="239"/>
      <c r="I119" s="239"/>
      <c r="J119" s="143" t="s">
        <v>952</v>
      </c>
      <c r="K119" s="144">
        <v>3</v>
      </c>
      <c r="L119" s="240"/>
      <c r="M119" s="240"/>
      <c r="N119" s="240">
        <f t="shared" si="0"/>
        <v>0</v>
      </c>
      <c r="O119" s="240"/>
      <c r="P119" s="240"/>
      <c r="Q119" s="240"/>
      <c r="R119" s="145"/>
      <c r="T119" s="146" t="s">
        <v>5</v>
      </c>
      <c r="U119" s="43" t="s">
        <v>40</v>
      </c>
      <c r="V119" s="147">
        <v>0</v>
      </c>
      <c r="W119" s="147">
        <f t="shared" si="1"/>
        <v>0</v>
      </c>
      <c r="X119" s="147">
        <v>0</v>
      </c>
      <c r="Y119" s="147">
        <f t="shared" si="2"/>
        <v>0</v>
      </c>
      <c r="Z119" s="147">
        <v>0</v>
      </c>
      <c r="AA119" s="148">
        <f t="shared" si="3"/>
        <v>0</v>
      </c>
      <c r="AR119" s="21" t="s">
        <v>178</v>
      </c>
      <c r="AT119" s="21" t="s">
        <v>174</v>
      </c>
      <c r="AU119" s="21" t="s">
        <v>123</v>
      </c>
      <c r="AY119" s="21" t="s">
        <v>173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21" t="s">
        <v>22</v>
      </c>
      <c r="BK119" s="149">
        <f t="shared" si="9"/>
        <v>0</v>
      </c>
      <c r="BL119" s="21" t="s">
        <v>178</v>
      </c>
      <c r="BM119" s="21" t="s">
        <v>202</v>
      </c>
    </row>
    <row r="120" spans="2:65" s="1" customFormat="1" ht="16.5" customHeight="1">
      <c r="B120" s="140"/>
      <c r="C120" s="141" t="s">
        <v>206</v>
      </c>
      <c r="D120" s="141" t="s">
        <v>174</v>
      </c>
      <c r="E120" s="142" t="s">
        <v>963</v>
      </c>
      <c r="F120" s="239" t="s">
        <v>964</v>
      </c>
      <c r="G120" s="239"/>
      <c r="H120" s="239"/>
      <c r="I120" s="239"/>
      <c r="J120" s="143" t="s">
        <v>952</v>
      </c>
      <c r="K120" s="144">
        <v>3</v>
      </c>
      <c r="L120" s="240"/>
      <c r="M120" s="240"/>
      <c r="N120" s="240">
        <f t="shared" si="0"/>
        <v>0</v>
      </c>
      <c r="O120" s="240"/>
      <c r="P120" s="240"/>
      <c r="Q120" s="240"/>
      <c r="R120" s="145"/>
      <c r="T120" s="146" t="s">
        <v>5</v>
      </c>
      <c r="U120" s="43" t="s">
        <v>40</v>
      </c>
      <c r="V120" s="147">
        <v>0</v>
      </c>
      <c r="W120" s="147">
        <f t="shared" si="1"/>
        <v>0</v>
      </c>
      <c r="X120" s="147">
        <v>0</v>
      </c>
      <c r="Y120" s="147">
        <f t="shared" si="2"/>
        <v>0</v>
      </c>
      <c r="Z120" s="147">
        <v>0</v>
      </c>
      <c r="AA120" s="148">
        <f t="shared" si="3"/>
        <v>0</v>
      </c>
      <c r="AR120" s="21" t="s">
        <v>178</v>
      </c>
      <c r="AT120" s="21" t="s">
        <v>174</v>
      </c>
      <c r="AU120" s="21" t="s">
        <v>123</v>
      </c>
      <c r="AY120" s="21" t="s">
        <v>173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1" t="s">
        <v>22</v>
      </c>
      <c r="BK120" s="149">
        <f t="shared" si="9"/>
        <v>0</v>
      </c>
      <c r="BL120" s="21" t="s">
        <v>178</v>
      </c>
      <c r="BM120" s="21" t="s">
        <v>206</v>
      </c>
    </row>
    <row r="121" spans="2:65" s="1" customFormat="1" ht="16.5" customHeight="1">
      <c r="B121" s="140"/>
      <c r="C121" s="141" t="s">
        <v>212</v>
      </c>
      <c r="D121" s="141" t="s">
        <v>174</v>
      </c>
      <c r="E121" s="142" t="s">
        <v>965</v>
      </c>
      <c r="F121" s="239" t="s">
        <v>966</v>
      </c>
      <c r="G121" s="239"/>
      <c r="H121" s="239"/>
      <c r="I121" s="239"/>
      <c r="J121" s="143" t="s">
        <v>952</v>
      </c>
      <c r="K121" s="144">
        <v>4</v>
      </c>
      <c r="L121" s="240"/>
      <c r="M121" s="240"/>
      <c r="N121" s="240">
        <f t="shared" si="0"/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0</v>
      </c>
      <c r="W121" s="147">
        <f t="shared" si="1"/>
        <v>0</v>
      </c>
      <c r="X121" s="147">
        <v>0</v>
      </c>
      <c r="Y121" s="147">
        <f t="shared" si="2"/>
        <v>0</v>
      </c>
      <c r="Z121" s="147">
        <v>0</v>
      </c>
      <c r="AA121" s="148">
        <f t="shared" si="3"/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21" t="s">
        <v>22</v>
      </c>
      <c r="BK121" s="149">
        <f t="shared" si="9"/>
        <v>0</v>
      </c>
      <c r="BL121" s="21" t="s">
        <v>178</v>
      </c>
      <c r="BM121" s="21" t="s">
        <v>212</v>
      </c>
    </row>
    <row r="122" spans="2:65" s="1" customFormat="1" ht="16.5" customHeight="1">
      <c r="B122" s="140"/>
      <c r="C122" s="141" t="s">
        <v>217</v>
      </c>
      <c r="D122" s="141" t="s">
        <v>174</v>
      </c>
      <c r="E122" s="142" t="s">
        <v>967</v>
      </c>
      <c r="F122" s="239" t="s">
        <v>968</v>
      </c>
      <c r="G122" s="239"/>
      <c r="H122" s="239"/>
      <c r="I122" s="239"/>
      <c r="J122" s="143" t="s">
        <v>952</v>
      </c>
      <c r="K122" s="144">
        <v>2</v>
      </c>
      <c r="L122" s="240"/>
      <c r="M122" s="240"/>
      <c r="N122" s="240">
        <f t="shared" si="0"/>
        <v>0</v>
      </c>
      <c r="O122" s="240"/>
      <c r="P122" s="240"/>
      <c r="Q122" s="240"/>
      <c r="R122" s="145"/>
      <c r="T122" s="146" t="s">
        <v>5</v>
      </c>
      <c r="U122" s="43" t="s">
        <v>40</v>
      </c>
      <c r="V122" s="147">
        <v>0</v>
      </c>
      <c r="W122" s="147">
        <f t="shared" si="1"/>
        <v>0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1" t="s">
        <v>178</v>
      </c>
      <c r="AT122" s="21" t="s">
        <v>174</v>
      </c>
      <c r="AU122" s="21" t="s">
        <v>123</v>
      </c>
      <c r="AY122" s="21" t="s">
        <v>173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1" t="s">
        <v>22</v>
      </c>
      <c r="BK122" s="149">
        <f t="shared" si="9"/>
        <v>0</v>
      </c>
      <c r="BL122" s="21" t="s">
        <v>178</v>
      </c>
      <c r="BM122" s="21" t="s">
        <v>217</v>
      </c>
    </row>
    <row r="123" spans="2:65" s="1" customFormat="1" ht="16.5" customHeight="1">
      <c r="B123" s="140"/>
      <c r="C123" s="141" t="s">
        <v>26</v>
      </c>
      <c r="D123" s="141" t="s">
        <v>174</v>
      </c>
      <c r="E123" s="142" t="s">
        <v>969</v>
      </c>
      <c r="F123" s="239" t="s">
        <v>970</v>
      </c>
      <c r="G123" s="239"/>
      <c r="H123" s="239"/>
      <c r="I123" s="239"/>
      <c r="J123" s="143" t="s">
        <v>952</v>
      </c>
      <c r="K123" s="144">
        <v>1</v>
      </c>
      <c r="L123" s="240"/>
      <c r="M123" s="240"/>
      <c r="N123" s="240">
        <f t="shared" si="0"/>
        <v>0</v>
      </c>
      <c r="O123" s="240"/>
      <c r="P123" s="240"/>
      <c r="Q123" s="240"/>
      <c r="R123" s="145"/>
      <c r="T123" s="146" t="s">
        <v>5</v>
      </c>
      <c r="U123" s="43" t="s">
        <v>40</v>
      </c>
      <c r="V123" s="147">
        <v>0</v>
      </c>
      <c r="W123" s="147">
        <f t="shared" si="1"/>
        <v>0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1" t="s">
        <v>178</v>
      </c>
      <c r="AT123" s="21" t="s">
        <v>174</v>
      </c>
      <c r="AU123" s="21" t="s">
        <v>123</v>
      </c>
      <c r="AY123" s="21" t="s">
        <v>173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1" t="s">
        <v>22</v>
      </c>
      <c r="BK123" s="149">
        <f t="shared" si="9"/>
        <v>0</v>
      </c>
      <c r="BL123" s="21" t="s">
        <v>178</v>
      </c>
      <c r="BM123" s="21" t="s">
        <v>26</v>
      </c>
    </row>
    <row r="124" spans="2:65" s="1" customFormat="1" ht="16.5" customHeight="1">
      <c r="B124" s="140"/>
      <c r="C124" s="141" t="s">
        <v>227</v>
      </c>
      <c r="D124" s="141" t="s">
        <v>174</v>
      </c>
      <c r="E124" s="142" t="s">
        <v>971</v>
      </c>
      <c r="F124" s="239" t="s">
        <v>972</v>
      </c>
      <c r="G124" s="239"/>
      <c r="H124" s="239"/>
      <c r="I124" s="239"/>
      <c r="J124" s="143" t="s">
        <v>952</v>
      </c>
      <c r="K124" s="144">
        <v>1</v>
      </c>
      <c r="L124" s="240"/>
      <c r="M124" s="240"/>
      <c r="N124" s="240">
        <f t="shared" si="0"/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0</v>
      </c>
      <c r="W124" s="147">
        <f t="shared" si="1"/>
        <v>0</v>
      </c>
      <c r="X124" s="147">
        <v>0</v>
      </c>
      <c r="Y124" s="147">
        <f t="shared" si="2"/>
        <v>0</v>
      </c>
      <c r="Z124" s="147">
        <v>0</v>
      </c>
      <c r="AA124" s="148">
        <f t="shared" si="3"/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1" t="s">
        <v>22</v>
      </c>
      <c r="BK124" s="149">
        <f t="shared" si="9"/>
        <v>0</v>
      </c>
      <c r="BL124" s="21" t="s">
        <v>178</v>
      </c>
      <c r="BM124" s="21" t="s">
        <v>227</v>
      </c>
    </row>
    <row r="125" spans="2:65" s="1" customFormat="1" ht="16.5" customHeight="1">
      <c r="B125" s="140"/>
      <c r="C125" s="141" t="s">
        <v>232</v>
      </c>
      <c r="D125" s="141" t="s">
        <v>174</v>
      </c>
      <c r="E125" s="142" t="s">
        <v>973</v>
      </c>
      <c r="F125" s="239" t="s">
        <v>974</v>
      </c>
      <c r="G125" s="239"/>
      <c r="H125" s="239"/>
      <c r="I125" s="239"/>
      <c r="J125" s="143" t="s">
        <v>952</v>
      </c>
      <c r="K125" s="144">
        <v>1</v>
      </c>
      <c r="L125" s="240"/>
      <c r="M125" s="240"/>
      <c r="N125" s="240">
        <f t="shared" si="0"/>
        <v>0</v>
      </c>
      <c r="O125" s="240"/>
      <c r="P125" s="240"/>
      <c r="Q125" s="240"/>
      <c r="R125" s="145"/>
      <c r="T125" s="146" t="s">
        <v>5</v>
      </c>
      <c r="U125" s="43" t="s">
        <v>40</v>
      </c>
      <c r="V125" s="147">
        <v>0</v>
      </c>
      <c r="W125" s="147">
        <f t="shared" si="1"/>
        <v>0</v>
      </c>
      <c r="X125" s="147">
        <v>0</v>
      </c>
      <c r="Y125" s="147">
        <f t="shared" si="2"/>
        <v>0</v>
      </c>
      <c r="Z125" s="147">
        <v>0</v>
      </c>
      <c r="AA125" s="148">
        <f t="shared" si="3"/>
        <v>0</v>
      </c>
      <c r="AR125" s="21" t="s">
        <v>178</v>
      </c>
      <c r="AT125" s="21" t="s">
        <v>174</v>
      </c>
      <c r="AU125" s="21" t="s">
        <v>123</v>
      </c>
      <c r="AY125" s="21" t="s">
        <v>173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1" t="s">
        <v>22</v>
      </c>
      <c r="BK125" s="149">
        <f t="shared" si="9"/>
        <v>0</v>
      </c>
      <c r="BL125" s="21" t="s">
        <v>178</v>
      </c>
      <c r="BM125" s="21" t="s">
        <v>232</v>
      </c>
    </row>
    <row r="126" spans="2:65" s="1" customFormat="1" ht="16.5" customHeight="1">
      <c r="B126" s="140"/>
      <c r="C126" s="141" t="s">
        <v>238</v>
      </c>
      <c r="D126" s="141" t="s">
        <v>174</v>
      </c>
      <c r="E126" s="142" t="s">
        <v>975</v>
      </c>
      <c r="F126" s="239" t="s">
        <v>976</v>
      </c>
      <c r="G126" s="239"/>
      <c r="H126" s="239"/>
      <c r="I126" s="239"/>
      <c r="J126" s="143" t="s">
        <v>952</v>
      </c>
      <c r="K126" s="144">
        <v>8</v>
      </c>
      <c r="L126" s="240"/>
      <c r="M126" s="240"/>
      <c r="N126" s="240">
        <f t="shared" si="0"/>
        <v>0</v>
      </c>
      <c r="O126" s="240"/>
      <c r="P126" s="240"/>
      <c r="Q126" s="240"/>
      <c r="R126" s="145"/>
      <c r="T126" s="146" t="s">
        <v>5</v>
      </c>
      <c r="U126" s="43" t="s">
        <v>40</v>
      </c>
      <c r="V126" s="147">
        <v>0</v>
      </c>
      <c r="W126" s="147">
        <f t="shared" si="1"/>
        <v>0</v>
      </c>
      <c r="X126" s="147">
        <v>0</v>
      </c>
      <c r="Y126" s="147">
        <f t="shared" si="2"/>
        <v>0</v>
      </c>
      <c r="Z126" s="147">
        <v>0</v>
      </c>
      <c r="AA126" s="148">
        <f t="shared" si="3"/>
        <v>0</v>
      </c>
      <c r="AR126" s="21" t="s">
        <v>178</v>
      </c>
      <c r="AT126" s="21" t="s">
        <v>174</v>
      </c>
      <c r="AU126" s="21" t="s">
        <v>123</v>
      </c>
      <c r="AY126" s="21" t="s">
        <v>173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1" t="s">
        <v>22</v>
      </c>
      <c r="BK126" s="149">
        <f t="shared" si="9"/>
        <v>0</v>
      </c>
      <c r="BL126" s="21" t="s">
        <v>178</v>
      </c>
      <c r="BM126" s="21" t="s">
        <v>238</v>
      </c>
    </row>
    <row r="127" spans="2:65" s="1" customFormat="1" ht="16.5" customHeight="1">
      <c r="B127" s="140"/>
      <c r="C127" s="141" t="s">
        <v>242</v>
      </c>
      <c r="D127" s="141" t="s">
        <v>174</v>
      </c>
      <c r="E127" s="142" t="s">
        <v>977</v>
      </c>
      <c r="F127" s="239" t="s">
        <v>978</v>
      </c>
      <c r="G127" s="239"/>
      <c r="H127" s="239"/>
      <c r="I127" s="239"/>
      <c r="J127" s="143" t="s">
        <v>952</v>
      </c>
      <c r="K127" s="144">
        <v>3</v>
      </c>
      <c r="L127" s="240"/>
      <c r="M127" s="240"/>
      <c r="N127" s="240">
        <f t="shared" si="0"/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0</v>
      </c>
      <c r="W127" s="147">
        <f t="shared" si="1"/>
        <v>0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1" t="s">
        <v>178</v>
      </c>
      <c r="AT127" s="21" t="s">
        <v>174</v>
      </c>
      <c r="AU127" s="21" t="s">
        <v>123</v>
      </c>
      <c r="AY127" s="21" t="s">
        <v>173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1" t="s">
        <v>22</v>
      </c>
      <c r="BK127" s="149">
        <f t="shared" si="9"/>
        <v>0</v>
      </c>
      <c r="BL127" s="21" t="s">
        <v>178</v>
      </c>
      <c r="BM127" s="21" t="s">
        <v>242</v>
      </c>
    </row>
    <row r="128" spans="2:65" s="1" customFormat="1" ht="16.5" customHeight="1">
      <c r="B128" s="140"/>
      <c r="C128" s="141" t="s">
        <v>11</v>
      </c>
      <c r="D128" s="141" t="s">
        <v>174</v>
      </c>
      <c r="E128" s="142" t="s">
        <v>979</v>
      </c>
      <c r="F128" s="239" t="s">
        <v>980</v>
      </c>
      <c r="G128" s="239"/>
      <c r="H128" s="239"/>
      <c r="I128" s="239"/>
      <c r="J128" s="143" t="s">
        <v>952</v>
      </c>
      <c r="K128" s="144">
        <v>12</v>
      </c>
      <c r="L128" s="240"/>
      <c r="M128" s="240"/>
      <c r="N128" s="240">
        <f t="shared" si="0"/>
        <v>0</v>
      </c>
      <c r="O128" s="240"/>
      <c r="P128" s="240"/>
      <c r="Q128" s="240"/>
      <c r="R128" s="145"/>
      <c r="T128" s="146" t="s">
        <v>5</v>
      </c>
      <c r="U128" s="43" t="s">
        <v>40</v>
      </c>
      <c r="V128" s="147">
        <v>0</v>
      </c>
      <c r="W128" s="147">
        <f t="shared" si="1"/>
        <v>0</v>
      </c>
      <c r="X128" s="147">
        <v>0</v>
      </c>
      <c r="Y128" s="147">
        <f t="shared" si="2"/>
        <v>0</v>
      </c>
      <c r="Z128" s="147">
        <v>0</v>
      </c>
      <c r="AA128" s="148">
        <f t="shared" si="3"/>
        <v>0</v>
      </c>
      <c r="AR128" s="21" t="s">
        <v>178</v>
      </c>
      <c r="AT128" s="21" t="s">
        <v>174</v>
      </c>
      <c r="AU128" s="21" t="s">
        <v>123</v>
      </c>
      <c r="AY128" s="21" t="s">
        <v>173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21" t="s">
        <v>22</v>
      </c>
      <c r="BK128" s="149">
        <f t="shared" si="9"/>
        <v>0</v>
      </c>
      <c r="BL128" s="21" t="s">
        <v>178</v>
      </c>
      <c r="BM128" s="21" t="s">
        <v>11</v>
      </c>
    </row>
    <row r="129" spans="2:65" s="1" customFormat="1" ht="16.5" customHeight="1">
      <c r="B129" s="140"/>
      <c r="C129" s="141" t="s">
        <v>252</v>
      </c>
      <c r="D129" s="141" t="s">
        <v>174</v>
      </c>
      <c r="E129" s="142" t="s">
        <v>981</v>
      </c>
      <c r="F129" s="239" t="s">
        <v>982</v>
      </c>
      <c r="G129" s="239"/>
      <c r="H129" s="239"/>
      <c r="I129" s="239"/>
      <c r="J129" s="143" t="s">
        <v>952</v>
      </c>
      <c r="K129" s="144">
        <v>2</v>
      </c>
      <c r="L129" s="240"/>
      <c r="M129" s="240"/>
      <c r="N129" s="240">
        <f t="shared" si="0"/>
        <v>0</v>
      </c>
      <c r="O129" s="240"/>
      <c r="P129" s="240"/>
      <c r="Q129" s="240"/>
      <c r="R129" s="145"/>
      <c r="T129" s="146" t="s">
        <v>5</v>
      </c>
      <c r="U129" s="43" t="s">
        <v>40</v>
      </c>
      <c r="V129" s="147">
        <v>0</v>
      </c>
      <c r="W129" s="147">
        <f t="shared" si="1"/>
        <v>0</v>
      </c>
      <c r="X129" s="147">
        <v>0</v>
      </c>
      <c r="Y129" s="147">
        <f t="shared" si="2"/>
        <v>0</v>
      </c>
      <c r="Z129" s="147">
        <v>0</v>
      </c>
      <c r="AA129" s="148">
        <f t="shared" si="3"/>
        <v>0</v>
      </c>
      <c r="AR129" s="21" t="s">
        <v>178</v>
      </c>
      <c r="AT129" s="21" t="s">
        <v>174</v>
      </c>
      <c r="AU129" s="21" t="s">
        <v>123</v>
      </c>
      <c r="AY129" s="21" t="s">
        <v>173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21" t="s">
        <v>22</v>
      </c>
      <c r="BK129" s="149">
        <f t="shared" si="9"/>
        <v>0</v>
      </c>
      <c r="BL129" s="21" t="s">
        <v>178</v>
      </c>
      <c r="BM129" s="21" t="s">
        <v>252</v>
      </c>
    </row>
    <row r="130" spans="2:65" s="1" customFormat="1" ht="16.5" customHeight="1">
      <c r="B130" s="140"/>
      <c r="C130" s="141" t="s">
        <v>257</v>
      </c>
      <c r="D130" s="141" t="s">
        <v>174</v>
      </c>
      <c r="E130" s="142" t="s">
        <v>983</v>
      </c>
      <c r="F130" s="239" t="s">
        <v>984</v>
      </c>
      <c r="G130" s="239"/>
      <c r="H130" s="239"/>
      <c r="I130" s="239"/>
      <c r="J130" s="143" t="s">
        <v>952</v>
      </c>
      <c r="K130" s="144">
        <v>1</v>
      </c>
      <c r="L130" s="240"/>
      <c r="M130" s="240"/>
      <c r="N130" s="240">
        <f t="shared" si="0"/>
        <v>0</v>
      </c>
      <c r="O130" s="240"/>
      <c r="P130" s="240"/>
      <c r="Q130" s="240"/>
      <c r="R130" s="145"/>
      <c r="T130" s="146" t="s">
        <v>5</v>
      </c>
      <c r="U130" s="43" t="s">
        <v>40</v>
      </c>
      <c r="V130" s="147">
        <v>0</v>
      </c>
      <c r="W130" s="147">
        <f t="shared" si="1"/>
        <v>0</v>
      </c>
      <c r="X130" s="147">
        <v>0</v>
      </c>
      <c r="Y130" s="147">
        <f t="shared" si="2"/>
        <v>0</v>
      </c>
      <c r="Z130" s="147">
        <v>0</v>
      </c>
      <c r="AA130" s="148">
        <f t="shared" si="3"/>
        <v>0</v>
      </c>
      <c r="AR130" s="21" t="s">
        <v>178</v>
      </c>
      <c r="AT130" s="21" t="s">
        <v>174</v>
      </c>
      <c r="AU130" s="21" t="s">
        <v>123</v>
      </c>
      <c r="AY130" s="21" t="s">
        <v>173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21" t="s">
        <v>22</v>
      </c>
      <c r="BK130" s="149">
        <f t="shared" si="9"/>
        <v>0</v>
      </c>
      <c r="BL130" s="21" t="s">
        <v>178</v>
      </c>
      <c r="BM130" s="21" t="s">
        <v>257</v>
      </c>
    </row>
    <row r="131" spans="2:65" s="1" customFormat="1" ht="16.5" customHeight="1">
      <c r="B131" s="140"/>
      <c r="C131" s="141" t="s">
        <v>262</v>
      </c>
      <c r="D131" s="141" t="s">
        <v>174</v>
      </c>
      <c r="E131" s="142" t="s">
        <v>985</v>
      </c>
      <c r="F131" s="239" t="s">
        <v>986</v>
      </c>
      <c r="G131" s="239"/>
      <c r="H131" s="239"/>
      <c r="I131" s="239"/>
      <c r="J131" s="143" t="s">
        <v>249</v>
      </c>
      <c r="K131" s="144">
        <v>90</v>
      </c>
      <c r="L131" s="240"/>
      <c r="M131" s="240"/>
      <c r="N131" s="240">
        <f t="shared" si="0"/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0</v>
      </c>
      <c r="W131" s="147">
        <f t="shared" si="1"/>
        <v>0</v>
      </c>
      <c r="X131" s="147">
        <v>0</v>
      </c>
      <c r="Y131" s="147">
        <f t="shared" si="2"/>
        <v>0</v>
      </c>
      <c r="Z131" s="147">
        <v>0</v>
      </c>
      <c r="AA131" s="148">
        <f t="shared" si="3"/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21" t="s">
        <v>22</v>
      </c>
      <c r="BK131" s="149">
        <f t="shared" si="9"/>
        <v>0</v>
      </c>
      <c r="BL131" s="21" t="s">
        <v>178</v>
      </c>
      <c r="BM131" s="21" t="s">
        <v>262</v>
      </c>
    </row>
    <row r="132" spans="2:65" s="1" customFormat="1" ht="16.5" customHeight="1">
      <c r="B132" s="140"/>
      <c r="C132" s="141" t="s">
        <v>267</v>
      </c>
      <c r="D132" s="141" t="s">
        <v>174</v>
      </c>
      <c r="E132" s="142" t="s">
        <v>987</v>
      </c>
      <c r="F132" s="239" t="s">
        <v>988</v>
      </c>
      <c r="G132" s="239"/>
      <c r="H132" s="239"/>
      <c r="I132" s="239"/>
      <c r="J132" s="143" t="s">
        <v>249</v>
      </c>
      <c r="K132" s="144">
        <v>30</v>
      </c>
      <c r="L132" s="240"/>
      <c r="M132" s="240"/>
      <c r="N132" s="240">
        <f t="shared" si="0"/>
        <v>0</v>
      </c>
      <c r="O132" s="240"/>
      <c r="P132" s="240"/>
      <c r="Q132" s="240"/>
      <c r="R132" s="145"/>
      <c r="T132" s="146" t="s">
        <v>5</v>
      </c>
      <c r="U132" s="43" t="s">
        <v>40</v>
      </c>
      <c r="V132" s="147">
        <v>0</v>
      </c>
      <c r="W132" s="147">
        <f t="shared" si="1"/>
        <v>0</v>
      </c>
      <c r="X132" s="147">
        <v>0</v>
      </c>
      <c r="Y132" s="147">
        <f t="shared" si="2"/>
        <v>0</v>
      </c>
      <c r="Z132" s="147">
        <v>0</v>
      </c>
      <c r="AA132" s="148">
        <f t="shared" si="3"/>
        <v>0</v>
      </c>
      <c r="AR132" s="21" t="s">
        <v>178</v>
      </c>
      <c r="AT132" s="21" t="s">
        <v>174</v>
      </c>
      <c r="AU132" s="21" t="s">
        <v>123</v>
      </c>
      <c r="AY132" s="21" t="s">
        <v>173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21" t="s">
        <v>22</v>
      </c>
      <c r="BK132" s="149">
        <f t="shared" si="9"/>
        <v>0</v>
      </c>
      <c r="BL132" s="21" t="s">
        <v>178</v>
      </c>
      <c r="BM132" s="21" t="s">
        <v>267</v>
      </c>
    </row>
    <row r="133" spans="2:65" s="1" customFormat="1" ht="16.5" customHeight="1">
      <c r="B133" s="140"/>
      <c r="C133" s="141" t="s">
        <v>272</v>
      </c>
      <c r="D133" s="141" t="s">
        <v>174</v>
      </c>
      <c r="E133" s="142" t="s">
        <v>989</v>
      </c>
      <c r="F133" s="239" t="s">
        <v>990</v>
      </c>
      <c r="G133" s="239"/>
      <c r="H133" s="239"/>
      <c r="I133" s="239"/>
      <c r="J133" s="143" t="s">
        <v>249</v>
      </c>
      <c r="K133" s="144">
        <v>350</v>
      </c>
      <c r="L133" s="240"/>
      <c r="M133" s="240"/>
      <c r="N133" s="240">
        <f t="shared" si="0"/>
        <v>0</v>
      </c>
      <c r="O133" s="240"/>
      <c r="P133" s="240"/>
      <c r="Q133" s="240"/>
      <c r="R133" s="145"/>
      <c r="T133" s="146" t="s">
        <v>5</v>
      </c>
      <c r="U133" s="43" t="s">
        <v>40</v>
      </c>
      <c r="V133" s="147">
        <v>0</v>
      </c>
      <c r="W133" s="147">
        <f t="shared" si="1"/>
        <v>0</v>
      </c>
      <c r="X133" s="147">
        <v>0</v>
      </c>
      <c r="Y133" s="147">
        <f t="shared" si="2"/>
        <v>0</v>
      </c>
      <c r="Z133" s="147">
        <v>0</v>
      </c>
      <c r="AA133" s="148">
        <f t="shared" si="3"/>
        <v>0</v>
      </c>
      <c r="AR133" s="21" t="s">
        <v>178</v>
      </c>
      <c r="AT133" s="21" t="s">
        <v>174</v>
      </c>
      <c r="AU133" s="21" t="s">
        <v>123</v>
      </c>
      <c r="AY133" s="21" t="s">
        <v>173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21" t="s">
        <v>22</v>
      </c>
      <c r="BK133" s="149">
        <f t="shared" si="9"/>
        <v>0</v>
      </c>
      <c r="BL133" s="21" t="s">
        <v>178</v>
      </c>
      <c r="BM133" s="21" t="s">
        <v>272</v>
      </c>
    </row>
    <row r="134" spans="2:65" s="1" customFormat="1" ht="16.5" customHeight="1">
      <c r="B134" s="140"/>
      <c r="C134" s="141" t="s">
        <v>10</v>
      </c>
      <c r="D134" s="141" t="s">
        <v>174</v>
      </c>
      <c r="E134" s="142" t="s">
        <v>991</v>
      </c>
      <c r="F134" s="239" t="s">
        <v>992</v>
      </c>
      <c r="G134" s="239"/>
      <c r="H134" s="239"/>
      <c r="I134" s="239"/>
      <c r="J134" s="143" t="s">
        <v>249</v>
      </c>
      <c r="K134" s="144">
        <v>20</v>
      </c>
      <c r="L134" s="240"/>
      <c r="M134" s="240"/>
      <c r="N134" s="240">
        <f t="shared" si="0"/>
        <v>0</v>
      </c>
      <c r="O134" s="240"/>
      <c r="P134" s="240"/>
      <c r="Q134" s="240"/>
      <c r="R134" s="145"/>
      <c r="T134" s="146" t="s">
        <v>5</v>
      </c>
      <c r="U134" s="43" t="s">
        <v>40</v>
      </c>
      <c r="V134" s="147">
        <v>0</v>
      </c>
      <c r="W134" s="147">
        <f t="shared" si="1"/>
        <v>0</v>
      </c>
      <c r="X134" s="147">
        <v>0</v>
      </c>
      <c r="Y134" s="147">
        <f t="shared" si="2"/>
        <v>0</v>
      </c>
      <c r="Z134" s="147">
        <v>0</v>
      </c>
      <c r="AA134" s="148">
        <f t="shared" si="3"/>
        <v>0</v>
      </c>
      <c r="AR134" s="21" t="s">
        <v>178</v>
      </c>
      <c r="AT134" s="21" t="s">
        <v>174</v>
      </c>
      <c r="AU134" s="21" t="s">
        <v>123</v>
      </c>
      <c r="AY134" s="21" t="s">
        <v>173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21" t="s">
        <v>22</v>
      </c>
      <c r="BK134" s="149">
        <f t="shared" si="9"/>
        <v>0</v>
      </c>
      <c r="BL134" s="21" t="s">
        <v>178</v>
      </c>
      <c r="BM134" s="21" t="s">
        <v>10</v>
      </c>
    </row>
    <row r="135" spans="2:65" s="1" customFormat="1" ht="16.5" customHeight="1">
      <c r="B135" s="140"/>
      <c r="C135" s="141" t="s">
        <v>280</v>
      </c>
      <c r="D135" s="141" t="s">
        <v>174</v>
      </c>
      <c r="E135" s="142" t="s">
        <v>993</v>
      </c>
      <c r="F135" s="239" t="s">
        <v>994</v>
      </c>
      <c r="G135" s="239"/>
      <c r="H135" s="239"/>
      <c r="I135" s="239"/>
      <c r="J135" s="143" t="s">
        <v>249</v>
      </c>
      <c r="K135" s="144">
        <v>20</v>
      </c>
      <c r="L135" s="240"/>
      <c r="M135" s="240"/>
      <c r="N135" s="240">
        <f t="shared" si="0"/>
        <v>0</v>
      </c>
      <c r="O135" s="240"/>
      <c r="P135" s="240"/>
      <c r="Q135" s="240"/>
      <c r="R135" s="145"/>
      <c r="T135" s="146" t="s">
        <v>5</v>
      </c>
      <c r="U135" s="43" t="s">
        <v>40</v>
      </c>
      <c r="V135" s="147">
        <v>0</v>
      </c>
      <c r="W135" s="147">
        <f t="shared" si="1"/>
        <v>0</v>
      </c>
      <c r="X135" s="147">
        <v>0</v>
      </c>
      <c r="Y135" s="147">
        <f t="shared" si="2"/>
        <v>0</v>
      </c>
      <c r="Z135" s="147">
        <v>0</v>
      </c>
      <c r="AA135" s="148">
        <f t="shared" si="3"/>
        <v>0</v>
      </c>
      <c r="AR135" s="21" t="s">
        <v>178</v>
      </c>
      <c r="AT135" s="21" t="s">
        <v>174</v>
      </c>
      <c r="AU135" s="21" t="s">
        <v>123</v>
      </c>
      <c r="AY135" s="21" t="s">
        <v>173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21" t="s">
        <v>22</v>
      </c>
      <c r="BK135" s="149">
        <f t="shared" si="9"/>
        <v>0</v>
      </c>
      <c r="BL135" s="21" t="s">
        <v>178</v>
      </c>
      <c r="BM135" s="21" t="s">
        <v>280</v>
      </c>
    </row>
    <row r="136" spans="2:65" s="1" customFormat="1" ht="16.5" customHeight="1">
      <c r="B136" s="140"/>
      <c r="C136" s="141" t="s">
        <v>284</v>
      </c>
      <c r="D136" s="141" t="s">
        <v>174</v>
      </c>
      <c r="E136" s="142" t="s">
        <v>995</v>
      </c>
      <c r="F136" s="239" t="s">
        <v>996</v>
      </c>
      <c r="G136" s="239"/>
      <c r="H136" s="239"/>
      <c r="I136" s="239"/>
      <c r="J136" s="143" t="s">
        <v>249</v>
      </c>
      <c r="K136" s="144">
        <v>30</v>
      </c>
      <c r="L136" s="240"/>
      <c r="M136" s="240"/>
      <c r="N136" s="240">
        <f t="shared" si="0"/>
        <v>0</v>
      </c>
      <c r="O136" s="240"/>
      <c r="P136" s="240"/>
      <c r="Q136" s="240"/>
      <c r="R136" s="145"/>
      <c r="T136" s="146" t="s">
        <v>5</v>
      </c>
      <c r="U136" s="43" t="s">
        <v>40</v>
      </c>
      <c r="V136" s="147">
        <v>0</v>
      </c>
      <c r="W136" s="147">
        <f t="shared" si="1"/>
        <v>0</v>
      </c>
      <c r="X136" s="147">
        <v>0</v>
      </c>
      <c r="Y136" s="147">
        <f t="shared" si="2"/>
        <v>0</v>
      </c>
      <c r="Z136" s="147">
        <v>0</v>
      </c>
      <c r="AA136" s="148">
        <f t="shared" si="3"/>
        <v>0</v>
      </c>
      <c r="AR136" s="21" t="s">
        <v>178</v>
      </c>
      <c r="AT136" s="21" t="s">
        <v>174</v>
      </c>
      <c r="AU136" s="21" t="s">
        <v>123</v>
      </c>
      <c r="AY136" s="21" t="s">
        <v>173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21" t="s">
        <v>22</v>
      </c>
      <c r="BK136" s="149">
        <f t="shared" si="9"/>
        <v>0</v>
      </c>
      <c r="BL136" s="21" t="s">
        <v>178</v>
      </c>
      <c r="BM136" s="21" t="s">
        <v>284</v>
      </c>
    </row>
    <row r="137" spans="2:65" s="1" customFormat="1" ht="16.5" customHeight="1">
      <c r="B137" s="140"/>
      <c r="C137" s="141" t="s">
        <v>289</v>
      </c>
      <c r="D137" s="141" t="s">
        <v>174</v>
      </c>
      <c r="E137" s="142" t="s">
        <v>997</v>
      </c>
      <c r="F137" s="239" t="s">
        <v>998</v>
      </c>
      <c r="G137" s="239"/>
      <c r="H137" s="239"/>
      <c r="I137" s="239"/>
      <c r="J137" s="143" t="s">
        <v>249</v>
      </c>
      <c r="K137" s="144">
        <v>45</v>
      </c>
      <c r="L137" s="240"/>
      <c r="M137" s="240"/>
      <c r="N137" s="240">
        <f t="shared" si="0"/>
        <v>0</v>
      </c>
      <c r="O137" s="240"/>
      <c r="P137" s="240"/>
      <c r="Q137" s="240"/>
      <c r="R137" s="145"/>
      <c r="T137" s="146" t="s">
        <v>5</v>
      </c>
      <c r="U137" s="43" t="s">
        <v>40</v>
      </c>
      <c r="V137" s="147">
        <v>0</v>
      </c>
      <c r="W137" s="147">
        <f t="shared" si="1"/>
        <v>0</v>
      </c>
      <c r="X137" s="147">
        <v>0</v>
      </c>
      <c r="Y137" s="147">
        <f t="shared" si="2"/>
        <v>0</v>
      </c>
      <c r="Z137" s="147">
        <v>0</v>
      </c>
      <c r="AA137" s="148">
        <f t="shared" si="3"/>
        <v>0</v>
      </c>
      <c r="AR137" s="21" t="s">
        <v>178</v>
      </c>
      <c r="AT137" s="21" t="s">
        <v>174</v>
      </c>
      <c r="AU137" s="21" t="s">
        <v>123</v>
      </c>
      <c r="AY137" s="21" t="s">
        <v>173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21" t="s">
        <v>22</v>
      </c>
      <c r="BK137" s="149">
        <f t="shared" si="9"/>
        <v>0</v>
      </c>
      <c r="BL137" s="21" t="s">
        <v>178</v>
      </c>
      <c r="BM137" s="21" t="s">
        <v>289</v>
      </c>
    </row>
    <row r="138" spans="2:65" s="1" customFormat="1" ht="16.5" customHeight="1">
      <c r="B138" s="140"/>
      <c r="C138" s="141" t="s">
        <v>294</v>
      </c>
      <c r="D138" s="141" t="s">
        <v>174</v>
      </c>
      <c r="E138" s="142" t="s">
        <v>999</v>
      </c>
      <c r="F138" s="239" t="s">
        <v>1000</v>
      </c>
      <c r="G138" s="239"/>
      <c r="H138" s="239"/>
      <c r="I138" s="239"/>
      <c r="J138" s="143" t="s">
        <v>249</v>
      </c>
      <c r="K138" s="144">
        <v>120</v>
      </c>
      <c r="L138" s="240"/>
      <c r="M138" s="240"/>
      <c r="N138" s="240">
        <f t="shared" si="0"/>
        <v>0</v>
      </c>
      <c r="O138" s="240"/>
      <c r="P138" s="240"/>
      <c r="Q138" s="240"/>
      <c r="R138" s="145"/>
      <c r="T138" s="146" t="s">
        <v>5</v>
      </c>
      <c r="U138" s="43" t="s">
        <v>40</v>
      </c>
      <c r="V138" s="147">
        <v>0</v>
      </c>
      <c r="W138" s="147">
        <f t="shared" si="1"/>
        <v>0</v>
      </c>
      <c r="X138" s="147">
        <v>0</v>
      </c>
      <c r="Y138" s="147">
        <f t="shared" si="2"/>
        <v>0</v>
      </c>
      <c r="Z138" s="147">
        <v>0</v>
      </c>
      <c r="AA138" s="148">
        <f t="shared" si="3"/>
        <v>0</v>
      </c>
      <c r="AR138" s="21" t="s">
        <v>178</v>
      </c>
      <c r="AT138" s="21" t="s">
        <v>174</v>
      </c>
      <c r="AU138" s="21" t="s">
        <v>123</v>
      </c>
      <c r="AY138" s="21" t="s">
        <v>173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21" t="s">
        <v>22</v>
      </c>
      <c r="BK138" s="149">
        <f t="shared" si="9"/>
        <v>0</v>
      </c>
      <c r="BL138" s="21" t="s">
        <v>178</v>
      </c>
      <c r="BM138" s="21" t="s">
        <v>294</v>
      </c>
    </row>
    <row r="139" spans="2:65" s="1" customFormat="1" ht="16.5" customHeight="1">
      <c r="B139" s="140"/>
      <c r="C139" s="141" t="s">
        <v>299</v>
      </c>
      <c r="D139" s="141" t="s">
        <v>174</v>
      </c>
      <c r="E139" s="142" t="s">
        <v>1001</v>
      </c>
      <c r="F139" s="239" t="s">
        <v>1002</v>
      </c>
      <c r="G139" s="239"/>
      <c r="H139" s="239"/>
      <c r="I139" s="239"/>
      <c r="J139" s="143" t="s">
        <v>249</v>
      </c>
      <c r="K139" s="144">
        <v>50</v>
      </c>
      <c r="L139" s="240"/>
      <c r="M139" s="240"/>
      <c r="N139" s="240">
        <f t="shared" si="0"/>
        <v>0</v>
      </c>
      <c r="O139" s="240"/>
      <c r="P139" s="240"/>
      <c r="Q139" s="240"/>
      <c r="R139" s="145"/>
      <c r="T139" s="146" t="s">
        <v>5</v>
      </c>
      <c r="U139" s="43" t="s">
        <v>40</v>
      </c>
      <c r="V139" s="147">
        <v>0</v>
      </c>
      <c r="W139" s="147">
        <f t="shared" si="1"/>
        <v>0</v>
      </c>
      <c r="X139" s="147">
        <v>0</v>
      </c>
      <c r="Y139" s="147">
        <f t="shared" si="2"/>
        <v>0</v>
      </c>
      <c r="Z139" s="147">
        <v>0</v>
      </c>
      <c r="AA139" s="148">
        <f t="shared" si="3"/>
        <v>0</v>
      </c>
      <c r="AR139" s="21" t="s">
        <v>178</v>
      </c>
      <c r="AT139" s="21" t="s">
        <v>174</v>
      </c>
      <c r="AU139" s="21" t="s">
        <v>123</v>
      </c>
      <c r="AY139" s="21" t="s">
        <v>173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21" t="s">
        <v>22</v>
      </c>
      <c r="BK139" s="149">
        <f t="shared" si="9"/>
        <v>0</v>
      </c>
      <c r="BL139" s="21" t="s">
        <v>178</v>
      </c>
      <c r="BM139" s="21" t="s">
        <v>299</v>
      </c>
    </row>
    <row r="140" spans="2:65" s="1" customFormat="1" ht="16.5" customHeight="1">
      <c r="B140" s="140"/>
      <c r="C140" s="141" t="s">
        <v>305</v>
      </c>
      <c r="D140" s="141" t="s">
        <v>174</v>
      </c>
      <c r="E140" s="142" t="s">
        <v>1003</v>
      </c>
      <c r="F140" s="239" t="s">
        <v>1004</v>
      </c>
      <c r="G140" s="239"/>
      <c r="H140" s="239"/>
      <c r="I140" s="239"/>
      <c r="J140" s="143" t="s">
        <v>249</v>
      </c>
      <c r="K140" s="144">
        <v>50</v>
      </c>
      <c r="L140" s="240"/>
      <c r="M140" s="240"/>
      <c r="N140" s="240">
        <f t="shared" si="0"/>
        <v>0</v>
      </c>
      <c r="O140" s="240"/>
      <c r="P140" s="240"/>
      <c r="Q140" s="240"/>
      <c r="R140" s="145"/>
      <c r="T140" s="146" t="s">
        <v>5</v>
      </c>
      <c r="U140" s="43" t="s">
        <v>40</v>
      </c>
      <c r="V140" s="147">
        <v>0</v>
      </c>
      <c r="W140" s="147">
        <f t="shared" si="1"/>
        <v>0</v>
      </c>
      <c r="X140" s="147">
        <v>0</v>
      </c>
      <c r="Y140" s="147">
        <f t="shared" si="2"/>
        <v>0</v>
      </c>
      <c r="Z140" s="147">
        <v>0</v>
      </c>
      <c r="AA140" s="148">
        <f t="shared" si="3"/>
        <v>0</v>
      </c>
      <c r="AR140" s="21" t="s">
        <v>178</v>
      </c>
      <c r="AT140" s="21" t="s">
        <v>174</v>
      </c>
      <c r="AU140" s="21" t="s">
        <v>123</v>
      </c>
      <c r="AY140" s="21" t="s">
        <v>173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21" t="s">
        <v>22</v>
      </c>
      <c r="BK140" s="149">
        <f t="shared" si="9"/>
        <v>0</v>
      </c>
      <c r="BL140" s="21" t="s">
        <v>178</v>
      </c>
      <c r="BM140" s="21" t="s">
        <v>305</v>
      </c>
    </row>
    <row r="141" spans="2:65" s="1" customFormat="1" ht="16.5" customHeight="1">
      <c r="B141" s="140"/>
      <c r="C141" s="141" t="s">
        <v>309</v>
      </c>
      <c r="D141" s="141" t="s">
        <v>174</v>
      </c>
      <c r="E141" s="142" t="s">
        <v>1005</v>
      </c>
      <c r="F141" s="239" t="s">
        <v>1006</v>
      </c>
      <c r="G141" s="239"/>
      <c r="H141" s="239"/>
      <c r="I141" s="239"/>
      <c r="J141" s="143" t="s">
        <v>952</v>
      </c>
      <c r="K141" s="144">
        <v>50</v>
      </c>
      <c r="L141" s="240"/>
      <c r="M141" s="240"/>
      <c r="N141" s="240">
        <f t="shared" si="0"/>
        <v>0</v>
      </c>
      <c r="O141" s="240"/>
      <c r="P141" s="240"/>
      <c r="Q141" s="240"/>
      <c r="R141" s="145"/>
      <c r="T141" s="146" t="s">
        <v>5</v>
      </c>
      <c r="U141" s="43" t="s">
        <v>40</v>
      </c>
      <c r="V141" s="147">
        <v>0</v>
      </c>
      <c r="W141" s="147">
        <f t="shared" si="1"/>
        <v>0</v>
      </c>
      <c r="X141" s="147">
        <v>0</v>
      </c>
      <c r="Y141" s="147">
        <f t="shared" si="2"/>
        <v>0</v>
      </c>
      <c r="Z141" s="147">
        <v>0</v>
      </c>
      <c r="AA141" s="148">
        <f t="shared" si="3"/>
        <v>0</v>
      </c>
      <c r="AR141" s="21" t="s">
        <v>178</v>
      </c>
      <c r="AT141" s="21" t="s">
        <v>174</v>
      </c>
      <c r="AU141" s="21" t="s">
        <v>123</v>
      </c>
      <c r="AY141" s="21" t="s">
        <v>173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21" t="s">
        <v>22</v>
      </c>
      <c r="BK141" s="149">
        <f t="shared" si="9"/>
        <v>0</v>
      </c>
      <c r="BL141" s="21" t="s">
        <v>178</v>
      </c>
      <c r="BM141" s="21" t="s">
        <v>309</v>
      </c>
    </row>
    <row r="142" spans="2:65" s="1" customFormat="1" ht="16.5" customHeight="1">
      <c r="B142" s="140"/>
      <c r="C142" s="141" t="s">
        <v>315</v>
      </c>
      <c r="D142" s="141" t="s">
        <v>174</v>
      </c>
      <c r="E142" s="142" t="s">
        <v>1007</v>
      </c>
      <c r="F142" s="239" t="s">
        <v>1008</v>
      </c>
      <c r="G142" s="239"/>
      <c r="H142" s="239"/>
      <c r="I142" s="239"/>
      <c r="J142" s="143" t="s">
        <v>952</v>
      </c>
      <c r="K142" s="144">
        <v>8</v>
      </c>
      <c r="L142" s="240"/>
      <c r="M142" s="240"/>
      <c r="N142" s="240">
        <f t="shared" si="0"/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0</v>
      </c>
      <c r="W142" s="147">
        <f t="shared" si="1"/>
        <v>0</v>
      </c>
      <c r="X142" s="147">
        <v>0</v>
      </c>
      <c r="Y142" s="147">
        <f t="shared" si="2"/>
        <v>0</v>
      </c>
      <c r="Z142" s="147">
        <v>0</v>
      </c>
      <c r="AA142" s="148">
        <f t="shared" si="3"/>
        <v>0</v>
      </c>
      <c r="AR142" s="21" t="s">
        <v>178</v>
      </c>
      <c r="AT142" s="21" t="s">
        <v>174</v>
      </c>
      <c r="AU142" s="21" t="s">
        <v>123</v>
      </c>
      <c r="AY142" s="21" t="s">
        <v>173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21" t="s">
        <v>22</v>
      </c>
      <c r="BK142" s="149">
        <f t="shared" si="9"/>
        <v>0</v>
      </c>
      <c r="BL142" s="21" t="s">
        <v>178</v>
      </c>
      <c r="BM142" s="21" t="s">
        <v>315</v>
      </c>
    </row>
    <row r="143" spans="2:65" s="1" customFormat="1" ht="16.5" customHeight="1">
      <c r="B143" s="140"/>
      <c r="C143" s="141" t="s">
        <v>325</v>
      </c>
      <c r="D143" s="141" t="s">
        <v>174</v>
      </c>
      <c r="E143" s="142" t="s">
        <v>1009</v>
      </c>
      <c r="F143" s="239" t="s">
        <v>1010</v>
      </c>
      <c r="G143" s="239"/>
      <c r="H143" s="239"/>
      <c r="I143" s="239"/>
      <c r="J143" s="143" t="s">
        <v>952</v>
      </c>
      <c r="K143" s="144">
        <v>50</v>
      </c>
      <c r="L143" s="240"/>
      <c r="M143" s="240"/>
      <c r="N143" s="240">
        <f t="shared" si="0"/>
        <v>0</v>
      </c>
      <c r="O143" s="240"/>
      <c r="P143" s="240"/>
      <c r="Q143" s="240"/>
      <c r="R143" s="145"/>
      <c r="T143" s="146" t="s">
        <v>5</v>
      </c>
      <c r="U143" s="43" t="s">
        <v>40</v>
      </c>
      <c r="V143" s="147">
        <v>0</v>
      </c>
      <c r="W143" s="147">
        <f t="shared" si="1"/>
        <v>0</v>
      </c>
      <c r="X143" s="147">
        <v>0</v>
      </c>
      <c r="Y143" s="147">
        <f t="shared" si="2"/>
        <v>0</v>
      </c>
      <c r="Z143" s="147">
        <v>0</v>
      </c>
      <c r="AA143" s="148">
        <f t="shared" si="3"/>
        <v>0</v>
      </c>
      <c r="AR143" s="21" t="s">
        <v>178</v>
      </c>
      <c r="AT143" s="21" t="s">
        <v>174</v>
      </c>
      <c r="AU143" s="21" t="s">
        <v>123</v>
      </c>
      <c r="AY143" s="21" t="s">
        <v>173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21" t="s">
        <v>22</v>
      </c>
      <c r="BK143" s="149">
        <f t="shared" si="9"/>
        <v>0</v>
      </c>
      <c r="BL143" s="21" t="s">
        <v>178</v>
      </c>
      <c r="BM143" s="21" t="s">
        <v>325</v>
      </c>
    </row>
    <row r="144" spans="2:65" s="1" customFormat="1" ht="16.5" customHeight="1">
      <c r="B144" s="140"/>
      <c r="C144" s="141" t="s">
        <v>330</v>
      </c>
      <c r="D144" s="141" t="s">
        <v>174</v>
      </c>
      <c r="E144" s="142" t="s">
        <v>1011</v>
      </c>
      <c r="F144" s="239" t="s">
        <v>1012</v>
      </c>
      <c r="G144" s="239"/>
      <c r="H144" s="239"/>
      <c r="I144" s="239"/>
      <c r="J144" s="143" t="s">
        <v>952</v>
      </c>
      <c r="K144" s="144">
        <v>10</v>
      </c>
      <c r="L144" s="240"/>
      <c r="M144" s="240"/>
      <c r="N144" s="240">
        <f t="shared" si="0"/>
        <v>0</v>
      </c>
      <c r="O144" s="240"/>
      <c r="P144" s="240"/>
      <c r="Q144" s="240"/>
      <c r="R144" s="145"/>
      <c r="T144" s="146" t="s">
        <v>5</v>
      </c>
      <c r="U144" s="43" t="s">
        <v>40</v>
      </c>
      <c r="V144" s="147">
        <v>0</v>
      </c>
      <c r="W144" s="147">
        <f t="shared" si="1"/>
        <v>0</v>
      </c>
      <c r="X144" s="147">
        <v>0</v>
      </c>
      <c r="Y144" s="147">
        <f t="shared" si="2"/>
        <v>0</v>
      </c>
      <c r="Z144" s="147">
        <v>0</v>
      </c>
      <c r="AA144" s="148">
        <f t="shared" si="3"/>
        <v>0</v>
      </c>
      <c r="AR144" s="21" t="s">
        <v>178</v>
      </c>
      <c r="AT144" s="21" t="s">
        <v>174</v>
      </c>
      <c r="AU144" s="21" t="s">
        <v>123</v>
      </c>
      <c r="AY144" s="21" t="s">
        <v>173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21" t="s">
        <v>22</v>
      </c>
      <c r="BK144" s="149">
        <f t="shared" si="9"/>
        <v>0</v>
      </c>
      <c r="BL144" s="21" t="s">
        <v>178</v>
      </c>
      <c r="BM144" s="21" t="s">
        <v>330</v>
      </c>
    </row>
    <row r="145" spans="2:65" s="1" customFormat="1" ht="16.5" customHeight="1">
      <c r="B145" s="140"/>
      <c r="C145" s="141" t="s">
        <v>337</v>
      </c>
      <c r="D145" s="141" t="s">
        <v>174</v>
      </c>
      <c r="E145" s="142" t="s">
        <v>1013</v>
      </c>
      <c r="F145" s="239" t="s">
        <v>1014</v>
      </c>
      <c r="G145" s="239"/>
      <c r="H145" s="239"/>
      <c r="I145" s="239"/>
      <c r="J145" s="143" t="s">
        <v>1015</v>
      </c>
      <c r="K145" s="144">
        <v>3</v>
      </c>
      <c r="L145" s="240"/>
      <c r="M145" s="240"/>
      <c r="N145" s="240">
        <f t="shared" si="0"/>
        <v>0</v>
      </c>
      <c r="O145" s="240"/>
      <c r="P145" s="240"/>
      <c r="Q145" s="240"/>
      <c r="R145" s="145"/>
      <c r="T145" s="146" t="s">
        <v>5</v>
      </c>
      <c r="U145" s="43" t="s">
        <v>40</v>
      </c>
      <c r="V145" s="147">
        <v>0</v>
      </c>
      <c r="W145" s="147">
        <f t="shared" si="1"/>
        <v>0</v>
      </c>
      <c r="X145" s="147">
        <v>0</v>
      </c>
      <c r="Y145" s="147">
        <f t="shared" si="2"/>
        <v>0</v>
      </c>
      <c r="Z145" s="147">
        <v>0</v>
      </c>
      <c r="AA145" s="148">
        <f t="shared" si="3"/>
        <v>0</v>
      </c>
      <c r="AR145" s="21" t="s">
        <v>178</v>
      </c>
      <c r="AT145" s="21" t="s">
        <v>174</v>
      </c>
      <c r="AU145" s="21" t="s">
        <v>123</v>
      </c>
      <c r="AY145" s="21" t="s">
        <v>173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21" t="s">
        <v>22</v>
      </c>
      <c r="BK145" s="149">
        <f t="shared" si="9"/>
        <v>0</v>
      </c>
      <c r="BL145" s="21" t="s">
        <v>178</v>
      </c>
      <c r="BM145" s="21" t="s">
        <v>337</v>
      </c>
    </row>
    <row r="146" spans="2:65" s="1" customFormat="1" ht="16.5" customHeight="1">
      <c r="B146" s="140"/>
      <c r="C146" s="141" t="s">
        <v>342</v>
      </c>
      <c r="D146" s="141" t="s">
        <v>174</v>
      </c>
      <c r="E146" s="142" t="s">
        <v>1016</v>
      </c>
      <c r="F146" s="239" t="s">
        <v>1017</v>
      </c>
      <c r="G146" s="239"/>
      <c r="H146" s="239"/>
      <c r="I146" s="239"/>
      <c r="J146" s="143" t="s">
        <v>1018</v>
      </c>
      <c r="K146" s="144">
        <v>1</v>
      </c>
      <c r="L146" s="240"/>
      <c r="M146" s="240"/>
      <c r="N146" s="240">
        <f t="shared" si="0"/>
        <v>0</v>
      </c>
      <c r="O146" s="240"/>
      <c r="P146" s="240"/>
      <c r="Q146" s="240"/>
      <c r="R146" s="145"/>
      <c r="T146" s="146" t="s">
        <v>5</v>
      </c>
      <c r="U146" s="43" t="s">
        <v>40</v>
      </c>
      <c r="V146" s="147">
        <v>0</v>
      </c>
      <c r="W146" s="147">
        <f t="shared" si="1"/>
        <v>0</v>
      </c>
      <c r="X146" s="147">
        <v>0</v>
      </c>
      <c r="Y146" s="147">
        <f t="shared" si="2"/>
        <v>0</v>
      </c>
      <c r="Z146" s="147">
        <v>0</v>
      </c>
      <c r="AA146" s="148">
        <f t="shared" si="3"/>
        <v>0</v>
      </c>
      <c r="AR146" s="21" t="s">
        <v>178</v>
      </c>
      <c r="AT146" s="21" t="s">
        <v>174</v>
      </c>
      <c r="AU146" s="21" t="s">
        <v>123</v>
      </c>
      <c r="AY146" s="21" t="s">
        <v>173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21" t="s">
        <v>22</v>
      </c>
      <c r="BK146" s="149">
        <f t="shared" si="9"/>
        <v>0</v>
      </c>
      <c r="BL146" s="21" t="s">
        <v>178</v>
      </c>
      <c r="BM146" s="21" t="s">
        <v>342</v>
      </c>
    </row>
    <row r="147" spans="2:65" s="1" customFormat="1" ht="16.5" customHeight="1">
      <c r="B147" s="140"/>
      <c r="C147" s="141" t="s">
        <v>346</v>
      </c>
      <c r="D147" s="141" t="s">
        <v>174</v>
      </c>
      <c r="E147" s="142" t="s">
        <v>1019</v>
      </c>
      <c r="F147" s="239" t="s">
        <v>1020</v>
      </c>
      <c r="G147" s="239"/>
      <c r="H147" s="239"/>
      <c r="I147" s="239"/>
      <c r="J147" s="143" t="s">
        <v>1018</v>
      </c>
      <c r="K147" s="144">
        <v>48</v>
      </c>
      <c r="L147" s="240"/>
      <c r="M147" s="240"/>
      <c r="N147" s="240">
        <f t="shared" si="0"/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0</v>
      </c>
      <c r="W147" s="147">
        <f t="shared" si="1"/>
        <v>0</v>
      </c>
      <c r="X147" s="147">
        <v>0</v>
      </c>
      <c r="Y147" s="147">
        <f t="shared" si="2"/>
        <v>0</v>
      </c>
      <c r="Z147" s="147">
        <v>0</v>
      </c>
      <c r="AA147" s="148">
        <f t="shared" si="3"/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21" t="s">
        <v>22</v>
      </c>
      <c r="BK147" s="149">
        <f t="shared" si="9"/>
        <v>0</v>
      </c>
      <c r="BL147" s="21" t="s">
        <v>178</v>
      </c>
      <c r="BM147" s="21" t="s">
        <v>346</v>
      </c>
    </row>
    <row r="148" spans="2:65" s="1" customFormat="1" ht="16.5" customHeight="1">
      <c r="B148" s="140"/>
      <c r="C148" s="141" t="s">
        <v>351</v>
      </c>
      <c r="D148" s="141" t="s">
        <v>174</v>
      </c>
      <c r="E148" s="142" t="s">
        <v>1021</v>
      </c>
      <c r="F148" s="239" t="s">
        <v>1022</v>
      </c>
      <c r="G148" s="239"/>
      <c r="H148" s="239"/>
      <c r="I148" s="239"/>
      <c r="J148" s="143" t="s">
        <v>476</v>
      </c>
      <c r="K148" s="144">
        <v>1</v>
      </c>
      <c r="L148" s="240"/>
      <c r="M148" s="240"/>
      <c r="N148" s="240">
        <f t="shared" si="0"/>
        <v>0</v>
      </c>
      <c r="O148" s="240"/>
      <c r="P148" s="240"/>
      <c r="Q148" s="240"/>
      <c r="R148" s="145"/>
      <c r="T148" s="146" t="s">
        <v>5</v>
      </c>
      <c r="U148" s="180" t="s">
        <v>40</v>
      </c>
      <c r="V148" s="181">
        <v>0</v>
      </c>
      <c r="W148" s="181">
        <f t="shared" si="1"/>
        <v>0</v>
      </c>
      <c r="X148" s="181">
        <v>0</v>
      </c>
      <c r="Y148" s="181">
        <f t="shared" si="2"/>
        <v>0</v>
      </c>
      <c r="Z148" s="181">
        <v>0</v>
      </c>
      <c r="AA148" s="182">
        <f t="shared" si="3"/>
        <v>0</v>
      </c>
      <c r="AR148" s="21" t="s">
        <v>178</v>
      </c>
      <c r="AT148" s="21" t="s">
        <v>174</v>
      </c>
      <c r="AU148" s="21" t="s">
        <v>123</v>
      </c>
      <c r="AY148" s="21" t="s">
        <v>173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21" t="s">
        <v>22</v>
      </c>
      <c r="BK148" s="149">
        <f t="shared" si="9"/>
        <v>0</v>
      </c>
      <c r="BL148" s="21" t="s">
        <v>178</v>
      </c>
      <c r="BM148" s="21" t="s">
        <v>351</v>
      </c>
    </row>
    <row r="149" spans="2:65" s="1" customFormat="1" ht="6.95" customHeight="1"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60"/>
    </row>
  </sheetData>
  <mergeCells count="160">
    <mergeCell ref="H1:K1"/>
    <mergeCell ref="S2:AC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M108:Q108"/>
    <mergeCell ref="F110:I110"/>
    <mergeCell ref="L110:M110"/>
    <mergeCell ref="N110:Q110"/>
    <mergeCell ref="F114:I114"/>
    <mergeCell ref="L114:M114"/>
    <mergeCell ref="N114:Q114"/>
    <mergeCell ref="F115:I115"/>
    <mergeCell ref="L115:M115"/>
    <mergeCell ref="N115:Q115"/>
    <mergeCell ref="N111:Q111"/>
    <mergeCell ref="N112:Q112"/>
    <mergeCell ref="N113:Q113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4"/>
  <sheetViews>
    <sheetView showGridLines="0" workbookViewId="0">
      <pane ySplit="1" topLeftCell="A211" activePane="bottomLeft" state="frozen"/>
      <selection pane="bottomLeft" activeCell="AE222" sqref="AE2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89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1023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N96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ROUND((SUM(BE96:BE97)+SUM(BE115:BE223)), 2)</f>
        <v>0</v>
      </c>
      <c r="I32" s="223"/>
      <c r="J32" s="223"/>
      <c r="K32" s="35"/>
      <c r="L32" s="35"/>
      <c r="M32" s="226">
        <f>ROUND(ROUND((SUM(BE96:BE97)+SUM(BE115:BE223)),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ROUND((SUM(BF96:BF97)+SUM(BF115:BF223)), 2)</f>
        <v>0</v>
      </c>
      <c r="I33" s="223"/>
      <c r="J33" s="223"/>
      <c r="K33" s="35"/>
      <c r="L33" s="35"/>
      <c r="M33" s="226">
        <f>ROUND(ROUND((SUM(BF96:BF97)+SUM(BF115:BF223)),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ROUND((SUM(BG96:BG97)+SUM(BG115:BG223)),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ROUND((SUM(BH96:BH97)+SUM(BH115:BH223)),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ROUND((SUM(BI96:BI97)+SUM(BI115:BI223)),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02 - SO 02 Nová přípojka vodovodu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N115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N116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N117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N179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1024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N183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1025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N190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141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N222</f>
        <v>0</v>
      </c>
      <c r="O94" s="235"/>
      <c r="P94" s="235"/>
      <c r="Q94" s="235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158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31">
        <v>0</v>
      </c>
      <c r="O96" s="236"/>
      <c r="P96" s="236"/>
      <c r="Q96" s="236"/>
      <c r="R96" s="36"/>
      <c r="T96" s="120"/>
      <c r="U96" s="121" t="s">
        <v>39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117</v>
      </c>
      <c r="D98" s="103"/>
      <c r="E98" s="103"/>
      <c r="F98" s="103"/>
      <c r="G98" s="103"/>
      <c r="H98" s="103"/>
      <c r="I98" s="103"/>
      <c r="J98" s="103"/>
      <c r="K98" s="103"/>
      <c r="L98" s="214">
        <f>ROUND(SUM(N88+N96),2)</f>
        <v>0</v>
      </c>
      <c r="M98" s="214"/>
      <c r="N98" s="214"/>
      <c r="O98" s="214"/>
      <c r="P98" s="214"/>
      <c r="Q98" s="214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186" t="s">
        <v>159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17</v>
      </c>
      <c r="D106" s="35"/>
      <c r="E106" s="35"/>
      <c r="F106" s="221" t="str">
        <f>F6</f>
        <v>Rekonstrukce objektu Na Chvalce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5"/>
      <c r="R106" s="36"/>
    </row>
    <row r="107" spans="2:18" s="1" customFormat="1" ht="36.950000000000003" customHeight="1">
      <c r="B107" s="34"/>
      <c r="C107" s="68" t="s">
        <v>125</v>
      </c>
      <c r="D107" s="35"/>
      <c r="E107" s="35"/>
      <c r="F107" s="206" t="str">
        <f>F7</f>
        <v>02 - SO 02 Nová přípojka vodovodu</v>
      </c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23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25</v>
      </c>
      <c r="L109" s="35"/>
      <c r="M109" s="224">
        <f>IF(O9="","",O9)</f>
        <v>43108</v>
      </c>
      <c r="N109" s="224"/>
      <c r="O109" s="224"/>
      <c r="P109" s="224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28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32</v>
      </c>
      <c r="L111" s="35"/>
      <c r="M111" s="188" t="str">
        <f>E18</f>
        <v xml:space="preserve"> </v>
      </c>
      <c r="N111" s="188"/>
      <c r="O111" s="188"/>
      <c r="P111" s="188"/>
      <c r="Q111" s="188"/>
      <c r="R111" s="36"/>
    </row>
    <row r="112" spans="2:18" s="1" customFormat="1" ht="14.45" customHeight="1">
      <c r="B112" s="34"/>
      <c r="C112" s="31" t="s">
        <v>31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34</v>
      </c>
      <c r="L112" s="35"/>
      <c r="M112" s="188" t="str">
        <f>E21</f>
        <v xml:space="preserve"> </v>
      </c>
      <c r="N112" s="188"/>
      <c r="O112" s="188"/>
      <c r="P112" s="188"/>
      <c r="Q112" s="188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160</v>
      </c>
      <c r="D114" s="124" t="s">
        <v>161</v>
      </c>
      <c r="E114" s="124" t="s">
        <v>57</v>
      </c>
      <c r="F114" s="237" t="s">
        <v>162</v>
      </c>
      <c r="G114" s="237"/>
      <c r="H114" s="237"/>
      <c r="I114" s="237"/>
      <c r="J114" s="124" t="s">
        <v>163</v>
      </c>
      <c r="K114" s="124" t="s">
        <v>164</v>
      </c>
      <c r="L114" s="237" t="s">
        <v>165</v>
      </c>
      <c r="M114" s="237"/>
      <c r="N114" s="237" t="s">
        <v>131</v>
      </c>
      <c r="O114" s="237"/>
      <c r="P114" s="237"/>
      <c r="Q114" s="238"/>
      <c r="R114" s="125"/>
      <c r="T114" s="75" t="s">
        <v>166</v>
      </c>
      <c r="U114" s="76" t="s">
        <v>39</v>
      </c>
      <c r="V114" s="76" t="s">
        <v>167</v>
      </c>
      <c r="W114" s="76" t="s">
        <v>168</v>
      </c>
      <c r="X114" s="76" t="s">
        <v>169</v>
      </c>
      <c r="Y114" s="76" t="s">
        <v>170</v>
      </c>
      <c r="Z114" s="76" t="s">
        <v>171</v>
      </c>
      <c r="AA114" s="77" t="s">
        <v>172</v>
      </c>
    </row>
    <row r="115" spans="2:65" s="1" customFormat="1" ht="29.25" customHeight="1">
      <c r="B115" s="34"/>
      <c r="C115" s="79" t="s">
        <v>127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56">
        <f>BK115</f>
        <v>0</v>
      </c>
      <c r="O115" s="257"/>
      <c r="P115" s="257"/>
      <c r="Q115" s="257"/>
      <c r="R115" s="36"/>
      <c r="T115" s="78"/>
      <c r="U115" s="50"/>
      <c r="V115" s="50"/>
      <c r="W115" s="126">
        <f>W116</f>
        <v>488.74990800000012</v>
      </c>
      <c r="X115" s="50"/>
      <c r="Y115" s="126">
        <f>Y116</f>
        <v>21.358986970000004</v>
      </c>
      <c r="Z115" s="50"/>
      <c r="AA115" s="127">
        <f>AA116</f>
        <v>0</v>
      </c>
      <c r="AT115" s="21" t="s">
        <v>74</v>
      </c>
      <c r="AU115" s="21" t="s">
        <v>133</v>
      </c>
      <c r="BK115" s="128">
        <f>BK116</f>
        <v>0</v>
      </c>
    </row>
    <row r="116" spans="2:65" s="9" customFormat="1" ht="37.35" customHeight="1">
      <c r="B116" s="129"/>
      <c r="C116" s="130"/>
      <c r="D116" s="131" t="s">
        <v>134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58">
        <f>BK116</f>
        <v>0</v>
      </c>
      <c r="O116" s="232"/>
      <c r="P116" s="232"/>
      <c r="Q116" s="232"/>
      <c r="R116" s="132"/>
      <c r="T116" s="133"/>
      <c r="U116" s="130"/>
      <c r="V116" s="130"/>
      <c r="W116" s="134">
        <f>W117+W179+W183+W190+W222</f>
        <v>488.74990800000012</v>
      </c>
      <c r="X116" s="130"/>
      <c r="Y116" s="134">
        <f>Y117+Y179+Y183+Y190+Y222</f>
        <v>21.358986970000004</v>
      </c>
      <c r="Z116" s="130"/>
      <c r="AA116" s="135">
        <f>AA117+AA179+AA183+AA190+AA222</f>
        <v>0</v>
      </c>
      <c r="AR116" s="136" t="s">
        <v>22</v>
      </c>
      <c r="AT116" s="137" t="s">
        <v>74</v>
      </c>
      <c r="AU116" s="137" t="s">
        <v>75</v>
      </c>
      <c r="AY116" s="136" t="s">
        <v>173</v>
      </c>
      <c r="BK116" s="138">
        <f>BK117+BK179+BK183+BK190+BK222</f>
        <v>0</v>
      </c>
    </row>
    <row r="117" spans="2:65" s="9" customFormat="1" ht="19.899999999999999" customHeight="1">
      <c r="B117" s="129"/>
      <c r="C117" s="130"/>
      <c r="D117" s="139" t="s">
        <v>135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59">
        <f>BK117</f>
        <v>0</v>
      </c>
      <c r="O117" s="260"/>
      <c r="P117" s="260"/>
      <c r="Q117" s="260"/>
      <c r="R117" s="132"/>
      <c r="T117" s="133"/>
      <c r="U117" s="130"/>
      <c r="V117" s="130"/>
      <c r="W117" s="134">
        <f>SUM(W118:W178)</f>
        <v>392.46618200000012</v>
      </c>
      <c r="X117" s="130"/>
      <c r="Y117" s="134">
        <f>SUM(Y118:Y178)</f>
        <v>0.17573240000000001</v>
      </c>
      <c r="Z117" s="130"/>
      <c r="AA117" s="135">
        <f>SUM(AA118:AA178)</f>
        <v>0</v>
      </c>
      <c r="AR117" s="136" t="s">
        <v>22</v>
      </c>
      <c r="AT117" s="137" t="s">
        <v>74</v>
      </c>
      <c r="AU117" s="137" t="s">
        <v>22</v>
      </c>
      <c r="AY117" s="136" t="s">
        <v>173</v>
      </c>
      <c r="BK117" s="138">
        <f>SUM(BK118:BK178)</f>
        <v>0</v>
      </c>
    </row>
    <row r="118" spans="2:65" s="1" customFormat="1" ht="25.5" customHeight="1">
      <c r="B118" s="140"/>
      <c r="C118" s="141" t="s">
        <v>22</v>
      </c>
      <c r="D118" s="141" t="s">
        <v>174</v>
      </c>
      <c r="E118" s="142" t="s">
        <v>1026</v>
      </c>
      <c r="F118" s="239" t="s">
        <v>1027</v>
      </c>
      <c r="G118" s="239"/>
      <c r="H118" s="239"/>
      <c r="I118" s="239"/>
      <c r="J118" s="143" t="s">
        <v>1018</v>
      </c>
      <c r="K118" s="144">
        <v>240</v>
      </c>
      <c r="L118" s="240"/>
      <c r="M118" s="240"/>
      <c r="N118" s="240">
        <f>ROUND(L118*K118,2)</f>
        <v>0</v>
      </c>
      <c r="O118" s="240"/>
      <c r="P118" s="240"/>
      <c r="Q118" s="240"/>
      <c r="R118" s="145"/>
      <c r="T118" s="146" t="s">
        <v>5</v>
      </c>
      <c r="U118" s="43" t="s">
        <v>40</v>
      </c>
      <c r="V118" s="147">
        <v>0.2</v>
      </c>
      <c r="W118" s="147">
        <f>V118*K118</f>
        <v>48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178</v>
      </c>
      <c r="AT118" s="21" t="s">
        <v>174</v>
      </c>
      <c r="AU118" s="21" t="s">
        <v>123</v>
      </c>
      <c r="AY118" s="21" t="s">
        <v>173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22</v>
      </c>
      <c r="BK118" s="149">
        <f>ROUND(L118*K118,2)</f>
        <v>0</v>
      </c>
      <c r="BL118" s="21" t="s">
        <v>178</v>
      </c>
      <c r="BM118" s="21" t="s">
        <v>1028</v>
      </c>
    </row>
    <row r="119" spans="2:65" s="10" customFormat="1" ht="16.5" customHeight="1">
      <c r="B119" s="150"/>
      <c r="C119" s="151"/>
      <c r="D119" s="151"/>
      <c r="E119" s="152" t="s">
        <v>5</v>
      </c>
      <c r="F119" s="241" t="s">
        <v>1029</v>
      </c>
      <c r="G119" s="242"/>
      <c r="H119" s="242"/>
      <c r="I119" s="242"/>
      <c r="J119" s="151"/>
      <c r="K119" s="153">
        <v>240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181</v>
      </c>
      <c r="AU119" s="157" t="s">
        <v>123</v>
      </c>
      <c r="AV119" s="10" t="s">
        <v>123</v>
      </c>
      <c r="AW119" s="10" t="s">
        <v>33</v>
      </c>
      <c r="AX119" s="10" t="s">
        <v>75</v>
      </c>
      <c r="AY119" s="157" t="s">
        <v>173</v>
      </c>
    </row>
    <row r="120" spans="2:65" s="11" customFormat="1" ht="16.5" customHeight="1">
      <c r="B120" s="158"/>
      <c r="C120" s="159"/>
      <c r="D120" s="159"/>
      <c r="E120" s="160" t="s">
        <v>5</v>
      </c>
      <c r="F120" s="243" t="s">
        <v>182</v>
      </c>
      <c r="G120" s="244"/>
      <c r="H120" s="244"/>
      <c r="I120" s="244"/>
      <c r="J120" s="159"/>
      <c r="K120" s="161">
        <v>240</v>
      </c>
      <c r="L120" s="159"/>
      <c r="M120" s="159"/>
      <c r="N120" s="159"/>
      <c r="O120" s="159"/>
      <c r="P120" s="159"/>
      <c r="Q120" s="159"/>
      <c r="R120" s="162"/>
      <c r="T120" s="163"/>
      <c r="U120" s="159"/>
      <c r="V120" s="159"/>
      <c r="W120" s="159"/>
      <c r="X120" s="159"/>
      <c r="Y120" s="159"/>
      <c r="Z120" s="159"/>
      <c r="AA120" s="164"/>
      <c r="AT120" s="165" t="s">
        <v>181</v>
      </c>
      <c r="AU120" s="165" t="s">
        <v>123</v>
      </c>
      <c r="AV120" s="11" t="s">
        <v>178</v>
      </c>
      <c r="AW120" s="11" t="s">
        <v>33</v>
      </c>
      <c r="AX120" s="11" t="s">
        <v>22</v>
      </c>
      <c r="AY120" s="165" t="s">
        <v>173</v>
      </c>
    </row>
    <row r="121" spans="2:65" s="1" customFormat="1" ht="25.5" customHeight="1">
      <c r="B121" s="140"/>
      <c r="C121" s="141" t="s">
        <v>123</v>
      </c>
      <c r="D121" s="141" t="s">
        <v>174</v>
      </c>
      <c r="E121" s="142" t="s">
        <v>1030</v>
      </c>
      <c r="F121" s="239" t="s">
        <v>1031</v>
      </c>
      <c r="G121" s="239"/>
      <c r="H121" s="239"/>
      <c r="I121" s="239"/>
      <c r="J121" s="143" t="s">
        <v>1032</v>
      </c>
      <c r="K121" s="144">
        <v>10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0</v>
      </c>
      <c r="W121" s="147">
        <f>V121*K121</f>
        <v>0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1033</v>
      </c>
    </row>
    <row r="122" spans="2:65" s="10" customFormat="1" ht="16.5" customHeight="1">
      <c r="B122" s="150"/>
      <c r="C122" s="151"/>
      <c r="D122" s="151"/>
      <c r="E122" s="152" t="s">
        <v>5</v>
      </c>
      <c r="F122" s="241" t="s">
        <v>26</v>
      </c>
      <c r="G122" s="242"/>
      <c r="H122" s="242"/>
      <c r="I122" s="242"/>
      <c r="J122" s="151"/>
      <c r="K122" s="153">
        <v>10</v>
      </c>
      <c r="L122" s="151"/>
      <c r="M122" s="151"/>
      <c r="N122" s="151"/>
      <c r="O122" s="151"/>
      <c r="P122" s="151"/>
      <c r="Q122" s="151"/>
      <c r="R122" s="154"/>
      <c r="T122" s="155"/>
      <c r="U122" s="151"/>
      <c r="V122" s="151"/>
      <c r="W122" s="151"/>
      <c r="X122" s="151"/>
      <c r="Y122" s="151"/>
      <c r="Z122" s="151"/>
      <c r="AA122" s="156"/>
      <c r="AT122" s="157" t="s">
        <v>181</v>
      </c>
      <c r="AU122" s="157" t="s">
        <v>123</v>
      </c>
      <c r="AV122" s="10" t="s">
        <v>123</v>
      </c>
      <c r="AW122" s="10" t="s">
        <v>33</v>
      </c>
      <c r="AX122" s="10" t="s">
        <v>75</v>
      </c>
      <c r="AY122" s="157" t="s">
        <v>173</v>
      </c>
    </row>
    <row r="123" spans="2:65" s="11" customFormat="1" ht="16.5" customHeight="1">
      <c r="B123" s="158"/>
      <c r="C123" s="159"/>
      <c r="D123" s="159"/>
      <c r="E123" s="160" t="s">
        <v>5</v>
      </c>
      <c r="F123" s="243" t="s">
        <v>182</v>
      </c>
      <c r="G123" s="244"/>
      <c r="H123" s="244"/>
      <c r="I123" s="244"/>
      <c r="J123" s="159"/>
      <c r="K123" s="161">
        <v>10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181</v>
      </c>
      <c r="AU123" s="165" t="s">
        <v>123</v>
      </c>
      <c r="AV123" s="11" t="s">
        <v>178</v>
      </c>
      <c r="AW123" s="11" t="s">
        <v>33</v>
      </c>
      <c r="AX123" s="11" t="s">
        <v>22</v>
      </c>
      <c r="AY123" s="165" t="s">
        <v>173</v>
      </c>
    </row>
    <row r="124" spans="2:65" s="1" customFormat="1" ht="25.5" customHeight="1">
      <c r="B124" s="140"/>
      <c r="C124" s="141" t="s">
        <v>187</v>
      </c>
      <c r="D124" s="141" t="s">
        <v>174</v>
      </c>
      <c r="E124" s="142" t="s">
        <v>1034</v>
      </c>
      <c r="F124" s="239" t="s">
        <v>1035</v>
      </c>
      <c r="G124" s="239"/>
      <c r="H124" s="239"/>
      <c r="I124" s="239"/>
      <c r="J124" s="143" t="s">
        <v>177</v>
      </c>
      <c r="K124" s="144">
        <v>9.74</v>
      </c>
      <c r="L124" s="240"/>
      <c r="M124" s="240"/>
      <c r="N124" s="240">
        <f>ROUND(L124*K124,2)</f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9.7000000000000003E-2</v>
      </c>
      <c r="W124" s="147">
        <f>V124*K124</f>
        <v>0.94478000000000006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22</v>
      </c>
      <c r="BK124" s="149">
        <f>ROUND(L124*K124,2)</f>
        <v>0</v>
      </c>
      <c r="BL124" s="21" t="s">
        <v>178</v>
      </c>
      <c r="BM124" s="21" t="s">
        <v>1036</v>
      </c>
    </row>
    <row r="125" spans="2:65" s="10" customFormat="1" ht="16.5" customHeight="1">
      <c r="B125" s="150"/>
      <c r="C125" s="151"/>
      <c r="D125" s="151"/>
      <c r="E125" s="152" t="s">
        <v>5</v>
      </c>
      <c r="F125" s="241" t="s">
        <v>1037</v>
      </c>
      <c r="G125" s="242"/>
      <c r="H125" s="242"/>
      <c r="I125" s="242"/>
      <c r="J125" s="151"/>
      <c r="K125" s="153">
        <v>9.74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181</v>
      </c>
      <c r="AU125" s="157" t="s">
        <v>123</v>
      </c>
      <c r="AV125" s="10" t="s">
        <v>123</v>
      </c>
      <c r="AW125" s="10" t="s">
        <v>33</v>
      </c>
      <c r="AX125" s="10" t="s">
        <v>75</v>
      </c>
      <c r="AY125" s="157" t="s">
        <v>173</v>
      </c>
    </row>
    <row r="126" spans="2:65" s="11" customFormat="1" ht="16.5" customHeight="1">
      <c r="B126" s="158"/>
      <c r="C126" s="159"/>
      <c r="D126" s="159"/>
      <c r="E126" s="160" t="s">
        <v>5</v>
      </c>
      <c r="F126" s="243" t="s">
        <v>182</v>
      </c>
      <c r="G126" s="244"/>
      <c r="H126" s="244"/>
      <c r="I126" s="244"/>
      <c r="J126" s="159"/>
      <c r="K126" s="161">
        <v>9.74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181</v>
      </c>
      <c r="AU126" s="165" t="s">
        <v>123</v>
      </c>
      <c r="AV126" s="11" t="s">
        <v>178</v>
      </c>
      <c r="AW126" s="11" t="s">
        <v>33</v>
      </c>
      <c r="AX126" s="11" t="s">
        <v>22</v>
      </c>
      <c r="AY126" s="165" t="s">
        <v>173</v>
      </c>
    </row>
    <row r="127" spans="2:65" s="1" customFormat="1" ht="25.5" customHeight="1">
      <c r="B127" s="140"/>
      <c r="C127" s="141" t="s">
        <v>178</v>
      </c>
      <c r="D127" s="141" t="s">
        <v>174</v>
      </c>
      <c r="E127" s="142" t="s">
        <v>1038</v>
      </c>
      <c r="F127" s="239" t="s">
        <v>1039</v>
      </c>
      <c r="G127" s="239"/>
      <c r="H127" s="239"/>
      <c r="I127" s="239"/>
      <c r="J127" s="143" t="s">
        <v>177</v>
      </c>
      <c r="K127" s="144">
        <v>87.951999999999998</v>
      </c>
      <c r="L127" s="240"/>
      <c r="M127" s="240"/>
      <c r="N127" s="240">
        <f>ROUND(L127*K127,2)</f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1.43</v>
      </c>
      <c r="W127" s="147">
        <f>V127*K127</f>
        <v>125.77135999999999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178</v>
      </c>
      <c r="AT127" s="21" t="s">
        <v>174</v>
      </c>
      <c r="AU127" s="21" t="s">
        <v>123</v>
      </c>
      <c r="AY127" s="21" t="s">
        <v>173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22</v>
      </c>
      <c r="BK127" s="149">
        <f>ROUND(L127*K127,2)</f>
        <v>0</v>
      </c>
      <c r="BL127" s="21" t="s">
        <v>178</v>
      </c>
      <c r="BM127" s="21" t="s">
        <v>1040</v>
      </c>
    </row>
    <row r="128" spans="2:65" s="10" customFormat="1" ht="25.5" customHeight="1">
      <c r="B128" s="150"/>
      <c r="C128" s="151"/>
      <c r="D128" s="151"/>
      <c r="E128" s="152" t="s">
        <v>5</v>
      </c>
      <c r="F128" s="241" t="s">
        <v>1041</v>
      </c>
      <c r="G128" s="242"/>
      <c r="H128" s="242"/>
      <c r="I128" s="242"/>
      <c r="J128" s="151"/>
      <c r="K128" s="153">
        <v>97.691999999999993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181</v>
      </c>
      <c r="AU128" s="157" t="s">
        <v>123</v>
      </c>
      <c r="AV128" s="10" t="s">
        <v>123</v>
      </c>
      <c r="AW128" s="10" t="s">
        <v>33</v>
      </c>
      <c r="AX128" s="10" t="s">
        <v>75</v>
      </c>
      <c r="AY128" s="157" t="s">
        <v>173</v>
      </c>
    </row>
    <row r="129" spans="2:65" s="10" customFormat="1" ht="16.5" customHeight="1">
      <c r="B129" s="150"/>
      <c r="C129" s="151"/>
      <c r="D129" s="151"/>
      <c r="E129" s="152" t="s">
        <v>5</v>
      </c>
      <c r="F129" s="245" t="s">
        <v>1042</v>
      </c>
      <c r="G129" s="246"/>
      <c r="H129" s="246"/>
      <c r="I129" s="246"/>
      <c r="J129" s="151"/>
      <c r="K129" s="153">
        <v>-9.74</v>
      </c>
      <c r="L129" s="151"/>
      <c r="M129" s="151"/>
      <c r="N129" s="151"/>
      <c r="O129" s="151"/>
      <c r="P129" s="151"/>
      <c r="Q129" s="151"/>
      <c r="R129" s="154"/>
      <c r="T129" s="155"/>
      <c r="U129" s="151"/>
      <c r="V129" s="151"/>
      <c r="W129" s="151"/>
      <c r="X129" s="151"/>
      <c r="Y129" s="151"/>
      <c r="Z129" s="151"/>
      <c r="AA129" s="156"/>
      <c r="AT129" s="157" t="s">
        <v>181</v>
      </c>
      <c r="AU129" s="157" t="s">
        <v>123</v>
      </c>
      <c r="AV129" s="10" t="s">
        <v>123</v>
      </c>
      <c r="AW129" s="10" t="s">
        <v>33</v>
      </c>
      <c r="AX129" s="10" t="s">
        <v>75</v>
      </c>
      <c r="AY129" s="157" t="s">
        <v>173</v>
      </c>
    </row>
    <row r="130" spans="2:65" s="11" customFormat="1" ht="16.5" customHeight="1">
      <c r="B130" s="158"/>
      <c r="C130" s="159"/>
      <c r="D130" s="159"/>
      <c r="E130" s="160" t="s">
        <v>5</v>
      </c>
      <c r="F130" s="243" t="s">
        <v>182</v>
      </c>
      <c r="G130" s="244"/>
      <c r="H130" s="244"/>
      <c r="I130" s="244"/>
      <c r="J130" s="159"/>
      <c r="K130" s="161">
        <v>87.951999999999998</v>
      </c>
      <c r="L130" s="159"/>
      <c r="M130" s="159"/>
      <c r="N130" s="159"/>
      <c r="O130" s="159"/>
      <c r="P130" s="159"/>
      <c r="Q130" s="159"/>
      <c r="R130" s="162"/>
      <c r="T130" s="163"/>
      <c r="U130" s="159"/>
      <c r="V130" s="159"/>
      <c r="W130" s="159"/>
      <c r="X130" s="159"/>
      <c r="Y130" s="159"/>
      <c r="Z130" s="159"/>
      <c r="AA130" s="164"/>
      <c r="AT130" s="165" t="s">
        <v>181</v>
      </c>
      <c r="AU130" s="165" t="s">
        <v>123</v>
      </c>
      <c r="AV130" s="11" t="s">
        <v>178</v>
      </c>
      <c r="AW130" s="11" t="s">
        <v>33</v>
      </c>
      <c r="AX130" s="11" t="s">
        <v>22</v>
      </c>
      <c r="AY130" s="165" t="s">
        <v>173</v>
      </c>
    </row>
    <row r="131" spans="2:65" s="1" customFormat="1" ht="25.5" customHeight="1">
      <c r="B131" s="140"/>
      <c r="C131" s="141" t="s">
        <v>198</v>
      </c>
      <c r="D131" s="141" t="s">
        <v>174</v>
      </c>
      <c r="E131" s="142" t="s">
        <v>1043</v>
      </c>
      <c r="F131" s="239" t="s">
        <v>1044</v>
      </c>
      <c r="G131" s="239"/>
      <c r="H131" s="239"/>
      <c r="I131" s="239"/>
      <c r="J131" s="143" t="s">
        <v>177</v>
      </c>
      <c r="K131" s="144">
        <v>26.385999999999999</v>
      </c>
      <c r="L131" s="240"/>
      <c r="M131" s="240"/>
      <c r="N131" s="240">
        <f>ROUND(L131*K131,2)</f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0.1</v>
      </c>
      <c r="W131" s="147">
        <f>V131*K131</f>
        <v>2.6386000000000003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22</v>
      </c>
      <c r="BK131" s="149">
        <f>ROUND(L131*K131,2)</f>
        <v>0</v>
      </c>
      <c r="BL131" s="21" t="s">
        <v>178</v>
      </c>
      <c r="BM131" s="21" t="s">
        <v>1045</v>
      </c>
    </row>
    <row r="132" spans="2:65" s="10" customFormat="1" ht="16.5" customHeight="1">
      <c r="B132" s="150"/>
      <c r="C132" s="151"/>
      <c r="D132" s="151"/>
      <c r="E132" s="152" t="s">
        <v>5</v>
      </c>
      <c r="F132" s="241" t="s">
        <v>1046</v>
      </c>
      <c r="G132" s="242"/>
      <c r="H132" s="242"/>
      <c r="I132" s="242"/>
      <c r="J132" s="151"/>
      <c r="K132" s="153">
        <v>26.385999999999999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181</v>
      </c>
      <c r="AU132" s="157" t="s">
        <v>123</v>
      </c>
      <c r="AV132" s="10" t="s">
        <v>123</v>
      </c>
      <c r="AW132" s="10" t="s">
        <v>33</v>
      </c>
      <c r="AX132" s="10" t="s">
        <v>75</v>
      </c>
      <c r="AY132" s="157" t="s">
        <v>173</v>
      </c>
    </row>
    <row r="133" spans="2:65" s="11" customFormat="1" ht="16.5" customHeight="1">
      <c r="B133" s="158"/>
      <c r="C133" s="159"/>
      <c r="D133" s="159"/>
      <c r="E133" s="160" t="s">
        <v>5</v>
      </c>
      <c r="F133" s="243" t="s">
        <v>182</v>
      </c>
      <c r="G133" s="244"/>
      <c r="H133" s="244"/>
      <c r="I133" s="244"/>
      <c r="J133" s="159"/>
      <c r="K133" s="161">
        <v>26.385999999999999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181</v>
      </c>
      <c r="AU133" s="165" t="s">
        <v>123</v>
      </c>
      <c r="AV133" s="11" t="s">
        <v>178</v>
      </c>
      <c r="AW133" s="11" t="s">
        <v>33</v>
      </c>
      <c r="AX133" s="11" t="s">
        <v>22</v>
      </c>
      <c r="AY133" s="165" t="s">
        <v>173</v>
      </c>
    </row>
    <row r="134" spans="2:65" s="1" customFormat="1" ht="25.5" customHeight="1">
      <c r="B134" s="140"/>
      <c r="C134" s="141" t="s">
        <v>202</v>
      </c>
      <c r="D134" s="141" t="s">
        <v>174</v>
      </c>
      <c r="E134" s="142" t="s">
        <v>1047</v>
      </c>
      <c r="F134" s="239" t="s">
        <v>1048</v>
      </c>
      <c r="G134" s="239"/>
      <c r="H134" s="239"/>
      <c r="I134" s="239"/>
      <c r="J134" s="143" t="s">
        <v>235</v>
      </c>
      <c r="K134" s="144">
        <v>183.76</v>
      </c>
      <c r="L134" s="240"/>
      <c r="M134" s="240"/>
      <c r="N134" s="240">
        <f>ROUND(L134*K134,2)</f>
        <v>0</v>
      </c>
      <c r="O134" s="240"/>
      <c r="P134" s="240"/>
      <c r="Q134" s="240"/>
      <c r="R134" s="145"/>
      <c r="T134" s="146" t="s">
        <v>5</v>
      </c>
      <c r="U134" s="43" t="s">
        <v>40</v>
      </c>
      <c r="V134" s="147">
        <v>0.23599999999999999</v>
      </c>
      <c r="W134" s="147">
        <f>V134*K134</f>
        <v>43.367359999999998</v>
      </c>
      <c r="X134" s="147">
        <v>8.4000000000000003E-4</v>
      </c>
      <c r="Y134" s="147">
        <f>X134*K134</f>
        <v>0.15435840000000001</v>
      </c>
      <c r="Z134" s="147">
        <v>0</v>
      </c>
      <c r="AA134" s="148">
        <f>Z134*K134</f>
        <v>0</v>
      </c>
      <c r="AR134" s="21" t="s">
        <v>178</v>
      </c>
      <c r="AT134" s="21" t="s">
        <v>174</v>
      </c>
      <c r="AU134" s="21" t="s">
        <v>123</v>
      </c>
      <c r="AY134" s="21" t="s">
        <v>173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22</v>
      </c>
      <c r="BK134" s="149">
        <f>ROUND(L134*K134,2)</f>
        <v>0</v>
      </c>
      <c r="BL134" s="21" t="s">
        <v>178</v>
      </c>
      <c r="BM134" s="21" t="s">
        <v>1049</v>
      </c>
    </row>
    <row r="135" spans="2:65" s="10" customFormat="1" ht="25.5" customHeight="1">
      <c r="B135" s="150"/>
      <c r="C135" s="151"/>
      <c r="D135" s="151"/>
      <c r="E135" s="152" t="s">
        <v>5</v>
      </c>
      <c r="F135" s="241" t="s">
        <v>1050</v>
      </c>
      <c r="G135" s="242"/>
      <c r="H135" s="242"/>
      <c r="I135" s="242"/>
      <c r="J135" s="151"/>
      <c r="K135" s="153">
        <v>183.76</v>
      </c>
      <c r="L135" s="151"/>
      <c r="M135" s="151"/>
      <c r="N135" s="151"/>
      <c r="O135" s="151"/>
      <c r="P135" s="151"/>
      <c r="Q135" s="151"/>
      <c r="R135" s="154"/>
      <c r="T135" s="155"/>
      <c r="U135" s="151"/>
      <c r="V135" s="151"/>
      <c r="W135" s="151"/>
      <c r="X135" s="151"/>
      <c r="Y135" s="151"/>
      <c r="Z135" s="151"/>
      <c r="AA135" s="156"/>
      <c r="AT135" s="157" t="s">
        <v>181</v>
      </c>
      <c r="AU135" s="157" t="s">
        <v>123</v>
      </c>
      <c r="AV135" s="10" t="s">
        <v>123</v>
      </c>
      <c r="AW135" s="10" t="s">
        <v>33</v>
      </c>
      <c r="AX135" s="10" t="s">
        <v>75</v>
      </c>
      <c r="AY135" s="157" t="s">
        <v>173</v>
      </c>
    </row>
    <row r="136" spans="2:65" s="11" customFormat="1" ht="16.5" customHeight="1">
      <c r="B136" s="158"/>
      <c r="C136" s="159"/>
      <c r="D136" s="159"/>
      <c r="E136" s="160" t="s">
        <v>5</v>
      </c>
      <c r="F136" s="243" t="s">
        <v>182</v>
      </c>
      <c r="G136" s="244"/>
      <c r="H136" s="244"/>
      <c r="I136" s="244"/>
      <c r="J136" s="159"/>
      <c r="K136" s="161">
        <v>183.76</v>
      </c>
      <c r="L136" s="159"/>
      <c r="M136" s="159"/>
      <c r="N136" s="159"/>
      <c r="O136" s="159"/>
      <c r="P136" s="159"/>
      <c r="Q136" s="159"/>
      <c r="R136" s="162"/>
      <c r="T136" s="163"/>
      <c r="U136" s="159"/>
      <c r="V136" s="159"/>
      <c r="W136" s="159"/>
      <c r="X136" s="159"/>
      <c r="Y136" s="159"/>
      <c r="Z136" s="159"/>
      <c r="AA136" s="164"/>
      <c r="AT136" s="165" t="s">
        <v>181</v>
      </c>
      <c r="AU136" s="165" t="s">
        <v>123</v>
      </c>
      <c r="AV136" s="11" t="s">
        <v>178</v>
      </c>
      <c r="AW136" s="11" t="s">
        <v>33</v>
      </c>
      <c r="AX136" s="11" t="s">
        <v>22</v>
      </c>
      <c r="AY136" s="165" t="s">
        <v>173</v>
      </c>
    </row>
    <row r="137" spans="2:65" s="1" customFormat="1" ht="25.5" customHeight="1">
      <c r="B137" s="140"/>
      <c r="C137" s="141" t="s">
        <v>206</v>
      </c>
      <c r="D137" s="141" t="s">
        <v>174</v>
      </c>
      <c r="E137" s="142" t="s">
        <v>1051</v>
      </c>
      <c r="F137" s="239" t="s">
        <v>1052</v>
      </c>
      <c r="G137" s="239"/>
      <c r="H137" s="239"/>
      <c r="I137" s="239"/>
      <c r="J137" s="143" t="s">
        <v>235</v>
      </c>
      <c r="K137" s="144">
        <v>24</v>
      </c>
      <c r="L137" s="240"/>
      <c r="M137" s="240"/>
      <c r="N137" s="240">
        <f>ROUND(L137*K137,2)</f>
        <v>0</v>
      </c>
      <c r="O137" s="240"/>
      <c r="P137" s="240"/>
      <c r="Q137" s="240"/>
      <c r="R137" s="145"/>
      <c r="T137" s="146" t="s">
        <v>5</v>
      </c>
      <c r="U137" s="43" t="s">
        <v>40</v>
      </c>
      <c r="V137" s="147">
        <v>0.47899999999999998</v>
      </c>
      <c r="W137" s="147">
        <f>V137*K137</f>
        <v>11.495999999999999</v>
      </c>
      <c r="X137" s="147">
        <v>8.4999999999999995E-4</v>
      </c>
      <c r="Y137" s="147">
        <f>X137*K137</f>
        <v>2.0399999999999998E-2</v>
      </c>
      <c r="Z137" s="147">
        <v>0</v>
      </c>
      <c r="AA137" s="148">
        <f>Z137*K137</f>
        <v>0</v>
      </c>
      <c r="AR137" s="21" t="s">
        <v>178</v>
      </c>
      <c r="AT137" s="21" t="s">
        <v>174</v>
      </c>
      <c r="AU137" s="21" t="s">
        <v>123</v>
      </c>
      <c r="AY137" s="21" t="s">
        <v>173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22</v>
      </c>
      <c r="BK137" s="149">
        <f>ROUND(L137*K137,2)</f>
        <v>0</v>
      </c>
      <c r="BL137" s="21" t="s">
        <v>178</v>
      </c>
      <c r="BM137" s="21" t="s">
        <v>1053</v>
      </c>
    </row>
    <row r="138" spans="2:65" s="10" customFormat="1" ht="16.5" customHeight="1">
      <c r="B138" s="150"/>
      <c r="C138" s="151"/>
      <c r="D138" s="151"/>
      <c r="E138" s="152" t="s">
        <v>5</v>
      </c>
      <c r="F138" s="241" t="s">
        <v>1054</v>
      </c>
      <c r="G138" s="242"/>
      <c r="H138" s="242"/>
      <c r="I138" s="242"/>
      <c r="J138" s="151"/>
      <c r="K138" s="153">
        <v>24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181</v>
      </c>
      <c r="AU138" s="157" t="s">
        <v>123</v>
      </c>
      <c r="AV138" s="10" t="s">
        <v>123</v>
      </c>
      <c r="AW138" s="10" t="s">
        <v>33</v>
      </c>
      <c r="AX138" s="10" t="s">
        <v>75</v>
      </c>
      <c r="AY138" s="157" t="s">
        <v>173</v>
      </c>
    </row>
    <row r="139" spans="2:65" s="11" customFormat="1" ht="16.5" customHeight="1">
      <c r="B139" s="158"/>
      <c r="C139" s="159"/>
      <c r="D139" s="159"/>
      <c r="E139" s="160" t="s">
        <v>5</v>
      </c>
      <c r="F139" s="243" t="s">
        <v>182</v>
      </c>
      <c r="G139" s="244"/>
      <c r="H139" s="244"/>
      <c r="I139" s="244"/>
      <c r="J139" s="159"/>
      <c r="K139" s="161">
        <v>24</v>
      </c>
      <c r="L139" s="159"/>
      <c r="M139" s="159"/>
      <c r="N139" s="159"/>
      <c r="O139" s="159"/>
      <c r="P139" s="159"/>
      <c r="Q139" s="159"/>
      <c r="R139" s="162"/>
      <c r="T139" s="163"/>
      <c r="U139" s="159"/>
      <c r="V139" s="159"/>
      <c r="W139" s="159"/>
      <c r="X139" s="159"/>
      <c r="Y139" s="159"/>
      <c r="Z139" s="159"/>
      <c r="AA139" s="164"/>
      <c r="AT139" s="165" t="s">
        <v>181</v>
      </c>
      <c r="AU139" s="165" t="s">
        <v>123</v>
      </c>
      <c r="AV139" s="11" t="s">
        <v>178</v>
      </c>
      <c r="AW139" s="11" t="s">
        <v>33</v>
      </c>
      <c r="AX139" s="11" t="s">
        <v>22</v>
      </c>
      <c r="AY139" s="165" t="s">
        <v>173</v>
      </c>
    </row>
    <row r="140" spans="2:65" s="1" customFormat="1" ht="25.5" customHeight="1">
      <c r="B140" s="140"/>
      <c r="C140" s="141" t="s">
        <v>212</v>
      </c>
      <c r="D140" s="141" t="s">
        <v>174</v>
      </c>
      <c r="E140" s="142" t="s">
        <v>1055</v>
      </c>
      <c r="F140" s="239" t="s">
        <v>1056</v>
      </c>
      <c r="G140" s="239"/>
      <c r="H140" s="239"/>
      <c r="I140" s="239"/>
      <c r="J140" s="143" t="s">
        <v>235</v>
      </c>
      <c r="K140" s="144">
        <v>183.76</v>
      </c>
      <c r="L140" s="240"/>
      <c r="M140" s="240"/>
      <c r="N140" s="240">
        <f>ROUND(L140*K140,2)</f>
        <v>0</v>
      </c>
      <c r="O140" s="240"/>
      <c r="P140" s="240"/>
      <c r="Q140" s="240"/>
      <c r="R140" s="145"/>
      <c r="T140" s="146" t="s">
        <v>5</v>
      </c>
      <c r="U140" s="43" t="s">
        <v>40</v>
      </c>
      <c r="V140" s="147">
        <v>7.0000000000000007E-2</v>
      </c>
      <c r="W140" s="147">
        <f>V140*K140</f>
        <v>12.863200000000001</v>
      </c>
      <c r="X140" s="147">
        <v>0</v>
      </c>
      <c r="Y140" s="147">
        <f>X140*K140</f>
        <v>0</v>
      </c>
      <c r="Z140" s="147">
        <v>0</v>
      </c>
      <c r="AA140" s="148">
        <f>Z140*K140</f>
        <v>0</v>
      </c>
      <c r="AR140" s="21" t="s">
        <v>178</v>
      </c>
      <c r="AT140" s="21" t="s">
        <v>174</v>
      </c>
      <c r="AU140" s="21" t="s">
        <v>123</v>
      </c>
      <c r="AY140" s="21" t="s">
        <v>173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22</v>
      </c>
      <c r="BK140" s="149">
        <f>ROUND(L140*K140,2)</f>
        <v>0</v>
      </c>
      <c r="BL140" s="21" t="s">
        <v>178</v>
      </c>
      <c r="BM140" s="21" t="s">
        <v>1057</v>
      </c>
    </row>
    <row r="141" spans="2:65" s="1" customFormat="1" ht="25.5" customHeight="1">
      <c r="B141" s="140"/>
      <c r="C141" s="141" t="s">
        <v>217</v>
      </c>
      <c r="D141" s="141" t="s">
        <v>174</v>
      </c>
      <c r="E141" s="142" t="s">
        <v>1058</v>
      </c>
      <c r="F141" s="239" t="s">
        <v>1059</v>
      </c>
      <c r="G141" s="239"/>
      <c r="H141" s="239"/>
      <c r="I141" s="239"/>
      <c r="J141" s="143" t="s">
        <v>235</v>
      </c>
      <c r="K141" s="144">
        <v>24</v>
      </c>
      <c r="L141" s="240"/>
      <c r="M141" s="240"/>
      <c r="N141" s="240">
        <f>ROUND(L141*K141,2)</f>
        <v>0</v>
      </c>
      <c r="O141" s="240"/>
      <c r="P141" s="240"/>
      <c r="Q141" s="240"/>
      <c r="R141" s="145"/>
      <c r="T141" s="146" t="s">
        <v>5</v>
      </c>
      <c r="U141" s="43" t="s">
        <v>40</v>
      </c>
      <c r="V141" s="147">
        <v>0.32700000000000001</v>
      </c>
      <c r="W141" s="147">
        <f>V141*K141</f>
        <v>7.8480000000000008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178</v>
      </c>
      <c r="AT141" s="21" t="s">
        <v>174</v>
      </c>
      <c r="AU141" s="21" t="s">
        <v>123</v>
      </c>
      <c r="AY141" s="21" t="s">
        <v>173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22</v>
      </c>
      <c r="BK141" s="149">
        <f>ROUND(L141*K141,2)</f>
        <v>0</v>
      </c>
      <c r="BL141" s="21" t="s">
        <v>178</v>
      </c>
      <c r="BM141" s="21" t="s">
        <v>1060</v>
      </c>
    </row>
    <row r="142" spans="2:65" s="1" customFormat="1" ht="25.5" customHeight="1">
      <c r="B142" s="140"/>
      <c r="C142" s="141" t="s">
        <v>26</v>
      </c>
      <c r="D142" s="141" t="s">
        <v>174</v>
      </c>
      <c r="E142" s="142" t="s">
        <v>1061</v>
      </c>
      <c r="F142" s="239" t="s">
        <v>1062</v>
      </c>
      <c r="G142" s="239"/>
      <c r="H142" s="239"/>
      <c r="I142" s="239"/>
      <c r="J142" s="143" t="s">
        <v>177</v>
      </c>
      <c r="K142" s="144">
        <v>74.759</v>
      </c>
      <c r="L142" s="240"/>
      <c r="M142" s="240"/>
      <c r="N142" s="240">
        <f>ROUND(L142*K142,2)</f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0.34499999999999997</v>
      </c>
      <c r="W142" s="147">
        <f>V142*K142</f>
        <v>25.791854999999998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178</v>
      </c>
      <c r="AT142" s="21" t="s">
        <v>174</v>
      </c>
      <c r="AU142" s="21" t="s">
        <v>123</v>
      </c>
      <c r="AY142" s="21" t="s">
        <v>173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22</v>
      </c>
      <c r="BK142" s="149">
        <f>ROUND(L142*K142,2)</f>
        <v>0</v>
      </c>
      <c r="BL142" s="21" t="s">
        <v>178</v>
      </c>
      <c r="BM142" s="21" t="s">
        <v>1063</v>
      </c>
    </row>
    <row r="143" spans="2:65" s="10" customFormat="1" ht="16.5" customHeight="1">
      <c r="B143" s="150"/>
      <c r="C143" s="151"/>
      <c r="D143" s="151"/>
      <c r="E143" s="152" t="s">
        <v>5</v>
      </c>
      <c r="F143" s="241" t="s">
        <v>1064</v>
      </c>
      <c r="G143" s="242"/>
      <c r="H143" s="242"/>
      <c r="I143" s="242"/>
      <c r="J143" s="151"/>
      <c r="K143" s="153">
        <v>74.759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181</v>
      </c>
      <c r="AU143" s="157" t="s">
        <v>123</v>
      </c>
      <c r="AV143" s="10" t="s">
        <v>123</v>
      </c>
      <c r="AW143" s="10" t="s">
        <v>33</v>
      </c>
      <c r="AX143" s="10" t="s">
        <v>75</v>
      </c>
      <c r="AY143" s="157" t="s">
        <v>173</v>
      </c>
    </row>
    <row r="144" spans="2:65" s="11" customFormat="1" ht="16.5" customHeight="1">
      <c r="B144" s="158"/>
      <c r="C144" s="159"/>
      <c r="D144" s="159"/>
      <c r="E144" s="160" t="s">
        <v>5</v>
      </c>
      <c r="F144" s="243" t="s">
        <v>182</v>
      </c>
      <c r="G144" s="244"/>
      <c r="H144" s="244"/>
      <c r="I144" s="244"/>
      <c r="J144" s="159"/>
      <c r="K144" s="161">
        <v>74.759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181</v>
      </c>
      <c r="AU144" s="165" t="s">
        <v>123</v>
      </c>
      <c r="AV144" s="11" t="s">
        <v>178</v>
      </c>
      <c r="AW144" s="11" t="s">
        <v>33</v>
      </c>
      <c r="AX144" s="11" t="s">
        <v>22</v>
      </c>
      <c r="AY144" s="165" t="s">
        <v>173</v>
      </c>
    </row>
    <row r="145" spans="2:65" s="1" customFormat="1" ht="25.5" customHeight="1">
      <c r="B145" s="140"/>
      <c r="C145" s="141" t="s">
        <v>227</v>
      </c>
      <c r="D145" s="141" t="s">
        <v>174</v>
      </c>
      <c r="E145" s="142" t="s">
        <v>1065</v>
      </c>
      <c r="F145" s="239" t="s">
        <v>1066</v>
      </c>
      <c r="G145" s="239"/>
      <c r="H145" s="239"/>
      <c r="I145" s="239"/>
      <c r="J145" s="143" t="s">
        <v>177</v>
      </c>
      <c r="K145" s="144">
        <v>13.193</v>
      </c>
      <c r="L145" s="240"/>
      <c r="M145" s="240"/>
      <c r="N145" s="240">
        <f>ROUND(L145*K145,2)</f>
        <v>0</v>
      </c>
      <c r="O145" s="240"/>
      <c r="P145" s="240"/>
      <c r="Q145" s="240"/>
      <c r="R145" s="145"/>
      <c r="T145" s="146" t="s">
        <v>5</v>
      </c>
      <c r="U145" s="43" t="s">
        <v>40</v>
      </c>
      <c r="V145" s="147">
        <v>0.51900000000000002</v>
      </c>
      <c r="W145" s="147">
        <f>V145*K145</f>
        <v>6.8471669999999998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1" t="s">
        <v>178</v>
      </c>
      <c r="AT145" s="21" t="s">
        <v>174</v>
      </c>
      <c r="AU145" s="21" t="s">
        <v>123</v>
      </c>
      <c r="AY145" s="21" t="s">
        <v>173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22</v>
      </c>
      <c r="BK145" s="149">
        <f>ROUND(L145*K145,2)</f>
        <v>0</v>
      </c>
      <c r="BL145" s="21" t="s">
        <v>178</v>
      </c>
      <c r="BM145" s="21" t="s">
        <v>1067</v>
      </c>
    </row>
    <row r="146" spans="2:65" s="10" customFormat="1" ht="16.5" customHeight="1">
      <c r="B146" s="150"/>
      <c r="C146" s="151"/>
      <c r="D146" s="151"/>
      <c r="E146" s="152" t="s">
        <v>5</v>
      </c>
      <c r="F146" s="241" t="s">
        <v>1068</v>
      </c>
      <c r="G146" s="242"/>
      <c r="H146" s="242"/>
      <c r="I146" s="242"/>
      <c r="J146" s="151"/>
      <c r="K146" s="153">
        <v>13.193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181</v>
      </c>
      <c r="AU146" s="157" t="s">
        <v>123</v>
      </c>
      <c r="AV146" s="10" t="s">
        <v>123</v>
      </c>
      <c r="AW146" s="10" t="s">
        <v>33</v>
      </c>
      <c r="AX146" s="10" t="s">
        <v>75</v>
      </c>
      <c r="AY146" s="157" t="s">
        <v>173</v>
      </c>
    </row>
    <row r="147" spans="2:65" s="11" customFormat="1" ht="16.5" customHeight="1">
      <c r="B147" s="158"/>
      <c r="C147" s="159"/>
      <c r="D147" s="159"/>
      <c r="E147" s="160" t="s">
        <v>5</v>
      </c>
      <c r="F147" s="243" t="s">
        <v>182</v>
      </c>
      <c r="G147" s="244"/>
      <c r="H147" s="244"/>
      <c r="I147" s="244"/>
      <c r="J147" s="159"/>
      <c r="K147" s="161">
        <v>13.193</v>
      </c>
      <c r="L147" s="159"/>
      <c r="M147" s="159"/>
      <c r="N147" s="159"/>
      <c r="O147" s="159"/>
      <c r="P147" s="159"/>
      <c r="Q147" s="159"/>
      <c r="R147" s="162"/>
      <c r="T147" s="163"/>
      <c r="U147" s="159"/>
      <c r="V147" s="159"/>
      <c r="W147" s="159"/>
      <c r="X147" s="159"/>
      <c r="Y147" s="159"/>
      <c r="Z147" s="159"/>
      <c r="AA147" s="164"/>
      <c r="AT147" s="165" t="s">
        <v>181</v>
      </c>
      <c r="AU147" s="165" t="s">
        <v>123</v>
      </c>
      <c r="AV147" s="11" t="s">
        <v>178</v>
      </c>
      <c r="AW147" s="11" t="s">
        <v>33</v>
      </c>
      <c r="AX147" s="11" t="s">
        <v>22</v>
      </c>
      <c r="AY147" s="165" t="s">
        <v>173</v>
      </c>
    </row>
    <row r="148" spans="2:65" s="1" customFormat="1" ht="25.5" customHeight="1">
      <c r="B148" s="140"/>
      <c r="C148" s="141" t="s">
        <v>232</v>
      </c>
      <c r="D148" s="141" t="s">
        <v>174</v>
      </c>
      <c r="E148" s="142" t="s">
        <v>188</v>
      </c>
      <c r="F148" s="239" t="s">
        <v>189</v>
      </c>
      <c r="G148" s="239"/>
      <c r="H148" s="239"/>
      <c r="I148" s="239"/>
      <c r="J148" s="143" t="s">
        <v>177</v>
      </c>
      <c r="K148" s="144">
        <v>162.84</v>
      </c>
      <c r="L148" s="240"/>
      <c r="M148" s="240"/>
      <c r="N148" s="240">
        <f>ROUND(L148*K148,2)</f>
        <v>0</v>
      </c>
      <c r="O148" s="240"/>
      <c r="P148" s="240"/>
      <c r="Q148" s="240"/>
      <c r="R148" s="145"/>
      <c r="T148" s="146" t="s">
        <v>5</v>
      </c>
      <c r="U148" s="43" t="s">
        <v>40</v>
      </c>
      <c r="V148" s="147">
        <v>4.3999999999999997E-2</v>
      </c>
      <c r="W148" s="147">
        <f>V148*K148</f>
        <v>7.1649599999999998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178</v>
      </c>
      <c r="AT148" s="21" t="s">
        <v>174</v>
      </c>
      <c r="AU148" s="21" t="s">
        <v>123</v>
      </c>
      <c r="AY148" s="21" t="s">
        <v>173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22</v>
      </c>
      <c r="BK148" s="149">
        <f>ROUND(L148*K148,2)</f>
        <v>0</v>
      </c>
      <c r="BL148" s="21" t="s">
        <v>178</v>
      </c>
      <c r="BM148" s="21" t="s">
        <v>1069</v>
      </c>
    </row>
    <row r="149" spans="2:65" s="10" customFormat="1" ht="25.5" customHeight="1">
      <c r="B149" s="150"/>
      <c r="C149" s="151"/>
      <c r="D149" s="151"/>
      <c r="E149" s="152" t="s">
        <v>5</v>
      </c>
      <c r="F149" s="241" t="s">
        <v>1070</v>
      </c>
      <c r="G149" s="242"/>
      <c r="H149" s="242"/>
      <c r="I149" s="242"/>
      <c r="J149" s="151"/>
      <c r="K149" s="153">
        <v>141.51400000000001</v>
      </c>
      <c r="L149" s="151"/>
      <c r="M149" s="151"/>
      <c r="N149" s="151"/>
      <c r="O149" s="151"/>
      <c r="P149" s="151"/>
      <c r="Q149" s="151"/>
      <c r="R149" s="154"/>
      <c r="T149" s="155"/>
      <c r="U149" s="151"/>
      <c r="V149" s="151"/>
      <c r="W149" s="151"/>
      <c r="X149" s="151"/>
      <c r="Y149" s="151"/>
      <c r="Z149" s="151"/>
      <c r="AA149" s="156"/>
      <c r="AT149" s="157" t="s">
        <v>181</v>
      </c>
      <c r="AU149" s="157" t="s">
        <v>123</v>
      </c>
      <c r="AV149" s="10" t="s">
        <v>123</v>
      </c>
      <c r="AW149" s="10" t="s">
        <v>33</v>
      </c>
      <c r="AX149" s="10" t="s">
        <v>75</v>
      </c>
      <c r="AY149" s="157" t="s">
        <v>173</v>
      </c>
    </row>
    <row r="150" spans="2:65" s="10" customFormat="1" ht="16.5" customHeight="1">
      <c r="B150" s="150"/>
      <c r="C150" s="151"/>
      <c r="D150" s="151"/>
      <c r="E150" s="152" t="s">
        <v>5</v>
      </c>
      <c r="F150" s="245" t="s">
        <v>1071</v>
      </c>
      <c r="G150" s="246"/>
      <c r="H150" s="246"/>
      <c r="I150" s="246"/>
      <c r="J150" s="151"/>
      <c r="K150" s="153">
        <v>21.326000000000001</v>
      </c>
      <c r="L150" s="151"/>
      <c r="M150" s="151"/>
      <c r="N150" s="151"/>
      <c r="O150" s="151"/>
      <c r="P150" s="151"/>
      <c r="Q150" s="151"/>
      <c r="R150" s="154"/>
      <c r="T150" s="155"/>
      <c r="U150" s="151"/>
      <c r="V150" s="151"/>
      <c r="W150" s="151"/>
      <c r="X150" s="151"/>
      <c r="Y150" s="151"/>
      <c r="Z150" s="151"/>
      <c r="AA150" s="156"/>
      <c r="AT150" s="157" t="s">
        <v>181</v>
      </c>
      <c r="AU150" s="157" t="s">
        <v>123</v>
      </c>
      <c r="AV150" s="10" t="s">
        <v>123</v>
      </c>
      <c r="AW150" s="10" t="s">
        <v>33</v>
      </c>
      <c r="AX150" s="10" t="s">
        <v>75</v>
      </c>
      <c r="AY150" s="157" t="s">
        <v>173</v>
      </c>
    </row>
    <row r="151" spans="2:65" s="11" customFormat="1" ht="16.5" customHeight="1">
      <c r="B151" s="158"/>
      <c r="C151" s="159"/>
      <c r="D151" s="159"/>
      <c r="E151" s="160" t="s">
        <v>5</v>
      </c>
      <c r="F151" s="243" t="s">
        <v>182</v>
      </c>
      <c r="G151" s="244"/>
      <c r="H151" s="244"/>
      <c r="I151" s="244"/>
      <c r="J151" s="159"/>
      <c r="K151" s="161">
        <v>162.84</v>
      </c>
      <c r="L151" s="159"/>
      <c r="M151" s="159"/>
      <c r="N151" s="159"/>
      <c r="O151" s="159"/>
      <c r="P151" s="159"/>
      <c r="Q151" s="159"/>
      <c r="R151" s="162"/>
      <c r="T151" s="163"/>
      <c r="U151" s="159"/>
      <c r="V151" s="159"/>
      <c r="W151" s="159"/>
      <c r="X151" s="159"/>
      <c r="Y151" s="159"/>
      <c r="Z151" s="159"/>
      <c r="AA151" s="164"/>
      <c r="AT151" s="165" t="s">
        <v>181</v>
      </c>
      <c r="AU151" s="165" t="s">
        <v>123</v>
      </c>
      <c r="AV151" s="11" t="s">
        <v>178</v>
      </c>
      <c r="AW151" s="11" t="s">
        <v>33</v>
      </c>
      <c r="AX151" s="11" t="s">
        <v>22</v>
      </c>
      <c r="AY151" s="165" t="s">
        <v>173</v>
      </c>
    </row>
    <row r="152" spans="2:65" s="1" customFormat="1" ht="25.5" customHeight="1">
      <c r="B152" s="140"/>
      <c r="C152" s="141" t="s">
        <v>238</v>
      </c>
      <c r="D152" s="141" t="s">
        <v>174</v>
      </c>
      <c r="E152" s="142" t="s">
        <v>194</v>
      </c>
      <c r="F152" s="239" t="s">
        <v>195</v>
      </c>
      <c r="G152" s="239"/>
      <c r="H152" s="239"/>
      <c r="I152" s="239"/>
      <c r="J152" s="143" t="s">
        <v>177</v>
      </c>
      <c r="K152" s="144">
        <v>26.934999999999999</v>
      </c>
      <c r="L152" s="240"/>
      <c r="M152" s="240"/>
      <c r="N152" s="240">
        <f>ROUND(L152*K152,2)</f>
        <v>0</v>
      </c>
      <c r="O152" s="240"/>
      <c r="P152" s="240"/>
      <c r="Q152" s="240"/>
      <c r="R152" s="145"/>
      <c r="T152" s="146" t="s">
        <v>5</v>
      </c>
      <c r="U152" s="43" t="s">
        <v>40</v>
      </c>
      <c r="V152" s="147">
        <v>8.3000000000000004E-2</v>
      </c>
      <c r="W152" s="147">
        <f>V152*K152</f>
        <v>2.2356050000000001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178</v>
      </c>
      <c r="AT152" s="21" t="s">
        <v>174</v>
      </c>
      <c r="AU152" s="21" t="s">
        <v>123</v>
      </c>
      <c r="AY152" s="21" t="s">
        <v>173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22</v>
      </c>
      <c r="BK152" s="149">
        <f>ROUND(L152*K152,2)</f>
        <v>0</v>
      </c>
      <c r="BL152" s="21" t="s">
        <v>178</v>
      </c>
      <c r="BM152" s="21" t="s">
        <v>1072</v>
      </c>
    </row>
    <row r="153" spans="2:65" s="10" customFormat="1" ht="25.5" customHeight="1">
      <c r="B153" s="150"/>
      <c r="C153" s="151"/>
      <c r="D153" s="151"/>
      <c r="E153" s="152" t="s">
        <v>5</v>
      </c>
      <c r="F153" s="241" t="s">
        <v>1073</v>
      </c>
      <c r="G153" s="242"/>
      <c r="H153" s="242"/>
      <c r="I153" s="242"/>
      <c r="J153" s="151"/>
      <c r="K153" s="153">
        <v>26.934999999999999</v>
      </c>
      <c r="L153" s="151"/>
      <c r="M153" s="151"/>
      <c r="N153" s="151"/>
      <c r="O153" s="151"/>
      <c r="P153" s="151"/>
      <c r="Q153" s="151"/>
      <c r="R153" s="154"/>
      <c r="T153" s="155"/>
      <c r="U153" s="151"/>
      <c r="V153" s="151"/>
      <c r="W153" s="151"/>
      <c r="X153" s="151"/>
      <c r="Y153" s="151"/>
      <c r="Z153" s="151"/>
      <c r="AA153" s="156"/>
      <c r="AT153" s="157" t="s">
        <v>181</v>
      </c>
      <c r="AU153" s="157" t="s">
        <v>123</v>
      </c>
      <c r="AV153" s="10" t="s">
        <v>123</v>
      </c>
      <c r="AW153" s="10" t="s">
        <v>33</v>
      </c>
      <c r="AX153" s="10" t="s">
        <v>75</v>
      </c>
      <c r="AY153" s="157" t="s">
        <v>173</v>
      </c>
    </row>
    <row r="154" spans="2:65" s="11" customFormat="1" ht="16.5" customHeight="1">
      <c r="B154" s="158"/>
      <c r="C154" s="159"/>
      <c r="D154" s="159"/>
      <c r="E154" s="160" t="s">
        <v>5</v>
      </c>
      <c r="F154" s="243" t="s">
        <v>182</v>
      </c>
      <c r="G154" s="244"/>
      <c r="H154" s="244"/>
      <c r="I154" s="244"/>
      <c r="J154" s="159"/>
      <c r="K154" s="161">
        <v>26.934999999999999</v>
      </c>
      <c r="L154" s="159"/>
      <c r="M154" s="159"/>
      <c r="N154" s="159"/>
      <c r="O154" s="159"/>
      <c r="P154" s="159"/>
      <c r="Q154" s="159"/>
      <c r="R154" s="162"/>
      <c r="T154" s="163"/>
      <c r="U154" s="159"/>
      <c r="V154" s="159"/>
      <c r="W154" s="159"/>
      <c r="X154" s="159"/>
      <c r="Y154" s="159"/>
      <c r="Z154" s="159"/>
      <c r="AA154" s="164"/>
      <c r="AT154" s="165" t="s">
        <v>181</v>
      </c>
      <c r="AU154" s="165" t="s">
        <v>123</v>
      </c>
      <c r="AV154" s="11" t="s">
        <v>178</v>
      </c>
      <c r="AW154" s="11" t="s">
        <v>33</v>
      </c>
      <c r="AX154" s="11" t="s">
        <v>22</v>
      </c>
      <c r="AY154" s="165" t="s">
        <v>173</v>
      </c>
    </row>
    <row r="155" spans="2:65" s="1" customFormat="1" ht="25.5" customHeight="1">
      <c r="B155" s="140"/>
      <c r="C155" s="141" t="s">
        <v>242</v>
      </c>
      <c r="D155" s="141" t="s">
        <v>174</v>
      </c>
      <c r="E155" s="142" t="s">
        <v>203</v>
      </c>
      <c r="F155" s="239" t="s">
        <v>204</v>
      </c>
      <c r="G155" s="239"/>
      <c r="H155" s="239"/>
      <c r="I155" s="239"/>
      <c r="J155" s="143" t="s">
        <v>177</v>
      </c>
      <c r="K155" s="144">
        <v>92.082999999999998</v>
      </c>
      <c r="L155" s="240"/>
      <c r="M155" s="240"/>
      <c r="N155" s="240">
        <f>ROUND(L155*K155,2)</f>
        <v>0</v>
      </c>
      <c r="O155" s="240"/>
      <c r="P155" s="240"/>
      <c r="Q155" s="240"/>
      <c r="R155" s="145"/>
      <c r="T155" s="146" t="s">
        <v>5</v>
      </c>
      <c r="U155" s="43" t="s">
        <v>40</v>
      </c>
      <c r="V155" s="147">
        <v>0.65200000000000002</v>
      </c>
      <c r="W155" s="147">
        <f>V155*K155</f>
        <v>60.038116000000002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178</v>
      </c>
      <c r="AT155" s="21" t="s">
        <v>174</v>
      </c>
      <c r="AU155" s="21" t="s">
        <v>123</v>
      </c>
      <c r="AY155" s="21" t="s">
        <v>173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22</v>
      </c>
      <c r="BK155" s="149">
        <f>ROUND(L155*K155,2)</f>
        <v>0</v>
      </c>
      <c r="BL155" s="21" t="s">
        <v>178</v>
      </c>
      <c r="BM155" s="21" t="s">
        <v>1074</v>
      </c>
    </row>
    <row r="156" spans="2:65" s="10" customFormat="1" ht="16.5" customHeight="1">
      <c r="B156" s="150"/>
      <c r="C156" s="151"/>
      <c r="D156" s="151"/>
      <c r="E156" s="152" t="s">
        <v>5</v>
      </c>
      <c r="F156" s="241" t="s">
        <v>1075</v>
      </c>
      <c r="G156" s="242"/>
      <c r="H156" s="242"/>
      <c r="I156" s="242"/>
      <c r="J156" s="151"/>
      <c r="K156" s="153">
        <v>92.082999999999998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181</v>
      </c>
      <c r="AU156" s="157" t="s">
        <v>123</v>
      </c>
      <c r="AV156" s="10" t="s">
        <v>123</v>
      </c>
      <c r="AW156" s="10" t="s">
        <v>33</v>
      </c>
      <c r="AX156" s="10" t="s">
        <v>75</v>
      </c>
      <c r="AY156" s="157" t="s">
        <v>173</v>
      </c>
    </row>
    <row r="157" spans="2:65" s="11" customFormat="1" ht="16.5" customHeight="1">
      <c r="B157" s="158"/>
      <c r="C157" s="159"/>
      <c r="D157" s="159"/>
      <c r="E157" s="160" t="s">
        <v>5</v>
      </c>
      <c r="F157" s="243" t="s">
        <v>182</v>
      </c>
      <c r="G157" s="244"/>
      <c r="H157" s="244"/>
      <c r="I157" s="244"/>
      <c r="J157" s="159"/>
      <c r="K157" s="161">
        <v>92.082999999999998</v>
      </c>
      <c r="L157" s="159"/>
      <c r="M157" s="159"/>
      <c r="N157" s="159"/>
      <c r="O157" s="159"/>
      <c r="P157" s="159"/>
      <c r="Q157" s="159"/>
      <c r="R157" s="162"/>
      <c r="T157" s="163"/>
      <c r="U157" s="159"/>
      <c r="V157" s="159"/>
      <c r="W157" s="159"/>
      <c r="X157" s="159"/>
      <c r="Y157" s="159"/>
      <c r="Z157" s="159"/>
      <c r="AA157" s="164"/>
      <c r="AT157" s="165" t="s">
        <v>181</v>
      </c>
      <c r="AU157" s="165" t="s">
        <v>123</v>
      </c>
      <c r="AV157" s="11" t="s">
        <v>178</v>
      </c>
      <c r="AW157" s="11" t="s">
        <v>33</v>
      </c>
      <c r="AX157" s="11" t="s">
        <v>22</v>
      </c>
      <c r="AY157" s="165" t="s">
        <v>173</v>
      </c>
    </row>
    <row r="158" spans="2:65" s="1" customFormat="1" ht="25.5" customHeight="1">
      <c r="B158" s="140"/>
      <c r="C158" s="141" t="s">
        <v>11</v>
      </c>
      <c r="D158" s="141" t="s">
        <v>174</v>
      </c>
      <c r="E158" s="142" t="s">
        <v>207</v>
      </c>
      <c r="F158" s="239" t="s">
        <v>208</v>
      </c>
      <c r="G158" s="239"/>
      <c r="H158" s="239"/>
      <c r="I158" s="239"/>
      <c r="J158" s="143" t="s">
        <v>209</v>
      </c>
      <c r="K158" s="144">
        <v>43.095999999999997</v>
      </c>
      <c r="L158" s="240"/>
      <c r="M158" s="240"/>
      <c r="N158" s="240">
        <f>ROUND(L158*K158,2)</f>
        <v>0</v>
      </c>
      <c r="O158" s="240"/>
      <c r="P158" s="240"/>
      <c r="Q158" s="240"/>
      <c r="R158" s="145"/>
      <c r="T158" s="146" t="s">
        <v>5</v>
      </c>
      <c r="U158" s="43" t="s">
        <v>40</v>
      </c>
      <c r="V158" s="147">
        <v>0</v>
      </c>
      <c r="W158" s="147">
        <f>V158*K158</f>
        <v>0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178</v>
      </c>
      <c r="AT158" s="21" t="s">
        <v>174</v>
      </c>
      <c r="AU158" s="21" t="s">
        <v>123</v>
      </c>
      <c r="AY158" s="21" t="s">
        <v>173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22</v>
      </c>
      <c r="BK158" s="149">
        <f>ROUND(L158*K158,2)</f>
        <v>0</v>
      </c>
      <c r="BL158" s="21" t="s">
        <v>178</v>
      </c>
      <c r="BM158" s="21" t="s">
        <v>1076</v>
      </c>
    </row>
    <row r="159" spans="2:65" s="10" customFormat="1" ht="16.5" customHeight="1">
      <c r="B159" s="150"/>
      <c r="C159" s="151"/>
      <c r="D159" s="151"/>
      <c r="E159" s="152" t="s">
        <v>5</v>
      </c>
      <c r="F159" s="241" t="s">
        <v>1077</v>
      </c>
      <c r="G159" s="242"/>
      <c r="H159" s="242"/>
      <c r="I159" s="242"/>
      <c r="J159" s="151"/>
      <c r="K159" s="153">
        <v>43.095999999999997</v>
      </c>
      <c r="L159" s="151"/>
      <c r="M159" s="151"/>
      <c r="N159" s="151"/>
      <c r="O159" s="151"/>
      <c r="P159" s="151"/>
      <c r="Q159" s="151"/>
      <c r="R159" s="154"/>
      <c r="T159" s="155"/>
      <c r="U159" s="151"/>
      <c r="V159" s="151"/>
      <c r="W159" s="151"/>
      <c r="X159" s="151"/>
      <c r="Y159" s="151"/>
      <c r="Z159" s="151"/>
      <c r="AA159" s="156"/>
      <c r="AT159" s="157" t="s">
        <v>181</v>
      </c>
      <c r="AU159" s="157" t="s">
        <v>123</v>
      </c>
      <c r="AV159" s="10" t="s">
        <v>123</v>
      </c>
      <c r="AW159" s="10" t="s">
        <v>33</v>
      </c>
      <c r="AX159" s="10" t="s">
        <v>75</v>
      </c>
      <c r="AY159" s="157" t="s">
        <v>173</v>
      </c>
    </row>
    <row r="160" spans="2:65" s="11" customFormat="1" ht="16.5" customHeight="1">
      <c r="B160" s="158"/>
      <c r="C160" s="159"/>
      <c r="D160" s="159"/>
      <c r="E160" s="160" t="s">
        <v>5</v>
      </c>
      <c r="F160" s="243" t="s">
        <v>182</v>
      </c>
      <c r="G160" s="244"/>
      <c r="H160" s="244"/>
      <c r="I160" s="244"/>
      <c r="J160" s="159"/>
      <c r="K160" s="161">
        <v>43.095999999999997</v>
      </c>
      <c r="L160" s="159"/>
      <c r="M160" s="159"/>
      <c r="N160" s="159"/>
      <c r="O160" s="159"/>
      <c r="P160" s="159"/>
      <c r="Q160" s="159"/>
      <c r="R160" s="162"/>
      <c r="T160" s="163"/>
      <c r="U160" s="159"/>
      <c r="V160" s="159"/>
      <c r="W160" s="159"/>
      <c r="X160" s="159"/>
      <c r="Y160" s="159"/>
      <c r="Z160" s="159"/>
      <c r="AA160" s="164"/>
      <c r="AT160" s="165" t="s">
        <v>181</v>
      </c>
      <c r="AU160" s="165" t="s">
        <v>123</v>
      </c>
      <c r="AV160" s="11" t="s">
        <v>178</v>
      </c>
      <c r="AW160" s="11" t="s">
        <v>33</v>
      </c>
      <c r="AX160" s="11" t="s">
        <v>22</v>
      </c>
      <c r="AY160" s="165" t="s">
        <v>173</v>
      </c>
    </row>
    <row r="161" spans="2:65" s="1" customFormat="1" ht="25.5" customHeight="1">
      <c r="B161" s="140"/>
      <c r="C161" s="141" t="s">
        <v>252</v>
      </c>
      <c r="D161" s="141" t="s">
        <v>174</v>
      </c>
      <c r="E161" s="142" t="s">
        <v>1078</v>
      </c>
      <c r="F161" s="239" t="s">
        <v>1079</v>
      </c>
      <c r="G161" s="239"/>
      <c r="H161" s="239"/>
      <c r="I161" s="239"/>
      <c r="J161" s="143" t="s">
        <v>177</v>
      </c>
      <c r="K161" s="144">
        <v>61.017000000000003</v>
      </c>
      <c r="L161" s="240"/>
      <c r="M161" s="240"/>
      <c r="N161" s="240">
        <f>ROUND(L161*K161,2)</f>
        <v>0</v>
      </c>
      <c r="O161" s="240"/>
      <c r="P161" s="240"/>
      <c r="Q161" s="240"/>
      <c r="R161" s="145"/>
      <c r="T161" s="146" t="s">
        <v>5</v>
      </c>
      <c r="U161" s="43" t="s">
        <v>40</v>
      </c>
      <c r="V161" s="147">
        <v>0.29899999999999999</v>
      </c>
      <c r="W161" s="147">
        <f>V161*K161</f>
        <v>18.244083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178</v>
      </c>
      <c r="AT161" s="21" t="s">
        <v>174</v>
      </c>
      <c r="AU161" s="21" t="s">
        <v>123</v>
      </c>
      <c r="AY161" s="21" t="s">
        <v>173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22</v>
      </c>
      <c r="BK161" s="149">
        <f>ROUND(L161*K161,2)</f>
        <v>0</v>
      </c>
      <c r="BL161" s="21" t="s">
        <v>178</v>
      </c>
      <c r="BM161" s="21" t="s">
        <v>1080</v>
      </c>
    </row>
    <row r="162" spans="2:65" s="10" customFormat="1" ht="16.5" customHeight="1">
      <c r="B162" s="150"/>
      <c r="C162" s="151"/>
      <c r="D162" s="151"/>
      <c r="E162" s="152" t="s">
        <v>5</v>
      </c>
      <c r="F162" s="241" t="s">
        <v>1081</v>
      </c>
      <c r="G162" s="242"/>
      <c r="H162" s="242"/>
      <c r="I162" s="242"/>
      <c r="J162" s="151"/>
      <c r="K162" s="153">
        <v>87.951999999999998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181</v>
      </c>
      <c r="AU162" s="157" t="s">
        <v>123</v>
      </c>
      <c r="AV162" s="10" t="s">
        <v>123</v>
      </c>
      <c r="AW162" s="10" t="s">
        <v>33</v>
      </c>
      <c r="AX162" s="10" t="s">
        <v>75</v>
      </c>
      <c r="AY162" s="157" t="s">
        <v>173</v>
      </c>
    </row>
    <row r="163" spans="2:65" s="10" customFormat="1" ht="16.5" customHeight="1">
      <c r="B163" s="150"/>
      <c r="C163" s="151"/>
      <c r="D163" s="151"/>
      <c r="E163" s="152" t="s">
        <v>5</v>
      </c>
      <c r="F163" s="245" t="s">
        <v>1082</v>
      </c>
      <c r="G163" s="246"/>
      <c r="H163" s="246"/>
      <c r="I163" s="246"/>
      <c r="J163" s="151"/>
      <c r="K163" s="153">
        <v>-26.934999999999999</v>
      </c>
      <c r="L163" s="151"/>
      <c r="M163" s="151"/>
      <c r="N163" s="151"/>
      <c r="O163" s="151"/>
      <c r="P163" s="151"/>
      <c r="Q163" s="151"/>
      <c r="R163" s="154"/>
      <c r="T163" s="155"/>
      <c r="U163" s="151"/>
      <c r="V163" s="151"/>
      <c r="W163" s="151"/>
      <c r="X163" s="151"/>
      <c r="Y163" s="151"/>
      <c r="Z163" s="151"/>
      <c r="AA163" s="156"/>
      <c r="AT163" s="157" t="s">
        <v>181</v>
      </c>
      <c r="AU163" s="157" t="s">
        <v>123</v>
      </c>
      <c r="AV163" s="10" t="s">
        <v>123</v>
      </c>
      <c r="AW163" s="10" t="s">
        <v>33</v>
      </c>
      <c r="AX163" s="10" t="s">
        <v>75</v>
      </c>
      <c r="AY163" s="157" t="s">
        <v>173</v>
      </c>
    </row>
    <row r="164" spans="2:65" s="11" customFormat="1" ht="16.5" customHeight="1">
      <c r="B164" s="158"/>
      <c r="C164" s="159"/>
      <c r="D164" s="159"/>
      <c r="E164" s="160" t="s">
        <v>5</v>
      </c>
      <c r="F164" s="243" t="s">
        <v>182</v>
      </c>
      <c r="G164" s="244"/>
      <c r="H164" s="244"/>
      <c r="I164" s="244"/>
      <c r="J164" s="159"/>
      <c r="K164" s="161">
        <v>61.017000000000003</v>
      </c>
      <c r="L164" s="159"/>
      <c r="M164" s="159"/>
      <c r="N164" s="159"/>
      <c r="O164" s="159"/>
      <c r="P164" s="159"/>
      <c r="Q164" s="159"/>
      <c r="R164" s="162"/>
      <c r="T164" s="163"/>
      <c r="U164" s="159"/>
      <c r="V164" s="159"/>
      <c r="W164" s="159"/>
      <c r="X164" s="159"/>
      <c r="Y164" s="159"/>
      <c r="Z164" s="159"/>
      <c r="AA164" s="164"/>
      <c r="AT164" s="165" t="s">
        <v>181</v>
      </c>
      <c r="AU164" s="165" t="s">
        <v>123</v>
      </c>
      <c r="AV164" s="11" t="s">
        <v>178</v>
      </c>
      <c r="AW164" s="11" t="s">
        <v>33</v>
      </c>
      <c r="AX164" s="11" t="s">
        <v>22</v>
      </c>
      <c r="AY164" s="165" t="s">
        <v>173</v>
      </c>
    </row>
    <row r="165" spans="2:65" s="1" customFormat="1" ht="25.5" customHeight="1">
      <c r="B165" s="140"/>
      <c r="C165" s="141" t="s">
        <v>257</v>
      </c>
      <c r="D165" s="141" t="s">
        <v>174</v>
      </c>
      <c r="E165" s="142" t="s">
        <v>1083</v>
      </c>
      <c r="F165" s="239" t="s">
        <v>1084</v>
      </c>
      <c r="G165" s="239"/>
      <c r="H165" s="239"/>
      <c r="I165" s="239"/>
      <c r="J165" s="143" t="s">
        <v>177</v>
      </c>
      <c r="K165" s="144">
        <v>21.326000000000001</v>
      </c>
      <c r="L165" s="240"/>
      <c r="M165" s="240"/>
      <c r="N165" s="240">
        <f>ROUND(L165*K165,2)</f>
        <v>0</v>
      </c>
      <c r="O165" s="240"/>
      <c r="P165" s="240"/>
      <c r="Q165" s="240"/>
      <c r="R165" s="145"/>
      <c r="T165" s="146" t="s">
        <v>5</v>
      </c>
      <c r="U165" s="43" t="s">
        <v>40</v>
      </c>
      <c r="V165" s="147">
        <v>0.28599999999999998</v>
      </c>
      <c r="W165" s="147">
        <f>V165*K165</f>
        <v>6.0992359999999994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178</v>
      </c>
      <c r="AT165" s="21" t="s">
        <v>174</v>
      </c>
      <c r="AU165" s="21" t="s">
        <v>123</v>
      </c>
      <c r="AY165" s="21" t="s">
        <v>173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22</v>
      </c>
      <c r="BK165" s="149">
        <f>ROUND(L165*K165,2)</f>
        <v>0</v>
      </c>
      <c r="BL165" s="21" t="s">
        <v>178</v>
      </c>
      <c r="BM165" s="21" t="s">
        <v>1085</v>
      </c>
    </row>
    <row r="166" spans="2:65" s="10" customFormat="1" ht="16.5" customHeight="1">
      <c r="B166" s="150"/>
      <c r="C166" s="151"/>
      <c r="D166" s="151"/>
      <c r="E166" s="152" t="s">
        <v>5</v>
      </c>
      <c r="F166" s="241" t="s">
        <v>1086</v>
      </c>
      <c r="G166" s="242"/>
      <c r="H166" s="242"/>
      <c r="I166" s="242"/>
      <c r="J166" s="151"/>
      <c r="K166" s="153">
        <v>21.326000000000001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181</v>
      </c>
      <c r="AU166" s="157" t="s">
        <v>123</v>
      </c>
      <c r="AV166" s="10" t="s">
        <v>123</v>
      </c>
      <c r="AW166" s="10" t="s">
        <v>33</v>
      </c>
      <c r="AX166" s="10" t="s">
        <v>75</v>
      </c>
      <c r="AY166" s="157" t="s">
        <v>173</v>
      </c>
    </row>
    <row r="167" spans="2:65" s="11" customFormat="1" ht="16.5" customHeight="1">
      <c r="B167" s="158"/>
      <c r="C167" s="159"/>
      <c r="D167" s="159"/>
      <c r="E167" s="160" t="s">
        <v>5</v>
      </c>
      <c r="F167" s="243" t="s">
        <v>182</v>
      </c>
      <c r="G167" s="244"/>
      <c r="H167" s="244"/>
      <c r="I167" s="244"/>
      <c r="J167" s="159"/>
      <c r="K167" s="161">
        <v>21.326000000000001</v>
      </c>
      <c r="L167" s="159"/>
      <c r="M167" s="159"/>
      <c r="N167" s="159"/>
      <c r="O167" s="159"/>
      <c r="P167" s="159"/>
      <c r="Q167" s="159"/>
      <c r="R167" s="162"/>
      <c r="T167" s="163"/>
      <c r="U167" s="159"/>
      <c r="V167" s="159"/>
      <c r="W167" s="159"/>
      <c r="X167" s="159"/>
      <c r="Y167" s="159"/>
      <c r="Z167" s="159"/>
      <c r="AA167" s="164"/>
      <c r="AT167" s="165" t="s">
        <v>181</v>
      </c>
      <c r="AU167" s="165" t="s">
        <v>123</v>
      </c>
      <c r="AV167" s="11" t="s">
        <v>178</v>
      </c>
      <c r="AW167" s="11" t="s">
        <v>33</v>
      </c>
      <c r="AX167" s="11" t="s">
        <v>22</v>
      </c>
      <c r="AY167" s="165" t="s">
        <v>173</v>
      </c>
    </row>
    <row r="168" spans="2:65" s="1" customFormat="1" ht="16.5" customHeight="1">
      <c r="B168" s="140"/>
      <c r="C168" s="166" t="s">
        <v>262</v>
      </c>
      <c r="D168" s="166" t="s">
        <v>218</v>
      </c>
      <c r="E168" s="167" t="s">
        <v>1087</v>
      </c>
      <c r="F168" s="247" t="s">
        <v>1088</v>
      </c>
      <c r="G168" s="247"/>
      <c r="H168" s="247"/>
      <c r="I168" s="247"/>
      <c r="J168" s="168" t="s">
        <v>209</v>
      </c>
      <c r="K168" s="169">
        <v>43.805999999999997</v>
      </c>
      <c r="L168" s="248"/>
      <c r="M168" s="248"/>
      <c r="N168" s="248">
        <f>ROUND(L168*K168,2)</f>
        <v>0</v>
      </c>
      <c r="O168" s="240"/>
      <c r="P168" s="240"/>
      <c r="Q168" s="240"/>
      <c r="R168" s="145"/>
      <c r="T168" s="146" t="s">
        <v>5</v>
      </c>
      <c r="U168" s="43" t="s">
        <v>40</v>
      </c>
      <c r="V168" s="147">
        <v>0</v>
      </c>
      <c r="W168" s="147">
        <f>V168*K168</f>
        <v>0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212</v>
      </c>
      <c r="AT168" s="21" t="s">
        <v>218</v>
      </c>
      <c r="AU168" s="21" t="s">
        <v>123</v>
      </c>
      <c r="AY168" s="21" t="s">
        <v>173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22</v>
      </c>
      <c r="BK168" s="149">
        <f>ROUND(L168*K168,2)</f>
        <v>0</v>
      </c>
      <c r="BL168" s="21" t="s">
        <v>178</v>
      </c>
      <c r="BM168" s="21" t="s">
        <v>1089</v>
      </c>
    </row>
    <row r="169" spans="2:65" s="10" customFormat="1" ht="16.5" customHeight="1">
      <c r="B169" s="150"/>
      <c r="C169" s="151"/>
      <c r="D169" s="151"/>
      <c r="E169" s="152" t="s">
        <v>5</v>
      </c>
      <c r="F169" s="241" t="s">
        <v>1090</v>
      </c>
      <c r="G169" s="242"/>
      <c r="H169" s="242"/>
      <c r="I169" s="242"/>
      <c r="J169" s="151"/>
      <c r="K169" s="153">
        <v>43.805999999999997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181</v>
      </c>
      <c r="AU169" s="157" t="s">
        <v>123</v>
      </c>
      <c r="AV169" s="10" t="s">
        <v>123</v>
      </c>
      <c r="AW169" s="10" t="s">
        <v>33</v>
      </c>
      <c r="AX169" s="10" t="s">
        <v>75</v>
      </c>
      <c r="AY169" s="157" t="s">
        <v>173</v>
      </c>
    </row>
    <row r="170" spans="2:65" s="11" customFormat="1" ht="16.5" customHeight="1">
      <c r="B170" s="158"/>
      <c r="C170" s="159"/>
      <c r="D170" s="159"/>
      <c r="E170" s="160" t="s">
        <v>5</v>
      </c>
      <c r="F170" s="243" t="s">
        <v>182</v>
      </c>
      <c r="G170" s="244"/>
      <c r="H170" s="244"/>
      <c r="I170" s="244"/>
      <c r="J170" s="159"/>
      <c r="K170" s="161">
        <v>43.805999999999997</v>
      </c>
      <c r="L170" s="159"/>
      <c r="M170" s="159"/>
      <c r="N170" s="159"/>
      <c r="O170" s="159"/>
      <c r="P170" s="159"/>
      <c r="Q170" s="159"/>
      <c r="R170" s="162"/>
      <c r="T170" s="163"/>
      <c r="U170" s="159"/>
      <c r="V170" s="159"/>
      <c r="W170" s="159"/>
      <c r="X170" s="159"/>
      <c r="Y170" s="159"/>
      <c r="Z170" s="159"/>
      <c r="AA170" s="164"/>
      <c r="AT170" s="165" t="s">
        <v>181</v>
      </c>
      <c r="AU170" s="165" t="s">
        <v>123</v>
      </c>
      <c r="AV170" s="11" t="s">
        <v>178</v>
      </c>
      <c r="AW170" s="11" t="s">
        <v>33</v>
      </c>
      <c r="AX170" s="11" t="s">
        <v>22</v>
      </c>
      <c r="AY170" s="165" t="s">
        <v>173</v>
      </c>
    </row>
    <row r="171" spans="2:65" s="1" customFormat="1" ht="38.25" customHeight="1">
      <c r="B171" s="140"/>
      <c r="C171" s="141" t="s">
        <v>267</v>
      </c>
      <c r="D171" s="141" t="s">
        <v>174</v>
      </c>
      <c r="E171" s="142" t="s">
        <v>1091</v>
      </c>
      <c r="F171" s="239" t="s">
        <v>1092</v>
      </c>
      <c r="G171" s="239"/>
      <c r="H171" s="239"/>
      <c r="I171" s="239"/>
      <c r="J171" s="143" t="s">
        <v>235</v>
      </c>
      <c r="K171" s="144">
        <v>64.930000000000007</v>
      </c>
      <c r="L171" s="240"/>
      <c r="M171" s="240"/>
      <c r="N171" s="240">
        <f>ROUND(L171*K171,2)</f>
        <v>0</v>
      </c>
      <c r="O171" s="240"/>
      <c r="P171" s="240"/>
      <c r="Q171" s="240"/>
      <c r="R171" s="145"/>
      <c r="T171" s="146" t="s">
        <v>5</v>
      </c>
      <c r="U171" s="43" t="s">
        <v>40</v>
      </c>
      <c r="V171" s="147">
        <v>0.17699999999999999</v>
      </c>
      <c r="W171" s="147">
        <f>V171*K171</f>
        <v>11.492610000000001</v>
      </c>
      <c r="X171" s="147">
        <v>0</v>
      </c>
      <c r="Y171" s="147">
        <f>X171*K171</f>
        <v>0</v>
      </c>
      <c r="Z171" s="147">
        <v>0</v>
      </c>
      <c r="AA171" s="148">
        <f>Z171*K171</f>
        <v>0</v>
      </c>
      <c r="AR171" s="21" t="s">
        <v>178</v>
      </c>
      <c r="AT171" s="21" t="s">
        <v>174</v>
      </c>
      <c r="AU171" s="21" t="s">
        <v>123</v>
      </c>
      <c r="AY171" s="21" t="s">
        <v>173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22</v>
      </c>
      <c r="BK171" s="149">
        <f>ROUND(L171*K171,2)</f>
        <v>0</v>
      </c>
      <c r="BL171" s="21" t="s">
        <v>178</v>
      </c>
      <c r="BM171" s="21" t="s">
        <v>1093</v>
      </c>
    </row>
    <row r="172" spans="2:65" s="10" customFormat="1" ht="16.5" customHeight="1">
      <c r="B172" s="150"/>
      <c r="C172" s="151"/>
      <c r="D172" s="151"/>
      <c r="E172" s="152" t="s">
        <v>5</v>
      </c>
      <c r="F172" s="241" t="s">
        <v>1094</v>
      </c>
      <c r="G172" s="242"/>
      <c r="H172" s="242"/>
      <c r="I172" s="242"/>
      <c r="J172" s="151"/>
      <c r="K172" s="153">
        <v>64.930000000000007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181</v>
      </c>
      <c r="AU172" s="157" t="s">
        <v>123</v>
      </c>
      <c r="AV172" s="10" t="s">
        <v>123</v>
      </c>
      <c r="AW172" s="10" t="s">
        <v>33</v>
      </c>
      <c r="AX172" s="10" t="s">
        <v>75</v>
      </c>
      <c r="AY172" s="157" t="s">
        <v>173</v>
      </c>
    </row>
    <row r="173" spans="2:65" s="11" customFormat="1" ht="16.5" customHeight="1">
      <c r="B173" s="158"/>
      <c r="C173" s="159"/>
      <c r="D173" s="159"/>
      <c r="E173" s="160" t="s">
        <v>5</v>
      </c>
      <c r="F173" s="243" t="s">
        <v>182</v>
      </c>
      <c r="G173" s="244"/>
      <c r="H173" s="244"/>
      <c r="I173" s="244"/>
      <c r="J173" s="159"/>
      <c r="K173" s="161">
        <v>64.930000000000007</v>
      </c>
      <c r="L173" s="159"/>
      <c r="M173" s="159"/>
      <c r="N173" s="159"/>
      <c r="O173" s="159"/>
      <c r="P173" s="159"/>
      <c r="Q173" s="159"/>
      <c r="R173" s="162"/>
      <c r="T173" s="163"/>
      <c r="U173" s="159"/>
      <c r="V173" s="159"/>
      <c r="W173" s="159"/>
      <c r="X173" s="159"/>
      <c r="Y173" s="159"/>
      <c r="Z173" s="159"/>
      <c r="AA173" s="164"/>
      <c r="AT173" s="165" t="s">
        <v>181</v>
      </c>
      <c r="AU173" s="165" t="s">
        <v>123</v>
      </c>
      <c r="AV173" s="11" t="s">
        <v>178</v>
      </c>
      <c r="AW173" s="11" t="s">
        <v>33</v>
      </c>
      <c r="AX173" s="11" t="s">
        <v>22</v>
      </c>
      <c r="AY173" s="165" t="s">
        <v>173</v>
      </c>
    </row>
    <row r="174" spans="2:65" s="1" customFormat="1" ht="25.5" customHeight="1">
      <c r="B174" s="140"/>
      <c r="C174" s="141" t="s">
        <v>272</v>
      </c>
      <c r="D174" s="141" t="s">
        <v>174</v>
      </c>
      <c r="E174" s="142" t="s">
        <v>1095</v>
      </c>
      <c r="F174" s="239" t="s">
        <v>1096</v>
      </c>
      <c r="G174" s="239"/>
      <c r="H174" s="239"/>
      <c r="I174" s="239"/>
      <c r="J174" s="143" t="s">
        <v>235</v>
      </c>
      <c r="K174" s="144">
        <v>64.930000000000007</v>
      </c>
      <c r="L174" s="240"/>
      <c r="M174" s="240"/>
      <c r="N174" s="240">
        <f>ROUND(L174*K174,2)</f>
        <v>0</v>
      </c>
      <c r="O174" s="240"/>
      <c r="P174" s="240"/>
      <c r="Q174" s="240"/>
      <c r="R174" s="145"/>
      <c r="T174" s="146" t="s">
        <v>5</v>
      </c>
      <c r="U174" s="43" t="s">
        <v>40</v>
      </c>
      <c r="V174" s="147">
        <v>7.0000000000000001E-3</v>
      </c>
      <c r="W174" s="147">
        <f>V174*K174</f>
        <v>0.45451000000000008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178</v>
      </c>
      <c r="AT174" s="21" t="s">
        <v>174</v>
      </c>
      <c r="AU174" s="21" t="s">
        <v>123</v>
      </c>
      <c r="AY174" s="21" t="s">
        <v>173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22</v>
      </c>
      <c r="BK174" s="149">
        <f>ROUND(L174*K174,2)</f>
        <v>0</v>
      </c>
      <c r="BL174" s="21" t="s">
        <v>178</v>
      </c>
      <c r="BM174" s="21" t="s">
        <v>1097</v>
      </c>
    </row>
    <row r="175" spans="2:65" s="1" customFormat="1" ht="16.5" customHeight="1">
      <c r="B175" s="140"/>
      <c r="C175" s="166" t="s">
        <v>10</v>
      </c>
      <c r="D175" s="166" t="s">
        <v>218</v>
      </c>
      <c r="E175" s="167" t="s">
        <v>1098</v>
      </c>
      <c r="F175" s="247" t="s">
        <v>1099</v>
      </c>
      <c r="G175" s="247"/>
      <c r="H175" s="247"/>
      <c r="I175" s="247"/>
      <c r="J175" s="168" t="s">
        <v>1100</v>
      </c>
      <c r="K175" s="169">
        <v>0.97399999999999998</v>
      </c>
      <c r="L175" s="248"/>
      <c r="M175" s="248"/>
      <c r="N175" s="248">
        <f>ROUND(L175*K175,2)</f>
        <v>0</v>
      </c>
      <c r="O175" s="240"/>
      <c r="P175" s="240"/>
      <c r="Q175" s="240"/>
      <c r="R175" s="145"/>
      <c r="T175" s="146" t="s">
        <v>5</v>
      </c>
      <c r="U175" s="43" t="s">
        <v>40</v>
      </c>
      <c r="V175" s="147">
        <v>0</v>
      </c>
      <c r="W175" s="147">
        <f>V175*K175</f>
        <v>0</v>
      </c>
      <c r="X175" s="147">
        <v>1E-3</v>
      </c>
      <c r="Y175" s="147">
        <f>X175*K175</f>
        <v>9.7400000000000004E-4</v>
      </c>
      <c r="Z175" s="147">
        <v>0</v>
      </c>
      <c r="AA175" s="148">
        <f>Z175*K175</f>
        <v>0</v>
      </c>
      <c r="AR175" s="21" t="s">
        <v>212</v>
      </c>
      <c r="AT175" s="21" t="s">
        <v>218</v>
      </c>
      <c r="AU175" s="21" t="s">
        <v>123</v>
      </c>
      <c r="AY175" s="21" t="s">
        <v>173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22</v>
      </c>
      <c r="BK175" s="149">
        <f>ROUND(L175*K175,2)</f>
        <v>0</v>
      </c>
      <c r="BL175" s="21" t="s">
        <v>178</v>
      </c>
      <c r="BM175" s="21" t="s">
        <v>1101</v>
      </c>
    </row>
    <row r="176" spans="2:65" s="1" customFormat="1" ht="25.5" customHeight="1">
      <c r="B176" s="140"/>
      <c r="C176" s="141" t="s">
        <v>280</v>
      </c>
      <c r="D176" s="141" t="s">
        <v>174</v>
      </c>
      <c r="E176" s="142" t="s">
        <v>1102</v>
      </c>
      <c r="F176" s="239" t="s">
        <v>1103</v>
      </c>
      <c r="G176" s="239"/>
      <c r="H176" s="239"/>
      <c r="I176" s="239"/>
      <c r="J176" s="143" t="s">
        <v>235</v>
      </c>
      <c r="K176" s="144">
        <v>64.930000000000007</v>
      </c>
      <c r="L176" s="240"/>
      <c r="M176" s="240"/>
      <c r="N176" s="240">
        <f>ROUND(L176*K176,2)</f>
        <v>0</v>
      </c>
      <c r="O176" s="240"/>
      <c r="P176" s="240"/>
      <c r="Q176" s="240"/>
      <c r="R176" s="145"/>
      <c r="T176" s="146" t="s">
        <v>5</v>
      </c>
      <c r="U176" s="43" t="s">
        <v>40</v>
      </c>
      <c r="V176" s="147">
        <v>1.7999999999999999E-2</v>
      </c>
      <c r="W176" s="147">
        <f>V176*K176</f>
        <v>1.1687400000000001</v>
      </c>
      <c r="X176" s="147">
        <v>0</v>
      </c>
      <c r="Y176" s="147">
        <f>X176*K176</f>
        <v>0</v>
      </c>
      <c r="Z176" s="147">
        <v>0</v>
      </c>
      <c r="AA176" s="148">
        <f>Z176*K176</f>
        <v>0</v>
      </c>
      <c r="AR176" s="21" t="s">
        <v>178</v>
      </c>
      <c r="AT176" s="21" t="s">
        <v>174</v>
      </c>
      <c r="AU176" s="21" t="s">
        <v>123</v>
      </c>
      <c r="AY176" s="21" t="s">
        <v>173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22</v>
      </c>
      <c r="BK176" s="149">
        <f>ROUND(L176*K176,2)</f>
        <v>0</v>
      </c>
      <c r="BL176" s="21" t="s">
        <v>178</v>
      </c>
      <c r="BM176" s="21" t="s">
        <v>1104</v>
      </c>
    </row>
    <row r="177" spans="2:65" s="10" customFormat="1" ht="16.5" customHeight="1">
      <c r="B177" s="150"/>
      <c r="C177" s="151"/>
      <c r="D177" s="151"/>
      <c r="E177" s="152" t="s">
        <v>5</v>
      </c>
      <c r="F177" s="241" t="s">
        <v>1094</v>
      </c>
      <c r="G177" s="242"/>
      <c r="H177" s="242"/>
      <c r="I177" s="242"/>
      <c r="J177" s="151"/>
      <c r="K177" s="153">
        <v>64.930000000000007</v>
      </c>
      <c r="L177" s="151"/>
      <c r="M177" s="151"/>
      <c r="N177" s="151"/>
      <c r="O177" s="151"/>
      <c r="P177" s="151"/>
      <c r="Q177" s="151"/>
      <c r="R177" s="154"/>
      <c r="T177" s="155"/>
      <c r="U177" s="151"/>
      <c r="V177" s="151"/>
      <c r="W177" s="151"/>
      <c r="X177" s="151"/>
      <c r="Y177" s="151"/>
      <c r="Z177" s="151"/>
      <c r="AA177" s="156"/>
      <c r="AT177" s="157" t="s">
        <v>181</v>
      </c>
      <c r="AU177" s="157" t="s">
        <v>123</v>
      </c>
      <c r="AV177" s="10" t="s">
        <v>123</v>
      </c>
      <c r="AW177" s="10" t="s">
        <v>33</v>
      </c>
      <c r="AX177" s="10" t="s">
        <v>75</v>
      </c>
      <c r="AY177" s="157" t="s">
        <v>173</v>
      </c>
    </row>
    <row r="178" spans="2:65" s="11" customFormat="1" ht="16.5" customHeight="1">
      <c r="B178" s="158"/>
      <c r="C178" s="159"/>
      <c r="D178" s="159"/>
      <c r="E178" s="160" t="s">
        <v>5</v>
      </c>
      <c r="F178" s="243" t="s">
        <v>182</v>
      </c>
      <c r="G178" s="244"/>
      <c r="H178" s="244"/>
      <c r="I178" s="244"/>
      <c r="J178" s="159"/>
      <c r="K178" s="161">
        <v>64.930000000000007</v>
      </c>
      <c r="L178" s="159"/>
      <c r="M178" s="159"/>
      <c r="N178" s="159"/>
      <c r="O178" s="159"/>
      <c r="P178" s="159"/>
      <c r="Q178" s="159"/>
      <c r="R178" s="162"/>
      <c r="T178" s="163"/>
      <c r="U178" s="159"/>
      <c r="V178" s="159"/>
      <c r="W178" s="159"/>
      <c r="X178" s="159"/>
      <c r="Y178" s="159"/>
      <c r="Z178" s="159"/>
      <c r="AA178" s="164"/>
      <c r="AT178" s="165" t="s">
        <v>181</v>
      </c>
      <c r="AU178" s="165" t="s">
        <v>123</v>
      </c>
      <c r="AV178" s="11" t="s">
        <v>178</v>
      </c>
      <c r="AW178" s="11" t="s">
        <v>33</v>
      </c>
      <c r="AX178" s="11" t="s">
        <v>22</v>
      </c>
      <c r="AY178" s="165" t="s">
        <v>173</v>
      </c>
    </row>
    <row r="179" spans="2:65" s="9" customFormat="1" ht="29.85" customHeight="1">
      <c r="B179" s="129"/>
      <c r="C179" s="130"/>
      <c r="D179" s="139" t="s">
        <v>136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59">
        <f>BK179</f>
        <v>0</v>
      </c>
      <c r="O179" s="260"/>
      <c r="P179" s="260"/>
      <c r="Q179" s="260"/>
      <c r="R179" s="132"/>
      <c r="T179" s="133"/>
      <c r="U179" s="130"/>
      <c r="V179" s="130"/>
      <c r="W179" s="134">
        <f>SUM(W180:W182)</f>
        <v>14.623200000000001</v>
      </c>
      <c r="X179" s="130"/>
      <c r="Y179" s="134">
        <f>SUM(Y180:Y182)</f>
        <v>16.004280000000001</v>
      </c>
      <c r="Z179" s="130"/>
      <c r="AA179" s="135">
        <f>SUM(AA180:AA182)</f>
        <v>0</v>
      </c>
      <c r="AR179" s="136" t="s">
        <v>22</v>
      </c>
      <c r="AT179" s="137" t="s">
        <v>74</v>
      </c>
      <c r="AU179" s="137" t="s">
        <v>22</v>
      </c>
      <c r="AY179" s="136" t="s">
        <v>173</v>
      </c>
      <c r="BK179" s="138">
        <f>SUM(BK180:BK182)</f>
        <v>0</v>
      </c>
    </row>
    <row r="180" spans="2:65" s="1" customFormat="1" ht="25.5" customHeight="1">
      <c r="B180" s="140"/>
      <c r="C180" s="141" t="s">
        <v>284</v>
      </c>
      <c r="D180" s="141" t="s">
        <v>174</v>
      </c>
      <c r="E180" s="142" t="s">
        <v>1105</v>
      </c>
      <c r="F180" s="239" t="s">
        <v>1106</v>
      </c>
      <c r="G180" s="239"/>
      <c r="H180" s="239"/>
      <c r="I180" s="239"/>
      <c r="J180" s="143" t="s">
        <v>249</v>
      </c>
      <c r="K180" s="144">
        <v>67.7</v>
      </c>
      <c r="L180" s="240"/>
      <c r="M180" s="240"/>
      <c r="N180" s="240">
        <f>ROUND(L180*K180,2)</f>
        <v>0</v>
      </c>
      <c r="O180" s="240"/>
      <c r="P180" s="240"/>
      <c r="Q180" s="240"/>
      <c r="R180" s="145"/>
      <c r="T180" s="146" t="s">
        <v>5</v>
      </c>
      <c r="U180" s="43" t="s">
        <v>40</v>
      </c>
      <c r="V180" s="147">
        <v>0.216</v>
      </c>
      <c r="W180" s="147">
        <f>V180*K180</f>
        <v>14.623200000000001</v>
      </c>
      <c r="X180" s="147">
        <v>0.2364</v>
      </c>
      <c r="Y180" s="147">
        <f>X180*K180</f>
        <v>16.004280000000001</v>
      </c>
      <c r="Z180" s="147">
        <v>0</v>
      </c>
      <c r="AA180" s="148">
        <f>Z180*K180</f>
        <v>0</v>
      </c>
      <c r="AR180" s="21" t="s">
        <v>178</v>
      </c>
      <c r="AT180" s="21" t="s">
        <v>174</v>
      </c>
      <c r="AU180" s="21" t="s">
        <v>123</v>
      </c>
      <c r="AY180" s="21" t="s">
        <v>173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22</v>
      </c>
      <c r="BK180" s="149">
        <f>ROUND(L180*K180,2)</f>
        <v>0</v>
      </c>
      <c r="BL180" s="21" t="s">
        <v>178</v>
      </c>
      <c r="BM180" s="21" t="s">
        <v>1107</v>
      </c>
    </row>
    <row r="181" spans="2:65" s="10" customFormat="1" ht="16.5" customHeight="1">
      <c r="B181" s="150"/>
      <c r="C181" s="151"/>
      <c r="D181" s="151"/>
      <c r="E181" s="152" t="s">
        <v>5</v>
      </c>
      <c r="F181" s="241" t="s">
        <v>1108</v>
      </c>
      <c r="G181" s="242"/>
      <c r="H181" s="242"/>
      <c r="I181" s="242"/>
      <c r="J181" s="151"/>
      <c r="K181" s="153">
        <v>67.7</v>
      </c>
      <c r="L181" s="151"/>
      <c r="M181" s="151"/>
      <c r="N181" s="151"/>
      <c r="O181" s="151"/>
      <c r="P181" s="151"/>
      <c r="Q181" s="151"/>
      <c r="R181" s="154"/>
      <c r="T181" s="155"/>
      <c r="U181" s="151"/>
      <c r="V181" s="151"/>
      <c r="W181" s="151"/>
      <c r="X181" s="151"/>
      <c r="Y181" s="151"/>
      <c r="Z181" s="151"/>
      <c r="AA181" s="156"/>
      <c r="AT181" s="157" t="s">
        <v>181</v>
      </c>
      <c r="AU181" s="157" t="s">
        <v>123</v>
      </c>
      <c r="AV181" s="10" t="s">
        <v>123</v>
      </c>
      <c r="AW181" s="10" t="s">
        <v>33</v>
      </c>
      <c r="AX181" s="10" t="s">
        <v>75</v>
      </c>
      <c r="AY181" s="157" t="s">
        <v>173</v>
      </c>
    </row>
    <row r="182" spans="2:65" s="11" customFormat="1" ht="16.5" customHeight="1">
      <c r="B182" s="158"/>
      <c r="C182" s="159"/>
      <c r="D182" s="159"/>
      <c r="E182" s="160" t="s">
        <v>5</v>
      </c>
      <c r="F182" s="243" t="s">
        <v>182</v>
      </c>
      <c r="G182" s="244"/>
      <c r="H182" s="244"/>
      <c r="I182" s="244"/>
      <c r="J182" s="159"/>
      <c r="K182" s="161">
        <v>67.7</v>
      </c>
      <c r="L182" s="159"/>
      <c r="M182" s="159"/>
      <c r="N182" s="159"/>
      <c r="O182" s="159"/>
      <c r="P182" s="159"/>
      <c r="Q182" s="159"/>
      <c r="R182" s="162"/>
      <c r="T182" s="163"/>
      <c r="U182" s="159"/>
      <c r="V182" s="159"/>
      <c r="W182" s="159"/>
      <c r="X182" s="159"/>
      <c r="Y182" s="159"/>
      <c r="Z182" s="159"/>
      <c r="AA182" s="164"/>
      <c r="AT182" s="165" t="s">
        <v>181</v>
      </c>
      <c r="AU182" s="165" t="s">
        <v>123</v>
      </c>
      <c r="AV182" s="11" t="s">
        <v>178</v>
      </c>
      <c r="AW182" s="11" t="s">
        <v>33</v>
      </c>
      <c r="AX182" s="11" t="s">
        <v>22</v>
      </c>
      <c r="AY182" s="165" t="s">
        <v>173</v>
      </c>
    </row>
    <row r="183" spans="2:65" s="9" customFormat="1" ht="29.85" customHeight="1">
      <c r="B183" s="129"/>
      <c r="C183" s="130"/>
      <c r="D183" s="139" t="s">
        <v>1024</v>
      </c>
      <c r="E183" s="139"/>
      <c r="F183" s="139"/>
      <c r="G183" s="139"/>
      <c r="H183" s="139"/>
      <c r="I183" s="139"/>
      <c r="J183" s="139"/>
      <c r="K183" s="139"/>
      <c r="L183" s="139"/>
      <c r="M183" s="139"/>
      <c r="N183" s="259">
        <f>BK183</f>
        <v>0</v>
      </c>
      <c r="O183" s="260"/>
      <c r="P183" s="260"/>
      <c r="Q183" s="260"/>
      <c r="R183" s="132"/>
      <c r="T183" s="133"/>
      <c r="U183" s="130"/>
      <c r="V183" s="130"/>
      <c r="W183" s="134">
        <f>SUM(W184:W189)</f>
        <v>8.3541059999999998</v>
      </c>
      <c r="X183" s="130"/>
      <c r="Y183" s="134">
        <f>SUM(Y184:Y189)</f>
        <v>0</v>
      </c>
      <c r="Z183" s="130"/>
      <c r="AA183" s="135">
        <f>SUM(AA184:AA189)</f>
        <v>0</v>
      </c>
      <c r="AR183" s="136" t="s">
        <v>22</v>
      </c>
      <c r="AT183" s="137" t="s">
        <v>74</v>
      </c>
      <c r="AU183" s="137" t="s">
        <v>22</v>
      </c>
      <c r="AY183" s="136" t="s">
        <v>173</v>
      </c>
      <c r="BK183" s="138">
        <f>SUM(BK184:BK189)</f>
        <v>0</v>
      </c>
    </row>
    <row r="184" spans="2:65" s="1" customFormat="1" ht="25.5" customHeight="1">
      <c r="B184" s="140"/>
      <c r="C184" s="141" t="s">
        <v>289</v>
      </c>
      <c r="D184" s="141" t="s">
        <v>174</v>
      </c>
      <c r="E184" s="142" t="s">
        <v>1109</v>
      </c>
      <c r="F184" s="239" t="s">
        <v>1110</v>
      </c>
      <c r="G184" s="239"/>
      <c r="H184" s="239"/>
      <c r="I184" s="239"/>
      <c r="J184" s="143" t="s">
        <v>177</v>
      </c>
      <c r="K184" s="144">
        <v>6.093</v>
      </c>
      <c r="L184" s="240"/>
      <c r="M184" s="240"/>
      <c r="N184" s="240">
        <f>ROUND(L184*K184,2)</f>
        <v>0</v>
      </c>
      <c r="O184" s="240"/>
      <c r="P184" s="240"/>
      <c r="Q184" s="240"/>
      <c r="R184" s="145"/>
      <c r="T184" s="146" t="s">
        <v>5</v>
      </c>
      <c r="U184" s="43" t="s">
        <v>40</v>
      </c>
      <c r="V184" s="147">
        <v>1.3169999999999999</v>
      </c>
      <c r="W184" s="147">
        <f>V184*K184</f>
        <v>8.0244809999999998</v>
      </c>
      <c r="X184" s="147">
        <v>0</v>
      </c>
      <c r="Y184" s="147">
        <f>X184*K184</f>
        <v>0</v>
      </c>
      <c r="Z184" s="147">
        <v>0</v>
      </c>
      <c r="AA184" s="148">
        <f>Z184*K184</f>
        <v>0</v>
      </c>
      <c r="AR184" s="21" t="s">
        <v>178</v>
      </c>
      <c r="AT184" s="21" t="s">
        <v>174</v>
      </c>
      <c r="AU184" s="21" t="s">
        <v>123</v>
      </c>
      <c r="AY184" s="21" t="s">
        <v>173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22</v>
      </c>
      <c r="BK184" s="149">
        <f>ROUND(L184*K184,2)</f>
        <v>0</v>
      </c>
      <c r="BL184" s="21" t="s">
        <v>178</v>
      </c>
      <c r="BM184" s="21" t="s">
        <v>1111</v>
      </c>
    </row>
    <row r="185" spans="2:65" s="10" customFormat="1" ht="16.5" customHeight="1">
      <c r="B185" s="150"/>
      <c r="C185" s="151"/>
      <c r="D185" s="151"/>
      <c r="E185" s="152" t="s">
        <v>5</v>
      </c>
      <c r="F185" s="241" t="s">
        <v>1112</v>
      </c>
      <c r="G185" s="242"/>
      <c r="H185" s="242"/>
      <c r="I185" s="242"/>
      <c r="J185" s="151"/>
      <c r="K185" s="153">
        <v>6.093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181</v>
      </c>
      <c r="AU185" s="157" t="s">
        <v>123</v>
      </c>
      <c r="AV185" s="10" t="s">
        <v>123</v>
      </c>
      <c r="AW185" s="10" t="s">
        <v>33</v>
      </c>
      <c r="AX185" s="10" t="s">
        <v>75</v>
      </c>
      <c r="AY185" s="157" t="s">
        <v>173</v>
      </c>
    </row>
    <row r="186" spans="2:65" s="11" customFormat="1" ht="16.5" customHeight="1">
      <c r="B186" s="158"/>
      <c r="C186" s="159"/>
      <c r="D186" s="159"/>
      <c r="E186" s="160" t="s">
        <v>5</v>
      </c>
      <c r="F186" s="243" t="s">
        <v>182</v>
      </c>
      <c r="G186" s="244"/>
      <c r="H186" s="244"/>
      <c r="I186" s="244"/>
      <c r="J186" s="159"/>
      <c r="K186" s="161">
        <v>6.093</v>
      </c>
      <c r="L186" s="159"/>
      <c r="M186" s="159"/>
      <c r="N186" s="159"/>
      <c r="O186" s="159"/>
      <c r="P186" s="159"/>
      <c r="Q186" s="159"/>
      <c r="R186" s="162"/>
      <c r="T186" s="163"/>
      <c r="U186" s="159"/>
      <c r="V186" s="159"/>
      <c r="W186" s="159"/>
      <c r="X186" s="159"/>
      <c r="Y186" s="159"/>
      <c r="Z186" s="159"/>
      <c r="AA186" s="164"/>
      <c r="AT186" s="165" t="s">
        <v>181</v>
      </c>
      <c r="AU186" s="165" t="s">
        <v>123</v>
      </c>
      <c r="AV186" s="11" t="s">
        <v>178</v>
      </c>
      <c r="AW186" s="11" t="s">
        <v>33</v>
      </c>
      <c r="AX186" s="11" t="s">
        <v>22</v>
      </c>
      <c r="AY186" s="165" t="s">
        <v>173</v>
      </c>
    </row>
    <row r="187" spans="2:65" s="1" customFormat="1" ht="25.5" customHeight="1">
      <c r="B187" s="140"/>
      <c r="C187" s="141" t="s">
        <v>294</v>
      </c>
      <c r="D187" s="141" t="s">
        <v>174</v>
      </c>
      <c r="E187" s="142" t="s">
        <v>1113</v>
      </c>
      <c r="F187" s="239" t="s">
        <v>1114</v>
      </c>
      <c r="G187" s="239"/>
      <c r="H187" s="239"/>
      <c r="I187" s="239"/>
      <c r="J187" s="143" t="s">
        <v>177</v>
      </c>
      <c r="K187" s="144">
        <v>0.22500000000000001</v>
      </c>
      <c r="L187" s="240"/>
      <c r="M187" s="240"/>
      <c r="N187" s="240">
        <f>ROUND(L187*K187,2)</f>
        <v>0</v>
      </c>
      <c r="O187" s="240"/>
      <c r="P187" s="240"/>
      <c r="Q187" s="240"/>
      <c r="R187" s="145"/>
      <c r="T187" s="146" t="s">
        <v>5</v>
      </c>
      <c r="U187" s="43" t="s">
        <v>40</v>
      </c>
      <c r="V187" s="147">
        <v>1.4650000000000001</v>
      </c>
      <c r="W187" s="147">
        <f>V187*K187</f>
        <v>0.329625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178</v>
      </c>
      <c r="AT187" s="21" t="s">
        <v>174</v>
      </c>
      <c r="AU187" s="21" t="s">
        <v>123</v>
      </c>
      <c r="AY187" s="21" t="s">
        <v>173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22</v>
      </c>
      <c r="BK187" s="149">
        <f>ROUND(L187*K187,2)</f>
        <v>0</v>
      </c>
      <c r="BL187" s="21" t="s">
        <v>178</v>
      </c>
      <c r="BM187" s="21" t="s">
        <v>1115</v>
      </c>
    </row>
    <row r="188" spans="2:65" s="10" customFormat="1" ht="16.5" customHeight="1">
      <c r="B188" s="150"/>
      <c r="C188" s="151"/>
      <c r="D188" s="151"/>
      <c r="E188" s="152" t="s">
        <v>5</v>
      </c>
      <c r="F188" s="241" t="s">
        <v>1116</v>
      </c>
      <c r="G188" s="242"/>
      <c r="H188" s="242"/>
      <c r="I188" s="242"/>
      <c r="J188" s="151"/>
      <c r="K188" s="153">
        <v>0.22500000000000001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181</v>
      </c>
      <c r="AU188" s="157" t="s">
        <v>123</v>
      </c>
      <c r="AV188" s="10" t="s">
        <v>123</v>
      </c>
      <c r="AW188" s="10" t="s">
        <v>33</v>
      </c>
      <c r="AX188" s="10" t="s">
        <v>75</v>
      </c>
      <c r="AY188" s="157" t="s">
        <v>173</v>
      </c>
    </row>
    <row r="189" spans="2:65" s="11" customFormat="1" ht="16.5" customHeight="1">
      <c r="B189" s="158"/>
      <c r="C189" s="159"/>
      <c r="D189" s="159"/>
      <c r="E189" s="160" t="s">
        <v>5</v>
      </c>
      <c r="F189" s="243" t="s">
        <v>182</v>
      </c>
      <c r="G189" s="244"/>
      <c r="H189" s="244"/>
      <c r="I189" s="244"/>
      <c r="J189" s="159"/>
      <c r="K189" s="161">
        <v>0.22500000000000001</v>
      </c>
      <c r="L189" s="159"/>
      <c r="M189" s="159"/>
      <c r="N189" s="159"/>
      <c r="O189" s="159"/>
      <c r="P189" s="159"/>
      <c r="Q189" s="159"/>
      <c r="R189" s="162"/>
      <c r="T189" s="163"/>
      <c r="U189" s="159"/>
      <c r="V189" s="159"/>
      <c r="W189" s="159"/>
      <c r="X189" s="159"/>
      <c r="Y189" s="159"/>
      <c r="Z189" s="159"/>
      <c r="AA189" s="164"/>
      <c r="AT189" s="165" t="s">
        <v>181</v>
      </c>
      <c r="AU189" s="165" t="s">
        <v>123</v>
      </c>
      <c r="AV189" s="11" t="s">
        <v>178</v>
      </c>
      <c r="AW189" s="11" t="s">
        <v>33</v>
      </c>
      <c r="AX189" s="11" t="s">
        <v>22</v>
      </c>
      <c r="AY189" s="165" t="s">
        <v>173</v>
      </c>
    </row>
    <row r="190" spans="2:65" s="9" customFormat="1" ht="29.85" customHeight="1">
      <c r="B190" s="129"/>
      <c r="C190" s="130"/>
      <c r="D190" s="139" t="s">
        <v>1025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259">
        <f>BK190</f>
        <v>0</v>
      </c>
      <c r="O190" s="260"/>
      <c r="P190" s="260"/>
      <c r="Q190" s="260"/>
      <c r="R190" s="132"/>
      <c r="T190" s="133"/>
      <c r="U190" s="130"/>
      <c r="V190" s="130"/>
      <c r="W190" s="134">
        <f>SUM(W191:W221)</f>
        <v>41.695100000000004</v>
      </c>
      <c r="X190" s="130"/>
      <c r="Y190" s="134">
        <f>SUM(Y191:Y221)</f>
        <v>5.1789745700000003</v>
      </c>
      <c r="Z190" s="130"/>
      <c r="AA190" s="135">
        <f>SUM(AA191:AA221)</f>
        <v>0</v>
      </c>
      <c r="AR190" s="136" t="s">
        <v>22</v>
      </c>
      <c r="AT190" s="137" t="s">
        <v>74</v>
      </c>
      <c r="AU190" s="137" t="s">
        <v>22</v>
      </c>
      <c r="AY190" s="136" t="s">
        <v>173</v>
      </c>
      <c r="BK190" s="138">
        <f>SUM(BK191:BK221)</f>
        <v>0</v>
      </c>
    </row>
    <row r="191" spans="2:65" s="1" customFormat="1" ht="38.25" customHeight="1">
      <c r="B191" s="140"/>
      <c r="C191" s="141" t="s">
        <v>299</v>
      </c>
      <c r="D191" s="141" t="s">
        <v>174</v>
      </c>
      <c r="E191" s="142" t="s">
        <v>1117</v>
      </c>
      <c r="F191" s="239" t="s">
        <v>1118</v>
      </c>
      <c r="G191" s="239"/>
      <c r="H191" s="239"/>
      <c r="I191" s="239"/>
      <c r="J191" s="143" t="s">
        <v>249</v>
      </c>
      <c r="K191" s="144">
        <v>67.7</v>
      </c>
      <c r="L191" s="240"/>
      <c r="M191" s="240"/>
      <c r="N191" s="240">
        <f>ROUND(L191*K191,2)</f>
        <v>0</v>
      </c>
      <c r="O191" s="240"/>
      <c r="P191" s="240"/>
      <c r="Q191" s="240"/>
      <c r="R191" s="145"/>
      <c r="T191" s="146" t="s">
        <v>5</v>
      </c>
      <c r="U191" s="43" t="s">
        <v>40</v>
      </c>
      <c r="V191" s="147">
        <v>4.7E-2</v>
      </c>
      <c r="W191" s="147">
        <f>V191*K191</f>
        <v>3.1819000000000002</v>
      </c>
      <c r="X191" s="147">
        <v>0</v>
      </c>
      <c r="Y191" s="147">
        <f>X191*K191</f>
        <v>0</v>
      </c>
      <c r="Z191" s="147">
        <v>0</v>
      </c>
      <c r="AA191" s="148">
        <f>Z191*K191</f>
        <v>0</v>
      </c>
      <c r="AR191" s="21" t="s">
        <v>178</v>
      </c>
      <c r="AT191" s="21" t="s">
        <v>174</v>
      </c>
      <c r="AU191" s="21" t="s">
        <v>123</v>
      </c>
      <c r="AY191" s="21" t="s">
        <v>173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22</v>
      </c>
      <c r="BK191" s="149">
        <f>ROUND(L191*K191,2)</f>
        <v>0</v>
      </c>
      <c r="BL191" s="21" t="s">
        <v>178</v>
      </c>
      <c r="BM191" s="21" t="s">
        <v>1119</v>
      </c>
    </row>
    <row r="192" spans="2:65" s="10" customFormat="1" ht="25.5" customHeight="1">
      <c r="B192" s="150"/>
      <c r="C192" s="151"/>
      <c r="D192" s="151"/>
      <c r="E192" s="152" t="s">
        <v>5</v>
      </c>
      <c r="F192" s="241" t="s">
        <v>1120</v>
      </c>
      <c r="G192" s="242"/>
      <c r="H192" s="242"/>
      <c r="I192" s="242"/>
      <c r="J192" s="151"/>
      <c r="K192" s="153">
        <v>67.7</v>
      </c>
      <c r="L192" s="151"/>
      <c r="M192" s="151"/>
      <c r="N192" s="151"/>
      <c r="O192" s="151"/>
      <c r="P192" s="151"/>
      <c r="Q192" s="151"/>
      <c r="R192" s="154"/>
      <c r="T192" s="155"/>
      <c r="U192" s="151"/>
      <c r="V192" s="151"/>
      <c r="W192" s="151"/>
      <c r="X192" s="151"/>
      <c r="Y192" s="151"/>
      <c r="Z192" s="151"/>
      <c r="AA192" s="156"/>
      <c r="AT192" s="157" t="s">
        <v>181</v>
      </c>
      <c r="AU192" s="157" t="s">
        <v>123</v>
      </c>
      <c r="AV192" s="10" t="s">
        <v>123</v>
      </c>
      <c r="AW192" s="10" t="s">
        <v>33</v>
      </c>
      <c r="AX192" s="10" t="s">
        <v>75</v>
      </c>
      <c r="AY192" s="157" t="s">
        <v>173</v>
      </c>
    </row>
    <row r="193" spans="2:65" s="11" customFormat="1" ht="16.5" customHeight="1">
      <c r="B193" s="158"/>
      <c r="C193" s="159"/>
      <c r="D193" s="159"/>
      <c r="E193" s="160" t="s">
        <v>5</v>
      </c>
      <c r="F193" s="243" t="s">
        <v>182</v>
      </c>
      <c r="G193" s="244"/>
      <c r="H193" s="244"/>
      <c r="I193" s="244"/>
      <c r="J193" s="159"/>
      <c r="K193" s="161">
        <v>67.7</v>
      </c>
      <c r="L193" s="159"/>
      <c r="M193" s="159"/>
      <c r="N193" s="159"/>
      <c r="O193" s="159"/>
      <c r="P193" s="159"/>
      <c r="Q193" s="159"/>
      <c r="R193" s="162"/>
      <c r="T193" s="163"/>
      <c r="U193" s="159"/>
      <c r="V193" s="159"/>
      <c r="W193" s="159"/>
      <c r="X193" s="159"/>
      <c r="Y193" s="159"/>
      <c r="Z193" s="159"/>
      <c r="AA193" s="164"/>
      <c r="AT193" s="165" t="s">
        <v>181</v>
      </c>
      <c r="AU193" s="165" t="s">
        <v>123</v>
      </c>
      <c r="AV193" s="11" t="s">
        <v>178</v>
      </c>
      <c r="AW193" s="11" t="s">
        <v>33</v>
      </c>
      <c r="AX193" s="11" t="s">
        <v>22</v>
      </c>
      <c r="AY193" s="165" t="s">
        <v>173</v>
      </c>
    </row>
    <row r="194" spans="2:65" s="1" customFormat="1" ht="25.5" customHeight="1">
      <c r="B194" s="140"/>
      <c r="C194" s="166" t="s">
        <v>305</v>
      </c>
      <c r="D194" s="166" t="s">
        <v>218</v>
      </c>
      <c r="E194" s="167" t="s">
        <v>1121</v>
      </c>
      <c r="F194" s="247" t="s">
        <v>1122</v>
      </c>
      <c r="G194" s="247"/>
      <c r="H194" s="247"/>
      <c r="I194" s="247"/>
      <c r="J194" s="168" t="s">
        <v>249</v>
      </c>
      <c r="K194" s="169">
        <v>68.376999999999995</v>
      </c>
      <c r="L194" s="248"/>
      <c r="M194" s="248"/>
      <c r="N194" s="248">
        <f>ROUND(L194*K194,2)</f>
        <v>0</v>
      </c>
      <c r="O194" s="240"/>
      <c r="P194" s="240"/>
      <c r="Q194" s="240"/>
      <c r="R194" s="145"/>
      <c r="T194" s="146" t="s">
        <v>5</v>
      </c>
      <c r="U194" s="43" t="s">
        <v>40</v>
      </c>
      <c r="V194" s="147">
        <v>0</v>
      </c>
      <c r="W194" s="147">
        <f>V194*K194</f>
        <v>0</v>
      </c>
      <c r="X194" s="147">
        <v>4.0999999999999999E-4</v>
      </c>
      <c r="Y194" s="147">
        <f>X194*K194</f>
        <v>2.8034569999999998E-2</v>
      </c>
      <c r="Z194" s="147">
        <v>0</v>
      </c>
      <c r="AA194" s="148">
        <f>Z194*K194</f>
        <v>0</v>
      </c>
      <c r="AR194" s="21" t="s">
        <v>212</v>
      </c>
      <c r="AT194" s="21" t="s">
        <v>218</v>
      </c>
      <c r="AU194" s="21" t="s">
        <v>123</v>
      </c>
      <c r="AY194" s="21" t="s">
        <v>173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22</v>
      </c>
      <c r="BK194" s="149">
        <f>ROUND(L194*K194,2)</f>
        <v>0</v>
      </c>
      <c r="BL194" s="21" t="s">
        <v>178</v>
      </c>
      <c r="BM194" s="21" t="s">
        <v>1123</v>
      </c>
    </row>
    <row r="195" spans="2:65" s="1" customFormat="1" ht="25.5" customHeight="1">
      <c r="B195" s="140"/>
      <c r="C195" s="141" t="s">
        <v>309</v>
      </c>
      <c r="D195" s="141" t="s">
        <v>174</v>
      </c>
      <c r="E195" s="142" t="s">
        <v>1124</v>
      </c>
      <c r="F195" s="239" t="s">
        <v>1125</v>
      </c>
      <c r="G195" s="239"/>
      <c r="H195" s="239"/>
      <c r="I195" s="239"/>
      <c r="J195" s="143" t="s">
        <v>270</v>
      </c>
      <c r="K195" s="144">
        <v>1</v>
      </c>
      <c r="L195" s="240"/>
      <c r="M195" s="240"/>
      <c r="N195" s="240">
        <f>ROUND(L195*K195,2)</f>
        <v>0</v>
      </c>
      <c r="O195" s="240"/>
      <c r="P195" s="240"/>
      <c r="Q195" s="240"/>
      <c r="R195" s="145"/>
      <c r="T195" s="146" t="s">
        <v>5</v>
      </c>
      <c r="U195" s="43" t="s">
        <v>40</v>
      </c>
      <c r="V195" s="147">
        <v>0.432</v>
      </c>
      <c r="W195" s="147">
        <f>V195*K195</f>
        <v>0.432</v>
      </c>
      <c r="X195" s="147">
        <v>2.0000000000000002E-5</v>
      </c>
      <c r="Y195" s="147">
        <f>X195*K195</f>
        <v>2.0000000000000002E-5</v>
      </c>
      <c r="Z195" s="147">
        <v>0</v>
      </c>
      <c r="AA195" s="148">
        <f>Z195*K195</f>
        <v>0</v>
      </c>
      <c r="AR195" s="21" t="s">
        <v>178</v>
      </c>
      <c r="AT195" s="21" t="s">
        <v>174</v>
      </c>
      <c r="AU195" s="21" t="s">
        <v>123</v>
      </c>
      <c r="AY195" s="21" t="s">
        <v>173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22</v>
      </c>
      <c r="BK195" s="149">
        <f>ROUND(L195*K195,2)</f>
        <v>0</v>
      </c>
      <c r="BL195" s="21" t="s">
        <v>178</v>
      </c>
      <c r="BM195" s="21" t="s">
        <v>1126</v>
      </c>
    </row>
    <row r="196" spans="2:65" s="10" customFormat="1" ht="16.5" customHeight="1">
      <c r="B196" s="150"/>
      <c r="C196" s="151"/>
      <c r="D196" s="151"/>
      <c r="E196" s="152" t="s">
        <v>5</v>
      </c>
      <c r="F196" s="241" t="s">
        <v>1127</v>
      </c>
      <c r="G196" s="242"/>
      <c r="H196" s="242"/>
      <c r="I196" s="242"/>
      <c r="J196" s="151"/>
      <c r="K196" s="153">
        <v>1</v>
      </c>
      <c r="L196" s="151"/>
      <c r="M196" s="151"/>
      <c r="N196" s="151"/>
      <c r="O196" s="151"/>
      <c r="P196" s="151"/>
      <c r="Q196" s="151"/>
      <c r="R196" s="154"/>
      <c r="T196" s="155"/>
      <c r="U196" s="151"/>
      <c r="V196" s="151"/>
      <c r="W196" s="151"/>
      <c r="X196" s="151"/>
      <c r="Y196" s="151"/>
      <c r="Z196" s="151"/>
      <c r="AA196" s="156"/>
      <c r="AT196" s="157" t="s">
        <v>181</v>
      </c>
      <c r="AU196" s="157" t="s">
        <v>123</v>
      </c>
      <c r="AV196" s="10" t="s">
        <v>123</v>
      </c>
      <c r="AW196" s="10" t="s">
        <v>33</v>
      </c>
      <c r="AX196" s="10" t="s">
        <v>75</v>
      </c>
      <c r="AY196" s="157" t="s">
        <v>173</v>
      </c>
    </row>
    <row r="197" spans="2:65" s="11" customFormat="1" ht="16.5" customHeight="1">
      <c r="B197" s="158"/>
      <c r="C197" s="159"/>
      <c r="D197" s="159"/>
      <c r="E197" s="160" t="s">
        <v>5</v>
      </c>
      <c r="F197" s="243" t="s">
        <v>182</v>
      </c>
      <c r="G197" s="244"/>
      <c r="H197" s="244"/>
      <c r="I197" s="244"/>
      <c r="J197" s="159"/>
      <c r="K197" s="161">
        <v>1</v>
      </c>
      <c r="L197" s="159"/>
      <c r="M197" s="159"/>
      <c r="N197" s="159"/>
      <c r="O197" s="159"/>
      <c r="P197" s="159"/>
      <c r="Q197" s="159"/>
      <c r="R197" s="162"/>
      <c r="T197" s="163"/>
      <c r="U197" s="159"/>
      <c r="V197" s="159"/>
      <c r="W197" s="159"/>
      <c r="X197" s="159"/>
      <c r="Y197" s="159"/>
      <c r="Z197" s="159"/>
      <c r="AA197" s="164"/>
      <c r="AT197" s="165" t="s">
        <v>181</v>
      </c>
      <c r="AU197" s="165" t="s">
        <v>123</v>
      </c>
      <c r="AV197" s="11" t="s">
        <v>178</v>
      </c>
      <c r="AW197" s="11" t="s">
        <v>33</v>
      </c>
      <c r="AX197" s="11" t="s">
        <v>22</v>
      </c>
      <c r="AY197" s="165" t="s">
        <v>173</v>
      </c>
    </row>
    <row r="198" spans="2:65" s="1" customFormat="1" ht="16.5" customHeight="1">
      <c r="B198" s="140"/>
      <c r="C198" s="166" t="s">
        <v>315</v>
      </c>
      <c r="D198" s="166" t="s">
        <v>218</v>
      </c>
      <c r="E198" s="167" t="s">
        <v>1128</v>
      </c>
      <c r="F198" s="247" t="s">
        <v>1129</v>
      </c>
      <c r="G198" s="247"/>
      <c r="H198" s="247"/>
      <c r="I198" s="247"/>
      <c r="J198" s="168" t="s">
        <v>270</v>
      </c>
      <c r="K198" s="169">
        <v>1</v>
      </c>
      <c r="L198" s="248"/>
      <c r="M198" s="248"/>
      <c r="N198" s="248">
        <f>ROUND(L198*K198,2)</f>
        <v>0</v>
      </c>
      <c r="O198" s="240"/>
      <c r="P198" s="240"/>
      <c r="Q198" s="240"/>
      <c r="R198" s="145"/>
      <c r="T198" s="146" t="s">
        <v>5</v>
      </c>
      <c r="U198" s="43" t="s">
        <v>40</v>
      </c>
      <c r="V198" s="147">
        <v>0</v>
      </c>
      <c r="W198" s="147">
        <f>V198*K198</f>
        <v>0</v>
      </c>
      <c r="X198" s="147">
        <v>4.0000000000000001E-3</v>
      </c>
      <c r="Y198" s="147">
        <f>X198*K198</f>
        <v>4.0000000000000001E-3</v>
      </c>
      <c r="Z198" s="147">
        <v>0</v>
      </c>
      <c r="AA198" s="148">
        <f>Z198*K198</f>
        <v>0</v>
      </c>
      <c r="AR198" s="21" t="s">
        <v>212</v>
      </c>
      <c r="AT198" s="21" t="s">
        <v>218</v>
      </c>
      <c r="AU198" s="21" t="s">
        <v>123</v>
      </c>
      <c r="AY198" s="21" t="s">
        <v>173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22</v>
      </c>
      <c r="BK198" s="149">
        <f>ROUND(L198*K198,2)</f>
        <v>0</v>
      </c>
      <c r="BL198" s="21" t="s">
        <v>178</v>
      </c>
      <c r="BM198" s="21" t="s">
        <v>1130</v>
      </c>
    </row>
    <row r="199" spans="2:65" s="1" customFormat="1" ht="16.5" customHeight="1">
      <c r="B199" s="140"/>
      <c r="C199" s="166" t="s">
        <v>325</v>
      </c>
      <c r="D199" s="166" t="s">
        <v>218</v>
      </c>
      <c r="E199" s="167" t="s">
        <v>1131</v>
      </c>
      <c r="F199" s="247" t="s">
        <v>1132</v>
      </c>
      <c r="G199" s="247"/>
      <c r="H199" s="247"/>
      <c r="I199" s="247"/>
      <c r="J199" s="168" t="s">
        <v>270</v>
      </c>
      <c r="K199" s="169">
        <v>1</v>
      </c>
      <c r="L199" s="248"/>
      <c r="M199" s="248"/>
      <c r="N199" s="248">
        <f>ROUND(L199*K199,2)</f>
        <v>0</v>
      </c>
      <c r="O199" s="240"/>
      <c r="P199" s="240"/>
      <c r="Q199" s="240"/>
      <c r="R199" s="145"/>
      <c r="T199" s="146" t="s">
        <v>5</v>
      </c>
      <c r="U199" s="43" t="s">
        <v>40</v>
      </c>
      <c r="V199" s="147">
        <v>0</v>
      </c>
      <c r="W199" s="147">
        <f>V199*K199</f>
        <v>0</v>
      </c>
      <c r="X199" s="147">
        <v>3.5000000000000001E-3</v>
      </c>
      <c r="Y199" s="147">
        <f>X199*K199</f>
        <v>3.5000000000000001E-3</v>
      </c>
      <c r="Z199" s="147">
        <v>0</v>
      </c>
      <c r="AA199" s="148">
        <f>Z199*K199</f>
        <v>0</v>
      </c>
      <c r="AR199" s="21" t="s">
        <v>212</v>
      </c>
      <c r="AT199" s="21" t="s">
        <v>218</v>
      </c>
      <c r="AU199" s="21" t="s">
        <v>123</v>
      </c>
      <c r="AY199" s="21" t="s">
        <v>173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22</v>
      </c>
      <c r="BK199" s="149">
        <f>ROUND(L199*K199,2)</f>
        <v>0</v>
      </c>
      <c r="BL199" s="21" t="s">
        <v>178</v>
      </c>
      <c r="BM199" s="21" t="s">
        <v>1133</v>
      </c>
    </row>
    <row r="200" spans="2:65" s="1" customFormat="1" ht="16.5" customHeight="1">
      <c r="B200" s="140"/>
      <c r="C200" s="141" t="s">
        <v>330</v>
      </c>
      <c r="D200" s="141" t="s">
        <v>174</v>
      </c>
      <c r="E200" s="142" t="s">
        <v>1134</v>
      </c>
      <c r="F200" s="239" t="s">
        <v>1135</v>
      </c>
      <c r="G200" s="239"/>
      <c r="H200" s="239"/>
      <c r="I200" s="239"/>
      <c r="J200" s="143" t="s">
        <v>270</v>
      </c>
      <c r="K200" s="144">
        <v>1</v>
      </c>
      <c r="L200" s="240"/>
      <c r="M200" s="240"/>
      <c r="N200" s="240">
        <f>ROUND(L200*K200,2)</f>
        <v>0</v>
      </c>
      <c r="O200" s="240"/>
      <c r="P200" s="240"/>
      <c r="Q200" s="240"/>
      <c r="R200" s="145"/>
      <c r="T200" s="146" t="s">
        <v>5</v>
      </c>
      <c r="U200" s="43" t="s">
        <v>40</v>
      </c>
      <c r="V200" s="147">
        <v>1.1819999999999999</v>
      </c>
      <c r="W200" s="147">
        <f>V200*K200</f>
        <v>1.1819999999999999</v>
      </c>
      <c r="X200" s="147">
        <v>6.8000000000000005E-4</v>
      </c>
      <c r="Y200" s="147">
        <f>X200*K200</f>
        <v>6.8000000000000005E-4</v>
      </c>
      <c r="Z200" s="147">
        <v>0</v>
      </c>
      <c r="AA200" s="148">
        <f>Z200*K200</f>
        <v>0</v>
      </c>
      <c r="AR200" s="21" t="s">
        <v>178</v>
      </c>
      <c r="AT200" s="21" t="s">
        <v>174</v>
      </c>
      <c r="AU200" s="21" t="s">
        <v>123</v>
      </c>
      <c r="AY200" s="21" t="s">
        <v>173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22</v>
      </c>
      <c r="BK200" s="149">
        <f>ROUND(L200*K200,2)</f>
        <v>0</v>
      </c>
      <c r="BL200" s="21" t="s">
        <v>178</v>
      </c>
      <c r="BM200" s="21" t="s">
        <v>1136</v>
      </c>
    </row>
    <row r="201" spans="2:65" s="1" customFormat="1" ht="25.5" customHeight="1">
      <c r="B201" s="140"/>
      <c r="C201" s="141" t="s">
        <v>337</v>
      </c>
      <c r="D201" s="141" t="s">
        <v>174</v>
      </c>
      <c r="E201" s="142" t="s">
        <v>1137</v>
      </c>
      <c r="F201" s="239" t="s">
        <v>1138</v>
      </c>
      <c r="G201" s="239"/>
      <c r="H201" s="239"/>
      <c r="I201" s="239"/>
      <c r="J201" s="143" t="s">
        <v>270</v>
      </c>
      <c r="K201" s="144">
        <v>1</v>
      </c>
      <c r="L201" s="240"/>
      <c r="M201" s="240"/>
      <c r="N201" s="240">
        <f>ROUND(L201*K201,2)</f>
        <v>0</v>
      </c>
      <c r="O201" s="240"/>
      <c r="P201" s="240"/>
      <c r="Q201" s="240"/>
      <c r="R201" s="145"/>
      <c r="T201" s="146" t="s">
        <v>5</v>
      </c>
      <c r="U201" s="43" t="s">
        <v>40</v>
      </c>
      <c r="V201" s="147">
        <v>3.5920000000000001</v>
      </c>
      <c r="W201" s="147">
        <f>V201*K201</f>
        <v>3.5920000000000001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178</v>
      </c>
      <c r="AT201" s="21" t="s">
        <v>174</v>
      </c>
      <c r="AU201" s="21" t="s">
        <v>123</v>
      </c>
      <c r="AY201" s="21" t="s">
        <v>173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22</v>
      </c>
      <c r="BK201" s="149">
        <f>ROUND(L201*K201,2)</f>
        <v>0</v>
      </c>
      <c r="BL201" s="21" t="s">
        <v>178</v>
      </c>
      <c r="BM201" s="21" t="s">
        <v>1139</v>
      </c>
    </row>
    <row r="202" spans="2:65" s="10" customFormat="1" ht="16.5" customHeight="1">
      <c r="B202" s="150"/>
      <c r="C202" s="151"/>
      <c r="D202" s="151"/>
      <c r="E202" s="152" t="s">
        <v>5</v>
      </c>
      <c r="F202" s="241" t="s">
        <v>1127</v>
      </c>
      <c r="G202" s="242"/>
      <c r="H202" s="242"/>
      <c r="I202" s="242"/>
      <c r="J202" s="151"/>
      <c r="K202" s="153">
        <v>1</v>
      </c>
      <c r="L202" s="151"/>
      <c r="M202" s="151"/>
      <c r="N202" s="151"/>
      <c r="O202" s="151"/>
      <c r="P202" s="151"/>
      <c r="Q202" s="151"/>
      <c r="R202" s="154"/>
      <c r="T202" s="155"/>
      <c r="U202" s="151"/>
      <c r="V202" s="151"/>
      <c r="W202" s="151"/>
      <c r="X202" s="151"/>
      <c r="Y202" s="151"/>
      <c r="Z202" s="151"/>
      <c r="AA202" s="156"/>
      <c r="AT202" s="157" t="s">
        <v>181</v>
      </c>
      <c r="AU202" s="157" t="s">
        <v>123</v>
      </c>
      <c r="AV202" s="10" t="s">
        <v>123</v>
      </c>
      <c r="AW202" s="10" t="s">
        <v>33</v>
      </c>
      <c r="AX202" s="10" t="s">
        <v>75</v>
      </c>
      <c r="AY202" s="157" t="s">
        <v>173</v>
      </c>
    </row>
    <row r="203" spans="2:65" s="11" customFormat="1" ht="16.5" customHeight="1">
      <c r="B203" s="158"/>
      <c r="C203" s="159"/>
      <c r="D203" s="159"/>
      <c r="E203" s="160" t="s">
        <v>5</v>
      </c>
      <c r="F203" s="243" t="s">
        <v>182</v>
      </c>
      <c r="G203" s="244"/>
      <c r="H203" s="244"/>
      <c r="I203" s="244"/>
      <c r="J203" s="159"/>
      <c r="K203" s="161">
        <v>1</v>
      </c>
      <c r="L203" s="159"/>
      <c r="M203" s="159"/>
      <c r="N203" s="159"/>
      <c r="O203" s="159"/>
      <c r="P203" s="159"/>
      <c r="Q203" s="159"/>
      <c r="R203" s="162"/>
      <c r="T203" s="163"/>
      <c r="U203" s="159"/>
      <c r="V203" s="159"/>
      <c r="W203" s="159"/>
      <c r="X203" s="159"/>
      <c r="Y203" s="159"/>
      <c r="Z203" s="159"/>
      <c r="AA203" s="164"/>
      <c r="AT203" s="165" t="s">
        <v>181</v>
      </c>
      <c r="AU203" s="165" t="s">
        <v>123</v>
      </c>
      <c r="AV203" s="11" t="s">
        <v>178</v>
      </c>
      <c r="AW203" s="11" t="s">
        <v>33</v>
      </c>
      <c r="AX203" s="11" t="s">
        <v>22</v>
      </c>
      <c r="AY203" s="165" t="s">
        <v>173</v>
      </c>
    </row>
    <row r="204" spans="2:65" s="1" customFormat="1" ht="38.25" customHeight="1">
      <c r="B204" s="140"/>
      <c r="C204" s="166" t="s">
        <v>342</v>
      </c>
      <c r="D204" s="166" t="s">
        <v>218</v>
      </c>
      <c r="E204" s="167" t="s">
        <v>1140</v>
      </c>
      <c r="F204" s="247" t="s">
        <v>1141</v>
      </c>
      <c r="G204" s="247"/>
      <c r="H204" s="247"/>
      <c r="I204" s="247"/>
      <c r="J204" s="168" t="s">
        <v>270</v>
      </c>
      <c r="K204" s="169">
        <v>1</v>
      </c>
      <c r="L204" s="248"/>
      <c r="M204" s="248"/>
      <c r="N204" s="248">
        <f>ROUND(L204*K204,2)</f>
        <v>0</v>
      </c>
      <c r="O204" s="240"/>
      <c r="P204" s="240"/>
      <c r="Q204" s="240"/>
      <c r="R204" s="145"/>
      <c r="T204" s="146" t="s">
        <v>5</v>
      </c>
      <c r="U204" s="43" t="s">
        <v>40</v>
      </c>
      <c r="V204" s="147">
        <v>0</v>
      </c>
      <c r="W204" s="147">
        <f>V204*K204</f>
        <v>0</v>
      </c>
      <c r="X204" s="147">
        <v>6.3E-3</v>
      </c>
      <c r="Y204" s="147">
        <f>X204*K204</f>
        <v>6.3E-3</v>
      </c>
      <c r="Z204" s="147">
        <v>0</v>
      </c>
      <c r="AA204" s="148">
        <f>Z204*K204</f>
        <v>0</v>
      </c>
      <c r="AR204" s="21" t="s">
        <v>212</v>
      </c>
      <c r="AT204" s="21" t="s">
        <v>218</v>
      </c>
      <c r="AU204" s="21" t="s">
        <v>123</v>
      </c>
      <c r="AY204" s="21" t="s">
        <v>173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1" t="s">
        <v>22</v>
      </c>
      <c r="BK204" s="149">
        <f>ROUND(L204*K204,2)</f>
        <v>0</v>
      </c>
      <c r="BL204" s="21" t="s">
        <v>178</v>
      </c>
      <c r="BM204" s="21" t="s">
        <v>1142</v>
      </c>
    </row>
    <row r="205" spans="2:65" s="1" customFormat="1" ht="25.5" customHeight="1">
      <c r="B205" s="140"/>
      <c r="C205" s="141" t="s">
        <v>346</v>
      </c>
      <c r="D205" s="141" t="s">
        <v>174</v>
      </c>
      <c r="E205" s="142" t="s">
        <v>1143</v>
      </c>
      <c r="F205" s="239" t="s">
        <v>1144</v>
      </c>
      <c r="G205" s="239"/>
      <c r="H205" s="239"/>
      <c r="I205" s="239"/>
      <c r="J205" s="143" t="s">
        <v>249</v>
      </c>
      <c r="K205" s="144">
        <v>67.7</v>
      </c>
      <c r="L205" s="240"/>
      <c r="M205" s="240"/>
      <c r="N205" s="240">
        <f>ROUND(L205*K205,2)</f>
        <v>0</v>
      </c>
      <c r="O205" s="240"/>
      <c r="P205" s="240"/>
      <c r="Q205" s="240"/>
      <c r="R205" s="145"/>
      <c r="T205" s="146" t="s">
        <v>5</v>
      </c>
      <c r="U205" s="43" t="s">
        <v>40</v>
      </c>
      <c r="V205" s="147">
        <v>8.2000000000000003E-2</v>
      </c>
      <c r="W205" s="147">
        <f>V205*K205</f>
        <v>5.5514000000000001</v>
      </c>
      <c r="X205" s="147">
        <v>0</v>
      </c>
      <c r="Y205" s="147">
        <f>X205*K205</f>
        <v>0</v>
      </c>
      <c r="Z205" s="147">
        <v>0</v>
      </c>
      <c r="AA205" s="148">
        <f>Z205*K205</f>
        <v>0</v>
      </c>
      <c r="AR205" s="21" t="s">
        <v>178</v>
      </c>
      <c r="AT205" s="21" t="s">
        <v>174</v>
      </c>
      <c r="AU205" s="21" t="s">
        <v>123</v>
      </c>
      <c r="AY205" s="21" t="s">
        <v>173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22</v>
      </c>
      <c r="BK205" s="149">
        <f>ROUND(L205*K205,2)</f>
        <v>0</v>
      </c>
      <c r="BL205" s="21" t="s">
        <v>178</v>
      </c>
      <c r="BM205" s="21" t="s">
        <v>1145</v>
      </c>
    </row>
    <row r="206" spans="2:65" s="1" customFormat="1" ht="16.5" customHeight="1">
      <c r="B206" s="140"/>
      <c r="C206" s="141" t="s">
        <v>351</v>
      </c>
      <c r="D206" s="141" t="s">
        <v>174</v>
      </c>
      <c r="E206" s="142" t="s">
        <v>1146</v>
      </c>
      <c r="F206" s="239" t="s">
        <v>1147</v>
      </c>
      <c r="G206" s="239"/>
      <c r="H206" s="239"/>
      <c r="I206" s="239"/>
      <c r="J206" s="143" t="s">
        <v>249</v>
      </c>
      <c r="K206" s="144">
        <v>67.7</v>
      </c>
      <c r="L206" s="240"/>
      <c r="M206" s="240"/>
      <c r="N206" s="240">
        <f>ROUND(L206*K206,2)</f>
        <v>0</v>
      </c>
      <c r="O206" s="240"/>
      <c r="P206" s="240"/>
      <c r="Q206" s="240"/>
      <c r="R206" s="145"/>
      <c r="T206" s="146" t="s">
        <v>5</v>
      </c>
      <c r="U206" s="43" t="s">
        <v>40</v>
      </c>
      <c r="V206" s="147">
        <v>4.3999999999999997E-2</v>
      </c>
      <c r="W206" s="147">
        <f>V206*K206</f>
        <v>2.9788000000000001</v>
      </c>
      <c r="X206" s="147">
        <v>0</v>
      </c>
      <c r="Y206" s="147">
        <f>X206*K206</f>
        <v>0</v>
      </c>
      <c r="Z206" s="147">
        <v>0</v>
      </c>
      <c r="AA206" s="148">
        <f>Z206*K206</f>
        <v>0</v>
      </c>
      <c r="AR206" s="21" t="s">
        <v>178</v>
      </c>
      <c r="AT206" s="21" t="s">
        <v>174</v>
      </c>
      <c r="AU206" s="21" t="s">
        <v>123</v>
      </c>
      <c r="AY206" s="21" t="s">
        <v>173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1" t="s">
        <v>22</v>
      </c>
      <c r="BK206" s="149">
        <f>ROUND(L206*K206,2)</f>
        <v>0</v>
      </c>
      <c r="BL206" s="21" t="s">
        <v>178</v>
      </c>
      <c r="BM206" s="21" t="s">
        <v>1148</v>
      </c>
    </row>
    <row r="207" spans="2:65" s="1" customFormat="1" ht="25.5" customHeight="1">
      <c r="B207" s="140"/>
      <c r="C207" s="141" t="s">
        <v>355</v>
      </c>
      <c r="D207" s="141" t="s">
        <v>174</v>
      </c>
      <c r="E207" s="142" t="s">
        <v>1149</v>
      </c>
      <c r="F207" s="239" t="s">
        <v>1150</v>
      </c>
      <c r="G207" s="239"/>
      <c r="H207" s="239"/>
      <c r="I207" s="239"/>
      <c r="J207" s="143" t="s">
        <v>270</v>
      </c>
      <c r="K207" s="144">
        <v>2</v>
      </c>
      <c r="L207" s="240"/>
      <c r="M207" s="240"/>
      <c r="N207" s="240">
        <f>ROUND(L207*K207,2)</f>
        <v>0</v>
      </c>
      <c r="O207" s="240"/>
      <c r="P207" s="240"/>
      <c r="Q207" s="240"/>
      <c r="R207" s="145"/>
      <c r="T207" s="146" t="s">
        <v>5</v>
      </c>
      <c r="U207" s="43" t="s">
        <v>40</v>
      </c>
      <c r="V207" s="147">
        <v>10.3</v>
      </c>
      <c r="W207" s="147">
        <f>V207*K207</f>
        <v>20.6</v>
      </c>
      <c r="X207" s="147">
        <v>0.46009</v>
      </c>
      <c r="Y207" s="147">
        <f>X207*K207</f>
        <v>0.92018</v>
      </c>
      <c r="Z207" s="147">
        <v>0</v>
      </c>
      <c r="AA207" s="148">
        <f>Z207*K207</f>
        <v>0</v>
      </c>
      <c r="AR207" s="21" t="s">
        <v>178</v>
      </c>
      <c r="AT207" s="21" t="s">
        <v>174</v>
      </c>
      <c r="AU207" s="21" t="s">
        <v>123</v>
      </c>
      <c r="AY207" s="21" t="s">
        <v>173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22</v>
      </c>
      <c r="BK207" s="149">
        <f>ROUND(L207*K207,2)</f>
        <v>0</v>
      </c>
      <c r="BL207" s="21" t="s">
        <v>178</v>
      </c>
      <c r="BM207" s="21" t="s">
        <v>1151</v>
      </c>
    </row>
    <row r="208" spans="2:65" s="1" customFormat="1" ht="16.5" customHeight="1">
      <c r="B208" s="140"/>
      <c r="C208" s="141" t="s">
        <v>360</v>
      </c>
      <c r="D208" s="141" t="s">
        <v>174</v>
      </c>
      <c r="E208" s="142" t="s">
        <v>1152</v>
      </c>
      <c r="F208" s="239" t="s">
        <v>1153</v>
      </c>
      <c r="G208" s="239"/>
      <c r="H208" s="239"/>
      <c r="I208" s="239"/>
      <c r="J208" s="143" t="s">
        <v>270</v>
      </c>
      <c r="K208" s="144">
        <v>1</v>
      </c>
      <c r="L208" s="240"/>
      <c r="M208" s="240"/>
      <c r="N208" s="240">
        <f>ROUND(L208*K208,2)</f>
        <v>0</v>
      </c>
      <c r="O208" s="240"/>
      <c r="P208" s="240"/>
      <c r="Q208" s="240"/>
      <c r="R208" s="145"/>
      <c r="T208" s="146" t="s">
        <v>5</v>
      </c>
      <c r="U208" s="43" t="s">
        <v>40</v>
      </c>
      <c r="V208" s="147">
        <v>2</v>
      </c>
      <c r="W208" s="147">
        <f>V208*K208</f>
        <v>2</v>
      </c>
      <c r="X208" s="147">
        <v>0.36191000000000001</v>
      </c>
      <c r="Y208" s="147">
        <f>X208*K208</f>
        <v>0.36191000000000001</v>
      </c>
      <c r="Z208" s="147">
        <v>0</v>
      </c>
      <c r="AA208" s="148">
        <f>Z208*K208</f>
        <v>0</v>
      </c>
      <c r="AR208" s="21" t="s">
        <v>178</v>
      </c>
      <c r="AT208" s="21" t="s">
        <v>174</v>
      </c>
      <c r="AU208" s="21" t="s">
        <v>123</v>
      </c>
      <c r="AY208" s="21" t="s">
        <v>173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22</v>
      </c>
      <c r="BK208" s="149">
        <f>ROUND(L208*K208,2)</f>
        <v>0</v>
      </c>
      <c r="BL208" s="21" t="s">
        <v>178</v>
      </c>
      <c r="BM208" s="21" t="s">
        <v>1154</v>
      </c>
    </row>
    <row r="209" spans="2:65" s="10" customFormat="1" ht="16.5" customHeight="1">
      <c r="B209" s="150"/>
      <c r="C209" s="151"/>
      <c r="D209" s="151"/>
      <c r="E209" s="152" t="s">
        <v>5</v>
      </c>
      <c r="F209" s="241" t="s">
        <v>1127</v>
      </c>
      <c r="G209" s="242"/>
      <c r="H209" s="242"/>
      <c r="I209" s="242"/>
      <c r="J209" s="151"/>
      <c r="K209" s="153">
        <v>1</v>
      </c>
      <c r="L209" s="151"/>
      <c r="M209" s="151"/>
      <c r="N209" s="151"/>
      <c r="O209" s="151"/>
      <c r="P209" s="151"/>
      <c r="Q209" s="151"/>
      <c r="R209" s="154"/>
      <c r="T209" s="155"/>
      <c r="U209" s="151"/>
      <c r="V209" s="151"/>
      <c r="W209" s="151"/>
      <c r="X209" s="151"/>
      <c r="Y209" s="151"/>
      <c r="Z209" s="151"/>
      <c r="AA209" s="156"/>
      <c r="AT209" s="157" t="s">
        <v>181</v>
      </c>
      <c r="AU209" s="157" t="s">
        <v>123</v>
      </c>
      <c r="AV209" s="10" t="s">
        <v>123</v>
      </c>
      <c r="AW209" s="10" t="s">
        <v>33</v>
      </c>
      <c r="AX209" s="10" t="s">
        <v>75</v>
      </c>
      <c r="AY209" s="157" t="s">
        <v>173</v>
      </c>
    </row>
    <row r="210" spans="2:65" s="11" customFormat="1" ht="16.5" customHeight="1">
      <c r="B210" s="158"/>
      <c r="C210" s="159"/>
      <c r="D210" s="159"/>
      <c r="E210" s="160" t="s">
        <v>5</v>
      </c>
      <c r="F210" s="243" t="s">
        <v>182</v>
      </c>
      <c r="G210" s="244"/>
      <c r="H210" s="244"/>
      <c r="I210" s="244"/>
      <c r="J210" s="159"/>
      <c r="K210" s="161">
        <v>1</v>
      </c>
      <c r="L210" s="159"/>
      <c r="M210" s="159"/>
      <c r="N210" s="159"/>
      <c r="O210" s="159"/>
      <c r="P210" s="159"/>
      <c r="Q210" s="159"/>
      <c r="R210" s="162"/>
      <c r="T210" s="163"/>
      <c r="U210" s="159"/>
      <c r="V210" s="159"/>
      <c r="W210" s="159"/>
      <c r="X210" s="159"/>
      <c r="Y210" s="159"/>
      <c r="Z210" s="159"/>
      <c r="AA210" s="164"/>
      <c r="AT210" s="165" t="s">
        <v>181</v>
      </c>
      <c r="AU210" s="165" t="s">
        <v>123</v>
      </c>
      <c r="AV210" s="11" t="s">
        <v>178</v>
      </c>
      <c r="AW210" s="11" t="s">
        <v>33</v>
      </c>
      <c r="AX210" s="11" t="s">
        <v>22</v>
      </c>
      <c r="AY210" s="165" t="s">
        <v>173</v>
      </c>
    </row>
    <row r="211" spans="2:65" s="1" customFormat="1" ht="16.5" customHeight="1">
      <c r="B211" s="140"/>
      <c r="C211" s="166" t="s">
        <v>365</v>
      </c>
      <c r="D211" s="166" t="s">
        <v>218</v>
      </c>
      <c r="E211" s="167" t="s">
        <v>1155</v>
      </c>
      <c r="F211" s="247" t="s">
        <v>1156</v>
      </c>
      <c r="G211" s="247"/>
      <c r="H211" s="247"/>
      <c r="I211" s="247"/>
      <c r="J211" s="168" t="s">
        <v>270</v>
      </c>
      <c r="K211" s="169">
        <v>1</v>
      </c>
      <c r="L211" s="248"/>
      <c r="M211" s="248"/>
      <c r="N211" s="248">
        <f>ROUND(L211*K211,2)</f>
        <v>0</v>
      </c>
      <c r="O211" s="240"/>
      <c r="P211" s="240"/>
      <c r="Q211" s="240"/>
      <c r="R211" s="145"/>
      <c r="T211" s="146" t="s">
        <v>5</v>
      </c>
      <c r="U211" s="43" t="s">
        <v>40</v>
      </c>
      <c r="V211" s="147">
        <v>0</v>
      </c>
      <c r="W211" s="147">
        <f>V211*K211</f>
        <v>0</v>
      </c>
      <c r="X211" s="147">
        <v>2.1</v>
      </c>
      <c r="Y211" s="147">
        <f>X211*K211</f>
        <v>2.1</v>
      </c>
      <c r="Z211" s="147">
        <v>0</v>
      </c>
      <c r="AA211" s="148">
        <f>Z211*K211</f>
        <v>0</v>
      </c>
      <c r="AR211" s="21" t="s">
        <v>212</v>
      </c>
      <c r="AT211" s="21" t="s">
        <v>218</v>
      </c>
      <c r="AU211" s="21" t="s">
        <v>123</v>
      </c>
      <c r="AY211" s="21" t="s">
        <v>173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1" t="s">
        <v>22</v>
      </c>
      <c r="BK211" s="149">
        <f>ROUND(L211*K211,2)</f>
        <v>0</v>
      </c>
      <c r="BL211" s="21" t="s">
        <v>178</v>
      </c>
      <c r="BM211" s="21" t="s">
        <v>1157</v>
      </c>
    </row>
    <row r="212" spans="2:65" s="1" customFormat="1" ht="25.5" customHeight="1">
      <c r="B212" s="140"/>
      <c r="C212" s="166" t="s">
        <v>369</v>
      </c>
      <c r="D212" s="166" t="s">
        <v>218</v>
      </c>
      <c r="E212" s="167" t="s">
        <v>1158</v>
      </c>
      <c r="F212" s="247" t="s">
        <v>1159</v>
      </c>
      <c r="G212" s="247"/>
      <c r="H212" s="247"/>
      <c r="I212" s="247"/>
      <c r="J212" s="168" t="s">
        <v>270</v>
      </c>
      <c r="K212" s="169">
        <v>1</v>
      </c>
      <c r="L212" s="248"/>
      <c r="M212" s="248"/>
      <c r="N212" s="248">
        <f>ROUND(L212*K212,2)</f>
        <v>0</v>
      </c>
      <c r="O212" s="240"/>
      <c r="P212" s="240"/>
      <c r="Q212" s="240"/>
      <c r="R212" s="145"/>
      <c r="T212" s="146" t="s">
        <v>5</v>
      </c>
      <c r="U212" s="43" t="s">
        <v>40</v>
      </c>
      <c r="V212" s="147">
        <v>0</v>
      </c>
      <c r="W212" s="147">
        <f>V212*K212</f>
        <v>0</v>
      </c>
      <c r="X212" s="147">
        <v>1</v>
      </c>
      <c r="Y212" s="147">
        <f>X212*K212</f>
        <v>1</v>
      </c>
      <c r="Z212" s="147">
        <v>0</v>
      </c>
      <c r="AA212" s="148">
        <f>Z212*K212</f>
        <v>0</v>
      </c>
      <c r="AR212" s="21" t="s">
        <v>212</v>
      </c>
      <c r="AT212" s="21" t="s">
        <v>218</v>
      </c>
      <c r="AU212" s="21" t="s">
        <v>123</v>
      </c>
      <c r="AY212" s="21" t="s">
        <v>173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22</v>
      </c>
      <c r="BK212" s="149">
        <f>ROUND(L212*K212,2)</f>
        <v>0</v>
      </c>
      <c r="BL212" s="21" t="s">
        <v>178</v>
      </c>
      <c r="BM212" s="21" t="s">
        <v>1160</v>
      </c>
    </row>
    <row r="213" spans="2:65" s="1" customFormat="1" ht="25.5" customHeight="1">
      <c r="B213" s="140"/>
      <c r="C213" s="166" t="s">
        <v>373</v>
      </c>
      <c r="D213" s="166" t="s">
        <v>218</v>
      </c>
      <c r="E213" s="167" t="s">
        <v>1161</v>
      </c>
      <c r="F213" s="247" t="s">
        <v>1162</v>
      </c>
      <c r="G213" s="247"/>
      <c r="H213" s="247"/>
      <c r="I213" s="247"/>
      <c r="J213" s="168" t="s">
        <v>270</v>
      </c>
      <c r="K213" s="169">
        <v>1</v>
      </c>
      <c r="L213" s="248"/>
      <c r="M213" s="248"/>
      <c r="N213" s="248">
        <f>ROUND(L213*K213,2)</f>
        <v>0</v>
      </c>
      <c r="O213" s="240"/>
      <c r="P213" s="240"/>
      <c r="Q213" s="240"/>
      <c r="R213" s="145"/>
      <c r="T213" s="146" t="s">
        <v>5</v>
      </c>
      <c r="U213" s="43" t="s">
        <v>40</v>
      </c>
      <c r="V213" s="147">
        <v>0</v>
      </c>
      <c r="W213" s="147">
        <f>V213*K213</f>
        <v>0</v>
      </c>
      <c r="X213" s="147">
        <v>0.44900000000000001</v>
      </c>
      <c r="Y213" s="147">
        <f>X213*K213</f>
        <v>0.44900000000000001</v>
      </c>
      <c r="Z213" s="147">
        <v>0</v>
      </c>
      <c r="AA213" s="148">
        <f>Z213*K213</f>
        <v>0</v>
      </c>
      <c r="AR213" s="21" t="s">
        <v>212</v>
      </c>
      <c r="AT213" s="21" t="s">
        <v>218</v>
      </c>
      <c r="AU213" s="21" t="s">
        <v>123</v>
      </c>
      <c r="AY213" s="21" t="s">
        <v>173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1" t="s">
        <v>22</v>
      </c>
      <c r="BK213" s="149">
        <f>ROUND(L213*K213,2)</f>
        <v>0</v>
      </c>
      <c r="BL213" s="21" t="s">
        <v>178</v>
      </c>
      <c r="BM213" s="21" t="s">
        <v>1163</v>
      </c>
    </row>
    <row r="214" spans="2:65" s="1" customFormat="1" ht="38.25" customHeight="1">
      <c r="B214" s="140"/>
      <c r="C214" s="141" t="s">
        <v>377</v>
      </c>
      <c r="D214" s="141" t="s">
        <v>174</v>
      </c>
      <c r="E214" s="142" t="s">
        <v>1164</v>
      </c>
      <c r="F214" s="239" t="s">
        <v>1165</v>
      </c>
      <c r="G214" s="239"/>
      <c r="H214" s="239"/>
      <c r="I214" s="239"/>
      <c r="J214" s="143" t="s">
        <v>270</v>
      </c>
      <c r="K214" s="144">
        <v>1</v>
      </c>
      <c r="L214" s="240"/>
      <c r="M214" s="240"/>
      <c r="N214" s="240">
        <f>ROUND(L214*K214,2)</f>
        <v>0</v>
      </c>
      <c r="O214" s="240"/>
      <c r="P214" s="240"/>
      <c r="Q214" s="240"/>
      <c r="R214" s="145"/>
      <c r="T214" s="146" t="s">
        <v>5</v>
      </c>
      <c r="U214" s="43" t="s">
        <v>40</v>
      </c>
      <c r="V214" s="147">
        <v>1.3140000000000001</v>
      </c>
      <c r="W214" s="147">
        <f>V214*K214</f>
        <v>1.3140000000000001</v>
      </c>
      <c r="X214" s="147">
        <v>7.0200000000000002E-3</v>
      </c>
      <c r="Y214" s="147">
        <f>X214*K214</f>
        <v>7.0200000000000002E-3</v>
      </c>
      <c r="Z214" s="147">
        <v>0</v>
      </c>
      <c r="AA214" s="148">
        <f>Z214*K214</f>
        <v>0</v>
      </c>
      <c r="AR214" s="21" t="s">
        <v>178</v>
      </c>
      <c r="AT214" s="21" t="s">
        <v>174</v>
      </c>
      <c r="AU214" s="21" t="s">
        <v>123</v>
      </c>
      <c r="AY214" s="21" t="s">
        <v>173</v>
      </c>
      <c r="BE214" s="149">
        <f>IF(U214="základní",N214,0)</f>
        <v>0</v>
      </c>
      <c r="BF214" s="149">
        <f>IF(U214="snížená",N214,0)</f>
        <v>0</v>
      </c>
      <c r="BG214" s="149">
        <f>IF(U214="zákl. přenesená",N214,0)</f>
        <v>0</v>
      </c>
      <c r="BH214" s="149">
        <f>IF(U214="sníž. přenesená",N214,0)</f>
        <v>0</v>
      </c>
      <c r="BI214" s="149">
        <f>IF(U214="nulová",N214,0)</f>
        <v>0</v>
      </c>
      <c r="BJ214" s="21" t="s">
        <v>22</v>
      </c>
      <c r="BK214" s="149">
        <f>ROUND(L214*K214,2)</f>
        <v>0</v>
      </c>
      <c r="BL214" s="21" t="s">
        <v>178</v>
      </c>
      <c r="BM214" s="21" t="s">
        <v>1166</v>
      </c>
    </row>
    <row r="215" spans="2:65" s="10" customFormat="1" ht="16.5" customHeight="1">
      <c r="B215" s="150"/>
      <c r="C215" s="151"/>
      <c r="D215" s="151"/>
      <c r="E215" s="152" t="s">
        <v>5</v>
      </c>
      <c r="F215" s="241" t="s">
        <v>1127</v>
      </c>
      <c r="G215" s="242"/>
      <c r="H215" s="242"/>
      <c r="I215" s="242"/>
      <c r="J215" s="151"/>
      <c r="K215" s="153">
        <v>1</v>
      </c>
      <c r="L215" s="151"/>
      <c r="M215" s="151"/>
      <c r="N215" s="151"/>
      <c r="O215" s="151"/>
      <c r="P215" s="151"/>
      <c r="Q215" s="151"/>
      <c r="R215" s="154"/>
      <c r="T215" s="155"/>
      <c r="U215" s="151"/>
      <c r="V215" s="151"/>
      <c r="W215" s="151"/>
      <c r="X215" s="151"/>
      <c r="Y215" s="151"/>
      <c r="Z215" s="151"/>
      <c r="AA215" s="156"/>
      <c r="AT215" s="157" t="s">
        <v>181</v>
      </c>
      <c r="AU215" s="157" t="s">
        <v>123</v>
      </c>
      <c r="AV215" s="10" t="s">
        <v>123</v>
      </c>
      <c r="AW215" s="10" t="s">
        <v>33</v>
      </c>
      <c r="AX215" s="10" t="s">
        <v>75</v>
      </c>
      <c r="AY215" s="157" t="s">
        <v>173</v>
      </c>
    </row>
    <row r="216" spans="2:65" s="11" customFormat="1" ht="16.5" customHeight="1">
      <c r="B216" s="158"/>
      <c r="C216" s="159"/>
      <c r="D216" s="159"/>
      <c r="E216" s="160" t="s">
        <v>5</v>
      </c>
      <c r="F216" s="243" t="s">
        <v>182</v>
      </c>
      <c r="G216" s="244"/>
      <c r="H216" s="244"/>
      <c r="I216" s="244"/>
      <c r="J216" s="159"/>
      <c r="K216" s="161">
        <v>1</v>
      </c>
      <c r="L216" s="159"/>
      <c r="M216" s="159"/>
      <c r="N216" s="159"/>
      <c r="O216" s="159"/>
      <c r="P216" s="159"/>
      <c r="Q216" s="159"/>
      <c r="R216" s="162"/>
      <c r="T216" s="163"/>
      <c r="U216" s="159"/>
      <c r="V216" s="159"/>
      <c r="W216" s="159"/>
      <c r="X216" s="159"/>
      <c r="Y216" s="159"/>
      <c r="Z216" s="159"/>
      <c r="AA216" s="164"/>
      <c r="AT216" s="165" t="s">
        <v>181</v>
      </c>
      <c r="AU216" s="165" t="s">
        <v>123</v>
      </c>
      <c r="AV216" s="11" t="s">
        <v>178</v>
      </c>
      <c r="AW216" s="11" t="s">
        <v>33</v>
      </c>
      <c r="AX216" s="11" t="s">
        <v>22</v>
      </c>
      <c r="AY216" s="165" t="s">
        <v>173</v>
      </c>
    </row>
    <row r="217" spans="2:65" s="1" customFormat="1" ht="25.5" customHeight="1">
      <c r="B217" s="140"/>
      <c r="C217" s="166" t="s">
        <v>383</v>
      </c>
      <c r="D217" s="166" t="s">
        <v>218</v>
      </c>
      <c r="E217" s="167" t="s">
        <v>1167</v>
      </c>
      <c r="F217" s="247" t="s">
        <v>1168</v>
      </c>
      <c r="G217" s="247"/>
      <c r="H217" s="247"/>
      <c r="I217" s="247"/>
      <c r="J217" s="168" t="s">
        <v>270</v>
      </c>
      <c r="K217" s="169">
        <v>1</v>
      </c>
      <c r="L217" s="248"/>
      <c r="M217" s="248"/>
      <c r="N217" s="248">
        <f>ROUND(L217*K217,2)</f>
        <v>0</v>
      </c>
      <c r="O217" s="240"/>
      <c r="P217" s="240"/>
      <c r="Q217" s="240"/>
      <c r="R217" s="145"/>
      <c r="T217" s="146" t="s">
        <v>5</v>
      </c>
      <c r="U217" s="43" t="s">
        <v>40</v>
      </c>
      <c r="V217" s="147">
        <v>0</v>
      </c>
      <c r="W217" s="147">
        <f>V217*K217</f>
        <v>0</v>
      </c>
      <c r="X217" s="147">
        <v>0.16200000000000001</v>
      </c>
      <c r="Y217" s="147">
        <f>X217*K217</f>
        <v>0.16200000000000001</v>
      </c>
      <c r="Z217" s="147">
        <v>0</v>
      </c>
      <c r="AA217" s="148">
        <f>Z217*K217</f>
        <v>0</v>
      </c>
      <c r="AR217" s="21" t="s">
        <v>212</v>
      </c>
      <c r="AT217" s="21" t="s">
        <v>218</v>
      </c>
      <c r="AU217" s="21" t="s">
        <v>123</v>
      </c>
      <c r="AY217" s="21" t="s">
        <v>173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22</v>
      </c>
      <c r="BK217" s="149">
        <f>ROUND(L217*K217,2)</f>
        <v>0</v>
      </c>
      <c r="BL217" s="21" t="s">
        <v>178</v>
      </c>
      <c r="BM217" s="21" t="s">
        <v>1169</v>
      </c>
    </row>
    <row r="218" spans="2:65" s="1" customFormat="1" ht="16.5" customHeight="1">
      <c r="B218" s="140"/>
      <c r="C218" s="141" t="s">
        <v>388</v>
      </c>
      <c r="D218" s="141" t="s">
        <v>174</v>
      </c>
      <c r="E218" s="142" t="s">
        <v>1170</v>
      </c>
      <c r="F218" s="239" t="s">
        <v>1171</v>
      </c>
      <c r="G218" s="239"/>
      <c r="H218" s="239"/>
      <c r="I218" s="239"/>
      <c r="J218" s="143" t="s">
        <v>270</v>
      </c>
      <c r="K218" s="144">
        <v>1</v>
      </c>
      <c r="L218" s="240"/>
      <c r="M218" s="240"/>
      <c r="N218" s="240">
        <f>ROUND(L218*K218,2)</f>
        <v>0</v>
      </c>
      <c r="O218" s="240"/>
      <c r="P218" s="240"/>
      <c r="Q218" s="240"/>
      <c r="R218" s="145"/>
      <c r="T218" s="146" t="s">
        <v>5</v>
      </c>
      <c r="U218" s="43" t="s">
        <v>40</v>
      </c>
      <c r="V218" s="147">
        <v>0.86299999999999999</v>
      </c>
      <c r="W218" s="147">
        <f>V218*K218</f>
        <v>0.86299999999999999</v>
      </c>
      <c r="X218" s="147">
        <v>0.12303</v>
      </c>
      <c r="Y218" s="147">
        <f>X218*K218</f>
        <v>0.12303</v>
      </c>
      <c r="Z218" s="147">
        <v>0</v>
      </c>
      <c r="AA218" s="148">
        <f>Z218*K218</f>
        <v>0</v>
      </c>
      <c r="AR218" s="21" t="s">
        <v>178</v>
      </c>
      <c r="AT218" s="21" t="s">
        <v>174</v>
      </c>
      <c r="AU218" s="21" t="s">
        <v>123</v>
      </c>
      <c r="AY218" s="21" t="s">
        <v>173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1" t="s">
        <v>22</v>
      </c>
      <c r="BK218" s="149">
        <f>ROUND(L218*K218,2)</f>
        <v>0</v>
      </c>
      <c r="BL218" s="21" t="s">
        <v>178</v>
      </c>
      <c r="BM218" s="21" t="s">
        <v>1172</v>
      </c>
    </row>
    <row r="219" spans="2:65" s="10" customFormat="1" ht="16.5" customHeight="1">
      <c r="B219" s="150"/>
      <c r="C219" s="151"/>
      <c r="D219" s="151"/>
      <c r="E219" s="152" t="s">
        <v>5</v>
      </c>
      <c r="F219" s="241" t="s">
        <v>1127</v>
      </c>
      <c r="G219" s="242"/>
      <c r="H219" s="242"/>
      <c r="I219" s="242"/>
      <c r="J219" s="151"/>
      <c r="K219" s="153">
        <v>1</v>
      </c>
      <c r="L219" s="151"/>
      <c r="M219" s="151"/>
      <c r="N219" s="151"/>
      <c r="O219" s="151"/>
      <c r="P219" s="151"/>
      <c r="Q219" s="151"/>
      <c r="R219" s="154"/>
      <c r="T219" s="155"/>
      <c r="U219" s="151"/>
      <c r="V219" s="151"/>
      <c r="W219" s="151"/>
      <c r="X219" s="151"/>
      <c r="Y219" s="151"/>
      <c r="Z219" s="151"/>
      <c r="AA219" s="156"/>
      <c r="AT219" s="157" t="s">
        <v>181</v>
      </c>
      <c r="AU219" s="157" t="s">
        <v>123</v>
      </c>
      <c r="AV219" s="10" t="s">
        <v>123</v>
      </c>
      <c r="AW219" s="10" t="s">
        <v>33</v>
      </c>
      <c r="AX219" s="10" t="s">
        <v>75</v>
      </c>
      <c r="AY219" s="157" t="s">
        <v>173</v>
      </c>
    </row>
    <row r="220" spans="2:65" s="11" customFormat="1" ht="16.5" customHeight="1">
      <c r="B220" s="158"/>
      <c r="C220" s="159"/>
      <c r="D220" s="159"/>
      <c r="E220" s="160" t="s">
        <v>5</v>
      </c>
      <c r="F220" s="243" t="s">
        <v>182</v>
      </c>
      <c r="G220" s="244"/>
      <c r="H220" s="244"/>
      <c r="I220" s="244"/>
      <c r="J220" s="159"/>
      <c r="K220" s="161">
        <v>1</v>
      </c>
      <c r="L220" s="159"/>
      <c r="M220" s="159"/>
      <c r="N220" s="159"/>
      <c r="O220" s="159"/>
      <c r="P220" s="159"/>
      <c r="Q220" s="159"/>
      <c r="R220" s="162"/>
      <c r="T220" s="163"/>
      <c r="U220" s="159"/>
      <c r="V220" s="159"/>
      <c r="W220" s="159"/>
      <c r="X220" s="159"/>
      <c r="Y220" s="159"/>
      <c r="Z220" s="159"/>
      <c r="AA220" s="164"/>
      <c r="AT220" s="165" t="s">
        <v>181</v>
      </c>
      <c r="AU220" s="165" t="s">
        <v>123</v>
      </c>
      <c r="AV220" s="11" t="s">
        <v>178</v>
      </c>
      <c r="AW220" s="11" t="s">
        <v>33</v>
      </c>
      <c r="AX220" s="11" t="s">
        <v>22</v>
      </c>
      <c r="AY220" s="165" t="s">
        <v>173</v>
      </c>
    </row>
    <row r="221" spans="2:65" s="1" customFormat="1" ht="16.5" customHeight="1">
      <c r="B221" s="140"/>
      <c r="C221" s="166" t="s">
        <v>393</v>
      </c>
      <c r="D221" s="166" t="s">
        <v>218</v>
      </c>
      <c r="E221" s="167" t="s">
        <v>1173</v>
      </c>
      <c r="F221" s="247" t="s">
        <v>1174</v>
      </c>
      <c r="G221" s="247"/>
      <c r="H221" s="247"/>
      <c r="I221" s="247"/>
      <c r="J221" s="168" t="s">
        <v>270</v>
      </c>
      <c r="K221" s="169">
        <v>1</v>
      </c>
      <c r="L221" s="248"/>
      <c r="M221" s="248"/>
      <c r="N221" s="248">
        <f>ROUND(L221*K221,2)</f>
        <v>0</v>
      </c>
      <c r="O221" s="240"/>
      <c r="P221" s="240"/>
      <c r="Q221" s="240"/>
      <c r="R221" s="145"/>
      <c r="T221" s="146" t="s">
        <v>5</v>
      </c>
      <c r="U221" s="43" t="s">
        <v>40</v>
      </c>
      <c r="V221" s="147">
        <v>0</v>
      </c>
      <c r="W221" s="147">
        <f>V221*K221</f>
        <v>0</v>
      </c>
      <c r="X221" s="147">
        <v>1.3299999999999999E-2</v>
      </c>
      <c r="Y221" s="147">
        <f>X221*K221</f>
        <v>1.3299999999999999E-2</v>
      </c>
      <c r="Z221" s="147">
        <v>0</v>
      </c>
      <c r="AA221" s="148">
        <f>Z221*K221</f>
        <v>0</v>
      </c>
      <c r="AR221" s="21" t="s">
        <v>212</v>
      </c>
      <c r="AT221" s="21" t="s">
        <v>218</v>
      </c>
      <c r="AU221" s="21" t="s">
        <v>123</v>
      </c>
      <c r="AY221" s="21" t="s">
        <v>173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1" t="s">
        <v>22</v>
      </c>
      <c r="BK221" s="149">
        <f>ROUND(L221*K221,2)</f>
        <v>0</v>
      </c>
      <c r="BL221" s="21" t="s">
        <v>178</v>
      </c>
      <c r="BM221" s="21" t="s">
        <v>1175</v>
      </c>
    </row>
    <row r="222" spans="2:65" s="9" customFormat="1" ht="29.85" customHeight="1">
      <c r="B222" s="129"/>
      <c r="C222" s="130"/>
      <c r="D222" s="139" t="s">
        <v>141</v>
      </c>
      <c r="E222" s="139"/>
      <c r="F222" s="139"/>
      <c r="G222" s="139"/>
      <c r="H222" s="139"/>
      <c r="I222" s="139"/>
      <c r="J222" s="139"/>
      <c r="K222" s="139"/>
      <c r="L222" s="139"/>
      <c r="M222" s="139"/>
      <c r="N222" s="251">
        <f>BK222</f>
        <v>0</v>
      </c>
      <c r="O222" s="252"/>
      <c r="P222" s="252"/>
      <c r="Q222" s="252"/>
      <c r="R222" s="132"/>
      <c r="T222" s="133"/>
      <c r="U222" s="130"/>
      <c r="V222" s="130"/>
      <c r="W222" s="134">
        <f>W223</f>
        <v>31.611320000000003</v>
      </c>
      <c r="X222" s="130"/>
      <c r="Y222" s="134">
        <f>Y223</f>
        <v>0</v>
      </c>
      <c r="Z222" s="130"/>
      <c r="AA222" s="135">
        <f>AA223</f>
        <v>0</v>
      </c>
      <c r="AR222" s="136" t="s">
        <v>22</v>
      </c>
      <c r="AT222" s="137" t="s">
        <v>74</v>
      </c>
      <c r="AU222" s="137" t="s">
        <v>22</v>
      </c>
      <c r="AY222" s="136" t="s">
        <v>173</v>
      </c>
      <c r="BK222" s="138">
        <f>BK223</f>
        <v>0</v>
      </c>
    </row>
    <row r="223" spans="2:65" s="1" customFormat="1" ht="25.5" customHeight="1">
      <c r="B223" s="140"/>
      <c r="C223" s="141" t="s">
        <v>398</v>
      </c>
      <c r="D223" s="141" t="s">
        <v>174</v>
      </c>
      <c r="E223" s="142" t="s">
        <v>1176</v>
      </c>
      <c r="F223" s="239" t="s">
        <v>1177</v>
      </c>
      <c r="G223" s="239"/>
      <c r="H223" s="239"/>
      <c r="I223" s="239"/>
      <c r="J223" s="143" t="s">
        <v>209</v>
      </c>
      <c r="K223" s="144">
        <v>21.359000000000002</v>
      </c>
      <c r="L223" s="240"/>
      <c r="M223" s="240"/>
      <c r="N223" s="240">
        <f>ROUND(L223*K223,2)</f>
        <v>0</v>
      </c>
      <c r="O223" s="240"/>
      <c r="P223" s="240"/>
      <c r="Q223" s="240"/>
      <c r="R223" s="145"/>
      <c r="T223" s="146" t="s">
        <v>5</v>
      </c>
      <c r="U223" s="180" t="s">
        <v>40</v>
      </c>
      <c r="V223" s="181">
        <v>1.48</v>
      </c>
      <c r="W223" s="181">
        <f>V223*K223</f>
        <v>31.611320000000003</v>
      </c>
      <c r="X223" s="181">
        <v>0</v>
      </c>
      <c r="Y223" s="181">
        <f>X223*K223</f>
        <v>0</v>
      </c>
      <c r="Z223" s="181">
        <v>0</v>
      </c>
      <c r="AA223" s="182">
        <f>Z223*K223</f>
        <v>0</v>
      </c>
      <c r="AR223" s="21" t="s">
        <v>178</v>
      </c>
      <c r="AT223" s="21" t="s">
        <v>174</v>
      </c>
      <c r="AU223" s="21" t="s">
        <v>123</v>
      </c>
      <c r="AY223" s="21" t="s">
        <v>173</v>
      </c>
      <c r="BE223" s="149">
        <f>IF(U223="základní",N223,0)</f>
        <v>0</v>
      </c>
      <c r="BF223" s="149">
        <f>IF(U223="snížená",N223,0)</f>
        <v>0</v>
      </c>
      <c r="BG223" s="149">
        <f>IF(U223="zákl. přenesená",N223,0)</f>
        <v>0</v>
      </c>
      <c r="BH223" s="149">
        <f>IF(U223="sníž. přenesená",N223,0)</f>
        <v>0</v>
      </c>
      <c r="BI223" s="149">
        <f>IF(U223="nulová",N223,0)</f>
        <v>0</v>
      </c>
      <c r="BJ223" s="21" t="s">
        <v>22</v>
      </c>
      <c r="BK223" s="149">
        <f>ROUND(L223*K223,2)</f>
        <v>0</v>
      </c>
      <c r="BL223" s="21" t="s">
        <v>178</v>
      </c>
      <c r="BM223" s="21" t="s">
        <v>1178</v>
      </c>
    </row>
    <row r="224" spans="2:65" s="1" customFormat="1" ht="6.95" customHeight="1">
      <c r="B224" s="58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60"/>
    </row>
  </sheetData>
  <mergeCells count="255">
    <mergeCell ref="H1:K1"/>
    <mergeCell ref="S2:AC2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L212:M212"/>
    <mergeCell ref="N212:Q212"/>
    <mergeCell ref="F205:I205"/>
    <mergeCell ref="L205:M205"/>
    <mergeCell ref="N205:Q205"/>
    <mergeCell ref="F223:I223"/>
    <mergeCell ref="L223:M223"/>
    <mergeCell ref="N223:Q223"/>
    <mergeCell ref="N222:Q222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F204:I204"/>
    <mergeCell ref="L204:M204"/>
    <mergeCell ref="N204:Q204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188:I188"/>
    <mergeCell ref="F189:I189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N190:Q190"/>
    <mergeCell ref="F181:I181"/>
    <mergeCell ref="F182:I182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N183:Q183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N179:Q179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49:I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115:Q115"/>
    <mergeCell ref="N116:Q116"/>
    <mergeCell ref="N117:Q11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3"/>
  <sheetViews>
    <sheetView showGridLines="0" workbookViewId="0">
      <pane ySplit="1" topLeftCell="A44" activePane="bottomLeft" state="frozen"/>
      <selection pane="bottomLeft" activeCell="AC47" sqref="AC4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92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1179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N96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ROUND((SUM(BE96:BE97)+SUM(BE115:BE222)), 2)</f>
        <v>0</v>
      </c>
      <c r="I32" s="223"/>
      <c r="J32" s="223"/>
      <c r="K32" s="35"/>
      <c r="L32" s="35"/>
      <c r="M32" s="226">
        <f>ROUND(ROUND((SUM(BE96:BE97)+SUM(BE115:BE222)),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ROUND((SUM(BF96:BF97)+SUM(BF115:BF222)), 2)</f>
        <v>0</v>
      </c>
      <c r="I33" s="223"/>
      <c r="J33" s="223"/>
      <c r="K33" s="35"/>
      <c r="L33" s="35"/>
      <c r="M33" s="226">
        <f>ROUND(ROUND((SUM(BF96:BF97)+SUM(BF115:BF222)),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ROUND((SUM(BG96:BG97)+SUM(BG115:BG222)),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ROUND((SUM(BH96:BH97)+SUM(BH115:BH222)),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ROUND((SUM(BI96:BI97)+SUM(BI115:BI222)),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03 - SO 03 Nová přípojka splaškové kanalizace (tlaková a gravitační)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N115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N116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N117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N179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1024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N183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1025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N190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141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N221</f>
        <v>0</v>
      </c>
      <c r="O94" s="235"/>
      <c r="P94" s="235"/>
      <c r="Q94" s="235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158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31">
        <v>0</v>
      </c>
      <c r="O96" s="236"/>
      <c r="P96" s="236"/>
      <c r="Q96" s="236"/>
      <c r="R96" s="36"/>
      <c r="T96" s="120"/>
      <c r="U96" s="121" t="s">
        <v>39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117</v>
      </c>
      <c r="D98" s="103"/>
      <c r="E98" s="103"/>
      <c r="F98" s="103"/>
      <c r="G98" s="103"/>
      <c r="H98" s="103"/>
      <c r="I98" s="103"/>
      <c r="J98" s="103"/>
      <c r="K98" s="103"/>
      <c r="L98" s="214">
        <f>ROUND(SUM(N88+N96),2)</f>
        <v>0</v>
      </c>
      <c r="M98" s="214"/>
      <c r="N98" s="214"/>
      <c r="O98" s="214"/>
      <c r="P98" s="214"/>
      <c r="Q98" s="214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186" t="s">
        <v>159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17</v>
      </c>
      <c r="D106" s="35"/>
      <c r="E106" s="35"/>
      <c r="F106" s="221" t="str">
        <f>F6</f>
        <v>Rekonstrukce objektu Na Chvalce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5"/>
      <c r="R106" s="36"/>
    </row>
    <row r="107" spans="2:18" s="1" customFormat="1" ht="36.950000000000003" customHeight="1">
      <c r="B107" s="34"/>
      <c r="C107" s="68" t="s">
        <v>125</v>
      </c>
      <c r="D107" s="35"/>
      <c r="E107" s="35"/>
      <c r="F107" s="206" t="str">
        <f>F7</f>
        <v>03 - SO 03 Nová přípojka splaškové kanalizace (tlaková a gravitační)</v>
      </c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23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25</v>
      </c>
      <c r="L109" s="35"/>
      <c r="M109" s="224">
        <f>IF(O9="","",O9)</f>
        <v>43108</v>
      </c>
      <c r="N109" s="224"/>
      <c r="O109" s="224"/>
      <c r="P109" s="224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28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32</v>
      </c>
      <c r="L111" s="35"/>
      <c r="M111" s="188" t="str">
        <f>E18</f>
        <v xml:space="preserve"> </v>
      </c>
      <c r="N111" s="188"/>
      <c r="O111" s="188"/>
      <c r="P111" s="188"/>
      <c r="Q111" s="188"/>
      <c r="R111" s="36"/>
    </row>
    <row r="112" spans="2:18" s="1" customFormat="1" ht="14.45" customHeight="1">
      <c r="B112" s="34"/>
      <c r="C112" s="31" t="s">
        <v>31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34</v>
      </c>
      <c r="L112" s="35"/>
      <c r="M112" s="188" t="str">
        <f>E21</f>
        <v xml:space="preserve"> </v>
      </c>
      <c r="N112" s="188"/>
      <c r="O112" s="188"/>
      <c r="P112" s="188"/>
      <c r="Q112" s="188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160</v>
      </c>
      <c r="D114" s="124" t="s">
        <v>161</v>
      </c>
      <c r="E114" s="124" t="s">
        <v>57</v>
      </c>
      <c r="F114" s="237" t="s">
        <v>162</v>
      </c>
      <c r="G114" s="237"/>
      <c r="H114" s="237"/>
      <c r="I114" s="237"/>
      <c r="J114" s="124" t="s">
        <v>163</v>
      </c>
      <c r="K114" s="124" t="s">
        <v>164</v>
      </c>
      <c r="L114" s="237" t="s">
        <v>165</v>
      </c>
      <c r="M114" s="237"/>
      <c r="N114" s="237" t="s">
        <v>131</v>
      </c>
      <c r="O114" s="237"/>
      <c r="P114" s="237"/>
      <c r="Q114" s="238"/>
      <c r="R114" s="125"/>
      <c r="T114" s="75" t="s">
        <v>166</v>
      </c>
      <c r="U114" s="76" t="s">
        <v>39</v>
      </c>
      <c r="V114" s="76" t="s">
        <v>167</v>
      </c>
      <c r="W114" s="76" t="s">
        <v>168</v>
      </c>
      <c r="X114" s="76" t="s">
        <v>169</v>
      </c>
      <c r="Y114" s="76" t="s">
        <v>170</v>
      </c>
      <c r="Z114" s="76" t="s">
        <v>171</v>
      </c>
      <c r="AA114" s="77" t="s">
        <v>172</v>
      </c>
    </row>
    <row r="115" spans="2:65" s="1" customFormat="1" ht="29.25" customHeight="1">
      <c r="B115" s="34"/>
      <c r="C115" s="79" t="s">
        <v>127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56">
        <f>BK115</f>
        <v>0</v>
      </c>
      <c r="O115" s="257"/>
      <c r="P115" s="257"/>
      <c r="Q115" s="257"/>
      <c r="R115" s="36"/>
      <c r="T115" s="78"/>
      <c r="U115" s="50"/>
      <c r="V115" s="50"/>
      <c r="W115" s="126">
        <f>W116</f>
        <v>521.39843799999994</v>
      </c>
      <c r="X115" s="50"/>
      <c r="Y115" s="126">
        <f>Y116</f>
        <v>30.364684599999997</v>
      </c>
      <c r="Z115" s="50"/>
      <c r="AA115" s="127">
        <f>AA116</f>
        <v>0</v>
      </c>
      <c r="AT115" s="21" t="s">
        <v>74</v>
      </c>
      <c r="AU115" s="21" t="s">
        <v>133</v>
      </c>
      <c r="BK115" s="128">
        <f>BK116</f>
        <v>0</v>
      </c>
    </row>
    <row r="116" spans="2:65" s="9" customFormat="1" ht="37.35" customHeight="1">
      <c r="B116" s="129"/>
      <c r="C116" s="130"/>
      <c r="D116" s="131" t="s">
        <v>134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58">
        <f>BK116</f>
        <v>0</v>
      </c>
      <c r="O116" s="232"/>
      <c r="P116" s="232"/>
      <c r="Q116" s="232"/>
      <c r="R116" s="132"/>
      <c r="T116" s="133"/>
      <c r="U116" s="130"/>
      <c r="V116" s="130"/>
      <c r="W116" s="134">
        <f>W117+W179+W183+W190+W221</f>
        <v>521.39843799999994</v>
      </c>
      <c r="X116" s="130"/>
      <c r="Y116" s="134">
        <f>Y117+Y179+Y183+Y190+Y221</f>
        <v>30.364684599999997</v>
      </c>
      <c r="Z116" s="130"/>
      <c r="AA116" s="135">
        <f>AA117+AA179+AA183+AA190+AA221</f>
        <v>0</v>
      </c>
      <c r="AR116" s="136" t="s">
        <v>22</v>
      </c>
      <c r="AT116" s="137" t="s">
        <v>74</v>
      </c>
      <c r="AU116" s="137" t="s">
        <v>75</v>
      </c>
      <c r="AY116" s="136" t="s">
        <v>173</v>
      </c>
      <c r="BK116" s="138">
        <f>BK117+BK179+BK183+BK190+BK221</f>
        <v>0</v>
      </c>
    </row>
    <row r="117" spans="2:65" s="9" customFormat="1" ht="19.899999999999999" customHeight="1">
      <c r="B117" s="129"/>
      <c r="C117" s="130"/>
      <c r="D117" s="139" t="s">
        <v>135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59">
        <f>BK117</f>
        <v>0</v>
      </c>
      <c r="O117" s="260"/>
      <c r="P117" s="260"/>
      <c r="Q117" s="260"/>
      <c r="R117" s="132"/>
      <c r="T117" s="133"/>
      <c r="U117" s="130"/>
      <c r="V117" s="130"/>
      <c r="W117" s="134">
        <f>SUM(W118:W178)</f>
        <v>388.83300599999995</v>
      </c>
      <c r="X117" s="130"/>
      <c r="Y117" s="134">
        <f>SUM(Y118:Y178)</f>
        <v>0.20234672000000001</v>
      </c>
      <c r="Z117" s="130"/>
      <c r="AA117" s="135">
        <f>SUM(AA118:AA178)</f>
        <v>0</v>
      </c>
      <c r="AR117" s="136" t="s">
        <v>22</v>
      </c>
      <c r="AT117" s="137" t="s">
        <v>74</v>
      </c>
      <c r="AU117" s="137" t="s">
        <v>22</v>
      </c>
      <c r="AY117" s="136" t="s">
        <v>173</v>
      </c>
      <c r="BK117" s="138">
        <f>SUM(BK118:BK178)</f>
        <v>0</v>
      </c>
    </row>
    <row r="118" spans="2:65" s="1" customFormat="1" ht="25.5" customHeight="1">
      <c r="B118" s="140"/>
      <c r="C118" s="141" t="s">
        <v>22</v>
      </c>
      <c r="D118" s="141" t="s">
        <v>174</v>
      </c>
      <c r="E118" s="142" t="s">
        <v>1026</v>
      </c>
      <c r="F118" s="239" t="s">
        <v>1027</v>
      </c>
      <c r="G118" s="239"/>
      <c r="H118" s="239"/>
      <c r="I118" s="239"/>
      <c r="J118" s="143" t="s">
        <v>1018</v>
      </c>
      <c r="K118" s="144">
        <v>240</v>
      </c>
      <c r="L118" s="240"/>
      <c r="M118" s="240"/>
      <c r="N118" s="240">
        <f>ROUND(L118*K118,2)</f>
        <v>0</v>
      </c>
      <c r="O118" s="240"/>
      <c r="P118" s="240"/>
      <c r="Q118" s="240"/>
      <c r="R118" s="145"/>
      <c r="T118" s="146" t="s">
        <v>5</v>
      </c>
      <c r="U118" s="43" t="s">
        <v>40</v>
      </c>
      <c r="V118" s="147">
        <v>0.2</v>
      </c>
      <c r="W118" s="147">
        <f>V118*K118</f>
        <v>48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178</v>
      </c>
      <c r="AT118" s="21" t="s">
        <v>174</v>
      </c>
      <c r="AU118" s="21" t="s">
        <v>123</v>
      </c>
      <c r="AY118" s="21" t="s">
        <v>173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22</v>
      </c>
      <c r="BK118" s="149">
        <f>ROUND(L118*K118,2)</f>
        <v>0</v>
      </c>
      <c r="BL118" s="21" t="s">
        <v>178</v>
      </c>
      <c r="BM118" s="21" t="s">
        <v>1180</v>
      </c>
    </row>
    <row r="119" spans="2:65" s="10" customFormat="1" ht="16.5" customHeight="1">
      <c r="B119" s="150"/>
      <c r="C119" s="151"/>
      <c r="D119" s="151"/>
      <c r="E119" s="152" t="s">
        <v>5</v>
      </c>
      <c r="F119" s="241" t="s">
        <v>1029</v>
      </c>
      <c r="G119" s="242"/>
      <c r="H119" s="242"/>
      <c r="I119" s="242"/>
      <c r="J119" s="151"/>
      <c r="K119" s="153">
        <v>240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181</v>
      </c>
      <c r="AU119" s="157" t="s">
        <v>123</v>
      </c>
      <c r="AV119" s="10" t="s">
        <v>123</v>
      </c>
      <c r="AW119" s="10" t="s">
        <v>33</v>
      </c>
      <c r="AX119" s="10" t="s">
        <v>75</v>
      </c>
      <c r="AY119" s="157" t="s">
        <v>173</v>
      </c>
    </row>
    <row r="120" spans="2:65" s="11" customFormat="1" ht="16.5" customHeight="1">
      <c r="B120" s="158"/>
      <c r="C120" s="159"/>
      <c r="D120" s="159"/>
      <c r="E120" s="160" t="s">
        <v>5</v>
      </c>
      <c r="F120" s="243" t="s">
        <v>182</v>
      </c>
      <c r="G120" s="244"/>
      <c r="H120" s="244"/>
      <c r="I120" s="244"/>
      <c r="J120" s="159"/>
      <c r="K120" s="161">
        <v>240</v>
      </c>
      <c r="L120" s="159"/>
      <c r="M120" s="159"/>
      <c r="N120" s="159"/>
      <c r="O120" s="159"/>
      <c r="P120" s="159"/>
      <c r="Q120" s="159"/>
      <c r="R120" s="162"/>
      <c r="T120" s="163"/>
      <c r="U120" s="159"/>
      <c r="V120" s="159"/>
      <c r="W120" s="159"/>
      <c r="X120" s="159"/>
      <c r="Y120" s="159"/>
      <c r="Z120" s="159"/>
      <c r="AA120" s="164"/>
      <c r="AT120" s="165" t="s">
        <v>181</v>
      </c>
      <c r="AU120" s="165" t="s">
        <v>123</v>
      </c>
      <c r="AV120" s="11" t="s">
        <v>178</v>
      </c>
      <c r="AW120" s="11" t="s">
        <v>33</v>
      </c>
      <c r="AX120" s="11" t="s">
        <v>22</v>
      </c>
      <c r="AY120" s="165" t="s">
        <v>173</v>
      </c>
    </row>
    <row r="121" spans="2:65" s="1" customFormat="1" ht="25.5" customHeight="1">
      <c r="B121" s="140"/>
      <c r="C121" s="141" t="s">
        <v>123</v>
      </c>
      <c r="D121" s="141" t="s">
        <v>174</v>
      </c>
      <c r="E121" s="142" t="s">
        <v>1030</v>
      </c>
      <c r="F121" s="239" t="s">
        <v>1031</v>
      </c>
      <c r="G121" s="239"/>
      <c r="H121" s="239"/>
      <c r="I121" s="239"/>
      <c r="J121" s="143" t="s">
        <v>1032</v>
      </c>
      <c r="K121" s="144">
        <v>10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0</v>
      </c>
      <c r="W121" s="147">
        <f>V121*K121</f>
        <v>0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1181</v>
      </c>
    </row>
    <row r="122" spans="2:65" s="10" customFormat="1" ht="16.5" customHeight="1">
      <c r="B122" s="150"/>
      <c r="C122" s="151"/>
      <c r="D122" s="151"/>
      <c r="E122" s="152" t="s">
        <v>5</v>
      </c>
      <c r="F122" s="241" t="s">
        <v>26</v>
      </c>
      <c r="G122" s="242"/>
      <c r="H122" s="242"/>
      <c r="I122" s="242"/>
      <c r="J122" s="151"/>
      <c r="K122" s="153">
        <v>10</v>
      </c>
      <c r="L122" s="151"/>
      <c r="M122" s="151"/>
      <c r="N122" s="151"/>
      <c r="O122" s="151"/>
      <c r="P122" s="151"/>
      <c r="Q122" s="151"/>
      <c r="R122" s="154"/>
      <c r="T122" s="155"/>
      <c r="U122" s="151"/>
      <c r="V122" s="151"/>
      <c r="W122" s="151"/>
      <c r="X122" s="151"/>
      <c r="Y122" s="151"/>
      <c r="Z122" s="151"/>
      <c r="AA122" s="156"/>
      <c r="AT122" s="157" t="s">
        <v>181</v>
      </c>
      <c r="AU122" s="157" t="s">
        <v>123</v>
      </c>
      <c r="AV122" s="10" t="s">
        <v>123</v>
      </c>
      <c r="AW122" s="10" t="s">
        <v>33</v>
      </c>
      <c r="AX122" s="10" t="s">
        <v>75</v>
      </c>
      <c r="AY122" s="157" t="s">
        <v>173</v>
      </c>
    </row>
    <row r="123" spans="2:65" s="11" customFormat="1" ht="16.5" customHeight="1">
      <c r="B123" s="158"/>
      <c r="C123" s="159"/>
      <c r="D123" s="159"/>
      <c r="E123" s="160" t="s">
        <v>5</v>
      </c>
      <c r="F123" s="243" t="s">
        <v>182</v>
      </c>
      <c r="G123" s="244"/>
      <c r="H123" s="244"/>
      <c r="I123" s="244"/>
      <c r="J123" s="159"/>
      <c r="K123" s="161">
        <v>10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181</v>
      </c>
      <c r="AU123" s="165" t="s">
        <v>123</v>
      </c>
      <c r="AV123" s="11" t="s">
        <v>178</v>
      </c>
      <c r="AW123" s="11" t="s">
        <v>33</v>
      </c>
      <c r="AX123" s="11" t="s">
        <v>22</v>
      </c>
      <c r="AY123" s="165" t="s">
        <v>173</v>
      </c>
    </row>
    <row r="124" spans="2:65" s="1" customFormat="1" ht="25.5" customHeight="1">
      <c r="B124" s="140"/>
      <c r="C124" s="141" t="s">
        <v>187</v>
      </c>
      <c r="D124" s="141" t="s">
        <v>174</v>
      </c>
      <c r="E124" s="142" t="s">
        <v>1034</v>
      </c>
      <c r="F124" s="239" t="s">
        <v>1035</v>
      </c>
      <c r="G124" s="239"/>
      <c r="H124" s="239"/>
      <c r="I124" s="239"/>
      <c r="J124" s="143" t="s">
        <v>177</v>
      </c>
      <c r="K124" s="144">
        <v>10.88</v>
      </c>
      <c r="L124" s="240"/>
      <c r="M124" s="240"/>
      <c r="N124" s="240">
        <f>ROUND(L124*K124,2)</f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9.7000000000000003E-2</v>
      </c>
      <c r="W124" s="147">
        <f>V124*K124</f>
        <v>1.0553600000000001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22</v>
      </c>
      <c r="BK124" s="149">
        <f>ROUND(L124*K124,2)</f>
        <v>0</v>
      </c>
      <c r="BL124" s="21" t="s">
        <v>178</v>
      </c>
      <c r="BM124" s="21" t="s">
        <v>1182</v>
      </c>
    </row>
    <row r="125" spans="2:65" s="10" customFormat="1" ht="25.5" customHeight="1">
      <c r="B125" s="150"/>
      <c r="C125" s="151"/>
      <c r="D125" s="151"/>
      <c r="E125" s="152" t="s">
        <v>5</v>
      </c>
      <c r="F125" s="241" t="s">
        <v>1183</v>
      </c>
      <c r="G125" s="242"/>
      <c r="H125" s="242"/>
      <c r="I125" s="242"/>
      <c r="J125" s="151"/>
      <c r="K125" s="153">
        <v>10.88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181</v>
      </c>
      <c r="AU125" s="157" t="s">
        <v>123</v>
      </c>
      <c r="AV125" s="10" t="s">
        <v>123</v>
      </c>
      <c r="AW125" s="10" t="s">
        <v>33</v>
      </c>
      <c r="AX125" s="10" t="s">
        <v>75</v>
      </c>
      <c r="AY125" s="157" t="s">
        <v>173</v>
      </c>
    </row>
    <row r="126" spans="2:65" s="11" customFormat="1" ht="16.5" customHeight="1">
      <c r="B126" s="158"/>
      <c r="C126" s="159"/>
      <c r="D126" s="159"/>
      <c r="E126" s="160" t="s">
        <v>5</v>
      </c>
      <c r="F126" s="243" t="s">
        <v>182</v>
      </c>
      <c r="G126" s="244"/>
      <c r="H126" s="244"/>
      <c r="I126" s="244"/>
      <c r="J126" s="159"/>
      <c r="K126" s="161">
        <v>10.88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181</v>
      </c>
      <c r="AU126" s="165" t="s">
        <v>123</v>
      </c>
      <c r="AV126" s="11" t="s">
        <v>178</v>
      </c>
      <c r="AW126" s="11" t="s">
        <v>33</v>
      </c>
      <c r="AX126" s="11" t="s">
        <v>22</v>
      </c>
      <c r="AY126" s="165" t="s">
        <v>173</v>
      </c>
    </row>
    <row r="127" spans="2:65" s="1" customFormat="1" ht="25.5" customHeight="1">
      <c r="B127" s="140"/>
      <c r="C127" s="141" t="s">
        <v>178</v>
      </c>
      <c r="D127" s="141" t="s">
        <v>174</v>
      </c>
      <c r="E127" s="142" t="s">
        <v>1184</v>
      </c>
      <c r="F127" s="239" t="s">
        <v>1185</v>
      </c>
      <c r="G127" s="239"/>
      <c r="H127" s="239"/>
      <c r="I127" s="239"/>
      <c r="J127" s="143" t="s">
        <v>177</v>
      </c>
      <c r="K127" s="144">
        <v>103.754</v>
      </c>
      <c r="L127" s="240"/>
      <c r="M127" s="240"/>
      <c r="N127" s="240">
        <f>ROUND(L127*K127,2)</f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0.82499999999999996</v>
      </c>
      <c r="W127" s="147">
        <f>V127*K127</f>
        <v>85.597049999999996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178</v>
      </c>
      <c r="AT127" s="21" t="s">
        <v>174</v>
      </c>
      <c r="AU127" s="21" t="s">
        <v>123</v>
      </c>
      <c r="AY127" s="21" t="s">
        <v>173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22</v>
      </c>
      <c r="BK127" s="149">
        <f>ROUND(L127*K127,2)</f>
        <v>0</v>
      </c>
      <c r="BL127" s="21" t="s">
        <v>178</v>
      </c>
      <c r="BM127" s="21" t="s">
        <v>1186</v>
      </c>
    </row>
    <row r="128" spans="2:65" s="10" customFormat="1" ht="25.5" customHeight="1">
      <c r="B128" s="150"/>
      <c r="C128" s="151"/>
      <c r="D128" s="151"/>
      <c r="E128" s="152" t="s">
        <v>5</v>
      </c>
      <c r="F128" s="241" t="s">
        <v>1187</v>
      </c>
      <c r="G128" s="242"/>
      <c r="H128" s="242"/>
      <c r="I128" s="242"/>
      <c r="J128" s="151"/>
      <c r="K128" s="153">
        <v>114.634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181</v>
      </c>
      <c r="AU128" s="157" t="s">
        <v>123</v>
      </c>
      <c r="AV128" s="10" t="s">
        <v>123</v>
      </c>
      <c r="AW128" s="10" t="s">
        <v>33</v>
      </c>
      <c r="AX128" s="10" t="s">
        <v>75</v>
      </c>
      <c r="AY128" s="157" t="s">
        <v>173</v>
      </c>
    </row>
    <row r="129" spans="2:65" s="10" customFormat="1" ht="38.25" customHeight="1">
      <c r="B129" s="150"/>
      <c r="C129" s="151"/>
      <c r="D129" s="151"/>
      <c r="E129" s="152" t="s">
        <v>5</v>
      </c>
      <c r="F129" s="245" t="s">
        <v>1188</v>
      </c>
      <c r="G129" s="246"/>
      <c r="H129" s="246"/>
      <c r="I129" s="246"/>
      <c r="J129" s="151"/>
      <c r="K129" s="153">
        <v>-10.88</v>
      </c>
      <c r="L129" s="151"/>
      <c r="M129" s="151"/>
      <c r="N129" s="151"/>
      <c r="O129" s="151"/>
      <c r="P129" s="151"/>
      <c r="Q129" s="151"/>
      <c r="R129" s="154"/>
      <c r="T129" s="155"/>
      <c r="U129" s="151"/>
      <c r="V129" s="151"/>
      <c r="W129" s="151"/>
      <c r="X129" s="151"/>
      <c r="Y129" s="151"/>
      <c r="Z129" s="151"/>
      <c r="AA129" s="156"/>
      <c r="AT129" s="157" t="s">
        <v>181</v>
      </c>
      <c r="AU129" s="157" t="s">
        <v>123</v>
      </c>
      <c r="AV129" s="10" t="s">
        <v>123</v>
      </c>
      <c r="AW129" s="10" t="s">
        <v>33</v>
      </c>
      <c r="AX129" s="10" t="s">
        <v>75</v>
      </c>
      <c r="AY129" s="157" t="s">
        <v>173</v>
      </c>
    </row>
    <row r="130" spans="2:65" s="11" customFormat="1" ht="16.5" customHeight="1">
      <c r="B130" s="158"/>
      <c r="C130" s="159"/>
      <c r="D130" s="159"/>
      <c r="E130" s="160" t="s">
        <v>5</v>
      </c>
      <c r="F130" s="243" t="s">
        <v>182</v>
      </c>
      <c r="G130" s="244"/>
      <c r="H130" s="244"/>
      <c r="I130" s="244"/>
      <c r="J130" s="159"/>
      <c r="K130" s="161">
        <v>103.754</v>
      </c>
      <c r="L130" s="159"/>
      <c r="M130" s="159"/>
      <c r="N130" s="159"/>
      <c r="O130" s="159"/>
      <c r="P130" s="159"/>
      <c r="Q130" s="159"/>
      <c r="R130" s="162"/>
      <c r="T130" s="163"/>
      <c r="U130" s="159"/>
      <c r="V130" s="159"/>
      <c r="W130" s="159"/>
      <c r="X130" s="159"/>
      <c r="Y130" s="159"/>
      <c r="Z130" s="159"/>
      <c r="AA130" s="164"/>
      <c r="AT130" s="165" t="s">
        <v>181</v>
      </c>
      <c r="AU130" s="165" t="s">
        <v>123</v>
      </c>
      <c r="AV130" s="11" t="s">
        <v>178</v>
      </c>
      <c r="AW130" s="11" t="s">
        <v>33</v>
      </c>
      <c r="AX130" s="11" t="s">
        <v>22</v>
      </c>
      <c r="AY130" s="165" t="s">
        <v>173</v>
      </c>
    </row>
    <row r="131" spans="2:65" s="1" customFormat="1" ht="25.5" customHeight="1">
      <c r="B131" s="140"/>
      <c r="C131" s="141" t="s">
        <v>198</v>
      </c>
      <c r="D131" s="141" t="s">
        <v>174</v>
      </c>
      <c r="E131" s="142" t="s">
        <v>1043</v>
      </c>
      <c r="F131" s="239" t="s">
        <v>1044</v>
      </c>
      <c r="G131" s="239"/>
      <c r="H131" s="239"/>
      <c r="I131" s="239"/>
      <c r="J131" s="143" t="s">
        <v>177</v>
      </c>
      <c r="K131" s="144">
        <v>31.126000000000001</v>
      </c>
      <c r="L131" s="240"/>
      <c r="M131" s="240"/>
      <c r="N131" s="240">
        <f>ROUND(L131*K131,2)</f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0.1</v>
      </c>
      <c r="W131" s="147">
        <f>V131*K131</f>
        <v>3.1126000000000005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22</v>
      </c>
      <c r="BK131" s="149">
        <f>ROUND(L131*K131,2)</f>
        <v>0</v>
      </c>
      <c r="BL131" s="21" t="s">
        <v>178</v>
      </c>
      <c r="BM131" s="21" t="s">
        <v>1189</v>
      </c>
    </row>
    <row r="132" spans="2:65" s="10" customFormat="1" ht="16.5" customHeight="1">
      <c r="B132" s="150"/>
      <c r="C132" s="151"/>
      <c r="D132" s="151"/>
      <c r="E132" s="152" t="s">
        <v>5</v>
      </c>
      <c r="F132" s="241" t="s">
        <v>1190</v>
      </c>
      <c r="G132" s="242"/>
      <c r="H132" s="242"/>
      <c r="I132" s="242"/>
      <c r="J132" s="151"/>
      <c r="K132" s="153">
        <v>31.126000000000001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181</v>
      </c>
      <c r="AU132" s="157" t="s">
        <v>123</v>
      </c>
      <c r="AV132" s="10" t="s">
        <v>123</v>
      </c>
      <c r="AW132" s="10" t="s">
        <v>33</v>
      </c>
      <c r="AX132" s="10" t="s">
        <v>75</v>
      </c>
      <c r="AY132" s="157" t="s">
        <v>173</v>
      </c>
    </row>
    <row r="133" spans="2:65" s="11" customFormat="1" ht="16.5" customHeight="1">
      <c r="B133" s="158"/>
      <c r="C133" s="159"/>
      <c r="D133" s="159"/>
      <c r="E133" s="160" t="s">
        <v>5</v>
      </c>
      <c r="F133" s="243" t="s">
        <v>182</v>
      </c>
      <c r="G133" s="244"/>
      <c r="H133" s="244"/>
      <c r="I133" s="244"/>
      <c r="J133" s="159"/>
      <c r="K133" s="161">
        <v>31.126000000000001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181</v>
      </c>
      <c r="AU133" s="165" t="s">
        <v>123</v>
      </c>
      <c r="AV133" s="11" t="s">
        <v>178</v>
      </c>
      <c r="AW133" s="11" t="s">
        <v>33</v>
      </c>
      <c r="AX133" s="11" t="s">
        <v>22</v>
      </c>
      <c r="AY133" s="165" t="s">
        <v>173</v>
      </c>
    </row>
    <row r="134" spans="2:65" s="1" customFormat="1" ht="25.5" customHeight="1">
      <c r="B134" s="140"/>
      <c r="C134" s="141" t="s">
        <v>202</v>
      </c>
      <c r="D134" s="141" t="s">
        <v>174</v>
      </c>
      <c r="E134" s="142" t="s">
        <v>1047</v>
      </c>
      <c r="F134" s="239" t="s">
        <v>1048</v>
      </c>
      <c r="G134" s="239"/>
      <c r="H134" s="239"/>
      <c r="I134" s="239"/>
      <c r="J134" s="143" t="s">
        <v>235</v>
      </c>
      <c r="K134" s="144">
        <v>154.78800000000001</v>
      </c>
      <c r="L134" s="240"/>
      <c r="M134" s="240"/>
      <c r="N134" s="240">
        <f>ROUND(L134*K134,2)</f>
        <v>0</v>
      </c>
      <c r="O134" s="240"/>
      <c r="P134" s="240"/>
      <c r="Q134" s="240"/>
      <c r="R134" s="145"/>
      <c r="T134" s="146" t="s">
        <v>5</v>
      </c>
      <c r="U134" s="43" t="s">
        <v>40</v>
      </c>
      <c r="V134" s="147">
        <v>0.23599999999999999</v>
      </c>
      <c r="W134" s="147">
        <f>V134*K134</f>
        <v>36.529968000000004</v>
      </c>
      <c r="X134" s="147">
        <v>8.4000000000000003E-4</v>
      </c>
      <c r="Y134" s="147">
        <f>X134*K134</f>
        <v>0.13002192000000001</v>
      </c>
      <c r="Z134" s="147">
        <v>0</v>
      </c>
      <c r="AA134" s="148">
        <f>Z134*K134</f>
        <v>0</v>
      </c>
      <c r="AR134" s="21" t="s">
        <v>178</v>
      </c>
      <c r="AT134" s="21" t="s">
        <v>174</v>
      </c>
      <c r="AU134" s="21" t="s">
        <v>123</v>
      </c>
      <c r="AY134" s="21" t="s">
        <v>173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22</v>
      </c>
      <c r="BK134" s="149">
        <f>ROUND(L134*K134,2)</f>
        <v>0</v>
      </c>
      <c r="BL134" s="21" t="s">
        <v>178</v>
      </c>
      <c r="BM134" s="21" t="s">
        <v>1191</v>
      </c>
    </row>
    <row r="135" spans="2:65" s="10" customFormat="1" ht="16.5" customHeight="1">
      <c r="B135" s="150"/>
      <c r="C135" s="151"/>
      <c r="D135" s="151"/>
      <c r="E135" s="152" t="s">
        <v>5</v>
      </c>
      <c r="F135" s="241" t="s">
        <v>1192</v>
      </c>
      <c r="G135" s="242"/>
      <c r="H135" s="242"/>
      <c r="I135" s="242"/>
      <c r="J135" s="151"/>
      <c r="K135" s="153">
        <v>154.78800000000001</v>
      </c>
      <c r="L135" s="151"/>
      <c r="M135" s="151"/>
      <c r="N135" s="151"/>
      <c r="O135" s="151"/>
      <c r="P135" s="151"/>
      <c r="Q135" s="151"/>
      <c r="R135" s="154"/>
      <c r="T135" s="155"/>
      <c r="U135" s="151"/>
      <c r="V135" s="151"/>
      <c r="W135" s="151"/>
      <c r="X135" s="151"/>
      <c r="Y135" s="151"/>
      <c r="Z135" s="151"/>
      <c r="AA135" s="156"/>
      <c r="AT135" s="157" t="s">
        <v>181</v>
      </c>
      <c r="AU135" s="157" t="s">
        <v>123</v>
      </c>
      <c r="AV135" s="10" t="s">
        <v>123</v>
      </c>
      <c r="AW135" s="10" t="s">
        <v>33</v>
      </c>
      <c r="AX135" s="10" t="s">
        <v>75</v>
      </c>
      <c r="AY135" s="157" t="s">
        <v>173</v>
      </c>
    </row>
    <row r="136" spans="2:65" s="11" customFormat="1" ht="16.5" customHeight="1">
      <c r="B136" s="158"/>
      <c r="C136" s="159"/>
      <c r="D136" s="159"/>
      <c r="E136" s="160" t="s">
        <v>5</v>
      </c>
      <c r="F136" s="243" t="s">
        <v>182</v>
      </c>
      <c r="G136" s="244"/>
      <c r="H136" s="244"/>
      <c r="I136" s="244"/>
      <c r="J136" s="159"/>
      <c r="K136" s="161">
        <v>154.78800000000001</v>
      </c>
      <c r="L136" s="159"/>
      <c r="M136" s="159"/>
      <c r="N136" s="159"/>
      <c r="O136" s="159"/>
      <c r="P136" s="159"/>
      <c r="Q136" s="159"/>
      <c r="R136" s="162"/>
      <c r="T136" s="163"/>
      <c r="U136" s="159"/>
      <c r="V136" s="159"/>
      <c r="W136" s="159"/>
      <c r="X136" s="159"/>
      <c r="Y136" s="159"/>
      <c r="Z136" s="159"/>
      <c r="AA136" s="164"/>
      <c r="AT136" s="165" t="s">
        <v>181</v>
      </c>
      <c r="AU136" s="165" t="s">
        <v>123</v>
      </c>
      <c r="AV136" s="11" t="s">
        <v>178</v>
      </c>
      <c r="AW136" s="11" t="s">
        <v>33</v>
      </c>
      <c r="AX136" s="11" t="s">
        <v>22</v>
      </c>
      <c r="AY136" s="165" t="s">
        <v>173</v>
      </c>
    </row>
    <row r="137" spans="2:65" s="1" customFormat="1" ht="25.5" customHeight="1">
      <c r="B137" s="140"/>
      <c r="C137" s="141" t="s">
        <v>206</v>
      </c>
      <c r="D137" s="141" t="s">
        <v>174</v>
      </c>
      <c r="E137" s="142" t="s">
        <v>1051</v>
      </c>
      <c r="F137" s="239" t="s">
        <v>1052</v>
      </c>
      <c r="G137" s="239"/>
      <c r="H137" s="239"/>
      <c r="I137" s="239"/>
      <c r="J137" s="143" t="s">
        <v>235</v>
      </c>
      <c r="K137" s="144">
        <v>83.808000000000007</v>
      </c>
      <c r="L137" s="240"/>
      <c r="M137" s="240"/>
      <c r="N137" s="240">
        <f>ROUND(L137*K137,2)</f>
        <v>0</v>
      </c>
      <c r="O137" s="240"/>
      <c r="P137" s="240"/>
      <c r="Q137" s="240"/>
      <c r="R137" s="145"/>
      <c r="T137" s="146" t="s">
        <v>5</v>
      </c>
      <c r="U137" s="43" t="s">
        <v>40</v>
      </c>
      <c r="V137" s="147">
        <v>0.47899999999999998</v>
      </c>
      <c r="W137" s="147">
        <f>V137*K137</f>
        <v>40.144032000000003</v>
      </c>
      <c r="X137" s="147">
        <v>8.4999999999999995E-4</v>
      </c>
      <c r="Y137" s="147">
        <f>X137*K137</f>
        <v>7.1236800000000003E-2</v>
      </c>
      <c r="Z137" s="147">
        <v>0</v>
      </c>
      <c r="AA137" s="148">
        <f>Z137*K137</f>
        <v>0</v>
      </c>
      <c r="AR137" s="21" t="s">
        <v>178</v>
      </c>
      <c r="AT137" s="21" t="s">
        <v>174</v>
      </c>
      <c r="AU137" s="21" t="s">
        <v>123</v>
      </c>
      <c r="AY137" s="21" t="s">
        <v>173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22</v>
      </c>
      <c r="BK137" s="149">
        <f>ROUND(L137*K137,2)</f>
        <v>0</v>
      </c>
      <c r="BL137" s="21" t="s">
        <v>178</v>
      </c>
      <c r="BM137" s="21" t="s">
        <v>1193</v>
      </c>
    </row>
    <row r="138" spans="2:65" s="10" customFormat="1" ht="16.5" customHeight="1">
      <c r="B138" s="150"/>
      <c r="C138" s="151"/>
      <c r="D138" s="151"/>
      <c r="E138" s="152" t="s">
        <v>5</v>
      </c>
      <c r="F138" s="241" t="s">
        <v>1194</v>
      </c>
      <c r="G138" s="242"/>
      <c r="H138" s="242"/>
      <c r="I138" s="242"/>
      <c r="J138" s="151"/>
      <c r="K138" s="153">
        <v>83.808000000000007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181</v>
      </c>
      <c r="AU138" s="157" t="s">
        <v>123</v>
      </c>
      <c r="AV138" s="10" t="s">
        <v>123</v>
      </c>
      <c r="AW138" s="10" t="s">
        <v>33</v>
      </c>
      <c r="AX138" s="10" t="s">
        <v>75</v>
      </c>
      <c r="AY138" s="157" t="s">
        <v>173</v>
      </c>
    </row>
    <row r="139" spans="2:65" s="11" customFormat="1" ht="16.5" customHeight="1">
      <c r="B139" s="158"/>
      <c r="C139" s="159"/>
      <c r="D139" s="159"/>
      <c r="E139" s="160" t="s">
        <v>5</v>
      </c>
      <c r="F139" s="243" t="s">
        <v>182</v>
      </c>
      <c r="G139" s="244"/>
      <c r="H139" s="244"/>
      <c r="I139" s="244"/>
      <c r="J139" s="159"/>
      <c r="K139" s="161">
        <v>83.808000000000007</v>
      </c>
      <c r="L139" s="159"/>
      <c r="M139" s="159"/>
      <c r="N139" s="159"/>
      <c r="O139" s="159"/>
      <c r="P139" s="159"/>
      <c r="Q139" s="159"/>
      <c r="R139" s="162"/>
      <c r="T139" s="163"/>
      <c r="U139" s="159"/>
      <c r="V139" s="159"/>
      <c r="W139" s="159"/>
      <c r="X139" s="159"/>
      <c r="Y139" s="159"/>
      <c r="Z139" s="159"/>
      <c r="AA139" s="164"/>
      <c r="AT139" s="165" t="s">
        <v>181</v>
      </c>
      <c r="AU139" s="165" t="s">
        <v>123</v>
      </c>
      <c r="AV139" s="11" t="s">
        <v>178</v>
      </c>
      <c r="AW139" s="11" t="s">
        <v>33</v>
      </c>
      <c r="AX139" s="11" t="s">
        <v>22</v>
      </c>
      <c r="AY139" s="165" t="s">
        <v>173</v>
      </c>
    </row>
    <row r="140" spans="2:65" s="1" customFormat="1" ht="25.5" customHeight="1">
      <c r="B140" s="140"/>
      <c r="C140" s="141" t="s">
        <v>212</v>
      </c>
      <c r="D140" s="141" t="s">
        <v>174</v>
      </c>
      <c r="E140" s="142" t="s">
        <v>1055</v>
      </c>
      <c r="F140" s="239" t="s">
        <v>1056</v>
      </c>
      <c r="G140" s="239"/>
      <c r="H140" s="239"/>
      <c r="I140" s="239"/>
      <c r="J140" s="143" t="s">
        <v>235</v>
      </c>
      <c r="K140" s="144">
        <v>154.78800000000001</v>
      </c>
      <c r="L140" s="240"/>
      <c r="M140" s="240"/>
      <c r="N140" s="240">
        <f>ROUND(L140*K140,2)</f>
        <v>0</v>
      </c>
      <c r="O140" s="240"/>
      <c r="P140" s="240"/>
      <c r="Q140" s="240"/>
      <c r="R140" s="145"/>
      <c r="T140" s="146" t="s">
        <v>5</v>
      </c>
      <c r="U140" s="43" t="s">
        <v>40</v>
      </c>
      <c r="V140" s="147">
        <v>7.0000000000000007E-2</v>
      </c>
      <c r="W140" s="147">
        <f>V140*K140</f>
        <v>10.835160000000002</v>
      </c>
      <c r="X140" s="147">
        <v>0</v>
      </c>
      <c r="Y140" s="147">
        <f>X140*K140</f>
        <v>0</v>
      </c>
      <c r="Z140" s="147">
        <v>0</v>
      </c>
      <c r="AA140" s="148">
        <f>Z140*K140</f>
        <v>0</v>
      </c>
      <c r="AR140" s="21" t="s">
        <v>178</v>
      </c>
      <c r="AT140" s="21" t="s">
        <v>174</v>
      </c>
      <c r="AU140" s="21" t="s">
        <v>123</v>
      </c>
      <c r="AY140" s="21" t="s">
        <v>173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22</v>
      </c>
      <c r="BK140" s="149">
        <f>ROUND(L140*K140,2)</f>
        <v>0</v>
      </c>
      <c r="BL140" s="21" t="s">
        <v>178</v>
      </c>
      <c r="BM140" s="21" t="s">
        <v>1195</v>
      </c>
    </row>
    <row r="141" spans="2:65" s="1" customFormat="1" ht="25.5" customHeight="1">
      <c r="B141" s="140"/>
      <c r="C141" s="141" t="s">
        <v>217</v>
      </c>
      <c r="D141" s="141" t="s">
        <v>174</v>
      </c>
      <c r="E141" s="142" t="s">
        <v>1058</v>
      </c>
      <c r="F141" s="239" t="s">
        <v>1059</v>
      </c>
      <c r="G141" s="239"/>
      <c r="H141" s="239"/>
      <c r="I141" s="239"/>
      <c r="J141" s="143" t="s">
        <v>235</v>
      </c>
      <c r="K141" s="144">
        <v>83.808000000000007</v>
      </c>
      <c r="L141" s="240"/>
      <c r="M141" s="240"/>
      <c r="N141" s="240">
        <f>ROUND(L141*K141,2)</f>
        <v>0</v>
      </c>
      <c r="O141" s="240"/>
      <c r="P141" s="240"/>
      <c r="Q141" s="240"/>
      <c r="R141" s="145"/>
      <c r="T141" s="146" t="s">
        <v>5</v>
      </c>
      <c r="U141" s="43" t="s">
        <v>40</v>
      </c>
      <c r="V141" s="147">
        <v>0.32700000000000001</v>
      </c>
      <c r="W141" s="147">
        <f>V141*K141</f>
        <v>27.405216000000003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178</v>
      </c>
      <c r="AT141" s="21" t="s">
        <v>174</v>
      </c>
      <c r="AU141" s="21" t="s">
        <v>123</v>
      </c>
      <c r="AY141" s="21" t="s">
        <v>173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22</v>
      </c>
      <c r="BK141" s="149">
        <f>ROUND(L141*K141,2)</f>
        <v>0</v>
      </c>
      <c r="BL141" s="21" t="s">
        <v>178</v>
      </c>
      <c r="BM141" s="21" t="s">
        <v>1196</v>
      </c>
    </row>
    <row r="142" spans="2:65" s="1" customFormat="1" ht="25.5" customHeight="1">
      <c r="B142" s="140"/>
      <c r="C142" s="141" t="s">
        <v>26</v>
      </c>
      <c r="D142" s="141" t="s">
        <v>174</v>
      </c>
      <c r="E142" s="142" t="s">
        <v>1061</v>
      </c>
      <c r="F142" s="239" t="s">
        <v>1062</v>
      </c>
      <c r="G142" s="239"/>
      <c r="H142" s="239"/>
      <c r="I142" s="239"/>
      <c r="J142" s="143" t="s">
        <v>177</v>
      </c>
      <c r="K142" s="144">
        <v>38.908000000000001</v>
      </c>
      <c r="L142" s="240"/>
      <c r="M142" s="240"/>
      <c r="N142" s="240">
        <f>ROUND(L142*K142,2)</f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0.34499999999999997</v>
      </c>
      <c r="W142" s="147">
        <f>V142*K142</f>
        <v>13.423259999999999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178</v>
      </c>
      <c r="AT142" s="21" t="s">
        <v>174</v>
      </c>
      <c r="AU142" s="21" t="s">
        <v>123</v>
      </c>
      <c r="AY142" s="21" t="s">
        <v>173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22</v>
      </c>
      <c r="BK142" s="149">
        <f>ROUND(L142*K142,2)</f>
        <v>0</v>
      </c>
      <c r="BL142" s="21" t="s">
        <v>178</v>
      </c>
      <c r="BM142" s="21" t="s">
        <v>1197</v>
      </c>
    </row>
    <row r="143" spans="2:65" s="10" customFormat="1" ht="16.5" customHeight="1">
      <c r="B143" s="150"/>
      <c r="C143" s="151"/>
      <c r="D143" s="151"/>
      <c r="E143" s="152" t="s">
        <v>5</v>
      </c>
      <c r="F143" s="241" t="s">
        <v>1198</v>
      </c>
      <c r="G143" s="242"/>
      <c r="H143" s="242"/>
      <c r="I143" s="242"/>
      <c r="J143" s="151"/>
      <c r="K143" s="153">
        <v>38.908000000000001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181</v>
      </c>
      <c r="AU143" s="157" t="s">
        <v>123</v>
      </c>
      <c r="AV143" s="10" t="s">
        <v>123</v>
      </c>
      <c r="AW143" s="10" t="s">
        <v>33</v>
      </c>
      <c r="AX143" s="10" t="s">
        <v>75</v>
      </c>
      <c r="AY143" s="157" t="s">
        <v>173</v>
      </c>
    </row>
    <row r="144" spans="2:65" s="11" customFormat="1" ht="16.5" customHeight="1">
      <c r="B144" s="158"/>
      <c r="C144" s="159"/>
      <c r="D144" s="159"/>
      <c r="E144" s="160" t="s">
        <v>5</v>
      </c>
      <c r="F144" s="243" t="s">
        <v>182</v>
      </c>
      <c r="G144" s="244"/>
      <c r="H144" s="244"/>
      <c r="I144" s="244"/>
      <c r="J144" s="159"/>
      <c r="K144" s="161">
        <v>38.908000000000001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181</v>
      </c>
      <c r="AU144" s="165" t="s">
        <v>123</v>
      </c>
      <c r="AV144" s="11" t="s">
        <v>178</v>
      </c>
      <c r="AW144" s="11" t="s">
        <v>33</v>
      </c>
      <c r="AX144" s="11" t="s">
        <v>22</v>
      </c>
      <c r="AY144" s="165" t="s">
        <v>173</v>
      </c>
    </row>
    <row r="145" spans="2:65" s="1" customFormat="1" ht="25.5" customHeight="1">
      <c r="B145" s="140"/>
      <c r="C145" s="141" t="s">
        <v>227</v>
      </c>
      <c r="D145" s="141" t="s">
        <v>174</v>
      </c>
      <c r="E145" s="142" t="s">
        <v>1065</v>
      </c>
      <c r="F145" s="239" t="s">
        <v>1066</v>
      </c>
      <c r="G145" s="239"/>
      <c r="H145" s="239"/>
      <c r="I145" s="239"/>
      <c r="J145" s="143" t="s">
        <v>177</v>
      </c>
      <c r="K145" s="144">
        <v>14.266</v>
      </c>
      <c r="L145" s="240"/>
      <c r="M145" s="240"/>
      <c r="N145" s="240">
        <f>ROUND(L145*K145,2)</f>
        <v>0</v>
      </c>
      <c r="O145" s="240"/>
      <c r="P145" s="240"/>
      <c r="Q145" s="240"/>
      <c r="R145" s="145"/>
      <c r="T145" s="146" t="s">
        <v>5</v>
      </c>
      <c r="U145" s="43" t="s">
        <v>40</v>
      </c>
      <c r="V145" s="147">
        <v>0.51900000000000002</v>
      </c>
      <c r="W145" s="147">
        <f>V145*K145</f>
        <v>7.4040540000000004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1" t="s">
        <v>178</v>
      </c>
      <c r="AT145" s="21" t="s">
        <v>174</v>
      </c>
      <c r="AU145" s="21" t="s">
        <v>123</v>
      </c>
      <c r="AY145" s="21" t="s">
        <v>173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22</v>
      </c>
      <c r="BK145" s="149">
        <f>ROUND(L145*K145,2)</f>
        <v>0</v>
      </c>
      <c r="BL145" s="21" t="s">
        <v>178</v>
      </c>
      <c r="BM145" s="21" t="s">
        <v>1199</v>
      </c>
    </row>
    <row r="146" spans="2:65" s="10" customFormat="1" ht="16.5" customHeight="1">
      <c r="B146" s="150"/>
      <c r="C146" s="151"/>
      <c r="D146" s="151"/>
      <c r="E146" s="152" t="s">
        <v>5</v>
      </c>
      <c r="F146" s="241" t="s">
        <v>1200</v>
      </c>
      <c r="G146" s="242"/>
      <c r="H146" s="242"/>
      <c r="I146" s="242"/>
      <c r="J146" s="151"/>
      <c r="K146" s="153">
        <v>14.266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181</v>
      </c>
      <c r="AU146" s="157" t="s">
        <v>123</v>
      </c>
      <c r="AV146" s="10" t="s">
        <v>123</v>
      </c>
      <c r="AW146" s="10" t="s">
        <v>33</v>
      </c>
      <c r="AX146" s="10" t="s">
        <v>75</v>
      </c>
      <c r="AY146" s="157" t="s">
        <v>173</v>
      </c>
    </row>
    <row r="147" spans="2:65" s="11" customFormat="1" ht="16.5" customHeight="1">
      <c r="B147" s="158"/>
      <c r="C147" s="159"/>
      <c r="D147" s="159"/>
      <c r="E147" s="160" t="s">
        <v>5</v>
      </c>
      <c r="F147" s="243" t="s">
        <v>182</v>
      </c>
      <c r="G147" s="244"/>
      <c r="H147" s="244"/>
      <c r="I147" s="244"/>
      <c r="J147" s="159"/>
      <c r="K147" s="161">
        <v>14.266</v>
      </c>
      <c r="L147" s="159"/>
      <c r="M147" s="159"/>
      <c r="N147" s="159"/>
      <c r="O147" s="159"/>
      <c r="P147" s="159"/>
      <c r="Q147" s="159"/>
      <c r="R147" s="162"/>
      <c r="T147" s="163"/>
      <c r="U147" s="159"/>
      <c r="V147" s="159"/>
      <c r="W147" s="159"/>
      <c r="X147" s="159"/>
      <c r="Y147" s="159"/>
      <c r="Z147" s="159"/>
      <c r="AA147" s="164"/>
      <c r="AT147" s="165" t="s">
        <v>181</v>
      </c>
      <c r="AU147" s="165" t="s">
        <v>123</v>
      </c>
      <c r="AV147" s="11" t="s">
        <v>178</v>
      </c>
      <c r="AW147" s="11" t="s">
        <v>33</v>
      </c>
      <c r="AX147" s="11" t="s">
        <v>22</v>
      </c>
      <c r="AY147" s="165" t="s">
        <v>173</v>
      </c>
    </row>
    <row r="148" spans="2:65" s="1" customFormat="1" ht="25.5" customHeight="1">
      <c r="B148" s="140"/>
      <c r="C148" s="141" t="s">
        <v>232</v>
      </c>
      <c r="D148" s="141" t="s">
        <v>174</v>
      </c>
      <c r="E148" s="142" t="s">
        <v>188</v>
      </c>
      <c r="F148" s="239" t="s">
        <v>189</v>
      </c>
      <c r="G148" s="239"/>
      <c r="H148" s="239"/>
      <c r="I148" s="239"/>
      <c r="J148" s="143" t="s">
        <v>177</v>
      </c>
      <c r="K148" s="144">
        <v>175.10400000000001</v>
      </c>
      <c r="L148" s="240"/>
      <c r="M148" s="240"/>
      <c r="N148" s="240">
        <f>ROUND(L148*K148,2)</f>
        <v>0</v>
      </c>
      <c r="O148" s="240"/>
      <c r="P148" s="240"/>
      <c r="Q148" s="240"/>
      <c r="R148" s="145"/>
      <c r="T148" s="146" t="s">
        <v>5</v>
      </c>
      <c r="U148" s="43" t="s">
        <v>40</v>
      </c>
      <c r="V148" s="147">
        <v>4.3999999999999997E-2</v>
      </c>
      <c r="W148" s="147">
        <f>V148*K148</f>
        <v>7.7045760000000003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178</v>
      </c>
      <c r="AT148" s="21" t="s">
        <v>174</v>
      </c>
      <c r="AU148" s="21" t="s">
        <v>123</v>
      </c>
      <c r="AY148" s="21" t="s">
        <v>173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22</v>
      </c>
      <c r="BK148" s="149">
        <f>ROUND(L148*K148,2)</f>
        <v>0</v>
      </c>
      <c r="BL148" s="21" t="s">
        <v>178</v>
      </c>
      <c r="BM148" s="21" t="s">
        <v>1201</v>
      </c>
    </row>
    <row r="149" spans="2:65" s="10" customFormat="1" ht="25.5" customHeight="1">
      <c r="B149" s="150"/>
      <c r="C149" s="151"/>
      <c r="D149" s="151"/>
      <c r="E149" s="152" t="s">
        <v>5</v>
      </c>
      <c r="F149" s="241" t="s">
        <v>1202</v>
      </c>
      <c r="G149" s="242"/>
      <c r="H149" s="242"/>
      <c r="I149" s="242"/>
      <c r="J149" s="151"/>
      <c r="K149" s="153">
        <v>153.846</v>
      </c>
      <c r="L149" s="151"/>
      <c r="M149" s="151"/>
      <c r="N149" s="151"/>
      <c r="O149" s="151"/>
      <c r="P149" s="151"/>
      <c r="Q149" s="151"/>
      <c r="R149" s="154"/>
      <c r="T149" s="155"/>
      <c r="U149" s="151"/>
      <c r="V149" s="151"/>
      <c r="W149" s="151"/>
      <c r="X149" s="151"/>
      <c r="Y149" s="151"/>
      <c r="Z149" s="151"/>
      <c r="AA149" s="156"/>
      <c r="AT149" s="157" t="s">
        <v>181</v>
      </c>
      <c r="AU149" s="157" t="s">
        <v>123</v>
      </c>
      <c r="AV149" s="10" t="s">
        <v>123</v>
      </c>
      <c r="AW149" s="10" t="s">
        <v>33</v>
      </c>
      <c r="AX149" s="10" t="s">
        <v>75</v>
      </c>
      <c r="AY149" s="157" t="s">
        <v>173</v>
      </c>
    </row>
    <row r="150" spans="2:65" s="10" customFormat="1" ht="16.5" customHeight="1">
      <c r="B150" s="150"/>
      <c r="C150" s="151"/>
      <c r="D150" s="151"/>
      <c r="E150" s="152" t="s">
        <v>5</v>
      </c>
      <c r="F150" s="245" t="s">
        <v>1203</v>
      </c>
      <c r="G150" s="246"/>
      <c r="H150" s="246"/>
      <c r="I150" s="246"/>
      <c r="J150" s="151"/>
      <c r="K150" s="153">
        <v>21.257999999999999</v>
      </c>
      <c r="L150" s="151"/>
      <c r="M150" s="151"/>
      <c r="N150" s="151"/>
      <c r="O150" s="151"/>
      <c r="P150" s="151"/>
      <c r="Q150" s="151"/>
      <c r="R150" s="154"/>
      <c r="T150" s="155"/>
      <c r="U150" s="151"/>
      <c r="V150" s="151"/>
      <c r="W150" s="151"/>
      <c r="X150" s="151"/>
      <c r="Y150" s="151"/>
      <c r="Z150" s="151"/>
      <c r="AA150" s="156"/>
      <c r="AT150" s="157" t="s">
        <v>181</v>
      </c>
      <c r="AU150" s="157" t="s">
        <v>123</v>
      </c>
      <c r="AV150" s="10" t="s">
        <v>123</v>
      </c>
      <c r="AW150" s="10" t="s">
        <v>33</v>
      </c>
      <c r="AX150" s="10" t="s">
        <v>75</v>
      </c>
      <c r="AY150" s="157" t="s">
        <v>173</v>
      </c>
    </row>
    <row r="151" spans="2:65" s="11" customFormat="1" ht="16.5" customHeight="1">
      <c r="B151" s="158"/>
      <c r="C151" s="159"/>
      <c r="D151" s="159"/>
      <c r="E151" s="160" t="s">
        <v>5</v>
      </c>
      <c r="F151" s="243" t="s">
        <v>182</v>
      </c>
      <c r="G151" s="244"/>
      <c r="H151" s="244"/>
      <c r="I151" s="244"/>
      <c r="J151" s="159"/>
      <c r="K151" s="161">
        <v>175.10400000000001</v>
      </c>
      <c r="L151" s="159"/>
      <c r="M151" s="159"/>
      <c r="N151" s="159"/>
      <c r="O151" s="159"/>
      <c r="P151" s="159"/>
      <c r="Q151" s="159"/>
      <c r="R151" s="162"/>
      <c r="T151" s="163"/>
      <c r="U151" s="159"/>
      <c r="V151" s="159"/>
      <c r="W151" s="159"/>
      <c r="X151" s="159"/>
      <c r="Y151" s="159"/>
      <c r="Z151" s="159"/>
      <c r="AA151" s="164"/>
      <c r="AT151" s="165" t="s">
        <v>181</v>
      </c>
      <c r="AU151" s="165" t="s">
        <v>123</v>
      </c>
      <c r="AV151" s="11" t="s">
        <v>178</v>
      </c>
      <c r="AW151" s="11" t="s">
        <v>33</v>
      </c>
      <c r="AX151" s="11" t="s">
        <v>22</v>
      </c>
      <c r="AY151" s="165" t="s">
        <v>173</v>
      </c>
    </row>
    <row r="152" spans="2:65" s="1" customFormat="1" ht="25.5" customHeight="1">
      <c r="B152" s="140"/>
      <c r="C152" s="141" t="s">
        <v>238</v>
      </c>
      <c r="D152" s="141" t="s">
        <v>174</v>
      </c>
      <c r="E152" s="142" t="s">
        <v>194</v>
      </c>
      <c r="F152" s="239" t="s">
        <v>195</v>
      </c>
      <c r="G152" s="239"/>
      <c r="H152" s="239"/>
      <c r="I152" s="239"/>
      <c r="J152" s="143" t="s">
        <v>177</v>
      </c>
      <c r="K152" s="144">
        <v>37.710999999999999</v>
      </c>
      <c r="L152" s="240"/>
      <c r="M152" s="240"/>
      <c r="N152" s="240">
        <f>ROUND(L152*K152,2)</f>
        <v>0</v>
      </c>
      <c r="O152" s="240"/>
      <c r="P152" s="240"/>
      <c r="Q152" s="240"/>
      <c r="R152" s="145"/>
      <c r="T152" s="146" t="s">
        <v>5</v>
      </c>
      <c r="U152" s="43" t="s">
        <v>40</v>
      </c>
      <c r="V152" s="147">
        <v>8.3000000000000004E-2</v>
      </c>
      <c r="W152" s="147">
        <f>V152*K152</f>
        <v>3.1300129999999999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1" t="s">
        <v>178</v>
      </c>
      <c r="AT152" s="21" t="s">
        <v>174</v>
      </c>
      <c r="AU152" s="21" t="s">
        <v>123</v>
      </c>
      <c r="AY152" s="21" t="s">
        <v>173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1" t="s">
        <v>22</v>
      </c>
      <c r="BK152" s="149">
        <f>ROUND(L152*K152,2)</f>
        <v>0</v>
      </c>
      <c r="BL152" s="21" t="s">
        <v>178</v>
      </c>
      <c r="BM152" s="21" t="s">
        <v>1204</v>
      </c>
    </row>
    <row r="153" spans="2:65" s="10" customFormat="1" ht="25.5" customHeight="1">
      <c r="B153" s="150"/>
      <c r="C153" s="151"/>
      <c r="D153" s="151"/>
      <c r="E153" s="152" t="s">
        <v>5</v>
      </c>
      <c r="F153" s="241" t="s">
        <v>1205</v>
      </c>
      <c r="G153" s="242"/>
      <c r="H153" s="242"/>
      <c r="I153" s="242"/>
      <c r="J153" s="151"/>
      <c r="K153" s="153">
        <v>37.710999999999999</v>
      </c>
      <c r="L153" s="151"/>
      <c r="M153" s="151"/>
      <c r="N153" s="151"/>
      <c r="O153" s="151"/>
      <c r="P153" s="151"/>
      <c r="Q153" s="151"/>
      <c r="R153" s="154"/>
      <c r="T153" s="155"/>
      <c r="U153" s="151"/>
      <c r="V153" s="151"/>
      <c r="W153" s="151"/>
      <c r="X153" s="151"/>
      <c r="Y153" s="151"/>
      <c r="Z153" s="151"/>
      <c r="AA153" s="156"/>
      <c r="AT153" s="157" t="s">
        <v>181</v>
      </c>
      <c r="AU153" s="157" t="s">
        <v>123</v>
      </c>
      <c r="AV153" s="10" t="s">
        <v>123</v>
      </c>
      <c r="AW153" s="10" t="s">
        <v>33</v>
      </c>
      <c r="AX153" s="10" t="s">
        <v>75</v>
      </c>
      <c r="AY153" s="157" t="s">
        <v>173</v>
      </c>
    </row>
    <row r="154" spans="2:65" s="11" customFormat="1" ht="16.5" customHeight="1">
      <c r="B154" s="158"/>
      <c r="C154" s="159"/>
      <c r="D154" s="159"/>
      <c r="E154" s="160" t="s">
        <v>5</v>
      </c>
      <c r="F154" s="243" t="s">
        <v>182</v>
      </c>
      <c r="G154" s="244"/>
      <c r="H154" s="244"/>
      <c r="I154" s="244"/>
      <c r="J154" s="159"/>
      <c r="K154" s="161">
        <v>37.710999999999999</v>
      </c>
      <c r="L154" s="159"/>
      <c r="M154" s="159"/>
      <c r="N154" s="159"/>
      <c r="O154" s="159"/>
      <c r="P154" s="159"/>
      <c r="Q154" s="159"/>
      <c r="R154" s="162"/>
      <c r="T154" s="163"/>
      <c r="U154" s="159"/>
      <c r="V154" s="159"/>
      <c r="W154" s="159"/>
      <c r="X154" s="159"/>
      <c r="Y154" s="159"/>
      <c r="Z154" s="159"/>
      <c r="AA154" s="164"/>
      <c r="AT154" s="165" t="s">
        <v>181</v>
      </c>
      <c r="AU154" s="165" t="s">
        <v>123</v>
      </c>
      <c r="AV154" s="11" t="s">
        <v>178</v>
      </c>
      <c r="AW154" s="11" t="s">
        <v>33</v>
      </c>
      <c r="AX154" s="11" t="s">
        <v>22</v>
      </c>
      <c r="AY154" s="165" t="s">
        <v>173</v>
      </c>
    </row>
    <row r="155" spans="2:65" s="1" customFormat="1" ht="25.5" customHeight="1">
      <c r="B155" s="140"/>
      <c r="C155" s="141" t="s">
        <v>242</v>
      </c>
      <c r="D155" s="141" t="s">
        <v>174</v>
      </c>
      <c r="E155" s="142" t="s">
        <v>203</v>
      </c>
      <c r="F155" s="239" t="s">
        <v>204</v>
      </c>
      <c r="G155" s="239"/>
      <c r="H155" s="239"/>
      <c r="I155" s="239"/>
      <c r="J155" s="143" t="s">
        <v>177</v>
      </c>
      <c r="K155" s="144">
        <v>98.180999999999997</v>
      </c>
      <c r="L155" s="240"/>
      <c r="M155" s="240"/>
      <c r="N155" s="240">
        <f>ROUND(L155*K155,2)</f>
        <v>0</v>
      </c>
      <c r="O155" s="240"/>
      <c r="P155" s="240"/>
      <c r="Q155" s="240"/>
      <c r="R155" s="145"/>
      <c r="T155" s="146" t="s">
        <v>5</v>
      </c>
      <c r="U155" s="43" t="s">
        <v>40</v>
      </c>
      <c r="V155" s="147">
        <v>0.65200000000000002</v>
      </c>
      <c r="W155" s="147">
        <f>V155*K155</f>
        <v>64.014011999999994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1" t="s">
        <v>178</v>
      </c>
      <c r="AT155" s="21" t="s">
        <v>174</v>
      </c>
      <c r="AU155" s="21" t="s">
        <v>123</v>
      </c>
      <c r="AY155" s="21" t="s">
        <v>173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22</v>
      </c>
      <c r="BK155" s="149">
        <f>ROUND(L155*K155,2)</f>
        <v>0</v>
      </c>
      <c r="BL155" s="21" t="s">
        <v>178</v>
      </c>
      <c r="BM155" s="21" t="s">
        <v>1206</v>
      </c>
    </row>
    <row r="156" spans="2:65" s="10" customFormat="1" ht="16.5" customHeight="1">
      <c r="B156" s="150"/>
      <c r="C156" s="151"/>
      <c r="D156" s="151"/>
      <c r="E156" s="152" t="s">
        <v>5</v>
      </c>
      <c r="F156" s="241" t="s">
        <v>1207</v>
      </c>
      <c r="G156" s="242"/>
      <c r="H156" s="242"/>
      <c r="I156" s="242"/>
      <c r="J156" s="151"/>
      <c r="K156" s="153">
        <v>98.180999999999997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181</v>
      </c>
      <c r="AU156" s="157" t="s">
        <v>123</v>
      </c>
      <c r="AV156" s="10" t="s">
        <v>123</v>
      </c>
      <c r="AW156" s="10" t="s">
        <v>33</v>
      </c>
      <c r="AX156" s="10" t="s">
        <v>75</v>
      </c>
      <c r="AY156" s="157" t="s">
        <v>173</v>
      </c>
    </row>
    <row r="157" spans="2:65" s="11" customFormat="1" ht="16.5" customHeight="1">
      <c r="B157" s="158"/>
      <c r="C157" s="159"/>
      <c r="D157" s="159"/>
      <c r="E157" s="160" t="s">
        <v>5</v>
      </c>
      <c r="F157" s="243" t="s">
        <v>182</v>
      </c>
      <c r="G157" s="244"/>
      <c r="H157" s="244"/>
      <c r="I157" s="244"/>
      <c r="J157" s="159"/>
      <c r="K157" s="161">
        <v>98.180999999999997</v>
      </c>
      <c r="L157" s="159"/>
      <c r="M157" s="159"/>
      <c r="N157" s="159"/>
      <c r="O157" s="159"/>
      <c r="P157" s="159"/>
      <c r="Q157" s="159"/>
      <c r="R157" s="162"/>
      <c r="T157" s="163"/>
      <c r="U157" s="159"/>
      <c r="V157" s="159"/>
      <c r="W157" s="159"/>
      <c r="X157" s="159"/>
      <c r="Y157" s="159"/>
      <c r="Z157" s="159"/>
      <c r="AA157" s="164"/>
      <c r="AT157" s="165" t="s">
        <v>181</v>
      </c>
      <c r="AU157" s="165" t="s">
        <v>123</v>
      </c>
      <c r="AV157" s="11" t="s">
        <v>178</v>
      </c>
      <c r="AW157" s="11" t="s">
        <v>33</v>
      </c>
      <c r="AX157" s="11" t="s">
        <v>22</v>
      </c>
      <c r="AY157" s="165" t="s">
        <v>173</v>
      </c>
    </row>
    <row r="158" spans="2:65" s="1" customFormat="1" ht="25.5" customHeight="1">
      <c r="B158" s="140"/>
      <c r="C158" s="141" t="s">
        <v>11</v>
      </c>
      <c r="D158" s="141" t="s">
        <v>174</v>
      </c>
      <c r="E158" s="142" t="s">
        <v>207</v>
      </c>
      <c r="F158" s="239" t="s">
        <v>208</v>
      </c>
      <c r="G158" s="239"/>
      <c r="H158" s="239"/>
      <c r="I158" s="239"/>
      <c r="J158" s="143" t="s">
        <v>209</v>
      </c>
      <c r="K158" s="144">
        <v>60.338000000000001</v>
      </c>
      <c r="L158" s="240"/>
      <c r="M158" s="240"/>
      <c r="N158" s="240">
        <f>ROUND(L158*K158,2)</f>
        <v>0</v>
      </c>
      <c r="O158" s="240"/>
      <c r="P158" s="240"/>
      <c r="Q158" s="240"/>
      <c r="R158" s="145"/>
      <c r="T158" s="146" t="s">
        <v>5</v>
      </c>
      <c r="U158" s="43" t="s">
        <v>40</v>
      </c>
      <c r="V158" s="147">
        <v>0</v>
      </c>
      <c r="W158" s="147">
        <f>V158*K158</f>
        <v>0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178</v>
      </c>
      <c r="AT158" s="21" t="s">
        <v>174</v>
      </c>
      <c r="AU158" s="21" t="s">
        <v>123</v>
      </c>
      <c r="AY158" s="21" t="s">
        <v>173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22</v>
      </c>
      <c r="BK158" s="149">
        <f>ROUND(L158*K158,2)</f>
        <v>0</v>
      </c>
      <c r="BL158" s="21" t="s">
        <v>178</v>
      </c>
      <c r="BM158" s="21" t="s">
        <v>1208</v>
      </c>
    </row>
    <row r="159" spans="2:65" s="10" customFormat="1" ht="16.5" customHeight="1">
      <c r="B159" s="150"/>
      <c r="C159" s="151"/>
      <c r="D159" s="151"/>
      <c r="E159" s="152" t="s">
        <v>5</v>
      </c>
      <c r="F159" s="241" t="s">
        <v>1209</v>
      </c>
      <c r="G159" s="242"/>
      <c r="H159" s="242"/>
      <c r="I159" s="242"/>
      <c r="J159" s="151"/>
      <c r="K159" s="153">
        <v>60.338000000000001</v>
      </c>
      <c r="L159" s="151"/>
      <c r="M159" s="151"/>
      <c r="N159" s="151"/>
      <c r="O159" s="151"/>
      <c r="P159" s="151"/>
      <c r="Q159" s="151"/>
      <c r="R159" s="154"/>
      <c r="T159" s="155"/>
      <c r="U159" s="151"/>
      <c r="V159" s="151"/>
      <c r="W159" s="151"/>
      <c r="X159" s="151"/>
      <c r="Y159" s="151"/>
      <c r="Z159" s="151"/>
      <c r="AA159" s="156"/>
      <c r="AT159" s="157" t="s">
        <v>181</v>
      </c>
      <c r="AU159" s="157" t="s">
        <v>123</v>
      </c>
      <c r="AV159" s="10" t="s">
        <v>123</v>
      </c>
      <c r="AW159" s="10" t="s">
        <v>33</v>
      </c>
      <c r="AX159" s="10" t="s">
        <v>75</v>
      </c>
      <c r="AY159" s="157" t="s">
        <v>173</v>
      </c>
    </row>
    <row r="160" spans="2:65" s="11" customFormat="1" ht="16.5" customHeight="1">
      <c r="B160" s="158"/>
      <c r="C160" s="159"/>
      <c r="D160" s="159"/>
      <c r="E160" s="160" t="s">
        <v>5</v>
      </c>
      <c r="F160" s="243" t="s">
        <v>182</v>
      </c>
      <c r="G160" s="244"/>
      <c r="H160" s="244"/>
      <c r="I160" s="244"/>
      <c r="J160" s="159"/>
      <c r="K160" s="161">
        <v>60.338000000000001</v>
      </c>
      <c r="L160" s="159"/>
      <c r="M160" s="159"/>
      <c r="N160" s="159"/>
      <c r="O160" s="159"/>
      <c r="P160" s="159"/>
      <c r="Q160" s="159"/>
      <c r="R160" s="162"/>
      <c r="T160" s="163"/>
      <c r="U160" s="159"/>
      <c r="V160" s="159"/>
      <c r="W160" s="159"/>
      <c r="X160" s="159"/>
      <c r="Y160" s="159"/>
      <c r="Z160" s="159"/>
      <c r="AA160" s="164"/>
      <c r="AT160" s="165" t="s">
        <v>181</v>
      </c>
      <c r="AU160" s="165" t="s">
        <v>123</v>
      </c>
      <c r="AV160" s="11" t="s">
        <v>178</v>
      </c>
      <c r="AW160" s="11" t="s">
        <v>33</v>
      </c>
      <c r="AX160" s="11" t="s">
        <v>22</v>
      </c>
      <c r="AY160" s="165" t="s">
        <v>173</v>
      </c>
    </row>
    <row r="161" spans="2:65" s="1" customFormat="1" ht="25.5" customHeight="1">
      <c r="B161" s="140"/>
      <c r="C161" s="141" t="s">
        <v>252</v>
      </c>
      <c r="D161" s="141" t="s">
        <v>174</v>
      </c>
      <c r="E161" s="142" t="s">
        <v>1078</v>
      </c>
      <c r="F161" s="239" t="s">
        <v>1079</v>
      </c>
      <c r="G161" s="239"/>
      <c r="H161" s="239"/>
      <c r="I161" s="239"/>
      <c r="J161" s="143" t="s">
        <v>177</v>
      </c>
      <c r="K161" s="144">
        <v>66.043000000000006</v>
      </c>
      <c r="L161" s="240"/>
      <c r="M161" s="240"/>
      <c r="N161" s="240">
        <f>ROUND(L161*K161,2)</f>
        <v>0</v>
      </c>
      <c r="O161" s="240"/>
      <c r="P161" s="240"/>
      <c r="Q161" s="240"/>
      <c r="R161" s="145"/>
      <c r="T161" s="146" t="s">
        <v>5</v>
      </c>
      <c r="U161" s="43" t="s">
        <v>40</v>
      </c>
      <c r="V161" s="147">
        <v>0.29899999999999999</v>
      </c>
      <c r="W161" s="147">
        <f>V161*K161</f>
        <v>19.746857000000002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1" t="s">
        <v>178</v>
      </c>
      <c r="AT161" s="21" t="s">
        <v>174</v>
      </c>
      <c r="AU161" s="21" t="s">
        <v>123</v>
      </c>
      <c r="AY161" s="21" t="s">
        <v>173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22</v>
      </c>
      <c r="BK161" s="149">
        <f>ROUND(L161*K161,2)</f>
        <v>0</v>
      </c>
      <c r="BL161" s="21" t="s">
        <v>178</v>
      </c>
      <c r="BM161" s="21" t="s">
        <v>1210</v>
      </c>
    </row>
    <row r="162" spans="2:65" s="10" customFormat="1" ht="16.5" customHeight="1">
      <c r="B162" s="150"/>
      <c r="C162" s="151"/>
      <c r="D162" s="151"/>
      <c r="E162" s="152" t="s">
        <v>5</v>
      </c>
      <c r="F162" s="241" t="s">
        <v>1211</v>
      </c>
      <c r="G162" s="242"/>
      <c r="H162" s="242"/>
      <c r="I162" s="242"/>
      <c r="J162" s="151"/>
      <c r="K162" s="153">
        <v>103.754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181</v>
      </c>
      <c r="AU162" s="157" t="s">
        <v>123</v>
      </c>
      <c r="AV162" s="10" t="s">
        <v>123</v>
      </c>
      <c r="AW162" s="10" t="s">
        <v>33</v>
      </c>
      <c r="AX162" s="10" t="s">
        <v>75</v>
      </c>
      <c r="AY162" s="157" t="s">
        <v>173</v>
      </c>
    </row>
    <row r="163" spans="2:65" s="10" customFormat="1" ht="38.25" customHeight="1">
      <c r="B163" s="150"/>
      <c r="C163" s="151"/>
      <c r="D163" s="151"/>
      <c r="E163" s="152" t="s">
        <v>5</v>
      </c>
      <c r="F163" s="245" t="s">
        <v>1212</v>
      </c>
      <c r="G163" s="246"/>
      <c r="H163" s="246"/>
      <c r="I163" s="246"/>
      <c r="J163" s="151"/>
      <c r="K163" s="153">
        <v>-37.710999999999999</v>
      </c>
      <c r="L163" s="151"/>
      <c r="M163" s="151"/>
      <c r="N163" s="151"/>
      <c r="O163" s="151"/>
      <c r="P163" s="151"/>
      <c r="Q163" s="151"/>
      <c r="R163" s="154"/>
      <c r="T163" s="155"/>
      <c r="U163" s="151"/>
      <c r="V163" s="151"/>
      <c r="W163" s="151"/>
      <c r="X163" s="151"/>
      <c r="Y163" s="151"/>
      <c r="Z163" s="151"/>
      <c r="AA163" s="156"/>
      <c r="AT163" s="157" t="s">
        <v>181</v>
      </c>
      <c r="AU163" s="157" t="s">
        <v>123</v>
      </c>
      <c r="AV163" s="10" t="s">
        <v>123</v>
      </c>
      <c r="AW163" s="10" t="s">
        <v>33</v>
      </c>
      <c r="AX163" s="10" t="s">
        <v>75</v>
      </c>
      <c r="AY163" s="157" t="s">
        <v>173</v>
      </c>
    </row>
    <row r="164" spans="2:65" s="11" customFormat="1" ht="16.5" customHeight="1">
      <c r="B164" s="158"/>
      <c r="C164" s="159"/>
      <c r="D164" s="159"/>
      <c r="E164" s="160" t="s">
        <v>5</v>
      </c>
      <c r="F164" s="243" t="s">
        <v>182</v>
      </c>
      <c r="G164" s="244"/>
      <c r="H164" s="244"/>
      <c r="I164" s="244"/>
      <c r="J164" s="159"/>
      <c r="K164" s="161">
        <v>66.043000000000006</v>
      </c>
      <c r="L164" s="159"/>
      <c r="M164" s="159"/>
      <c r="N164" s="159"/>
      <c r="O164" s="159"/>
      <c r="P164" s="159"/>
      <c r="Q164" s="159"/>
      <c r="R164" s="162"/>
      <c r="T164" s="163"/>
      <c r="U164" s="159"/>
      <c r="V164" s="159"/>
      <c r="W164" s="159"/>
      <c r="X164" s="159"/>
      <c r="Y164" s="159"/>
      <c r="Z164" s="159"/>
      <c r="AA164" s="164"/>
      <c r="AT164" s="165" t="s">
        <v>181</v>
      </c>
      <c r="AU164" s="165" t="s">
        <v>123</v>
      </c>
      <c r="AV164" s="11" t="s">
        <v>178</v>
      </c>
      <c r="AW164" s="11" t="s">
        <v>33</v>
      </c>
      <c r="AX164" s="11" t="s">
        <v>22</v>
      </c>
      <c r="AY164" s="165" t="s">
        <v>173</v>
      </c>
    </row>
    <row r="165" spans="2:65" s="1" customFormat="1" ht="25.5" customHeight="1">
      <c r="B165" s="140"/>
      <c r="C165" s="141" t="s">
        <v>257</v>
      </c>
      <c r="D165" s="141" t="s">
        <v>174</v>
      </c>
      <c r="E165" s="142" t="s">
        <v>1083</v>
      </c>
      <c r="F165" s="239" t="s">
        <v>1084</v>
      </c>
      <c r="G165" s="239"/>
      <c r="H165" s="239"/>
      <c r="I165" s="239"/>
      <c r="J165" s="143" t="s">
        <v>177</v>
      </c>
      <c r="K165" s="144">
        <v>21.257999999999999</v>
      </c>
      <c r="L165" s="240"/>
      <c r="M165" s="240"/>
      <c r="N165" s="240">
        <f>ROUND(L165*K165,2)</f>
        <v>0</v>
      </c>
      <c r="O165" s="240"/>
      <c r="P165" s="240"/>
      <c r="Q165" s="240"/>
      <c r="R165" s="145"/>
      <c r="T165" s="146" t="s">
        <v>5</v>
      </c>
      <c r="U165" s="43" t="s">
        <v>40</v>
      </c>
      <c r="V165" s="147">
        <v>0.28599999999999998</v>
      </c>
      <c r="W165" s="147">
        <f>V165*K165</f>
        <v>6.0797879999999989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178</v>
      </c>
      <c r="AT165" s="21" t="s">
        <v>174</v>
      </c>
      <c r="AU165" s="21" t="s">
        <v>123</v>
      </c>
      <c r="AY165" s="21" t="s">
        <v>173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22</v>
      </c>
      <c r="BK165" s="149">
        <f>ROUND(L165*K165,2)</f>
        <v>0</v>
      </c>
      <c r="BL165" s="21" t="s">
        <v>178</v>
      </c>
      <c r="BM165" s="21" t="s">
        <v>1213</v>
      </c>
    </row>
    <row r="166" spans="2:65" s="10" customFormat="1" ht="16.5" customHeight="1">
      <c r="B166" s="150"/>
      <c r="C166" s="151"/>
      <c r="D166" s="151"/>
      <c r="E166" s="152" t="s">
        <v>5</v>
      </c>
      <c r="F166" s="241" t="s">
        <v>1214</v>
      </c>
      <c r="G166" s="242"/>
      <c r="H166" s="242"/>
      <c r="I166" s="242"/>
      <c r="J166" s="151"/>
      <c r="K166" s="153">
        <v>21.257999999999999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181</v>
      </c>
      <c r="AU166" s="157" t="s">
        <v>123</v>
      </c>
      <c r="AV166" s="10" t="s">
        <v>123</v>
      </c>
      <c r="AW166" s="10" t="s">
        <v>33</v>
      </c>
      <c r="AX166" s="10" t="s">
        <v>75</v>
      </c>
      <c r="AY166" s="157" t="s">
        <v>173</v>
      </c>
    </row>
    <row r="167" spans="2:65" s="11" customFormat="1" ht="16.5" customHeight="1">
      <c r="B167" s="158"/>
      <c r="C167" s="159"/>
      <c r="D167" s="159"/>
      <c r="E167" s="160" t="s">
        <v>5</v>
      </c>
      <c r="F167" s="243" t="s">
        <v>182</v>
      </c>
      <c r="G167" s="244"/>
      <c r="H167" s="244"/>
      <c r="I167" s="244"/>
      <c r="J167" s="159"/>
      <c r="K167" s="161">
        <v>21.257999999999999</v>
      </c>
      <c r="L167" s="159"/>
      <c r="M167" s="159"/>
      <c r="N167" s="159"/>
      <c r="O167" s="159"/>
      <c r="P167" s="159"/>
      <c r="Q167" s="159"/>
      <c r="R167" s="162"/>
      <c r="T167" s="163"/>
      <c r="U167" s="159"/>
      <c r="V167" s="159"/>
      <c r="W167" s="159"/>
      <c r="X167" s="159"/>
      <c r="Y167" s="159"/>
      <c r="Z167" s="159"/>
      <c r="AA167" s="164"/>
      <c r="AT167" s="165" t="s">
        <v>181</v>
      </c>
      <c r="AU167" s="165" t="s">
        <v>123</v>
      </c>
      <c r="AV167" s="11" t="s">
        <v>178</v>
      </c>
      <c r="AW167" s="11" t="s">
        <v>33</v>
      </c>
      <c r="AX167" s="11" t="s">
        <v>22</v>
      </c>
      <c r="AY167" s="165" t="s">
        <v>173</v>
      </c>
    </row>
    <row r="168" spans="2:65" s="1" customFormat="1" ht="16.5" customHeight="1">
      <c r="B168" s="140"/>
      <c r="C168" s="166" t="s">
        <v>262</v>
      </c>
      <c r="D168" s="166" t="s">
        <v>218</v>
      </c>
      <c r="E168" s="167" t="s">
        <v>1087</v>
      </c>
      <c r="F168" s="247" t="s">
        <v>1088</v>
      </c>
      <c r="G168" s="247"/>
      <c r="H168" s="247"/>
      <c r="I168" s="247"/>
      <c r="J168" s="168" t="s">
        <v>209</v>
      </c>
      <c r="K168" s="169">
        <v>43.665999999999997</v>
      </c>
      <c r="L168" s="248"/>
      <c r="M168" s="248"/>
      <c r="N168" s="248">
        <f>ROUND(L168*K168,2)</f>
        <v>0</v>
      </c>
      <c r="O168" s="240"/>
      <c r="P168" s="240"/>
      <c r="Q168" s="240"/>
      <c r="R168" s="145"/>
      <c r="T168" s="146" t="s">
        <v>5</v>
      </c>
      <c r="U168" s="43" t="s">
        <v>40</v>
      </c>
      <c r="V168" s="147">
        <v>0</v>
      </c>
      <c r="W168" s="147">
        <f>V168*K168</f>
        <v>0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212</v>
      </c>
      <c r="AT168" s="21" t="s">
        <v>218</v>
      </c>
      <c r="AU168" s="21" t="s">
        <v>123</v>
      </c>
      <c r="AY168" s="21" t="s">
        <v>173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22</v>
      </c>
      <c r="BK168" s="149">
        <f>ROUND(L168*K168,2)</f>
        <v>0</v>
      </c>
      <c r="BL168" s="21" t="s">
        <v>178</v>
      </c>
      <c r="BM168" s="21" t="s">
        <v>1215</v>
      </c>
    </row>
    <row r="169" spans="2:65" s="10" customFormat="1" ht="16.5" customHeight="1">
      <c r="B169" s="150"/>
      <c r="C169" s="151"/>
      <c r="D169" s="151"/>
      <c r="E169" s="152" t="s">
        <v>5</v>
      </c>
      <c r="F169" s="241" t="s">
        <v>1216</v>
      </c>
      <c r="G169" s="242"/>
      <c r="H169" s="242"/>
      <c r="I169" s="242"/>
      <c r="J169" s="151"/>
      <c r="K169" s="153">
        <v>43.665999999999997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181</v>
      </c>
      <c r="AU169" s="157" t="s">
        <v>123</v>
      </c>
      <c r="AV169" s="10" t="s">
        <v>123</v>
      </c>
      <c r="AW169" s="10" t="s">
        <v>33</v>
      </c>
      <c r="AX169" s="10" t="s">
        <v>75</v>
      </c>
      <c r="AY169" s="157" t="s">
        <v>173</v>
      </c>
    </row>
    <row r="170" spans="2:65" s="11" customFormat="1" ht="16.5" customHeight="1">
      <c r="B170" s="158"/>
      <c r="C170" s="159"/>
      <c r="D170" s="159"/>
      <c r="E170" s="160" t="s">
        <v>5</v>
      </c>
      <c r="F170" s="243" t="s">
        <v>182</v>
      </c>
      <c r="G170" s="244"/>
      <c r="H170" s="244"/>
      <c r="I170" s="244"/>
      <c r="J170" s="159"/>
      <c r="K170" s="161">
        <v>43.665999999999997</v>
      </c>
      <c r="L170" s="159"/>
      <c r="M170" s="159"/>
      <c r="N170" s="159"/>
      <c r="O170" s="159"/>
      <c r="P170" s="159"/>
      <c r="Q170" s="159"/>
      <c r="R170" s="162"/>
      <c r="T170" s="163"/>
      <c r="U170" s="159"/>
      <c r="V170" s="159"/>
      <c r="W170" s="159"/>
      <c r="X170" s="159"/>
      <c r="Y170" s="159"/>
      <c r="Z170" s="159"/>
      <c r="AA170" s="164"/>
      <c r="AT170" s="165" t="s">
        <v>181</v>
      </c>
      <c r="AU170" s="165" t="s">
        <v>123</v>
      </c>
      <c r="AV170" s="11" t="s">
        <v>178</v>
      </c>
      <c r="AW170" s="11" t="s">
        <v>33</v>
      </c>
      <c r="AX170" s="11" t="s">
        <v>22</v>
      </c>
      <c r="AY170" s="165" t="s">
        <v>173</v>
      </c>
    </row>
    <row r="171" spans="2:65" s="1" customFormat="1" ht="38.25" customHeight="1">
      <c r="B171" s="140"/>
      <c r="C171" s="141" t="s">
        <v>267</v>
      </c>
      <c r="D171" s="141" t="s">
        <v>174</v>
      </c>
      <c r="E171" s="142" t="s">
        <v>1091</v>
      </c>
      <c r="F171" s="239" t="s">
        <v>1092</v>
      </c>
      <c r="G171" s="239"/>
      <c r="H171" s="239"/>
      <c r="I171" s="239"/>
      <c r="J171" s="143" t="s">
        <v>235</v>
      </c>
      <c r="K171" s="144">
        <v>72.53</v>
      </c>
      <c r="L171" s="240"/>
      <c r="M171" s="240"/>
      <c r="N171" s="240">
        <f>ROUND(L171*K171,2)</f>
        <v>0</v>
      </c>
      <c r="O171" s="240"/>
      <c r="P171" s="240"/>
      <c r="Q171" s="240"/>
      <c r="R171" s="145"/>
      <c r="T171" s="146" t="s">
        <v>5</v>
      </c>
      <c r="U171" s="43" t="s">
        <v>40</v>
      </c>
      <c r="V171" s="147">
        <v>0.17699999999999999</v>
      </c>
      <c r="W171" s="147">
        <f>V171*K171</f>
        <v>12.837809999999999</v>
      </c>
      <c r="X171" s="147">
        <v>0</v>
      </c>
      <c r="Y171" s="147">
        <f>X171*K171</f>
        <v>0</v>
      </c>
      <c r="Z171" s="147">
        <v>0</v>
      </c>
      <c r="AA171" s="148">
        <f>Z171*K171</f>
        <v>0</v>
      </c>
      <c r="AR171" s="21" t="s">
        <v>178</v>
      </c>
      <c r="AT171" s="21" t="s">
        <v>174</v>
      </c>
      <c r="AU171" s="21" t="s">
        <v>123</v>
      </c>
      <c r="AY171" s="21" t="s">
        <v>173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1" t="s">
        <v>22</v>
      </c>
      <c r="BK171" s="149">
        <f>ROUND(L171*K171,2)</f>
        <v>0</v>
      </c>
      <c r="BL171" s="21" t="s">
        <v>178</v>
      </c>
      <c r="BM171" s="21" t="s">
        <v>1217</v>
      </c>
    </row>
    <row r="172" spans="2:65" s="10" customFormat="1" ht="25.5" customHeight="1">
      <c r="B172" s="150"/>
      <c r="C172" s="151"/>
      <c r="D172" s="151"/>
      <c r="E172" s="152" t="s">
        <v>5</v>
      </c>
      <c r="F172" s="241" t="s">
        <v>1218</v>
      </c>
      <c r="G172" s="242"/>
      <c r="H172" s="242"/>
      <c r="I172" s="242"/>
      <c r="J172" s="151"/>
      <c r="K172" s="153">
        <v>72.53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181</v>
      </c>
      <c r="AU172" s="157" t="s">
        <v>123</v>
      </c>
      <c r="AV172" s="10" t="s">
        <v>123</v>
      </c>
      <c r="AW172" s="10" t="s">
        <v>33</v>
      </c>
      <c r="AX172" s="10" t="s">
        <v>75</v>
      </c>
      <c r="AY172" s="157" t="s">
        <v>173</v>
      </c>
    </row>
    <row r="173" spans="2:65" s="11" customFormat="1" ht="16.5" customHeight="1">
      <c r="B173" s="158"/>
      <c r="C173" s="159"/>
      <c r="D173" s="159"/>
      <c r="E173" s="160" t="s">
        <v>5</v>
      </c>
      <c r="F173" s="243" t="s">
        <v>182</v>
      </c>
      <c r="G173" s="244"/>
      <c r="H173" s="244"/>
      <c r="I173" s="244"/>
      <c r="J173" s="159"/>
      <c r="K173" s="161">
        <v>72.53</v>
      </c>
      <c r="L173" s="159"/>
      <c r="M173" s="159"/>
      <c r="N173" s="159"/>
      <c r="O173" s="159"/>
      <c r="P173" s="159"/>
      <c r="Q173" s="159"/>
      <c r="R173" s="162"/>
      <c r="T173" s="163"/>
      <c r="U173" s="159"/>
      <c r="V173" s="159"/>
      <c r="W173" s="159"/>
      <c r="X173" s="159"/>
      <c r="Y173" s="159"/>
      <c r="Z173" s="159"/>
      <c r="AA173" s="164"/>
      <c r="AT173" s="165" t="s">
        <v>181</v>
      </c>
      <c r="AU173" s="165" t="s">
        <v>123</v>
      </c>
      <c r="AV173" s="11" t="s">
        <v>178</v>
      </c>
      <c r="AW173" s="11" t="s">
        <v>33</v>
      </c>
      <c r="AX173" s="11" t="s">
        <v>22</v>
      </c>
      <c r="AY173" s="165" t="s">
        <v>173</v>
      </c>
    </row>
    <row r="174" spans="2:65" s="1" customFormat="1" ht="25.5" customHeight="1">
      <c r="B174" s="140"/>
      <c r="C174" s="141" t="s">
        <v>272</v>
      </c>
      <c r="D174" s="141" t="s">
        <v>174</v>
      </c>
      <c r="E174" s="142" t="s">
        <v>1095</v>
      </c>
      <c r="F174" s="239" t="s">
        <v>1096</v>
      </c>
      <c r="G174" s="239"/>
      <c r="H174" s="239"/>
      <c r="I174" s="239"/>
      <c r="J174" s="143" t="s">
        <v>235</v>
      </c>
      <c r="K174" s="144">
        <v>72.53</v>
      </c>
      <c r="L174" s="240"/>
      <c r="M174" s="240"/>
      <c r="N174" s="240">
        <f>ROUND(L174*K174,2)</f>
        <v>0</v>
      </c>
      <c r="O174" s="240"/>
      <c r="P174" s="240"/>
      <c r="Q174" s="240"/>
      <c r="R174" s="145"/>
      <c r="T174" s="146" t="s">
        <v>5</v>
      </c>
      <c r="U174" s="43" t="s">
        <v>40</v>
      </c>
      <c r="V174" s="147">
        <v>7.0000000000000001E-3</v>
      </c>
      <c r="W174" s="147">
        <f>V174*K174</f>
        <v>0.50770999999999999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1" t="s">
        <v>178</v>
      </c>
      <c r="AT174" s="21" t="s">
        <v>174</v>
      </c>
      <c r="AU174" s="21" t="s">
        <v>123</v>
      </c>
      <c r="AY174" s="21" t="s">
        <v>173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22</v>
      </c>
      <c r="BK174" s="149">
        <f>ROUND(L174*K174,2)</f>
        <v>0</v>
      </c>
      <c r="BL174" s="21" t="s">
        <v>178</v>
      </c>
      <c r="BM174" s="21" t="s">
        <v>1219</v>
      </c>
    </row>
    <row r="175" spans="2:65" s="1" customFormat="1" ht="16.5" customHeight="1">
      <c r="B175" s="140"/>
      <c r="C175" s="166" t="s">
        <v>10</v>
      </c>
      <c r="D175" s="166" t="s">
        <v>218</v>
      </c>
      <c r="E175" s="167" t="s">
        <v>1098</v>
      </c>
      <c r="F175" s="247" t="s">
        <v>1099</v>
      </c>
      <c r="G175" s="247"/>
      <c r="H175" s="247"/>
      <c r="I175" s="247"/>
      <c r="J175" s="168" t="s">
        <v>1100</v>
      </c>
      <c r="K175" s="169">
        <v>1.0880000000000001</v>
      </c>
      <c r="L175" s="248"/>
      <c r="M175" s="248"/>
      <c r="N175" s="248">
        <f>ROUND(L175*K175,2)</f>
        <v>0</v>
      </c>
      <c r="O175" s="240"/>
      <c r="P175" s="240"/>
      <c r="Q175" s="240"/>
      <c r="R175" s="145"/>
      <c r="T175" s="146" t="s">
        <v>5</v>
      </c>
      <c r="U175" s="43" t="s">
        <v>40</v>
      </c>
      <c r="V175" s="147">
        <v>0</v>
      </c>
      <c r="W175" s="147">
        <f>V175*K175</f>
        <v>0</v>
      </c>
      <c r="X175" s="147">
        <v>1E-3</v>
      </c>
      <c r="Y175" s="147">
        <f>X175*K175</f>
        <v>1.0880000000000002E-3</v>
      </c>
      <c r="Z175" s="147">
        <v>0</v>
      </c>
      <c r="AA175" s="148">
        <f>Z175*K175</f>
        <v>0</v>
      </c>
      <c r="AR175" s="21" t="s">
        <v>212</v>
      </c>
      <c r="AT175" s="21" t="s">
        <v>218</v>
      </c>
      <c r="AU175" s="21" t="s">
        <v>123</v>
      </c>
      <c r="AY175" s="21" t="s">
        <v>173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22</v>
      </c>
      <c r="BK175" s="149">
        <f>ROUND(L175*K175,2)</f>
        <v>0</v>
      </c>
      <c r="BL175" s="21" t="s">
        <v>178</v>
      </c>
      <c r="BM175" s="21" t="s">
        <v>1220</v>
      </c>
    </row>
    <row r="176" spans="2:65" s="1" customFormat="1" ht="25.5" customHeight="1">
      <c r="B176" s="140"/>
      <c r="C176" s="141" t="s">
        <v>280</v>
      </c>
      <c r="D176" s="141" t="s">
        <v>174</v>
      </c>
      <c r="E176" s="142" t="s">
        <v>1102</v>
      </c>
      <c r="F176" s="239" t="s">
        <v>1103</v>
      </c>
      <c r="G176" s="239"/>
      <c r="H176" s="239"/>
      <c r="I176" s="239"/>
      <c r="J176" s="143" t="s">
        <v>235</v>
      </c>
      <c r="K176" s="144">
        <v>72.53</v>
      </c>
      <c r="L176" s="240"/>
      <c r="M176" s="240"/>
      <c r="N176" s="240">
        <f>ROUND(L176*K176,2)</f>
        <v>0</v>
      </c>
      <c r="O176" s="240"/>
      <c r="P176" s="240"/>
      <c r="Q176" s="240"/>
      <c r="R176" s="145"/>
      <c r="T176" s="146" t="s">
        <v>5</v>
      </c>
      <c r="U176" s="43" t="s">
        <v>40</v>
      </c>
      <c r="V176" s="147">
        <v>1.7999999999999999E-2</v>
      </c>
      <c r="W176" s="147">
        <f>V176*K176</f>
        <v>1.3055399999999999</v>
      </c>
      <c r="X176" s="147">
        <v>0</v>
      </c>
      <c r="Y176" s="147">
        <f>X176*K176</f>
        <v>0</v>
      </c>
      <c r="Z176" s="147">
        <v>0</v>
      </c>
      <c r="AA176" s="148">
        <f>Z176*K176</f>
        <v>0</v>
      </c>
      <c r="AR176" s="21" t="s">
        <v>178</v>
      </c>
      <c r="AT176" s="21" t="s">
        <v>174</v>
      </c>
      <c r="AU176" s="21" t="s">
        <v>123</v>
      </c>
      <c r="AY176" s="21" t="s">
        <v>173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22</v>
      </c>
      <c r="BK176" s="149">
        <f>ROUND(L176*K176,2)</f>
        <v>0</v>
      </c>
      <c r="BL176" s="21" t="s">
        <v>178</v>
      </c>
      <c r="BM176" s="21" t="s">
        <v>1221</v>
      </c>
    </row>
    <row r="177" spans="2:65" s="10" customFormat="1" ht="25.5" customHeight="1">
      <c r="B177" s="150"/>
      <c r="C177" s="151"/>
      <c r="D177" s="151"/>
      <c r="E177" s="152" t="s">
        <v>5</v>
      </c>
      <c r="F177" s="241" t="s">
        <v>1218</v>
      </c>
      <c r="G177" s="242"/>
      <c r="H177" s="242"/>
      <c r="I177" s="242"/>
      <c r="J177" s="151"/>
      <c r="K177" s="153">
        <v>72.53</v>
      </c>
      <c r="L177" s="151"/>
      <c r="M177" s="151"/>
      <c r="N177" s="151"/>
      <c r="O177" s="151"/>
      <c r="P177" s="151"/>
      <c r="Q177" s="151"/>
      <c r="R177" s="154"/>
      <c r="T177" s="155"/>
      <c r="U177" s="151"/>
      <c r="V177" s="151"/>
      <c r="W177" s="151"/>
      <c r="X177" s="151"/>
      <c r="Y177" s="151"/>
      <c r="Z177" s="151"/>
      <c r="AA177" s="156"/>
      <c r="AT177" s="157" t="s">
        <v>181</v>
      </c>
      <c r="AU177" s="157" t="s">
        <v>123</v>
      </c>
      <c r="AV177" s="10" t="s">
        <v>123</v>
      </c>
      <c r="AW177" s="10" t="s">
        <v>33</v>
      </c>
      <c r="AX177" s="10" t="s">
        <v>75</v>
      </c>
      <c r="AY177" s="157" t="s">
        <v>173</v>
      </c>
    </row>
    <row r="178" spans="2:65" s="11" customFormat="1" ht="16.5" customHeight="1">
      <c r="B178" s="158"/>
      <c r="C178" s="159"/>
      <c r="D178" s="159"/>
      <c r="E178" s="160" t="s">
        <v>5</v>
      </c>
      <c r="F178" s="243" t="s">
        <v>182</v>
      </c>
      <c r="G178" s="244"/>
      <c r="H178" s="244"/>
      <c r="I178" s="244"/>
      <c r="J178" s="159"/>
      <c r="K178" s="161">
        <v>72.53</v>
      </c>
      <c r="L178" s="159"/>
      <c r="M178" s="159"/>
      <c r="N178" s="159"/>
      <c r="O178" s="159"/>
      <c r="P178" s="159"/>
      <c r="Q178" s="159"/>
      <c r="R178" s="162"/>
      <c r="T178" s="163"/>
      <c r="U178" s="159"/>
      <c r="V178" s="159"/>
      <c r="W178" s="159"/>
      <c r="X178" s="159"/>
      <c r="Y178" s="159"/>
      <c r="Z178" s="159"/>
      <c r="AA178" s="164"/>
      <c r="AT178" s="165" t="s">
        <v>181</v>
      </c>
      <c r="AU178" s="165" t="s">
        <v>123</v>
      </c>
      <c r="AV178" s="11" t="s">
        <v>178</v>
      </c>
      <c r="AW178" s="11" t="s">
        <v>33</v>
      </c>
      <c r="AX178" s="11" t="s">
        <v>22</v>
      </c>
      <c r="AY178" s="165" t="s">
        <v>173</v>
      </c>
    </row>
    <row r="179" spans="2:65" s="9" customFormat="1" ht="29.85" customHeight="1">
      <c r="B179" s="129"/>
      <c r="C179" s="130"/>
      <c r="D179" s="139" t="s">
        <v>136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59">
        <f>BK179</f>
        <v>0</v>
      </c>
      <c r="O179" s="260"/>
      <c r="P179" s="260"/>
      <c r="Q179" s="260"/>
      <c r="R179" s="132"/>
      <c r="T179" s="133"/>
      <c r="U179" s="130"/>
      <c r="V179" s="130"/>
      <c r="W179" s="134">
        <f>SUM(W180:W182)</f>
        <v>14.688000000000001</v>
      </c>
      <c r="X179" s="130"/>
      <c r="Y179" s="134">
        <f>SUM(Y180:Y182)</f>
        <v>16.075199999999999</v>
      </c>
      <c r="Z179" s="130"/>
      <c r="AA179" s="135">
        <f>SUM(AA180:AA182)</f>
        <v>0</v>
      </c>
      <c r="AR179" s="136" t="s">
        <v>22</v>
      </c>
      <c r="AT179" s="137" t="s">
        <v>74</v>
      </c>
      <c r="AU179" s="137" t="s">
        <v>22</v>
      </c>
      <c r="AY179" s="136" t="s">
        <v>173</v>
      </c>
      <c r="BK179" s="138">
        <f>SUM(BK180:BK182)</f>
        <v>0</v>
      </c>
    </row>
    <row r="180" spans="2:65" s="1" customFormat="1" ht="25.5" customHeight="1">
      <c r="B180" s="140"/>
      <c r="C180" s="141" t="s">
        <v>284</v>
      </c>
      <c r="D180" s="141" t="s">
        <v>174</v>
      </c>
      <c r="E180" s="142" t="s">
        <v>1105</v>
      </c>
      <c r="F180" s="239" t="s">
        <v>1106</v>
      </c>
      <c r="G180" s="239"/>
      <c r="H180" s="239"/>
      <c r="I180" s="239"/>
      <c r="J180" s="143" t="s">
        <v>249</v>
      </c>
      <c r="K180" s="144">
        <v>68</v>
      </c>
      <c r="L180" s="240"/>
      <c r="M180" s="240"/>
      <c r="N180" s="240">
        <f>ROUND(L180*K180,2)</f>
        <v>0</v>
      </c>
      <c r="O180" s="240"/>
      <c r="P180" s="240"/>
      <c r="Q180" s="240"/>
      <c r="R180" s="145"/>
      <c r="T180" s="146" t="s">
        <v>5</v>
      </c>
      <c r="U180" s="43" t="s">
        <v>40</v>
      </c>
      <c r="V180" s="147">
        <v>0.216</v>
      </c>
      <c r="W180" s="147">
        <f>V180*K180</f>
        <v>14.688000000000001</v>
      </c>
      <c r="X180" s="147">
        <v>0.2364</v>
      </c>
      <c r="Y180" s="147">
        <f>X180*K180</f>
        <v>16.075199999999999</v>
      </c>
      <c r="Z180" s="147">
        <v>0</v>
      </c>
      <c r="AA180" s="148">
        <f>Z180*K180</f>
        <v>0</v>
      </c>
      <c r="AR180" s="21" t="s">
        <v>178</v>
      </c>
      <c r="AT180" s="21" t="s">
        <v>174</v>
      </c>
      <c r="AU180" s="21" t="s">
        <v>123</v>
      </c>
      <c r="AY180" s="21" t="s">
        <v>173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22</v>
      </c>
      <c r="BK180" s="149">
        <f>ROUND(L180*K180,2)</f>
        <v>0</v>
      </c>
      <c r="BL180" s="21" t="s">
        <v>178</v>
      </c>
      <c r="BM180" s="21" t="s">
        <v>1222</v>
      </c>
    </row>
    <row r="181" spans="2:65" s="10" customFormat="1" ht="16.5" customHeight="1">
      <c r="B181" s="150"/>
      <c r="C181" s="151"/>
      <c r="D181" s="151"/>
      <c r="E181" s="152" t="s">
        <v>5</v>
      </c>
      <c r="F181" s="241" t="s">
        <v>1223</v>
      </c>
      <c r="G181" s="242"/>
      <c r="H181" s="242"/>
      <c r="I181" s="242"/>
      <c r="J181" s="151"/>
      <c r="K181" s="153">
        <v>68</v>
      </c>
      <c r="L181" s="151"/>
      <c r="M181" s="151"/>
      <c r="N181" s="151"/>
      <c r="O181" s="151"/>
      <c r="P181" s="151"/>
      <c r="Q181" s="151"/>
      <c r="R181" s="154"/>
      <c r="T181" s="155"/>
      <c r="U181" s="151"/>
      <c r="V181" s="151"/>
      <c r="W181" s="151"/>
      <c r="X181" s="151"/>
      <c r="Y181" s="151"/>
      <c r="Z181" s="151"/>
      <c r="AA181" s="156"/>
      <c r="AT181" s="157" t="s">
        <v>181</v>
      </c>
      <c r="AU181" s="157" t="s">
        <v>123</v>
      </c>
      <c r="AV181" s="10" t="s">
        <v>123</v>
      </c>
      <c r="AW181" s="10" t="s">
        <v>33</v>
      </c>
      <c r="AX181" s="10" t="s">
        <v>75</v>
      </c>
      <c r="AY181" s="157" t="s">
        <v>173</v>
      </c>
    </row>
    <row r="182" spans="2:65" s="11" customFormat="1" ht="16.5" customHeight="1">
      <c r="B182" s="158"/>
      <c r="C182" s="159"/>
      <c r="D182" s="159"/>
      <c r="E182" s="160" t="s">
        <v>5</v>
      </c>
      <c r="F182" s="243" t="s">
        <v>182</v>
      </c>
      <c r="G182" s="244"/>
      <c r="H182" s="244"/>
      <c r="I182" s="244"/>
      <c r="J182" s="159"/>
      <c r="K182" s="161">
        <v>68</v>
      </c>
      <c r="L182" s="159"/>
      <c r="M182" s="159"/>
      <c r="N182" s="159"/>
      <c r="O182" s="159"/>
      <c r="P182" s="159"/>
      <c r="Q182" s="159"/>
      <c r="R182" s="162"/>
      <c r="T182" s="163"/>
      <c r="U182" s="159"/>
      <c r="V182" s="159"/>
      <c r="W182" s="159"/>
      <c r="X182" s="159"/>
      <c r="Y182" s="159"/>
      <c r="Z182" s="159"/>
      <c r="AA182" s="164"/>
      <c r="AT182" s="165" t="s">
        <v>181</v>
      </c>
      <c r="AU182" s="165" t="s">
        <v>123</v>
      </c>
      <c r="AV182" s="11" t="s">
        <v>178</v>
      </c>
      <c r="AW182" s="11" t="s">
        <v>33</v>
      </c>
      <c r="AX182" s="11" t="s">
        <v>22</v>
      </c>
      <c r="AY182" s="165" t="s">
        <v>173</v>
      </c>
    </row>
    <row r="183" spans="2:65" s="9" customFormat="1" ht="29.85" customHeight="1">
      <c r="B183" s="129"/>
      <c r="C183" s="130"/>
      <c r="D183" s="139" t="s">
        <v>1024</v>
      </c>
      <c r="E183" s="139"/>
      <c r="F183" s="139"/>
      <c r="G183" s="139"/>
      <c r="H183" s="139"/>
      <c r="I183" s="139"/>
      <c r="J183" s="139"/>
      <c r="K183" s="139"/>
      <c r="L183" s="139"/>
      <c r="M183" s="139"/>
      <c r="N183" s="259">
        <f>BK183</f>
        <v>0</v>
      </c>
      <c r="O183" s="260"/>
      <c r="P183" s="260"/>
      <c r="Q183" s="260"/>
      <c r="R183" s="132"/>
      <c r="T183" s="133"/>
      <c r="U183" s="130"/>
      <c r="V183" s="130"/>
      <c r="W183" s="134">
        <f>SUM(W184:W189)</f>
        <v>8.716645999999999</v>
      </c>
      <c r="X183" s="130"/>
      <c r="Y183" s="134">
        <f>SUM(Y184:Y189)</f>
        <v>0</v>
      </c>
      <c r="Z183" s="130"/>
      <c r="AA183" s="135">
        <f>SUM(AA184:AA189)</f>
        <v>0</v>
      </c>
      <c r="AR183" s="136" t="s">
        <v>22</v>
      </c>
      <c r="AT183" s="137" t="s">
        <v>74</v>
      </c>
      <c r="AU183" s="137" t="s">
        <v>22</v>
      </c>
      <c r="AY183" s="136" t="s">
        <v>173</v>
      </c>
      <c r="BK183" s="138">
        <f>SUM(BK184:BK189)</f>
        <v>0</v>
      </c>
    </row>
    <row r="184" spans="2:65" s="1" customFormat="1" ht="25.5" customHeight="1">
      <c r="B184" s="140"/>
      <c r="C184" s="141" t="s">
        <v>289</v>
      </c>
      <c r="D184" s="141" t="s">
        <v>174</v>
      </c>
      <c r="E184" s="142" t="s">
        <v>1109</v>
      </c>
      <c r="F184" s="239" t="s">
        <v>1110</v>
      </c>
      <c r="G184" s="239"/>
      <c r="H184" s="239"/>
      <c r="I184" s="239"/>
      <c r="J184" s="143" t="s">
        <v>177</v>
      </c>
      <c r="K184" s="144">
        <v>5.1479999999999997</v>
      </c>
      <c r="L184" s="240"/>
      <c r="M184" s="240"/>
      <c r="N184" s="240">
        <f>ROUND(L184*K184,2)</f>
        <v>0</v>
      </c>
      <c r="O184" s="240"/>
      <c r="P184" s="240"/>
      <c r="Q184" s="240"/>
      <c r="R184" s="145"/>
      <c r="T184" s="146" t="s">
        <v>5</v>
      </c>
      <c r="U184" s="43" t="s">
        <v>40</v>
      </c>
      <c r="V184" s="147">
        <v>1.3169999999999999</v>
      </c>
      <c r="W184" s="147">
        <f>V184*K184</f>
        <v>6.7799159999999992</v>
      </c>
      <c r="X184" s="147">
        <v>0</v>
      </c>
      <c r="Y184" s="147">
        <f>X184*K184</f>
        <v>0</v>
      </c>
      <c r="Z184" s="147">
        <v>0</v>
      </c>
      <c r="AA184" s="148">
        <f>Z184*K184</f>
        <v>0</v>
      </c>
      <c r="AR184" s="21" t="s">
        <v>178</v>
      </c>
      <c r="AT184" s="21" t="s">
        <v>174</v>
      </c>
      <c r="AU184" s="21" t="s">
        <v>123</v>
      </c>
      <c r="AY184" s="21" t="s">
        <v>173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22</v>
      </c>
      <c r="BK184" s="149">
        <f>ROUND(L184*K184,2)</f>
        <v>0</v>
      </c>
      <c r="BL184" s="21" t="s">
        <v>178</v>
      </c>
      <c r="BM184" s="21" t="s">
        <v>1224</v>
      </c>
    </row>
    <row r="185" spans="2:65" s="10" customFormat="1" ht="16.5" customHeight="1">
      <c r="B185" s="150"/>
      <c r="C185" s="151"/>
      <c r="D185" s="151"/>
      <c r="E185" s="152" t="s">
        <v>5</v>
      </c>
      <c r="F185" s="241" t="s">
        <v>1225</v>
      </c>
      <c r="G185" s="242"/>
      <c r="H185" s="242"/>
      <c r="I185" s="242"/>
      <c r="J185" s="151"/>
      <c r="K185" s="153">
        <v>5.1479999999999997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181</v>
      </c>
      <c r="AU185" s="157" t="s">
        <v>123</v>
      </c>
      <c r="AV185" s="10" t="s">
        <v>123</v>
      </c>
      <c r="AW185" s="10" t="s">
        <v>33</v>
      </c>
      <c r="AX185" s="10" t="s">
        <v>75</v>
      </c>
      <c r="AY185" s="157" t="s">
        <v>173</v>
      </c>
    </row>
    <row r="186" spans="2:65" s="11" customFormat="1" ht="16.5" customHeight="1">
      <c r="B186" s="158"/>
      <c r="C186" s="159"/>
      <c r="D186" s="159"/>
      <c r="E186" s="160" t="s">
        <v>5</v>
      </c>
      <c r="F186" s="243" t="s">
        <v>182</v>
      </c>
      <c r="G186" s="244"/>
      <c r="H186" s="244"/>
      <c r="I186" s="244"/>
      <c r="J186" s="159"/>
      <c r="K186" s="161">
        <v>5.1479999999999997</v>
      </c>
      <c r="L186" s="159"/>
      <c r="M186" s="159"/>
      <c r="N186" s="159"/>
      <c r="O186" s="159"/>
      <c r="P186" s="159"/>
      <c r="Q186" s="159"/>
      <c r="R186" s="162"/>
      <c r="T186" s="163"/>
      <c r="U186" s="159"/>
      <c r="V186" s="159"/>
      <c r="W186" s="159"/>
      <c r="X186" s="159"/>
      <c r="Y186" s="159"/>
      <c r="Z186" s="159"/>
      <c r="AA186" s="164"/>
      <c r="AT186" s="165" t="s">
        <v>181</v>
      </c>
      <c r="AU186" s="165" t="s">
        <v>123</v>
      </c>
      <c r="AV186" s="11" t="s">
        <v>178</v>
      </c>
      <c r="AW186" s="11" t="s">
        <v>33</v>
      </c>
      <c r="AX186" s="11" t="s">
        <v>22</v>
      </c>
      <c r="AY186" s="165" t="s">
        <v>173</v>
      </c>
    </row>
    <row r="187" spans="2:65" s="1" customFormat="1" ht="25.5" customHeight="1">
      <c r="B187" s="140"/>
      <c r="C187" s="141" t="s">
        <v>294</v>
      </c>
      <c r="D187" s="141" t="s">
        <v>174</v>
      </c>
      <c r="E187" s="142" t="s">
        <v>1113</v>
      </c>
      <c r="F187" s="239" t="s">
        <v>1114</v>
      </c>
      <c r="G187" s="239"/>
      <c r="H187" s="239"/>
      <c r="I187" s="239"/>
      <c r="J187" s="143" t="s">
        <v>177</v>
      </c>
      <c r="K187" s="144">
        <v>1.3220000000000001</v>
      </c>
      <c r="L187" s="240"/>
      <c r="M187" s="240"/>
      <c r="N187" s="240">
        <f>ROUND(L187*K187,2)</f>
        <v>0</v>
      </c>
      <c r="O187" s="240"/>
      <c r="P187" s="240"/>
      <c r="Q187" s="240"/>
      <c r="R187" s="145"/>
      <c r="T187" s="146" t="s">
        <v>5</v>
      </c>
      <c r="U187" s="43" t="s">
        <v>40</v>
      </c>
      <c r="V187" s="147">
        <v>1.4650000000000001</v>
      </c>
      <c r="W187" s="147">
        <f>V187*K187</f>
        <v>1.9367300000000003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178</v>
      </c>
      <c r="AT187" s="21" t="s">
        <v>174</v>
      </c>
      <c r="AU187" s="21" t="s">
        <v>123</v>
      </c>
      <c r="AY187" s="21" t="s">
        <v>173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22</v>
      </c>
      <c r="BK187" s="149">
        <f>ROUND(L187*K187,2)</f>
        <v>0</v>
      </c>
      <c r="BL187" s="21" t="s">
        <v>178</v>
      </c>
      <c r="BM187" s="21" t="s">
        <v>1226</v>
      </c>
    </row>
    <row r="188" spans="2:65" s="10" customFormat="1" ht="16.5" customHeight="1">
      <c r="B188" s="150"/>
      <c r="C188" s="151"/>
      <c r="D188" s="151"/>
      <c r="E188" s="152" t="s">
        <v>5</v>
      </c>
      <c r="F188" s="241" t="s">
        <v>1227</v>
      </c>
      <c r="G188" s="242"/>
      <c r="H188" s="242"/>
      <c r="I188" s="242"/>
      <c r="J188" s="151"/>
      <c r="K188" s="153">
        <v>1.3220000000000001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181</v>
      </c>
      <c r="AU188" s="157" t="s">
        <v>123</v>
      </c>
      <c r="AV188" s="10" t="s">
        <v>123</v>
      </c>
      <c r="AW188" s="10" t="s">
        <v>33</v>
      </c>
      <c r="AX188" s="10" t="s">
        <v>75</v>
      </c>
      <c r="AY188" s="157" t="s">
        <v>173</v>
      </c>
    </row>
    <row r="189" spans="2:65" s="11" customFormat="1" ht="16.5" customHeight="1">
      <c r="B189" s="158"/>
      <c r="C189" s="159"/>
      <c r="D189" s="159"/>
      <c r="E189" s="160" t="s">
        <v>5</v>
      </c>
      <c r="F189" s="243" t="s">
        <v>182</v>
      </c>
      <c r="G189" s="244"/>
      <c r="H189" s="244"/>
      <c r="I189" s="244"/>
      <c r="J189" s="159"/>
      <c r="K189" s="161">
        <v>1.3220000000000001</v>
      </c>
      <c r="L189" s="159"/>
      <c r="M189" s="159"/>
      <c r="N189" s="159"/>
      <c r="O189" s="159"/>
      <c r="P189" s="159"/>
      <c r="Q189" s="159"/>
      <c r="R189" s="162"/>
      <c r="T189" s="163"/>
      <c r="U189" s="159"/>
      <c r="V189" s="159"/>
      <c r="W189" s="159"/>
      <c r="X189" s="159"/>
      <c r="Y189" s="159"/>
      <c r="Z189" s="159"/>
      <c r="AA189" s="164"/>
      <c r="AT189" s="165" t="s">
        <v>181</v>
      </c>
      <c r="AU189" s="165" t="s">
        <v>123</v>
      </c>
      <c r="AV189" s="11" t="s">
        <v>178</v>
      </c>
      <c r="AW189" s="11" t="s">
        <v>33</v>
      </c>
      <c r="AX189" s="11" t="s">
        <v>22</v>
      </c>
      <c r="AY189" s="165" t="s">
        <v>173</v>
      </c>
    </row>
    <row r="190" spans="2:65" s="9" customFormat="1" ht="29.85" customHeight="1">
      <c r="B190" s="129"/>
      <c r="C190" s="130"/>
      <c r="D190" s="139" t="s">
        <v>1025</v>
      </c>
      <c r="E190" s="139"/>
      <c r="F190" s="139"/>
      <c r="G190" s="139"/>
      <c r="H190" s="139"/>
      <c r="I190" s="139"/>
      <c r="J190" s="139"/>
      <c r="K190" s="139"/>
      <c r="L190" s="139"/>
      <c r="M190" s="139"/>
      <c r="N190" s="259">
        <f>BK190</f>
        <v>0</v>
      </c>
      <c r="O190" s="260"/>
      <c r="P190" s="260"/>
      <c r="Q190" s="260"/>
      <c r="R190" s="132"/>
      <c r="T190" s="133"/>
      <c r="U190" s="130"/>
      <c r="V190" s="130"/>
      <c r="W190" s="134">
        <f>SUM(W191:W220)</f>
        <v>64.220586000000011</v>
      </c>
      <c r="X190" s="130"/>
      <c r="Y190" s="134">
        <f>SUM(Y191:Y220)</f>
        <v>14.087137879999998</v>
      </c>
      <c r="Z190" s="130"/>
      <c r="AA190" s="135">
        <f>SUM(AA191:AA220)</f>
        <v>0</v>
      </c>
      <c r="AR190" s="136" t="s">
        <v>22</v>
      </c>
      <c r="AT190" s="137" t="s">
        <v>74</v>
      </c>
      <c r="AU190" s="137" t="s">
        <v>22</v>
      </c>
      <c r="AY190" s="136" t="s">
        <v>173</v>
      </c>
      <c r="BK190" s="138">
        <f>SUM(BK191:BK220)</f>
        <v>0</v>
      </c>
    </row>
    <row r="191" spans="2:65" s="1" customFormat="1" ht="38.25" customHeight="1">
      <c r="B191" s="140"/>
      <c r="C191" s="141" t="s">
        <v>299</v>
      </c>
      <c r="D191" s="141" t="s">
        <v>174</v>
      </c>
      <c r="E191" s="142" t="s">
        <v>1228</v>
      </c>
      <c r="F191" s="239" t="s">
        <v>1229</v>
      </c>
      <c r="G191" s="239"/>
      <c r="H191" s="239"/>
      <c r="I191" s="239"/>
      <c r="J191" s="143" t="s">
        <v>249</v>
      </c>
      <c r="K191" s="144">
        <v>10.8</v>
      </c>
      <c r="L191" s="240"/>
      <c r="M191" s="240"/>
      <c r="N191" s="240">
        <f>ROUND(L191*K191,2)</f>
        <v>0</v>
      </c>
      <c r="O191" s="240"/>
      <c r="P191" s="240"/>
      <c r="Q191" s="240"/>
      <c r="R191" s="145"/>
      <c r="T191" s="146" t="s">
        <v>5</v>
      </c>
      <c r="U191" s="43" t="s">
        <v>40</v>
      </c>
      <c r="V191" s="147">
        <v>0.35</v>
      </c>
      <c r="W191" s="147">
        <f>V191*K191</f>
        <v>3.78</v>
      </c>
      <c r="X191" s="147">
        <v>4.0000000000000003E-5</v>
      </c>
      <c r="Y191" s="147">
        <f>X191*K191</f>
        <v>4.3200000000000004E-4</v>
      </c>
      <c r="Z191" s="147">
        <v>0</v>
      </c>
      <c r="AA191" s="148">
        <f>Z191*K191</f>
        <v>0</v>
      </c>
      <c r="AR191" s="21" t="s">
        <v>178</v>
      </c>
      <c r="AT191" s="21" t="s">
        <v>174</v>
      </c>
      <c r="AU191" s="21" t="s">
        <v>123</v>
      </c>
      <c r="AY191" s="21" t="s">
        <v>173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1" t="s">
        <v>22</v>
      </c>
      <c r="BK191" s="149">
        <f>ROUND(L191*K191,2)</f>
        <v>0</v>
      </c>
      <c r="BL191" s="21" t="s">
        <v>178</v>
      </c>
      <c r="BM191" s="21" t="s">
        <v>1230</v>
      </c>
    </row>
    <row r="192" spans="2:65" s="10" customFormat="1" ht="25.5" customHeight="1">
      <c r="B192" s="150"/>
      <c r="C192" s="151"/>
      <c r="D192" s="151"/>
      <c r="E192" s="152" t="s">
        <v>5</v>
      </c>
      <c r="F192" s="241" t="s">
        <v>1231</v>
      </c>
      <c r="G192" s="242"/>
      <c r="H192" s="242"/>
      <c r="I192" s="242"/>
      <c r="J192" s="151"/>
      <c r="K192" s="153">
        <v>10.8</v>
      </c>
      <c r="L192" s="151"/>
      <c r="M192" s="151"/>
      <c r="N192" s="151"/>
      <c r="O192" s="151"/>
      <c r="P192" s="151"/>
      <c r="Q192" s="151"/>
      <c r="R192" s="154"/>
      <c r="T192" s="155"/>
      <c r="U192" s="151"/>
      <c r="V192" s="151"/>
      <c r="W192" s="151"/>
      <c r="X192" s="151"/>
      <c r="Y192" s="151"/>
      <c r="Z192" s="151"/>
      <c r="AA192" s="156"/>
      <c r="AT192" s="157" t="s">
        <v>181</v>
      </c>
      <c r="AU192" s="157" t="s">
        <v>123</v>
      </c>
      <c r="AV192" s="10" t="s">
        <v>123</v>
      </c>
      <c r="AW192" s="10" t="s">
        <v>33</v>
      </c>
      <c r="AX192" s="10" t="s">
        <v>75</v>
      </c>
      <c r="AY192" s="157" t="s">
        <v>173</v>
      </c>
    </row>
    <row r="193" spans="2:65" s="11" customFormat="1" ht="16.5" customHeight="1">
      <c r="B193" s="158"/>
      <c r="C193" s="159"/>
      <c r="D193" s="159"/>
      <c r="E193" s="160" t="s">
        <v>5</v>
      </c>
      <c r="F193" s="243" t="s">
        <v>182</v>
      </c>
      <c r="G193" s="244"/>
      <c r="H193" s="244"/>
      <c r="I193" s="244"/>
      <c r="J193" s="159"/>
      <c r="K193" s="161">
        <v>10.8</v>
      </c>
      <c r="L193" s="159"/>
      <c r="M193" s="159"/>
      <c r="N193" s="159"/>
      <c r="O193" s="159"/>
      <c r="P193" s="159"/>
      <c r="Q193" s="159"/>
      <c r="R193" s="162"/>
      <c r="T193" s="163"/>
      <c r="U193" s="159"/>
      <c r="V193" s="159"/>
      <c r="W193" s="159"/>
      <c r="X193" s="159"/>
      <c r="Y193" s="159"/>
      <c r="Z193" s="159"/>
      <c r="AA193" s="164"/>
      <c r="AT193" s="165" t="s">
        <v>181</v>
      </c>
      <c r="AU193" s="165" t="s">
        <v>123</v>
      </c>
      <c r="AV193" s="11" t="s">
        <v>178</v>
      </c>
      <c r="AW193" s="11" t="s">
        <v>33</v>
      </c>
      <c r="AX193" s="11" t="s">
        <v>22</v>
      </c>
      <c r="AY193" s="165" t="s">
        <v>173</v>
      </c>
    </row>
    <row r="194" spans="2:65" s="1" customFormat="1" ht="25.5" customHeight="1">
      <c r="B194" s="140"/>
      <c r="C194" s="166" t="s">
        <v>305</v>
      </c>
      <c r="D194" s="166" t="s">
        <v>218</v>
      </c>
      <c r="E194" s="167" t="s">
        <v>1232</v>
      </c>
      <c r="F194" s="247" t="s">
        <v>1233</v>
      </c>
      <c r="G194" s="247"/>
      <c r="H194" s="247"/>
      <c r="I194" s="247"/>
      <c r="J194" s="168" t="s">
        <v>249</v>
      </c>
      <c r="K194" s="169">
        <v>10.962</v>
      </c>
      <c r="L194" s="248"/>
      <c r="M194" s="248"/>
      <c r="N194" s="248">
        <f>ROUND(L194*K194,2)</f>
        <v>0</v>
      </c>
      <c r="O194" s="240"/>
      <c r="P194" s="240"/>
      <c r="Q194" s="240"/>
      <c r="R194" s="145"/>
      <c r="T194" s="146" t="s">
        <v>5</v>
      </c>
      <c r="U194" s="43" t="s">
        <v>40</v>
      </c>
      <c r="V194" s="147">
        <v>0</v>
      </c>
      <c r="W194" s="147">
        <f>V194*K194</f>
        <v>0</v>
      </c>
      <c r="X194" s="147">
        <v>3.6999999999999998E-2</v>
      </c>
      <c r="Y194" s="147">
        <f>X194*K194</f>
        <v>0.40559399999999995</v>
      </c>
      <c r="Z194" s="147">
        <v>0</v>
      </c>
      <c r="AA194" s="148">
        <f>Z194*K194</f>
        <v>0</v>
      </c>
      <c r="AR194" s="21" t="s">
        <v>212</v>
      </c>
      <c r="AT194" s="21" t="s">
        <v>218</v>
      </c>
      <c r="AU194" s="21" t="s">
        <v>123</v>
      </c>
      <c r="AY194" s="21" t="s">
        <v>173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22</v>
      </c>
      <c r="BK194" s="149">
        <f>ROUND(L194*K194,2)</f>
        <v>0</v>
      </c>
      <c r="BL194" s="21" t="s">
        <v>178</v>
      </c>
      <c r="BM194" s="21" t="s">
        <v>1234</v>
      </c>
    </row>
    <row r="195" spans="2:65" s="1" customFormat="1" ht="38.25" customHeight="1">
      <c r="B195" s="140"/>
      <c r="C195" s="141" t="s">
        <v>309</v>
      </c>
      <c r="D195" s="141" t="s">
        <v>174</v>
      </c>
      <c r="E195" s="142" t="s">
        <v>1235</v>
      </c>
      <c r="F195" s="239" t="s">
        <v>1236</v>
      </c>
      <c r="G195" s="239"/>
      <c r="H195" s="239"/>
      <c r="I195" s="239"/>
      <c r="J195" s="143" t="s">
        <v>249</v>
      </c>
      <c r="K195" s="144">
        <v>57.2</v>
      </c>
      <c r="L195" s="240"/>
      <c r="M195" s="240"/>
      <c r="N195" s="240">
        <f>ROUND(L195*K195,2)</f>
        <v>0</v>
      </c>
      <c r="O195" s="240"/>
      <c r="P195" s="240"/>
      <c r="Q195" s="240"/>
      <c r="R195" s="145"/>
      <c r="T195" s="146" t="s">
        <v>5</v>
      </c>
      <c r="U195" s="43" t="s">
        <v>40</v>
      </c>
      <c r="V195" s="147">
        <v>0.155</v>
      </c>
      <c r="W195" s="147">
        <f>V195*K195</f>
        <v>8.8659999999999997</v>
      </c>
      <c r="X195" s="147">
        <v>0</v>
      </c>
      <c r="Y195" s="147">
        <f>X195*K195</f>
        <v>0</v>
      </c>
      <c r="Z195" s="147">
        <v>0</v>
      </c>
      <c r="AA195" s="148">
        <f>Z195*K195</f>
        <v>0</v>
      </c>
      <c r="AR195" s="21" t="s">
        <v>178</v>
      </c>
      <c r="AT195" s="21" t="s">
        <v>174</v>
      </c>
      <c r="AU195" s="21" t="s">
        <v>123</v>
      </c>
      <c r="AY195" s="21" t="s">
        <v>173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1" t="s">
        <v>22</v>
      </c>
      <c r="BK195" s="149">
        <f>ROUND(L195*K195,2)</f>
        <v>0</v>
      </c>
      <c r="BL195" s="21" t="s">
        <v>178</v>
      </c>
      <c r="BM195" s="21" t="s">
        <v>1237</v>
      </c>
    </row>
    <row r="196" spans="2:65" s="10" customFormat="1" ht="25.5" customHeight="1">
      <c r="B196" s="150"/>
      <c r="C196" s="151"/>
      <c r="D196" s="151"/>
      <c r="E196" s="152" t="s">
        <v>5</v>
      </c>
      <c r="F196" s="241" t="s">
        <v>1238</v>
      </c>
      <c r="G196" s="242"/>
      <c r="H196" s="242"/>
      <c r="I196" s="242"/>
      <c r="J196" s="151"/>
      <c r="K196" s="153">
        <v>57.2</v>
      </c>
      <c r="L196" s="151"/>
      <c r="M196" s="151"/>
      <c r="N196" s="151"/>
      <c r="O196" s="151"/>
      <c r="P196" s="151"/>
      <c r="Q196" s="151"/>
      <c r="R196" s="154"/>
      <c r="T196" s="155"/>
      <c r="U196" s="151"/>
      <c r="V196" s="151"/>
      <c r="W196" s="151"/>
      <c r="X196" s="151"/>
      <c r="Y196" s="151"/>
      <c r="Z196" s="151"/>
      <c r="AA196" s="156"/>
      <c r="AT196" s="157" t="s">
        <v>181</v>
      </c>
      <c r="AU196" s="157" t="s">
        <v>123</v>
      </c>
      <c r="AV196" s="10" t="s">
        <v>123</v>
      </c>
      <c r="AW196" s="10" t="s">
        <v>33</v>
      </c>
      <c r="AX196" s="10" t="s">
        <v>75</v>
      </c>
      <c r="AY196" s="157" t="s">
        <v>173</v>
      </c>
    </row>
    <row r="197" spans="2:65" s="11" customFormat="1" ht="16.5" customHeight="1">
      <c r="B197" s="158"/>
      <c r="C197" s="159"/>
      <c r="D197" s="159"/>
      <c r="E197" s="160" t="s">
        <v>5</v>
      </c>
      <c r="F197" s="243" t="s">
        <v>182</v>
      </c>
      <c r="G197" s="244"/>
      <c r="H197" s="244"/>
      <c r="I197" s="244"/>
      <c r="J197" s="159"/>
      <c r="K197" s="161">
        <v>57.2</v>
      </c>
      <c r="L197" s="159"/>
      <c r="M197" s="159"/>
      <c r="N197" s="159"/>
      <c r="O197" s="159"/>
      <c r="P197" s="159"/>
      <c r="Q197" s="159"/>
      <c r="R197" s="162"/>
      <c r="T197" s="163"/>
      <c r="U197" s="159"/>
      <c r="V197" s="159"/>
      <c r="W197" s="159"/>
      <c r="X197" s="159"/>
      <c r="Y197" s="159"/>
      <c r="Z197" s="159"/>
      <c r="AA197" s="164"/>
      <c r="AT197" s="165" t="s">
        <v>181</v>
      </c>
      <c r="AU197" s="165" t="s">
        <v>123</v>
      </c>
      <c r="AV197" s="11" t="s">
        <v>178</v>
      </c>
      <c r="AW197" s="11" t="s">
        <v>33</v>
      </c>
      <c r="AX197" s="11" t="s">
        <v>22</v>
      </c>
      <c r="AY197" s="165" t="s">
        <v>173</v>
      </c>
    </row>
    <row r="198" spans="2:65" s="1" customFormat="1" ht="38.25" customHeight="1">
      <c r="B198" s="140"/>
      <c r="C198" s="166" t="s">
        <v>315</v>
      </c>
      <c r="D198" s="166" t="s">
        <v>218</v>
      </c>
      <c r="E198" s="167" t="s">
        <v>1239</v>
      </c>
      <c r="F198" s="247" t="s">
        <v>1240</v>
      </c>
      <c r="G198" s="247"/>
      <c r="H198" s="247"/>
      <c r="I198" s="247"/>
      <c r="J198" s="168" t="s">
        <v>249</v>
      </c>
      <c r="K198" s="169">
        <v>58.344000000000001</v>
      </c>
      <c r="L198" s="248"/>
      <c r="M198" s="248"/>
      <c r="N198" s="248">
        <f>ROUND(L198*K198,2)</f>
        <v>0</v>
      </c>
      <c r="O198" s="240"/>
      <c r="P198" s="240"/>
      <c r="Q198" s="240"/>
      <c r="R198" s="145"/>
      <c r="T198" s="146" t="s">
        <v>5</v>
      </c>
      <c r="U198" s="43" t="s">
        <v>40</v>
      </c>
      <c r="V198" s="147">
        <v>0</v>
      </c>
      <c r="W198" s="147">
        <f>V198*K198</f>
        <v>0</v>
      </c>
      <c r="X198" s="147">
        <v>4.2999999999999999E-4</v>
      </c>
      <c r="Y198" s="147">
        <f>X198*K198</f>
        <v>2.508792E-2</v>
      </c>
      <c r="Z198" s="147">
        <v>0</v>
      </c>
      <c r="AA198" s="148">
        <f>Z198*K198</f>
        <v>0</v>
      </c>
      <c r="AR198" s="21" t="s">
        <v>212</v>
      </c>
      <c r="AT198" s="21" t="s">
        <v>218</v>
      </c>
      <c r="AU198" s="21" t="s">
        <v>123</v>
      </c>
      <c r="AY198" s="21" t="s">
        <v>173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22</v>
      </c>
      <c r="BK198" s="149">
        <f>ROUND(L198*K198,2)</f>
        <v>0</v>
      </c>
      <c r="BL198" s="21" t="s">
        <v>178</v>
      </c>
      <c r="BM198" s="21" t="s">
        <v>1241</v>
      </c>
    </row>
    <row r="199" spans="2:65" s="1" customFormat="1" ht="16.5" customHeight="1">
      <c r="B199" s="140"/>
      <c r="C199" s="141" t="s">
        <v>325</v>
      </c>
      <c r="D199" s="141" t="s">
        <v>174</v>
      </c>
      <c r="E199" s="142" t="s">
        <v>1146</v>
      </c>
      <c r="F199" s="239" t="s">
        <v>1147</v>
      </c>
      <c r="G199" s="239"/>
      <c r="H199" s="239"/>
      <c r="I199" s="239"/>
      <c r="J199" s="143" t="s">
        <v>249</v>
      </c>
      <c r="K199" s="144">
        <v>57.2</v>
      </c>
      <c r="L199" s="240"/>
      <c r="M199" s="240"/>
      <c r="N199" s="240">
        <f>ROUND(L199*K199,2)</f>
        <v>0</v>
      </c>
      <c r="O199" s="240"/>
      <c r="P199" s="240"/>
      <c r="Q199" s="240"/>
      <c r="R199" s="145"/>
      <c r="T199" s="146" t="s">
        <v>5</v>
      </c>
      <c r="U199" s="43" t="s">
        <v>40</v>
      </c>
      <c r="V199" s="147">
        <v>4.3999999999999997E-2</v>
      </c>
      <c r="W199" s="147">
        <f>V199*K199</f>
        <v>2.5167999999999999</v>
      </c>
      <c r="X199" s="147">
        <v>0</v>
      </c>
      <c r="Y199" s="147">
        <f>X199*K199</f>
        <v>0</v>
      </c>
      <c r="Z199" s="147">
        <v>0</v>
      </c>
      <c r="AA199" s="148">
        <f>Z199*K199</f>
        <v>0</v>
      </c>
      <c r="AR199" s="21" t="s">
        <v>178</v>
      </c>
      <c r="AT199" s="21" t="s">
        <v>174</v>
      </c>
      <c r="AU199" s="21" t="s">
        <v>123</v>
      </c>
      <c r="AY199" s="21" t="s">
        <v>173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22</v>
      </c>
      <c r="BK199" s="149">
        <f>ROUND(L199*K199,2)</f>
        <v>0</v>
      </c>
      <c r="BL199" s="21" t="s">
        <v>178</v>
      </c>
      <c r="BM199" s="21" t="s">
        <v>1242</v>
      </c>
    </row>
    <row r="200" spans="2:65" s="1" customFormat="1" ht="25.5" customHeight="1">
      <c r="B200" s="140"/>
      <c r="C200" s="141" t="s">
        <v>330</v>
      </c>
      <c r="D200" s="141" t="s">
        <v>174</v>
      </c>
      <c r="E200" s="142" t="s">
        <v>1243</v>
      </c>
      <c r="F200" s="239" t="s">
        <v>1244</v>
      </c>
      <c r="G200" s="239"/>
      <c r="H200" s="239"/>
      <c r="I200" s="239"/>
      <c r="J200" s="143" t="s">
        <v>1245</v>
      </c>
      <c r="K200" s="144">
        <v>1</v>
      </c>
      <c r="L200" s="240"/>
      <c r="M200" s="240"/>
      <c r="N200" s="240">
        <f>ROUND(L200*K200,2)</f>
        <v>0</v>
      </c>
      <c r="O200" s="240"/>
      <c r="P200" s="240"/>
      <c r="Q200" s="240"/>
      <c r="R200" s="145"/>
      <c r="T200" s="146" t="s">
        <v>5</v>
      </c>
      <c r="U200" s="43" t="s">
        <v>40</v>
      </c>
      <c r="V200" s="147">
        <v>0.82799999999999996</v>
      </c>
      <c r="W200" s="147">
        <f>V200*K200</f>
        <v>0.82799999999999996</v>
      </c>
      <c r="X200" s="147">
        <v>1.8000000000000001E-4</v>
      </c>
      <c r="Y200" s="147">
        <f>X200*K200</f>
        <v>1.8000000000000001E-4</v>
      </c>
      <c r="Z200" s="147">
        <v>0</v>
      </c>
      <c r="AA200" s="148">
        <f>Z200*K200</f>
        <v>0</v>
      </c>
      <c r="AR200" s="21" t="s">
        <v>178</v>
      </c>
      <c r="AT200" s="21" t="s">
        <v>174</v>
      </c>
      <c r="AU200" s="21" t="s">
        <v>123</v>
      </c>
      <c r="AY200" s="21" t="s">
        <v>173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1" t="s">
        <v>22</v>
      </c>
      <c r="BK200" s="149">
        <f>ROUND(L200*K200,2)</f>
        <v>0</v>
      </c>
      <c r="BL200" s="21" t="s">
        <v>178</v>
      </c>
      <c r="BM200" s="21" t="s">
        <v>1246</v>
      </c>
    </row>
    <row r="201" spans="2:65" s="1" customFormat="1" ht="25.5" customHeight="1">
      <c r="B201" s="140"/>
      <c r="C201" s="141" t="s">
        <v>337</v>
      </c>
      <c r="D201" s="141" t="s">
        <v>174</v>
      </c>
      <c r="E201" s="142" t="s">
        <v>1149</v>
      </c>
      <c r="F201" s="239" t="s">
        <v>1150</v>
      </c>
      <c r="G201" s="239"/>
      <c r="H201" s="239"/>
      <c r="I201" s="239"/>
      <c r="J201" s="143" t="s">
        <v>270</v>
      </c>
      <c r="K201" s="144">
        <v>2</v>
      </c>
      <c r="L201" s="240"/>
      <c r="M201" s="240"/>
      <c r="N201" s="240">
        <f>ROUND(L201*K201,2)</f>
        <v>0</v>
      </c>
      <c r="O201" s="240"/>
      <c r="P201" s="240"/>
      <c r="Q201" s="240"/>
      <c r="R201" s="145"/>
      <c r="T201" s="146" t="s">
        <v>5</v>
      </c>
      <c r="U201" s="43" t="s">
        <v>40</v>
      </c>
      <c r="V201" s="147">
        <v>10.3</v>
      </c>
      <c r="W201" s="147">
        <f>V201*K201</f>
        <v>20.6</v>
      </c>
      <c r="X201" s="147">
        <v>0.46009</v>
      </c>
      <c r="Y201" s="147">
        <f>X201*K201</f>
        <v>0.92018</v>
      </c>
      <c r="Z201" s="147">
        <v>0</v>
      </c>
      <c r="AA201" s="148">
        <f>Z201*K201</f>
        <v>0</v>
      </c>
      <c r="AR201" s="21" t="s">
        <v>178</v>
      </c>
      <c r="AT201" s="21" t="s">
        <v>174</v>
      </c>
      <c r="AU201" s="21" t="s">
        <v>123</v>
      </c>
      <c r="AY201" s="21" t="s">
        <v>173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22</v>
      </c>
      <c r="BK201" s="149">
        <f>ROUND(L201*K201,2)</f>
        <v>0</v>
      </c>
      <c r="BL201" s="21" t="s">
        <v>178</v>
      </c>
      <c r="BM201" s="21" t="s">
        <v>1247</v>
      </c>
    </row>
    <row r="202" spans="2:65" s="1" customFormat="1" ht="25.5" customHeight="1">
      <c r="B202" s="140"/>
      <c r="C202" s="141" t="s">
        <v>342</v>
      </c>
      <c r="D202" s="141" t="s">
        <v>174</v>
      </c>
      <c r="E202" s="142" t="s">
        <v>1248</v>
      </c>
      <c r="F202" s="239" t="s">
        <v>1249</v>
      </c>
      <c r="G202" s="239"/>
      <c r="H202" s="239"/>
      <c r="I202" s="239"/>
      <c r="J202" s="143" t="s">
        <v>270</v>
      </c>
      <c r="K202" s="144">
        <v>1</v>
      </c>
      <c r="L202" s="240"/>
      <c r="M202" s="240"/>
      <c r="N202" s="240">
        <f>ROUND(L202*K202,2)</f>
        <v>0</v>
      </c>
      <c r="O202" s="240"/>
      <c r="P202" s="240"/>
      <c r="Q202" s="240"/>
      <c r="R202" s="145"/>
      <c r="T202" s="146" t="s">
        <v>5</v>
      </c>
      <c r="U202" s="43" t="s">
        <v>40</v>
      </c>
      <c r="V202" s="147">
        <v>19.105</v>
      </c>
      <c r="W202" s="147">
        <f>V202*K202</f>
        <v>19.105</v>
      </c>
      <c r="X202" s="147">
        <v>1.92726</v>
      </c>
      <c r="Y202" s="147">
        <f>X202*K202</f>
        <v>1.92726</v>
      </c>
      <c r="Z202" s="147">
        <v>0</v>
      </c>
      <c r="AA202" s="148">
        <f>Z202*K202</f>
        <v>0</v>
      </c>
      <c r="AR202" s="21" t="s">
        <v>178</v>
      </c>
      <c r="AT202" s="21" t="s">
        <v>174</v>
      </c>
      <c r="AU202" s="21" t="s">
        <v>123</v>
      </c>
      <c r="AY202" s="21" t="s">
        <v>173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1" t="s">
        <v>22</v>
      </c>
      <c r="BK202" s="149">
        <f>ROUND(L202*K202,2)</f>
        <v>0</v>
      </c>
      <c r="BL202" s="21" t="s">
        <v>178</v>
      </c>
      <c r="BM202" s="21" t="s">
        <v>1250</v>
      </c>
    </row>
    <row r="203" spans="2:65" s="10" customFormat="1" ht="16.5" customHeight="1">
      <c r="B203" s="150"/>
      <c r="C203" s="151"/>
      <c r="D203" s="151"/>
      <c r="E203" s="152" t="s">
        <v>5</v>
      </c>
      <c r="F203" s="241" t="s">
        <v>1127</v>
      </c>
      <c r="G203" s="242"/>
      <c r="H203" s="242"/>
      <c r="I203" s="242"/>
      <c r="J203" s="151"/>
      <c r="K203" s="153">
        <v>1</v>
      </c>
      <c r="L203" s="151"/>
      <c r="M203" s="151"/>
      <c r="N203" s="151"/>
      <c r="O203" s="151"/>
      <c r="P203" s="151"/>
      <c r="Q203" s="151"/>
      <c r="R203" s="154"/>
      <c r="T203" s="155"/>
      <c r="U203" s="151"/>
      <c r="V203" s="151"/>
      <c r="W203" s="151"/>
      <c r="X203" s="151"/>
      <c r="Y203" s="151"/>
      <c r="Z203" s="151"/>
      <c r="AA203" s="156"/>
      <c r="AT203" s="157" t="s">
        <v>181</v>
      </c>
      <c r="AU203" s="157" t="s">
        <v>123</v>
      </c>
      <c r="AV203" s="10" t="s">
        <v>123</v>
      </c>
      <c r="AW203" s="10" t="s">
        <v>33</v>
      </c>
      <c r="AX203" s="10" t="s">
        <v>75</v>
      </c>
      <c r="AY203" s="157" t="s">
        <v>173</v>
      </c>
    </row>
    <row r="204" spans="2:65" s="11" customFormat="1" ht="16.5" customHeight="1">
      <c r="B204" s="158"/>
      <c r="C204" s="159"/>
      <c r="D204" s="159"/>
      <c r="E204" s="160" t="s">
        <v>5</v>
      </c>
      <c r="F204" s="243" t="s">
        <v>182</v>
      </c>
      <c r="G204" s="244"/>
      <c r="H204" s="244"/>
      <c r="I204" s="244"/>
      <c r="J204" s="159"/>
      <c r="K204" s="161">
        <v>1</v>
      </c>
      <c r="L204" s="159"/>
      <c r="M204" s="159"/>
      <c r="N204" s="159"/>
      <c r="O204" s="159"/>
      <c r="P204" s="159"/>
      <c r="Q204" s="159"/>
      <c r="R204" s="162"/>
      <c r="T204" s="163"/>
      <c r="U204" s="159"/>
      <c r="V204" s="159"/>
      <c r="W204" s="159"/>
      <c r="X204" s="159"/>
      <c r="Y204" s="159"/>
      <c r="Z204" s="159"/>
      <c r="AA204" s="164"/>
      <c r="AT204" s="165" t="s">
        <v>181</v>
      </c>
      <c r="AU204" s="165" t="s">
        <v>123</v>
      </c>
      <c r="AV204" s="11" t="s">
        <v>178</v>
      </c>
      <c r="AW204" s="11" t="s">
        <v>33</v>
      </c>
      <c r="AX204" s="11" t="s">
        <v>22</v>
      </c>
      <c r="AY204" s="165" t="s">
        <v>173</v>
      </c>
    </row>
    <row r="205" spans="2:65" s="1" customFormat="1" ht="38.25" customHeight="1">
      <c r="B205" s="140"/>
      <c r="C205" s="166" t="s">
        <v>346</v>
      </c>
      <c r="D205" s="166" t="s">
        <v>218</v>
      </c>
      <c r="E205" s="167" t="s">
        <v>1251</v>
      </c>
      <c r="F205" s="247" t="s">
        <v>1252</v>
      </c>
      <c r="G205" s="247"/>
      <c r="H205" s="247"/>
      <c r="I205" s="247"/>
      <c r="J205" s="168" t="s">
        <v>270</v>
      </c>
      <c r="K205" s="169">
        <v>1</v>
      </c>
      <c r="L205" s="248"/>
      <c r="M205" s="248"/>
      <c r="N205" s="248">
        <f t="shared" ref="N205:N211" si="0">ROUND(L205*K205,2)</f>
        <v>0</v>
      </c>
      <c r="O205" s="240"/>
      <c r="P205" s="240"/>
      <c r="Q205" s="240"/>
      <c r="R205" s="145"/>
      <c r="T205" s="146" t="s">
        <v>5</v>
      </c>
      <c r="U205" s="43" t="s">
        <v>40</v>
      </c>
      <c r="V205" s="147">
        <v>0</v>
      </c>
      <c r="W205" s="147">
        <f t="shared" ref="W205:W211" si="1">V205*K205</f>
        <v>0</v>
      </c>
      <c r="X205" s="147">
        <v>0.254</v>
      </c>
      <c r="Y205" s="147">
        <f t="shared" ref="Y205:Y211" si="2">X205*K205</f>
        <v>0.254</v>
      </c>
      <c r="Z205" s="147">
        <v>0</v>
      </c>
      <c r="AA205" s="148">
        <f t="shared" ref="AA205:AA211" si="3">Z205*K205</f>
        <v>0</v>
      </c>
      <c r="AR205" s="21" t="s">
        <v>212</v>
      </c>
      <c r="AT205" s="21" t="s">
        <v>218</v>
      </c>
      <c r="AU205" s="21" t="s">
        <v>123</v>
      </c>
      <c r="AY205" s="21" t="s">
        <v>173</v>
      </c>
      <c r="BE205" s="149">
        <f t="shared" ref="BE205:BE211" si="4">IF(U205="základní",N205,0)</f>
        <v>0</v>
      </c>
      <c r="BF205" s="149">
        <f t="shared" ref="BF205:BF211" si="5">IF(U205="snížená",N205,0)</f>
        <v>0</v>
      </c>
      <c r="BG205" s="149">
        <f t="shared" ref="BG205:BG211" si="6">IF(U205="zákl. přenesená",N205,0)</f>
        <v>0</v>
      </c>
      <c r="BH205" s="149">
        <f t="shared" ref="BH205:BH211" si="7">IF(U205="sníž. přenesená",N205,0)</f>
        <v>0</v>
      </c>
      <c r="BI205" s="149">
        <f t="shared" ref="BI205:BI211" si="8">IF(U205="nulová",N205,0)</f>
        <v>0</v>
      </c>
      <c r="BJ205" s="21" t="s">
        <v>22</v>
      </c>
      <c r="BK205" s="149">
        <f t="shared" ref="BK205:BK211" si="9">ROUND(L205*K205,2)</f>
        <v>0</v>
      </c>
      <c r="BL205" s="21" t="s">
        <v>178</v>
      </c>
      <c r="BM205" s="21" t="s">
        <v>1253</v>
      </c>
    </row>
    <row r="206" spans="2:65" s="1" customFormat="1" ht="38.25" customHeight="1">
      <c r="B206" s="140"/>
      <c r="C206" s="166" t="s">
        <v>351</v>
      </c>
      <c r="D206" s="166" t="s">
        <v>218</v>
      </c>
      <c r="E206" s="167" t="s">
        <v>1254</v>
      </c>
      <c r="F206" s="247" t="s">
        <v>1255</v>
      </c>
      <c r="G206" s="247"/>
      <c r="H206" s="247"/>
      <c r="I206" s="247"/>
      <c r="J206" s="168" t="s">
        <v>270</v>
      </c>
      <c r="K206" s="169">
        <v>1</v>
      </c>
      <c r="L206" s="248"/>
      <c r="M206" s="248"/>
      <c r="N206" s="248">
        <f t="shared" si="0"/>
        <v>0</v>
      </c>
      <c r="O206" s="240"/>
      <c r="P206" s="240"/>
      <c r="Q206" s="240"/>
      <c r="R206" s="145"/>
      <c r="T206" s="146" t="s">
        <v>5</v>
      </c>
      <c r="U206" s="43" t="s">
        <v>40</v>
      </c>
      <c r="V206" s="147">
        <v>0</v>
      </c>
      <c r="W206" s="147">
        <f t="shared" si="1"/>
        <v>0</v>
      </c>
      <c r="X206" s="147">
        <v>0.50600000000000001</v>
      </c>
      <c r="Y206" s="147">
        <f t="shared" si="2"/>
        <v>0.50600000000000001</v>
      </c>
      <c r="Z206" s="147">
        <v>0</v>
      </c>
      <c r="AA206" s="148">
        <f t="shared" si="3"/>
        <v>0</v>
      </c>
      <c r="AR206" s="21" t="s">
        <v>212</v>
      </c>
      <c r="AT206" s="21" t="s">
        <v>218</v>
      </c>
      <c r="AU206" s="21" t="s">
        <v>123</v>
      </c>
      <c r="AY206" s="21" t="s">
        <v>173</v>
      </c>
      <c r="BE206" s="149">
        <f t="shared" si="4"/>
        <v>0</v>
      </c>
      <c r="BF206" s="149">
        <f t="shared" si="5"/>
        <v>0</v>
      </c>
      <c r="BG206" s="149">
        <f t="shared" si="6"/>
        <v>0</v>
      </c>
      <c r="BH206" s="149">
        <f t="shared" si="7"/>
        <v>0</v>
      </c>
      <c r="BI206" s="149">
        <f t="shared" si="8"/>
        <v>0</v>
      </c>
      <c r="BJ206" s="21" t="s">
        <v>22</v>
      </c>
      <c r="BK206" s="149">
        <f t="shared" si="9"/>
        <v>0</v>
      </c>
      <c r="BL206" s="21" t="s">
        <v>178</v>
      </c>
      <c r="BM206" s="21" t="s">
        <v>1256</v>
      </c>
    </row>
    <row r="207" spans="2:65" s="1" customFormat="1" ht="25.5" customHeight="1">
      <c r="B207" s="140"/>
      <c r="C207" s="166" t="s">
        <v>355</v>
      </c>
      <c r="D207" s="166" t="s">
        <v>218</v>
      </c>
      <c r="E207" s="167" t="s">
        <v>1257</v>
      </c>
      <c r="F207" s="247" t="s">
        <v>1258</v>
      </c>
      <c r="G207" s="247"/>
      <c r="H207" s="247"/>
      <c r="I207" s="247"/>
      <c r="J207" s="168" t="s">
        <v>270</v>
      </c>
      <c r="K207" s="169">
        <v>1</v>
      </c>
      <c r="L207" s="248"/>
      <c r="M207" s="248"/>
      <c r="N207" s="248">
        <f t="shared" si="0"/>
        <v>0</v>
      </c>
      <c r="O207" s="240"/>
      <c r="P207" s="240"/>
      <c r="Q207" s="240"/>
      <c r="R207" s="145"/>
      <c r="T207" s="146" t="s">
        <v>5</v>
      </c>
      <c r="U207" s="43" t="s">
        <v>40</v>
      </c>
      <c r="V207" s="147">
        <v>0</v>
      </c>
      <c r="W207" s="147">
        <f t="shared" si="1"/>
        <v>0</v>
      </c>
      <c r="X207" s="147">
        <v>6.4000000000000001E-2</v>
      </c>
      <c r="Y207" s="147">
        <f t="shared" si="2"/>
        <v>6.4000000000000001E-2</v>
      </c>
      <c r="Z207" s="147">
        <v>0</v>
      </c>
      <c r="AA207" s="148">
        <f t="shared" si="3"/>
        <v>0</v>
      </c>
      <c r="AR207" s="21" t="s">
        <v>212</v>
      </c>
      <c r="AT207" s="21" t="s">
        <v>218</v>
      </c>
      <c r="AU207" s="21" t="s">
        <v>123</v>
      </c>
      <c r="AY207" s="21" t="s">
        <v>173</v>
      </c>
      <c r="BE207" s="149">
        <f t="shared" si="4"/>
        <v>0</v>
      </c>
      <c r="BF207" s="149">
        <f t="shared" si="5"/>
        <v>0</v>
      </c>
      <c r="BG207" s="149">
        <f t="shared" si="6"/>
        <v>0</v>
      </c>
      <c r="BH207" s="149">
        <f t="shared" si="7"/>
        <v>0</v>
      </c>
      <c r="BI207" s="149">
        <f t="shared" si="8"/>
        <v>0</v>
      </c>
      <c r="BJ207" s="21" t="s">
        <v>22</v>
      </c>
      <c r="BK207" s="149">
        <f t="shared" si="9"/>
        <v>0</v>
      </c>
      <c r="BL207" s="21" t="s">
        <v>178</v>
      </c>
      <c r="BM207" s="21" t="s">
        <v>1259</v>
      </c>
    </row>
    <row r="208" spans="2:65" s="1" customFormat="1" ht="25.5" customHeight="1">
      <c r="B208" s="140"/>
      <c r="C208" s="166" t="s">
        <v>360</v>
      </c>
      <c r="D208" s="166" t="s">
        <v>218</v>
      </c>
      <c r="E208" s="167" t="s">
        <v>1260</v>
      </c>
      <c r="F208" s="247" t="s">
        <v>1261</v>
      </c>
      <c r="G208" s="247"/>
      <c r="H208" s="247"/>
      <c r="I208" s="247"/>
      <c r="J208" s="168" t="s">
        <v>270</v>
      </c>
      <c r="K208" s="169">
        <v>1</v>
      </c>
      <c r="L208" s="248"/>
      <c r="M208" s="248"/>
      <c r="N208" s="248">
        <f t="shared" si="0"/>
        <v>0</v>
      </c>
      <c r="O208" s="240"/>
      <c r="P208" s="240"/>
      <c r="Q208" s="240"/>
      <c r="R208" s="145"/>
      <c r="T208" s="146" t="s">
        <v>5</v>
      </c>
      <c r="U208" s="43" t="s">
        <v>40</v>
      </c>
      <c r="V208" s="147">
        <v>0</v>
      </c>
      <c r="W208" s="147">
        <f t="shared" si="1"/>
        <v>0</v>
      </c>
      <c r="X208" s="147">
        <v>6.4000000000000001E-2</v>
      </c>
      <c r="Y208" s="147">
        <f t="shared" si="2"/>
        <v>6.4000000000000001E-2</v>
      </c>
      <c r="Z208" s="147">
        <v>0</v>
      </c>
      <c r="AA208" s="148">
        <f t="shared" si="3"/>
        <v>0</v>
      </c>
      <c r="AR208" s="21" t="s">
        <v>212</v>
      </c>
      <c r="AT208" s="21" t="s">
        <v>218</v>
      </c>
      <c r="AU208" s="21" t="s">
        <v>123</v>
      </c>
      <c r="AY208" s="21" t="s">
        <v>173</v>
      </c>
      <c r="BE208" s="149">
        <f t="shared" si="4"/>
        <v>0</v>
      </c>
      <c r="BF208" s="149">
        <f t="shared" si="5"/>
        <v>0</v>
      </c>
      <c r="BG208" s="149">
        <f t="shared" si="6"/>
        <v>0</v>
      </c>
      <c r="BH208" s="149">
        <f t="shared" si="7"/>
        <v>0</v>
      </c>
      <c r="BI208" s="149">
        <f t="shared" si="8"/>
        <v>0</v>
      </c>
      <c r="BJ208" s="21" t="s">
        <v>22</v>
      </c>
      <c r="BK208" s="149">
        <f t="shared" si="9"/>
        <v>0</v>
      </c>
      <c r="BL208" s="21" t="s">
        <v>178</v>
      </c>
      <c r="BM208" s="21" t="s">
        <v>1262</v>
      </c>
    </row>
    <row r="209" spans="2:65" s="1" customFormat="1" ht="25.5" customHeight="1">
      <c r="B209" s="140"/>
      <c r="C209" s="166" t="s">
        <v>365</v>
      </c>
      <c r="D209" s="166" t="s">
        <v>218</v>
      </c>
      <c r="E209" s="167" t="s">
        <v>1263</v>
      </c>
      <c r="F209" s="247" t="s">
        <v>1264</v>
      </c>
      <c r="G209" s="247"/>
      <c r="H209" s="247"/>
      <c r="I209" s="247"/>
      <c r="J209" s="168" t="s">
        <v>270</v>
      </c>
      <c r="K209" s="169">
        <v>1</v>
      </c>
      <c r="L209" s="248"/>
      <c r="M209" s="248"/>
      <c r="N209" s="248">
        <f t="shared" si="0"/>
        <v>0</v>
      </c>
      <c r="O209" s="240"/>
      <c r="P209" s="240"/>
      <c r="Q209" s="240"/>
      <c r="R209" s="145"/>
      <c r="T209" s="146" t="s">
        <v>5</v>
      </c>
      <c r="U209" s="43" t="s">
        <v>40</v>
      </c>
      <c r="V209" s="147">
        <v>0</v>
      </c>
      <c r="W209" s="147">
        <f t="shared" si="1"/>
        <v>0</v>
      </c>
      <c r="X209" s="147">
        <v>1.87</v>
      </c>
      <c r="Y209" s="147">
        <f t="shared" si="2"/>
        <v>1.87</v>
      </c>
      <c r="Z209" s="147">
        <v>0</v>
      </c>
      <c r="AA209" s="148">
        <f t="shared" si="3"/>
        <v>0</v>
      </c>
      <c r="AR209" s="21" t="s">
        <v>212</v>
      </c>
      <c r="AT209" s="21" t="s">
        <v>218</v>
      </c>
      <c r="AU209" s="21" t="s">
        <v>123</v>
      </c>
      <c r="AY209" s="21" t="s">
        <v>173</v>
      </c>
      <c r="BE209" s="149">
        <f t="shared" si="4"/>
        <v>0</v>
      </c>
      <c r="BF209" s="149">
        <f t="shared" si="5"/>
        <v>0</v>
      </c>
      <c r="BG209" s="149">
        <f t="shared" si="6"/>
        <v>0</v>
      </c>
      <c r="BH209" s="149">
        <f t="shared" si="7"/>
        <v>0</v>
      </c>
      <c r="BI209" s="149">
        <f t="shared" si="8"/>
        <v>0</v>
      </c>
      <c r="BJ209" s="21" t="s">
        <v>22</v>
      </c>
      <c r="BK209" s="149">
        <f t="shared" si="9"/>
        <v>0</v>
      </c>
      <c r="BL209" s="21" t="s">
        <v>178</v>
      </c>
      <c r="BM209" s="21" t="s">
        <v>1265</v>
      </c>
    </row>
    <row r="210" spans="2:65" s="1" customFormat="1" ht="25.5" customHeight="1">
      <c r="B210" s="140"/>
      <c r="C210" s="166" t="s">
        <v>369</v>
      </c>
      <c r="D210" s="166" t="s">
        <v>218</v>
      </c>
      <c r="E210" s="167" t="s">
        <v>1266</v>
      </c>
      <c r="F210" s="247" t="s">
        <v>1267</v>
      </c>
      <c r="G210" s="247"/>
      <c r="H210" s="247"/>
      <c r="I210" s="247"/>
      <c r="J210" s="168" t="s">
        <v>270</v>
      </c>
      <c r="K210" s="169">
        <v>1</v>
      </c>
      <c r="L210" s="248"/>
      <c r="M210" s="248"/>
      <c r="N210" s="248">
        <f t="shared" si="0"/>
        <v>0</v>
      </c>
      <c r="O210" s="240"/>
      <c r="P210" s="240"/>
      <c r="Q210" s="240"/>
      <c r="R210" s="145"/>
      <c r="T210" s="146" t="s">
        <v>5</v>
      </c>
      <c r="U210" s="43" t="s">
        <v>40</v>
      </c>
      <c r="V210" s="147">
        <v>0</v>
      </c>
      <c r="W210" s="147">
        <f t="shared" si="1"/>
        <v>0</v>
      </c>
      <c r="X210" s="147">
        <v>0.44900000000000001</v>
      </c>
      <c r="Y210" s="147">
        <f t="shared" si="2"/>
        <v>0.44900000000000001</v>
      </c>
      <c r="Z210" s="147">
        <v>0</v>
      </c>
      <c r="AA210" s="148">
        <f t="shared" si="3"/>
        <v>0</v>
      </c>
      <c r="AR210" s="21" t="s">
        <v>212</v>
      </c>
      <c r="AT210" s="21" t="s">
        <v>218</v>
      </c>
      <c r="AU210" s="21" t="s">
        <v>123</v>
      </c>
      <c r="AY210" s="21" t="s">
        <v>173</v>
      </c>
      <c r="BE210" s="149">
        <f t="shared" si="4"/>
        <v>0</v>
      </c>
      <c r="BF210" s="149">
        <f t="shared" si="5"/>
        <v>0</v>
      </c>
      <c r="BG210" s="149">
        <f t="shared" si="6"/>
        <v>0</v>
      </c>
      <c r="BH210" s="149">
        <f t="shared" si="7"/>
        <v>0</v>
      </c>
      <c r="BI210" s="149">
        <f t="shared" si="8"/>
        <v>0</v>
      </c>
      <c r="BJ210" s="21" t="s">
        <v>22</v>
      </c>
      <c r="BK210" s="149">
        <f t="shared" si="9"/>
        <v>0</v>
      </c>
      <c r="BL210" s="21" t="s">
        <v>178</v>
      </c>
      <c r="BM210" s="21" t="s">
        <v>1268</v>
      </c>
    </row>
    <row r="211" spans="2:65" s="1" customFormat="1" ht="25.5" customHeight="1">
      <c r="B211" s="140"/>
      <c r="C211" s="141" t="s">
        <v>373</v>
      </c>
      <c r="D211" s="141" t="s">
        <v>174</v>
      </c>
      <c r="E211" s="142" t="s">
        <v>1269</v>
      </c>
      <c r="F211" s="239" t="s">
        <v>1270</v>
      </c>
      <c r="G211" s="239"/>
      <c r="H211" s="239"/>
      <c r="I211" s="239"/>
      <c r="J211" s="143" t="s">
        <v>270</v>
      </c>
      <c r="K211" s="144">
        <v>1</v>
      </c>
      <c r="L211" s="240"/>
      <c r="M211" s="240"/>
      <c r="N211" s="240">
        <f t="shared" si="0"/>
        <v>0</v>
      </c>
      <c r="O211" s="240"/>
      <c r="P211" s="240"/>
      <c r="Q211" s="240"/>
      <c r="R211" s="145"/>
      <c r="T211" s="146" t="s">
        <v>5</v>
      </c>
      <c r="U211" s="43" t="s">
        <v>40</v>
      </c>
      <c r="V211" s="147">
        <v>2.8660000000000001</v>
      </c>
      <c r="W211" s="147">
        <f t="shared" si="1"/>
        <v>2.8660000000000001</v>
      </c>
      <c r="X211" s="147">
        <v>0</v>
      </c>
      <c r="Y211" s="147">
        <f t="shared" si="2"/>
        <v>0</v>
      </c>
      <c r="Z211" s="147">
        <v>0</v>
      </c>
      <c r="AA211" s="148">
        <f t="shared" si="3"/>
        <v>0</v>
      </c>
      <c r="AR211" s="21" t="s">
        <v>178</v>
      </c>
      <c r="AT211" s="21" t="s">
        <v>174</v>
      </c>
      <c r="AU211" s="21" t="s">
        <v>123</v>
      </c>
      <c r="AY211" s="21" t="s">
        <v>173</v>
      </c>
      <c r="BE211" s="149">
        <f t="shared" si="4"/>
        <v>0</v>
      </c>
      <c r="BF211" s="149">
        <f t="shared" si="5"/>
        <v>0</v>
      </c>
      <c r="BG211" s="149">
        <f t="shared" si="6"/>
        <v>0</v>
      </c>
      <c r="BH211" s="149">
        <f t="shared" si="7"/>
        <v>0</v>
      </c>
      <c r="BI211" s="149">
        <f t="shared" si="8"/>
        <v>0</v>
      </c>
      <c r="BJ211" s="21" t="s">
        <v>22</v>
      </c>
      <c r="BK211" s="149">
        <f t="shared" si="9"/>
        <v>0</v>
      </c>
      <c r="BL211" s="21" t="s">
        <v>178</v>
      </c>
      <c r="BM211" s="21" t="s">
        <v>1271</v>
      </c>
    </row>
    <row r="212" spans="2:65" s="10" customFormat="1" ht="16.5" customHeight="1">
      <c r="B212" s="150"/>
      <c r="C212" s="151"/>
      <c r="D212" s="151"/>
      <c r="E212" s="152" t="s">
        <v>5</v>
      </c>
      <c r="F212" s="241" t="s">
        <v>1127</v>
      </c>
      <c r="G212" s="242"/>
      <c r="H212" s="242"/>
      <c r="I212" s="242"/>
      <c r="J212" s="151"/>
      <c r="K212" s="153">
        <v>1</v>
      </c>
      <c r="L212" s="151"/>
      <c r="M212" s="151"/>
      <c r="N212" s="151"/>
      <c r="O212" s="151"/>
      <c r="P212" s="151"/>
      <c r="Q212" s="151"/>
      <c r="R212" s="154"/>
      <c r="T212" s="155"/>
      <c r="U212" s="151"/>
      <c r="V212" s="151"/>
      <c r="W212" s="151"/>
      <c r="X212" s="151"/>
      <c r="Y212" s="151"/>
      <c r="Z212" s="151"/>
      <c r="AA212" s="156"/>
      <c r="AT212" s="157" t="s">
        <v>181</v>
      </c>
      <c r="AU212" s="157" t="s">
        <v>123</v>
      </c>
      <c r="AV212" s="10" t="s">
        <v>123</v>
      </c>
      <c r="AW212" s="10" t="s">
        <v>33</v>
      </c>
      <c r="AX212" s="10" t="s">
        <v>75</v>
      </c>
      <c r="AY212" s="157" t="s">
        <v>173</v>
      </c>
    </row>
    <row r="213" spans="2:65" s="11" customFormat="1" ht="16.5" customHeight="1">
      <c r="B213" s="158"/>
      <c r="C213" s="159"/>
      <c r="D213" s="159"/>
      <c r="E213" s="160" t="s">
        <v>5</v>
      </c>
      <c r="F213" s="243" t="s">
        <v>182</v>
      </c>
      <c r="G213" s="244"/>
      <c r="H213" s="244"/>
      <c r="I213" s="244"/>
      <c r="J213" s="159"/>
      <c r="K213" s="161">
        <v>1</v>
      </c>
      <c r="L213" s="159"/>
      <c r="M213" s="159"/>
      <c r="N213" s="159"/>
      <c r="O213" s="159"/>
      <c r="P213" s="159"/>
      <c r="Q213" s="159"/>
      <c r="R213" s="162"/>
      <c r="T213" s="163"/>
      <c r="U213" s="159"/>
      <c r="V213" s="159"/>
      <c r="W213" s="159"/>
      <c r="X213" s="159"/>
      <c r="Y213" s="159"/>
      <c r="Z213" s="159"/>
      <c r="AA213" s="164"/>
      <c r="AT213" s="165" t="s">
        <v>181</v>
      </c>
      <c r="AU213" s="165" t="s">
        <v>123</v>
      </c>
      <c r="AV213" s="11" t="s">
        <v>178</v>
      </c>
      <c r="AW213" s="11" t="s">
        <v>33</v>
      </c>
      <c r="AX213" s="11" t="s">
        <v>22</v>
      </c>
      <c r="AY213" s="165" t="s">
        <v>173</v>
      </c>
    </row>
    <row r="214" spans="2:65" s="1" customFormat="1" ht="38.25" customHeight="1">
      <c r="B214" s="140"/>
      <c r="C214" s="141" t="s">
        <v>377</v>
      </c>
      <c r="D214" s="141" t="s">
        <v>174</v>
      </c>
      <c r="E214" s="142" t="s">
        <v>1164</v>
      </c>
      <c r="F214" s="239" t="s">
        <v>1165</v>
      </c>
      <c r="G214" s="239"/>
      <c r="H214" s="239"/>
      <c r="I214" s="239"/>
      <c r="J214" s="143" t="s">
        <v>270</v>
      </c>
      <c r="K214" s="144">
        <v>1</v>
      </c>
      <c r="L214" s="240"/>
      <c r="M214" s="240"/>
      <c r="N214" s="240">
        <f>ROUND(L214*K214,2)</f>
        <v>0</v>
      </c>
      <c r="O214" s="240"/>
      <c r="P214" s="240"/>
      <c r="Q214" s="240"/>
      <c r="R214" s="145"/>
      <c r="T214" s="146" t="s">
        <v>5</v>
      </c>
      <c r="U214" s="43" t="s">
        <v>40</v>
      </c>
      <c r="V214" s="147">
        <v>1.3140000000000001</v>
      </c>
      <c r="W214" s="147">
        <f>V214*K214</f>
        <v>1.3140000000000001</v>
      </c>
      <c r="X214" s="147">
        <v>7.0200000000000002E-3</v>
      </c>
      <c r="Y214" s="147">
        <f>X214*K214</f>
        <v>7.0200000000000002E-3</v>
      </c>
      <c r="Z214" s="147">
        <v>0</v>
      </c>
      <c r="AA214" s="148">
        <f>Z214*K214</f>
        <v>0</v>
      </c>
      <c r="AR214" s="21" t="s">
        <v>178</v>
      </c>
      <c r="AT214" s="21" t="s">
        <v>174</v>
      </c>
      <c r="AU214" s="21" t="s">
        <v>123</v>
      </c>
      <c r="AY214" s="21" t="s">
        <v>173</v>
      </c>
      <c r="BE214" s="149">
        <f>IF(U214="základní",N214,0)</f>
        <v>0</v>
      </c>
      <c r="BF214" s="149">
        <f>IF(U214="snížená",N214,0)</f>
        <v>0</v>
      </c>
      <c r="BG214" s="149">
        <f>IF(U214="zákl. přenesená",N214,0)</f>
        <v>0</v>
      </c>
      <c r="BH214" s="149">
        <f>IF(U214="sníž. přenesená",N214,0)</f>
        <v>0</v>
      </c>
      <c r="BI214" s="149">
        <f>IF(U214="nulová",N214,0)</f>
        <v>0</v>
      </c>
      <c r="BJ214" s="21" t="s">
        <v>22</v>
      </c>
      <c r="BK214" s="149">
        <f>ROUND(L214*K214,2)</f>
        <v>0</v>
      </c>
      <c r="BL214" s="21" t="s">
        <v>178</v>
      </c>
      <c r="BM214" s="21" t="s">
        <v>1272</v>
      </c>
    </row>
    <row r="215" spans="2:65" s="10" customFormat="1" ht="16.5" customHeight="1">
      <c r="B215" s="150"/>
      <c r="C215" s="151"/>
      <c r="D215" s="151"/>
      <c r="E215" s="152" t="s">
        <v>5</v>
      </c>
      <c r="F215" s="241" t="s">
        <v>1127</v>
      </c>
      <c r="G215" s="242"/>
      <c r="H215" s="242"/>
      <c r="I215" s="242"/>
      <c r="J215" s="151"/>
      <c r="K215" s="153">
        <v>1</v>
      </c>
      <c r="L215" s="151"/>
      <c r="M215" s="151"/>
      <c r="N215" s="151"/>
      <c r="O215" s="151"/>
      <c r="P215" s="151"/>
      <c r="Q215" s="151"/>
      <c r="R215" s="154"/>
      <c r="T215" s="155"/>
      <c r="U215" s="151"/>
      <c r="V215" s="151"/>
      <c r="W215" s="151"/>
      <c r="X215" s="151"/>
      <c r="Y215" s="151"/>
      <c r="Z215" s="151"/>
      <c r="AA215" s="156"/>
      <c r="AT215" s="157" t="s">
        <v>181</v>
      </c>
      <c r="AU215" s="157" t="s">
        <v>123</v>
      </c>
      <c r="AV215" s="10" t="s">
        <v>123</v>
      </c>
      <c r="AW215" s="10" t="s">
        <v>33</v>
      </c>
      <c r="AX215" s="10" t="s">
        <v>75</v>
      </c>
      <c r="AY215" s="157" t="s">
        <v>173</v>
      </c>
    </row>
    <row r="216" spans="2:65" s="11" customFormat="1" ht="16.5" customHeight="1">
      <c r="B216" s="158"/>
      <c r="C216" s="159"/>
      <c r="D216" s="159"/>
      <c r="E216" s="160" t="s">
        <v>5</v>
      </c>
      <c r="F216" s="243" t="s">
        <v>182</v>
      </c>
      <c r="G216" s="244"/>
      <c r="H216" s="244"/>
      <c r="I216" s="244"/>
      <c r="J216" s="159"/>
      <c r="K216" s="161">
        <v>1</v>
      </c>
      <c r="L216" s="159"/>
      <c r="M216" s="159"/>
      <c r="N216" s="159"/>
      <c r="O216" s="159"/>
      <c r="P216" s="159"/>
      <c r="Q216" s="159"/>
      <c r="R216" s="162"/>
      <c r="T216" s="163"/>
      <c r="U216" s="159"/>
      <c r="V216" s="159"/>
      <c r="W216" s="159"/>
      <c r="X216" s="159"/>
      <c r="Y216" s="159"/>
      <c r="Z216" s="159"/>
      <c r="AA216" s="164"/>
      <c r="AT216" s="165" t="s">
        <v>181</v>
      </c>
      <c r="AU216" s="165" t="s">
        <v>123</v>
      </c>
      <c r="AV216" s="11" t="s">
        <v>178</v>
      </c>
      <c r="AW216" s="11" t="s">
        <v>33</v>
      </c>
      <c r="AX216" s="11" t="s">
        <v>22</v>
      </c>
      <c r="AY216" s="165" t="s">
        <v>173</v>
      </c>
    </row>
    <row r="217" spans="2:65" s="1" customFormat="1" ht="25.5" customHeight="1">
      <c r="B217" s="140"/>
      <c r="C217" s="166" t="s">
        <v>383</v>
      </c>
      <c r="D217" s="166" t="s">
        <v>218</v>
      </c>
      <c r="E217" s="167" t="s">
        <v>1167</v>
      </c>
      <c r="F217" s="247" t="s">
        <v>1168</v>
      </c>
      <c r="G217" s="247"/>
      <c r="H217" s="247"/>
      <c r="I217" s="247"/>
      <c r="J217" s="168" t="s">
        <v>270</v>
      </c>
      <c r="K217" s="169">
        <v>1</v>
      </c>
      <c r="L217" s="248"/>
      <c r="M217" s="248"/>
      <c r="N217" s="248">
        <f>ROUND(L217*K217,2)</f>
        <v>0</v>
      </c>
      <c r="O217" s="240"/>
      <c r="P217" s="240"/>
      <c r="Q217" s="240"/>
      <c r="R217" s="145"/>
      <c r="T217" s="146" t="s">
        <v>5</v>
      </c>
      <c r="U217" s="43" t="s">
        <v>40</v>
      </c>
      <c r="V217" s="147">
        <v>0</v>
      </c>
      <c r="W217" s="147">
        <f>V217*K217</f>
        <v>0</v>
      </c>
      <c r="X217" s="147">
        <v>0.16200000000000001</v>
      </c>
      <c r="Y217" s="147">
        <f>X217*K217</f>
        <v>0.16200000000000001</v>
      </c>
      <c r="Z217" s="147">
        <v>0</v>
      </c>
      <c r="AA217" s="148">
        <f>Z217*K217</f>
        <v>0</v>
      </c>
      <c r="AR217" s="21" t="s">
        <v>212</v>
      </c>
      <c r="AT217" s="21" t="s">
        <v>218</v>
      </c>
      <c r="AU217" s="21" t="s">
        <v>123</v>
      </c>
      <c r="AY217" s="21" t="s">
        <v>173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1" t="s">
        <v>22</v>
      </c>
      <c r="BK217" s="149">
        <f>ROUND(L217*K217,2)</f>
        <v>0</v>
      </c>
      <c r="BL217" s="21" t="s">
        <v>178</v>
      </c>
      <c r="BM217" s="21" t="s">
        <v>1273</v>
      </c>
    </row>
    <row r="218" spans="2:65" s="1" customFormat="1" ht="38.25" customHeight="1">
      <c r="B218" s="140"/>
      <c r="C218" s="141" t="s">
        <v>388</v>
      </c>
      <c r="D218" s="141" t="s">
        <v>174</v>
      </c>
      <c r="E218" s="142" t="s">
        <v>1274</v>
      </c>
      <c r="F218" s="239" t="s">
        <v>1275</v>
      </c>
      <c r="G218" s="239"/>
      <c r="H218" s="239"/>
      <c r="I218" s="239"/>
      <c r="J218" s="143" t="s">
        <v>177</v>
      </c>
      <c r="K218" s="144">
        <v>3.294</v>
      </c>
      <c r="L218" s="240"/>
      <c r="M218" s="240"/>
      <c r="N218" s="240">
        <f>ROUND(L218*K218,2)</f>
        <v>0</v>
      </c>
      <c r="O218" s="240"/>
      <c r="P218" s="240"/>
      <c r="Q218" s="240"/>
      <c r="R218" s="145"/>
      <c r="T218" s="146" t="s">
        <v>5</v>
      </c>
      <c r="U218" s="43" t="s">
        <v>40</v>
      </c>
      <c r="V218" s="147">
        <v>1.319</v>
      </c>
      <c r="W218" s="147">
        <f>V218*K218</f>
        <v>4.344786</v>
      </c>
      <c r="X218" s="147">
        <v>2.2563399999999998</v>
      </c>
      <c r="Y218" s="147">
        <f>X218*K218</f>
        <v>7.4323839599999992</v>
      </c>
      <c r="Z218" s="147">
        <v>0</v>
      </c>
      <c r="AA218" s="148">
        <f>Z218*K218</f>
        <v>0</v>
      </c>
      <c r="AR218" s="21" t="s">
        <v>178</v>
      </c>
      <c r="AT218" s="21" t="s">
        <v>174</v>
      </c>
      <c r="AU218" s="21" t="s">
        <v>123</v>
      </c>
      <c r="AY218" s="21" t="s">
        <v>173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1" t="s">
        <v>22</v>
      </c>
      <c r="BK218" s="149">
        <f>ROUND(L218*K218,2)</f>
        <v>0</v>
      </c>
      <c r="BL218" s="21" t="s">
        <v>178</v>
      </c>
      <c r="BM218" s="21" t="s">
        <v>1276</v>
      </c>
    </row>
    <row r="219" spans="2:65" s="10" customFormat="1" ht="16.5" customHeight="1">
      <c r="B219" s="150"/>
      <c r="C219" s="151"/>
      <c r="D219" s="151"/>
      <c r="E219" s="152" t="s">
        <v>5</v>
      </c>
      <c r="F219" s="241" t="s">
        <v>1277</v>
      </c>
      <c r="G219" s="242"/>
      <c r="H219" s="242"/>
      <c r="I219" s="242"/>
      <c r="J219" s="151"/>
      <c r="K219" s="153">
        <v>3.294</v>
      </c>
      <c r="L219" s="151"/>
      <c r="M219" s="151"/>
      <c r="N219" s="151"/>
      <c r="O219" s="151"/>
      <c r="P219" s="151"/>
      <c r="Q219" s="151"/>
      <c r="R219" s="154"/>
      <c r="T219" s="155"/>
      <c r="U219" s="151"/>
      <c r="V219" s="151"/>
      <c r="W219" s="151"/>
      <c r="X219" s="151"/>
      <c r="Y219" s="151"/>
      <c r="Z219" s="151"/>
      <c r="AA219" s="156"/>
      <c r="AT219" s="157" t="s">
        <v>181</v>
      </c>
      <c r="AU219" s="157" t="s">
        <v>123</v>
      </c>
      <c r="AV219" s="10" t="s">
        <v>123</v>
      </c>
      <c r="AW219" s="10" t="s">
        <v>33</v>
      </c>
      <c r="AX219" s="10" t="s">
        <v>75</v>
      </c>
      <c r="AY219" s="157" t="s">
        <v>173</v>
      </c>
    </row>
    <row r="220" spans="2:65" s="11" customFormat="1" ht="16.5" customHeight="1">
      <c r="B220" s="158"/>
      <c r="C220" s="159"/>
      <c r="D220" s="159"/>
      <c r="E220" s="160" t="s">
        <v>5</v>
      </c>
      <c r="F220" s="243" t="s">
        <v>182</v>
      </c>
      <c r="G220" s="244"/>
      <c r="H220" s="244"/>
      <c r="I220" s="244"/>
      <c r="J220" s="159"/>
      <c r="K220" s="161">
        <v>3.294</v>
      </c>
      <c r="L220" s="159"/>
      <c r="M220" s="159"/>
      <c r="N220" s="159"/>
      <c r="O220" s="159"/>
      <c r="P220" s="159"/>
      <c r="Q220" s="159"/>
      <c r="R220" s="162"/>
      <c r="T220" s="163"/>
      <c r="U220" s="159"/>
      <c r="V220" s="159"/>
      <c r="W220" s="159"/>
      <c r="X220" s="159"/>
      <c r="Y220" s="159"/>
      <c r="Z220" s="159"/>
      <c r="AA220" s="164"/>
      <c r="AT220" s="165" t="s">
        <v>181</v>
      </c>
      <c r="AU220" s="165" t="s">
        <v>123</v>
      </c>
      <c r="AV220" s="11" t="s">
        <v>178</v>
      </c>
      <c r="AW220" s="11" t="s">
        <v>33</v>
      </c>
      <c r="AX220" s="11" t="s">
        <v>22</v>
      </c>
      <c r="AY220" s="165" t="s">
        <v>173</v>
      </c>
    </row>
    <row r="221" spans="2:65" s="9" customFormat="1" ht="29.85" customHeight="1">
      <c r="B221" s="129"/>
      <c r="C221" s="130"/>
      <c r="D221" s="139" t="s">
        <v>141</v>
      </c>
      <c r="E221" s="139"/>
      <c r="F221" s="139"/>
      <c r="G221" s="139"/>
      <c r="H221" s="139"/>
      <c r="I221" s="139"/>
      <c r="J221" s="139"/>
      <c r="K221" s="139"/>
      <c r="L221" s="139"/>
      <c r="M221" s="139"/>
      <c r="N221" s="259">
        <f>BK221</f>
        <v>0</v>
      </c>
      <c r="O221" s="260"/>
      <c r="P221" s="260"/>
      <c r="Q221" s="260"/>
      <c r="R221" s="132"/>
      <c r="T221" s="133"/>
      <c r="U221" s="130"/>
      <c r="V221" s="130"/>
      <c r="W221" s="134">
        <f>W222</f>
        <v>44.940199999999997</v>
      </c>
      <c r="X221" s="130"/>
      <c r="Y221" s="134">
        <f>Y222</f>
        <v>0</v>
      </c>
      <c r="Z221" s="130"/>
      <c r="AA221" s="135">
        <f>AA222</f>
        <v>0</v>
      </c>
      <c r="AR221" s="136" t="s">
        <v>22</v>
      </c>
      <c r="AT221" s="137" t="s">
        <v>74</v>
      </c>
      <c r="AU221" s="137" t="s">
        <v>22</v>
      </c>
      <c r="AY221" s="136" t="s">
        <v>173</v>
      </c>
      <c r="BK221" s="138">
        <f>BK222</f>
        <v>0</v>
      </c>
    </row>
    <row r="222" spans="2:65" s="1" customFormat="1" ht="25.5" customHeight="1">
      <c r="B222" s="140"/>
      <c r="C222" s="141" t="s">
        <v>393</v>
      </c>
      <c r="D222" s="141" t="s">
        <v>174</v>
      </c>
      <c r="E222" s="142" t="s">
        <v>1176</v>
      </c>
      <c r="F222" s="239" t="s">
        <v>1177</v>
      </c>
      <c r="G222" s="239"/>
      <c r="H222" s="239"/>
      <c r="I222" s="239"/>
      <c r="J222" s="143" t="s">
        <v>209</v>
      </c>
      <c r="K222" s="144">
        <v>30.364999999999998</v>
      </c>
      <c r="L222" s="240"/>
      <c r="M222" s="240"/>
      <c r="N222" s="240">
        <f>ROUND(L222*K222,2)</f>
        <v>0</v>
      </c>
      <c r="O222" s="240"/>
      <c r="P222" s="240"/>
      <c r="Q222" s="240"/>
      <c r="R222" s="145"/>
      <c r="T222" s="146" t="s">
        <v>5</v>
      </c>
      <c r="U222" s="180" t="s">
        <v>40</v>
      </c>
      <c r="V222" s="181">
        <v>1.48</v>
      </c>
      <c r="W222" s="181">
        <f>V222*K222</f>
        <v>44.940199999999997</v>
      </c>
      <c r="X222" s="181">
        <v>0</v>
      </c>
      <c r="Y222" s="181">
        <f>X222*K222</f>
        <v>0</v>
      </c>
      <c r="Z222" s="181">
        <v>0</v>
      </c>
      <c r="AA222" s="182">
        <f>Z222*K222</f>
        <v>0</v>
      </c>
      <c r="AR222" s="21" t="s">
        <v>178</v>
      </c>
      <c r="AT222" s="21" t="s">
        <v>174</v>
      </c>
      <c r="AU222" s="21" t="s">
        <v>123</v>
      </c>
      <c r="AY222" s="21" t="s">
        <v>173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1" t="s">
        <v>22</v>
      </c>
      <c r="BK222" s="149">
        <f>ROUND(L222*K222,2)</f>
        <v>0</v>
      </c>
      <c r="BL222" s="21" t="s">
        <v>178</v>
      </c>
      <c r="BM222" s="21" t="s">
        <v>1278</v>
      </c>
    </row>
    <row r="223" spans="2:65" s="1" customFormat="1" ht="6.95" customHeight="1">
      <c r="B223" s="58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60"/>
    </row>
  </sheetData>
  <mergeCells count="252">
    <mergeCell ref="H1:K1"/>
    <mergeCell ref="S2:AC2"/>
    <mergeCell ref="F222:I222"/>
    <mergeCell ref="L222:M222"/>
    <mergeCell ref="N222:Q222"/>
    <mergeCell ref="N115:Q115"/>
    <mergeCell ref="N116:Q116"/>
    <mergeCell ref="N117:Q117"/>
    <mergeCell ref="N179:Q179"/>
    <mergeCell ref="N183:Q183"/>
    <mergeCell ref="N190:Q190"/>
    <mergeCell ref="N221:Q221"/>
    <mergeCell ref="F216:I216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188:I188"/>
    <mergeCell ref="F189:I189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81:I181"/>
    <mergeCell ref="F182:I182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L174:M174"/>
    <mergeCell ref="N174:Q174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49:I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0"/>
  <sheetViews>
    <sheetView showGridLines="0" workbookViewId="0">
      <pane ySplit="1" topLeftCell="A119" activePane="bottomLeft" state="frozen"/>
      <selection pane="bottomLeft" activeCell="AC121" sqref="AC12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95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1279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N96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ROUND((SUM(BE96:BE97)+SUM(BE115:BE149)), 2)</f>
        <v>0</v>
      </c>
      <c r="I32" s="223"/>
      <c r="J32" s="223"/>
      <c r="K32" s="35"/>
      <c r="L32" s="35"/>
      <c r="M32" s="226">
        <f>ROUND(ROUND((SUM(BE96:BE97)+SUM(BE115:BE149)),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ROUND((SUM(BF96:BF97)+SUM(BF115:BF149)), 2)</f>
        <v>0</v>
      </c>
      <c r="I33" s="223"/>
      <c r="J33" s="223"/>
      <c r="K33" s="35"/>
      <c r="L33" s="35"/>
      <c r="M33" s="226">
        <f>ROUND(ROUND((SUM(BF96:BF97)+SUM(BF115:BF149)),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ROUND((SUM(BG96:BG97)+SUM(BG115:BG149)),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ROUND((SUM(BH96:BH97)+SUM(BH115:BH149)),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ROUND((SUM(BI96:BI97)+SUM(BI115:BI149)),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04 - SO 04 Rekonstrukce stávajícího oplocení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N115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N116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N117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N130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137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N134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139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N146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141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N148</f>
        <v>0</v>
      </c>
      <c r="O94" s="235"/>
      <c r="P94" s="235"/>
      <c r="Q94" s="235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158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31">
        <v>0</v>
      </c>
      <c r="O96" s="236"/>
      <c r="P96" s="236"/>
      <c r="Q96" s="236"/>
      <c r="R96" s="36"/>
      <c r="T96" s="120"/>
      <c r="U96" s="121" t="s">
        <v>39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117</v>
      </c>
      <c r="D98" s="103"/>
      <c r="E98" s="103"/>
      <c r="F98" s="103"/>
      <c r="G98" s="103"/>
      <c r="H98" s="103"/>
      <c r="I98" s="103"/>
      <c r="J98" s="103"/>
      <c r="K98" s="103"/>
      <c r="L98" s="214">
        <f>ROUND(SUM(N88+N96),2)</f>
        <v>0</v>
      </c>
      <c r="M98" s="214"/>
      <c r="N98" s="214"/>
      <c r="O98" s="214"/>
      <c r="P98" s="214"/>
      <c r="Q98" s="214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186" t="s">
        <v>159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17</v>
      </c>
      <c r="D106" s="35"/>
      <c r="E106" s="35"/>
      <c r="F106" s="221" t="str">
        <f>F6</f>
        <v>Rekonstrukce objektu Na Chvalce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5"/>
      <c r="R106" s="36"/>
    </row>
    <row r="107" spans="2:18" s="1" customFormat="1" ht="36.950000000000003" customHeight="1">
      <c r="B107" s="34"/>
      <c r="C107" s="68" t="s">
        <v>125</v>
      </c>
      <c r="D107" s="35"/>
      <c r="E107" s="35"/>
      <c r="F107" s="206" t="str">
        <f>F7</f>
        <v>04 - SO 04 Rekonstrukce stávajícího oplocení</v>
      </c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23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25</v>
      </c>
      <c r="L109" s="35"/>
      <c r="M109" s="224">
        <f>IF(O9="","",O9)</f>
        <v>43108</v>
      </c>
      <c r="N109" s="224"/>
      <c r="O109" s="224"/>
      <c r="P109" s="224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28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32</v>
      </c>
      <c r="L111" s="35"/>
      <c r="M111" s="188" t="str">
        <f>E18</f>
        <v xml:space="preserve"> </v>
      </c>
      <c r="N111" s="188"/>
      <c r="O111" s="188"/>
      <c r="P111" s="188"/>
      <c r="Q111" s="188"/>
      <c r="R111" s="36"/>
    </row>
    <row r="112" spans="2:18" s="1" customFormat="1" ht="14.45" customHeight="1">
      <c r="B112" s="34"/>
      <c r="C112" s="31" t="s">
        <v>31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34</v>
      </c>
      <c r="L112" s="35"/>
      <c r="M112" s="188" t="str">
        <f>E21</f>
        <v xml:space="preserve"> </v>
      </c>
      <c r="N112" s="188"/>
      <c r="O112" s="188"/>
      <c r="P112" s="188"/>
      <c r="Q112" s="188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160</v>
      </c>
      <c r="D114" s="124" t="s">
        <v>161</v>
      </c>
      <c r="E114" s="124" t="s">
        <v>57</v>
      </c>
      <c r="F114" s="237" t="s">
        <v>162</v>
      </c>
      <c r="G114" s="237"/>
      <c r="H114" s="237"/>
      <c r="I114" s="237"/>
      <c r="J114" s="124" t="s">
        <v>163</v>
      </c>
      <c r="K114" s="124" t="s">
        <v>164</v>
      </c>
      <c r="L114" s="237" t="s">
        <v>165</v>
      </c>
      <c r="M114" s="237"/>
      <c r="N114" s="237" t="s">
        <v>131</v>
      </c>
      <c r="O114" s="237"/>
      <c r="P114" s="237"/>
      <c r="Q114" s="238"/>
      <c r="R114" s="125"/>
      <c r="T114" s="75" t="s">
        <v>166</v>
      </c>
      <c r="U114" s="76" t="s">
        <v>39</v>
      </c>
      <c r="V114" s="76" t="s">
        <v>167</v>
      </c>
      <c r="W114" s="76" t="s">
        <v>168</v>
      </c>
      <c r="X114" s="76" t="s">
        <v>169</v>
      </c>
      <c r="Y114" s="76" t="s">
        <v>170</v>
      </c>
      <c r="Z114" s="76" t="s">
        <v>171</v>
      </c>
      <c r="AA114" s="77" t="s">
        <v>172</v>
      </c>
    </row>
    <row r="115" spans="2:65" s="1" customFormat="1" ht="29.25" customHeight="1">
      <c r="B115" s="34"/>
      <c r="C115" s="79" t="s">
        <v>127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56">
        <f>BK115</f>
        <v>0</v>
      </c>
      <c r="O115" s="257"/>
      <c r="P115" s="257"/>
      <c r="Q115" s="257"/>
      <c r="R115" s="36"/>
      <c r="T115" s="78"/>
      <c r="U115" s="50"/>
      <c r="V115" s="50"/>
      <c r="W115" s="126">
        <f>W116</f>
        <v>183.04598999999996</v>
      </c>
      <c r="X115" s="50"/>
      <c r="Y115" s="126">
        <f>Y116</f>
        <v>14.008397759999998</v>
      </c>
      <c r="Z115" s="50"/>
      <c r="AA115" s="127">
        <f>AA116</f>
        <v>0</v>
      </c>
      <c r="AT115" s="21" t="s">
        <v>74</v>
      </c>
      <c r="AU115" s="21" t="s">
        <v>133</v>
      </c>
      <c r="BK115" s="128">
        <f>BK116</f>
        <v>0</v>
      </c>
    </row>
    <row r="116" spans="2:65" s="9" customFormat="1" ht="37.35" customHeight="1">
      <c r="B116" s="129"/>
      <c r="C116" s="130"/>
      <c r="D116" s="131" t="s">
        <v>134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58">
        <f>BK116</f>
        <v>0</v>
      </c>
      <c r="O116" s="232"/>
      <c r="P116" s="232"/>
      <c r="Q116" s="232"/>
      <c r="R116" s="132"/>
      <c r="T116" s="133"/>
      <c r="U116" s="130"/>
      <c r="V116" s="130"/>
      <c r="W116" s="134">
        <f>W117+W130+W134+W146+W148</f>
        <v>183.04598999999996</v>
      </c>
      <c r="X116" s="130"/>
      <c r="Y116" s="134">
        <f>Y117+Y130+Y134+Y146+Y148</f>
        <v>14.008397759999998</v>
      </c>
      <c r="Z116" s="130"/>
      <c r="AA116" s="135">
        <f>AA117+AA130+AA134+AA146+AA148</f>
        <v>0</v>
      </c>
      <c r="AR116" s="136" t="s">
        <v>22</v>
      </c>
      <c r="AT116" s="137" t="s">
        <v>74</v>
      </c>
      <c r="AU116" s="137" t="s">
        <v>75</v>
      </c>
      <c r="AY116" s="136" t="s">
        <v>173</v>
      </c>
      <c r="BK116" s="138">
        <f>BK117+BK130+BK134+BK146+BK148</f>
        <v>0</v>
      </c>
    </row>
    <row r="117" spans="2:65" s="9" customFormat="1" ht="19.899999999999999" customHeight="1">
      <c r="B117" s="129"/>
      <c r="C117" s="130"/>
      <c r="D117" s="139" t="s">
        <v>135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59">
        <f>BK117</f>
        <v>0</v>
      </c>
      <c r="O117" s="260"/>
      <c r="P117" s="260"/>
      <c r="Q117" s="260"/>
      <c r="R117" s="132"/>
      <c r="T117" s="133"/>
      <c r="U117" s="130"/>
      <c r="V117" s="130"/>
      <c r="W117" s="134">
        <f>SUM(W118:W129)</f>
        <v>16.368237999999998</v>
      </c>
      <c r="X117" s="130"/>
      <c r="Y117" s="134">
        <f>SUM(Y118:Y129)</f>
        <v>0</v>
      </c>
      <c r="Z117" s="130"/>
      <c r="AA117" s="135">
        <f>SUM(AA118:AA129)</f>
        <v>0</v>
      </c>
      <c r="AR117" s="136" t="s">
        <v>22</v>
      </c>
      <c r="AT117" s="137" t="s">
        <v>74</v>
      </c>
      <c r="AU117" s="137" t="s">
        <v>22</v>
      </c>
      <c r="AY117" s="136" t="s">
        <v>173</v>
      </c>
      <c r="BK117" s="138">
        <f>SUM(BK118:BK129)</f>
        <v>0</v>
      </c>
    </row>
    <row r="118" spans="2:65" s="1" customFormat="1" ht="25.5" customHeight="1">
      <c r="B118" s="140"/>
      <c r="C118" s="141" t="s">
        <v>22</v>
      </c>
      <c r="D118" s="141" t="s">
        <v>174</v>
      </c>
      <c r="E118" s="142" t="s">
        <v>1280</v>
      </c>
      <c r="F118" s="239" t="s">
        <v>1281</v>
      </c>
      <c r="G118" s="239"/>
      <c r="H118" s="239"/>
      <c r="I118" s="239"/>
      <c r="J118" s="143" t="s">
        <v>177</v>
      </c>
      <c r="K118" s="144">
        <v>4.8639999999999999</v>
      </c>
      <c r="L118" s="240"/>
      <c r="M118" s="240"/>
      <c r="N118" s="240">
        <f>ROUND(L118*K118,2)</f>
        <v>0</v>
      </c>
      <c r="O118" s="240"/>
      <c r="P118" s="240"/>
      <c r="Q118" s="240"/>
      <c r="R118" s="145"/>
      <c r="T118" s="146" t="s">
        <v>5</v>
      </c>
      <c r="U118" s="43" t="s">
        <v>40</v>
      </c>
      <c r="V118" s="147">
        <v>3.14</v>
      </c>
      <c r="W118" s="147">
        <f>V118*K118</f>
        <v>15.272959999999999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178</v>
      </c>
      <c r="AT118" s="21" t="s">
        <v>174</v>
      </c>
      <c r="AU118" s="21" t="s">
        <v>123</v>
      </c>
      <c r="AY118" s="21" t="s">
        <v>173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22</v>
      </c>
      <c r="BK118" s="149">
        <f>ROUND(L118*K118,2)</f>
        <v>0</v>
      </c>
      <c r="BL118" s="21" t="s">
        <v>178</v>
      </c>
      <c r="BM118" s="21" t="s">
        <v>1282</v>
      </c>
    </row>
    <row r="119" spans="2:65" s="10" customFormat="1" ht="16.5" customHeight="1">
      <c r="B119" s="150"/>
      <c r="C119" s="151"/>
      <c r="D119" s="151"/>
      <c r="E119" s="152" t="s">
        <v>5</v>
      </c>
      <c r="F119" s="241" t="s">
        <v>1283</v>
      </c>
      <c r="G119" s="242"/>
      <c r="H119" s="242"/>
      <c r="I119" s="242"/>
      <c r="J119" s="151"/>
      <c r="K119" s="153">
        <v>4.8639999999999999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181</v>
      </c>
      <c r="AU119" s="157" t="s">
        <v>123</v>
      </c>
      <c r="AV119" s="10" t="s">
        <v>123</v>
      </c>
      <c r="AW119" s="10" t="s">
        <v>33</v>
      </c>
      <c r="AX119" s="10" t="s">
        <v>75</v>
      </c>
      <c r="AY119" s="157" t="s">
        <v>173</v>
      </c>
    </row>
    <row r="120" spans="2:65" s="11" customFormat="1" ht="16.5" customHeight="1">
      <c r="B120" s="158"/>
      <c r="C120" s="159"/>
      <c r="D120" s="159"/>
      <c r="E120" s="160" t="s">
        <v>5</v>
      </c>
      <c r="F120" s="243" t="s">
        <v>182</v>
      </c>
      <c r="G120" s="244"/>
      <c r="H120" s="244"/>
      <c r="I120" s="244"/>
      <c r="J120" s="159"/>
      <c r="K120" s="161">
        <v>4.8639999999999999</v>
      </c>
      <c r="L120" s="159"/>
      <c r="M120" s="159"/>
      <c r="N120" s="159"/>
      <c r="O120" s="159"/>
      <c r="P120" s="159"/>
      <c r="Q120" s="159"/>
      <c r="R120" s="162"/>
      <c r="T120" s="163"/>
      <c r="U120" s="159"/>
      <c r="V120" s="159"/>
      <c r="W120" s="159"/>
      <c r="X120" s="159"/>
      <c r="Y120" s="159"/>
      <c r="Z120" s="159"/>
      <c r="AA120" s="164"/>
      <c r="AT120" s="165" t="s">
        <v>181</v>
      </c>
      <c r="AU120" s="165" t="s">
        <v>123</v>
      </c>
      <c r="AV120" s="11" t="s">
        <v>178</v>
      </c>
      <c r="AW120" s="11" t="s">
        <v>33</v>
      </c>
      <c r="AX120" s="11" t="s">
        <v>22</v>
      </c>
      <c r="AY120" s="165" t="s">
        <v>173</v>
      </c>
    </row>
    <row r="121" spans="2:65" s="1" customFormat="1" ht="25.5" customHeight="1">
      <c r="B121" s="140"/>
      <c r="C121" s="141" t="s">
        <v>123</v>
      </c>
      <c r="D121" s="141" t="s">
        <v>174</v>
      </c>
      <c r="E121" s="142" t="s">
        <v>1284</v>
      </c>
      <c r="F121" s="239" t="s">
        <v>1285</v>
      </c>
      <c r="G121" s="239"/>
      <c r="H121" s="239"/>
      <c r="I121" s="239"/>
      <c r="J121" s="143" t="s">
        <v>177</v>
      </c>
      <c r="K121" s="144">
        <v>1.4590000000000001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0.47399999999999998</v>
      </c>
      <c r="W121" s="147">
        <f>V121*K121</f>
        <v>0.69156600000000001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1286</v>
      </c>
    </row>
    <row r="122" spans="2:65" s="10" customFormat="1" ht="16.5" customHeight="1">
      <c r="B122" s="150"/>
      <c r="C122" s="151"/>
      <c r="D122" s="151"/>
      <c r="E122" s="152" t="s">
        <v>5</v>
      </c>
      <c r="F122" s="241" t="s">
        <v>1287</v>
      </c>
      <c r="G122" s="242"/>
      <c r="H122" s="242"/>
      <c r="I122" s="242"/>
      <c r="J122" s="151"/>
      <c r="K122" s="153">
        <v>1.4590000000000001</v>
      </c>
      <c r="L122" s="151"/>
      <c r="M122" s="151"/>
      <c r="N122" s="151"/>
      <c r="O122" s="151"/>
      <c r="P122" s="151"/>
      <c r="Q122" s="151"/>
      <c r="R122" s="154"/>
      <c r="T122" s="155"/>
      <c r="U122" s="151"/>
      <c r="V122" s="151"/>
      <c r="W122" s="151"/>
      <c r="X122" s="151"/>
      <c r="Y122" s="151"/>
      <c r="Z122" s="151"/>
      <c r="AA122" s="156"/>
      <c r="AT122" s="157" t="s">
        <v>181</v>
      </c>
      <c r="AU122" s="157" t="s">
        <v>123</v>
      </c>
      <c r="AV122" s="10" t="s">
        <v>123</v>
      </c>
      <c r="AW122" s="10" t="s">
        <v>33</v>
      </c>
      <c r="AX122" s="10" t="s">
        <v>75</v>
      </c>
      <c r="AY122" s="157" t="s">
        <v>173</v>
      </c>
    </row>
    <row r="123" spans="2:65" s="11" customFormat="1" ht="16.5" customHeight="1">
      <c r="B123" s="158"/>
      <c r="C123" s="159"/>
      <c r="D123" s="159"/>
      <c r="E123" s="160" t="s">
        <v>5</v>
      </c>
      <c r="F123" s="243" t="s">
        <v>182</v>
      </c>
      <c r="G123" s="244"/>
      <c r="H123" s="244"/>
      <c r="I123" s="244"/>
      <c r="J123" s="159"/>
      <c r="K123" s="161">
        <v>1.4590000000000001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181</v>
      </c>
      <c r="AU123" s="165" t="s">
        <v>123</v>
      </c>
      <c r="AV123" s="11" t="s">
        <v>178</v>
      </c>
      <c r="AW123" s="11" t="s">
        <v>33</v>
      </c>
      <c r="AX123" s="11" t="s">
        <v>22</v>
      </c>
      <c r="AY123" s="165" t="s">
        <v>173</v>
      </c>
    </row>
    <row r="124" spans="2:65" s="1" customFormat="1" ht="25.5" customHeight="1">
      <c r="B124" s="140"/>
      <c r="C124" s="141" t="s">
        <v>187</v>
      </c>
      <c r="D124" s="141" t="s">
        <v>174</v>
      </c>
      <c r="E124" s="142" t="s">
        <v>194</v>
      </c>
      <c r="F124" s="239" t="s">
        <v>195</v>
      </c>
      <c r="G124" s="239"/>
      <c r="H124" s="239"/>
      <c r="I124" s="239"/>
      <c r="J124" s="143" t="s">
        <v>177</v>
      </c>
      <c r="K124" s="144">
        <v>4.8639999999999999</v>
      </c>
      <c r="L124" s="240"/>
      <c r="M124" s="240"/>
      <c r="N124" s="240">
        <f>ROUND(L124*K124,2)</f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8.3000000000000004E-2</v>
      </c>
      <c r="W124" s="147">
        <f>V124*K124</f>
        <v>0.40371200000000002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22</v>
      </c>
      <c r="BK124" s="149">
        <f>ROUND(L124*K124,2)</f>
        <v>0</v>
      </c>
      <c r="BL124" s="21" t="s">
        <v>178</v>
      </c>
      <c r="BM124" s="21" t="s">
        <v>1288</v>
      </c>
    </row>
    <row r="125" spans="2:65" s="10" customFormat="1" ht="16.5" customHeight="1">
      <c r="B125" s="150"/>
      <c r="C125" s="151"/>
      <c r="D125" s="151"/>
      <c r="E125" s="152" t="s">
        <v>5</v>
      </c>
      <c r="F125" s="241" t="s">
        <v>1289</v>
      </c>
      <c r="G125" s="242"/>
      <c r="H125" s="242"/>
      <c r="I125" s="242"/>
      <c r="J125" s="151"/>
      <c r="K125" s="153">
        <v>4.8639999999999999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181</v>
      </c>
      <c r="AU125" s="157" t="s">
        <v>123</v>
      </c>
      <c r="AV125" s="10" t="s">
        <v>123</v>
      </c>
      <c r="AW125" s="10" t="s">
        <v>33</v>
      </c>
      <c r="AX125" s="10" t="s">
        <v>75</v>
      </c>
      <c r="AY125" s="157" t="s">
        <v>173</v>
      </c>
    </row>
    <row r="126" spans="2:65" s="11" customFormat="1" ht="16.5" customHeight="1">
      <c r="B126" s="158"/>
      <c r="C126" s="159"/>
      <c r="D126" s="159"/>
      <c r="E126" s="160" t="s">
        <v>5</v>
      </c>
      <c r="F126" s="243" t="s">
        <v>182</v>
      </c>
      <c r="G126" s="244"/>
      <c r="H126" s="244"/>
      <c r="I126" s="244"/>
      <c r="J126" s="159"/>
      <c r="K126" s="161">
        <v>4.8639999999999999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181</v>
      </c>
      <c r="AU126" s="165" t="s">
        <v>123</v>
      </c>
      <c r="AV126" s="11" t="s">
        <v>178</v>
      </c>
      <c r="AW126" s="11" t="s">
        <v>33</v>
      </c>
      <c r="AX126" s="11" t="s">
        <v>22</v>
      </c>
      <c r="AY126" s="165" t="s">
        <v>173</v>
      </c>
    </row>
    <row r="127" spans="2:65" s="1" customFormat="1" ht="25.5" customHeight="1">
      <c r="B127" s="140"/>
      <c r="C127" s="141" t="s">
        <v>178</v>
      </c>
      <c r="D127" s="141" t="s">
        <v>174</v>
      </c>
      <c r="E127" s="142" t="s">
        <v>207</v>
      </c>
      <c r="F127" s="239" t="s">
        <v>208</v>
      </c>
      <c r="G127" s="239"/>
      <c r="H127" s="239"/>
      <c r="I127" s="239"/>
      <c r="J127" s="143" t="s">
        <v>209</v>
      </c>
      <c r="K127" s="144">
        <v>7.782</v>
      </c>
      <c r="L127" s="240"/>
      <c r="M127" s="240"/>
      <c r="N127" s="240">
        <f>ROUND(L127*K127,2)</f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0</v>
      </c>
      <c r="W127" s="147">
        <f>V127*K127</f>
        <v>0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178</v>
      </c>
      <c r="AT127" s="21" t="s">
        <v>174</v>
      </c>
      <c r="AU127" s="21" t="s">
        <v>123</v>
      </c>
      <c r="AY127" s="21" t="s">
        <v>173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22</v>
      </c>
      <c r="BK127" s="149">
        <f>ROUND(L127*K127,2)</f>
        <v>0</v>
      </c>
      <c r="BL127" s="21" t="s">
        <v>178</v>
      </c>
      <c r="BM127" s="21" t="s">
        <v>1290</v>
      </c>
    </row>
    <row r="128" spans="2:65" s="10" customFormat="1" ht="16.5" customHeight="1">
      <c r="B128" s="150"/>
      <c r="C128" s="151"/>
      <c r="D128" s="151"/>
      <c r="E128" s="152" t="s">
        <v>5</v>
      </c>
      <c r="F128" s="241" t="s">
        <v>1291</v>
      </c>
      <c r="G128" s="242"/>
      <c r="H128" s="242"/>
      <c r="I128" s="242"/>
      <c r="J128" s="151"/>
      <c r="K128" s="153">
        <v>7.782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181</v>
      </c>
      <c r="AU128" s="157" t="s">
        <v>123</v>
      </c>
      <c r="AV128" s="10" t="s">
        <v>123</v>
      </c>
      <c r="AW128" s="10" t="s">
        <v>33</v>
      </c>
      <c r="AX128" s="10" t="s">
        <v>75</v>
      </c>
      <c r="AY128" s="157" t="s">
        <v>173</v>
      </c>
    </row>
    <row r="129" spans="2:65" s="11" customFormat="1" ht="16.5" customHeight="1">
      <c r="B129" s="158"/>
      <c r="C129" s="159"/>
      <c r="D129" s="159"/>
      <c r="E129" s="160" t="s">
        <v>5</v>
      </c>
      <c r="F129" s="243" t="s">
        <v>182</v>
      </c>
      <c r="G129" s="244"/>
      <c r="H129" s="244"/>
      <c r="I129" s="244"/>
      <c r="J129" s="159"/>
      <c r="K129" s="161">
        <v>7.782</v>
      </c>
      <c r="L129" s="159"/>
      <c r="M129" s="159"/>
      <c r="N129" s="159"/>
      <c r="O129" s="159"/>
      <c r="P129" s="159"/>
      <c r="Q129" s="159"/>
      <c r="R129" s="162"/>
      <c r="T129" s="163"/>
      <c r="U129" s="159"/>
      <c r="V129" s="159"/>
      <c r="W129" s="159"/>
      <c r="X129" s="159"/>
      <c r="Y129" s="159"/>
      <c r="Z129" s="159"/>
      <c r="AA129" s="164"/>
      <c r="AT129" s="165" t="s">
        <v>181</v>
      </c>
      <c r="AU129" s="165" t="s">
        <v>123</v>
      </c>
      <c r="AV129" s="11" t="s">
        <v>178</v>
      </c>
      <c r="AW129" s="11" t="s">
        <v>33</v>
      </c>
      <c r="AX129" s="11" t="s">
        <v>22</v>
      </c>
      <c r="AY129" s="165" t="s">
        <v>173</v>
      </c>
    </row>
    <row r="130" spans="2:65" s="9" customFormat="1" ht="29.85" customHeight="1">
      <c r="B130" s="129"/>
      <c r="C130" s="130"/>
      <c r="D130" s="139" t="s">
        <v>136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259">
        <f>BK130</f>
        <v>0</v>
      </c>
      <c r="O130" s="260"/>
      <c r="P130" s="260"/>
      <c r="Q130" s="260"/>
      <c r="R130" s="132"/>
      <c r="T130" s="133"/>
      <c r="U130" s="130"/>
      <c r="V130" s="130"/>
      <c r="W130" s="134">
        <f>SUM(W131:W133)</f>
        <v>2.8405759999999995</v>
      </c>
      <c r="X130" s="130"/>
      <c r="Y130" s="134">
        <f>SUM(Y131:Y133)</f>
        <v>10.974837759999998</v>
      </c>
      <c r="Z130" s="130"/>
      <c r="AA130" s="135">
        <f>SUM(AA131:AA133)</f>
        <v>0</v>
      </c>
      <c r="AR130" s="136" t="s">
        <v>22</v>
      </c>
      <c r="AT130" s="137" t="s">
        <v>74</v>
      </c>
      <c r="AU130" s="137" t="s">
        <v>22</v>
      </c>
      <c r="AY130" s="136" t="s">
        <v>173</v>
      </c>
      <c r="BK130" s="138">
        <f>SUM(BK131:BK133)</f>
        <v>0</v>
      </c>
    </row>
    <row r="131" spans="2:65" s="1" customFormat="1" ht="16.5" customHeight="1">
      <c r="B131" s="140"/>
      <c r="C131" s="141" t="s">
        <v>198</v>
      </c>
      <c r="D131" s="141" t="s">
        <v>174</v>
      </c>
      <c r="E131" s="142" t="s">
        <v>1292</v>
      </c>
      <c r="F131" s="239" t="s">
        <v>1293</v>
      </c>
      <c r="G131" s="239"/>
      <c r="H131" s="239"/>
      <c r="I131" s="239"/>
      <c r="J131" s="143" t="s">
        <v>177</v>
      </c>
      <c r="K131" s="144">
        <v>4.8639999999999999</v>
      </c>
      <c r="L131" s="240"/>
      <c r="M131" s="240"/>
      <c r="N131" s="240">
        <f>ROUND(L131*K131,2)</f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0.58399999999999996</v>
      </c>
      <c r="W131" s="147">
        <f>V131*K131</f>
        <v>2.8405759999999995</v>
      </c>
      <c r="X131" s="147">
        <v>2.2563399999999998</v>
      </c>
      <c r="Y131" s="147">
        <f>X131*K131</f>
        <v>10.974837759999998</v>
      </c>
      <c r="Z131" s="147">
        <v>0</v>
      </c>
      <c r="AA131" s="148">
        <f>Z131*K131</f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22</v>
      </c>
      <c r="BK131" s="149">
        <f>ROUND(L131*K131,2)</f>
        <v>0</v>
      </c>
      <c r="BL131" s="21" t="s">
        <v>178</v>
      </c>
      <c r="BM131" s="21" t="s">
        <v>1294</v>
      </c>
    </row>
    <row r="132" spans="2:65" s="10" customFormat="1" ht="16.5" customHeight="1">
      <c r="B132" s="150"/>
      <c r="C132" s="151"/>
      <c r="D132" s="151"/>
      <c r="E132" s="152" t="s">
        <v>5</v>
      </c>
      <c r="F132" s="241" t="s">
        <v>1283</v>
      </c>
      <c r="G132" s="242"/>
      <c r="H132" s="242"/>
      <c r="I132" s="242"/>
      <c r="J132" s="151"/>
      <c r="K132" s="153">
        <v>4.8639999999999999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181</v>
      </c>
      <c r="AU132" s="157" t="s">
        <v>123</v>
      </c>
      <c r="AV132" s="10" t="s">
        <v>123</v>
      </c>
      <c r="AW132" s="10" t="s">
        <v>33</v>
      </c>
      <c r="AX132" s="10" t="s">
        <v>75</v>
      </c>
      <c r="AY132" s="157" t="s">
        <v>173</v>
      </c>
    </row>
    <row r="133" spans="2:65" s="11" customFormat="1" ht="16.5" customHeight="1">
      <c r="B133" s="158"/>
      <c r="C133" s="159"/>
      <c r="D133" s="159"/>
      <c r="E133" s="160" t="s">
        <v>5</v>
      </c>
      <c r="F133" s="243" t="s">
        <v>182</v>
      </c>
      <c r="G133" s="244"/>
      <c r="H133" s="244"/>
      <c r="I133" s="244"/>
      <c r="J133" s="159"/>
      <c r="K133" s="161">
        <v>4.8639999999999999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181</v>
      </c>
      <c r="AU133" s="165" t="s">
        <v>123</v>
      </c>
      <c r="AV133" s="11" t="s">
        <v>178</v>
      </c>
      <c r="AW133" s="11" t="s">
        <v>33</v>
      </c>
      <c r="AX133" s="11" t="s">
        <v>22</v>
      </c>
      <c r="AY133" s="165" t="s">
        <v>173</v>
      </c>
    </row>
    <row r="134" spans="2:65" s="9" customFormat="1" ht="29.85" customHeight="1">
      <c r="B134" s="129"/>
      <c r="C134" s="130"/>
      <c r="D134" s="139" t="s">
        <v>137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259">
        <f>BK134</f>
        <v>0</v>
      </c>
      <c r="O134" s="260"/>
      <c r="P134" s="260"/>
      <c r="Q134" s="260"/>
      <c r="R134" s="132"/>
      <c r="T134" s="133"/>
      <c r="U134" s="130"/>
      <c r="V134" s="130"/>
      <c r="W134" s="134">
        <f>SUM(W135:W145)</f>
        <v>133.05999999999997</v>
      </c>
      <c r="X134" s="130"/>
      <c r="Y134" s="134">
        <f>SUM(Y135:Y145)</f>
        <v>3.03356</v>
      </c>
      <c r="Z134" s="130"/>
      <c r="AA134" s="135">
        <f>SUM(AA135:AA145)</f>
        <v>0</v>
      </c>
      <c r="AR134" s="136" t="s">
        <v>22</v>
      </c>
      <c r="AT134" s="137" t="s">
        <v>74</v>
      </c>
      <c r="AU134" s="137" t="s">
        <v>22</v>
      </c>
      <c r="AY134" s="136" t="s">
        <v>173</v>
      </c>
      <c r="BK134" s="138">
        <f>SUM(BK135:BK145)</f>
        <v>0</v>
      </c>
    </row>
    <row r="135" spans="2:65" s="1" customFormat="1" ht="25.5" customHeight="1">
      <c r="B135" s="140"/>
      <c r="C135" s="141" t="s">
        <v>202</v>
      </c>
      <c r="D135" s="141" t="s">
        <v>174</v>
      </c>
      <c r="E135" s="142" t="s">
        <v>1295</v>
      </c>
      <c r="F135" s="239" t="s">
        <v>1296</v>
      </c>
      <c r="G135" s="239"/>
      <c r="H135" s="239"/>
      <c r="I135" s="239"/>
      <c r="J135" s="143" t="s">
        <v>270</v>
      </c>
      <c r="K135" s="144">
        <v>38</v>
      </c>
      <c r="L135" s="240"/>
      <c r="M135" s="240"/>
      <c r="N135" s="240">
        <f>ROUND(L135*K135,2)</f>
        <v>0</v>
      </c>
      <c r="O135" s="240"/>
      <c r="P135" s="240"/>
      <c r="Q135" s="240"/>
      <c r="R135" s="145"/>
      <c r="T135" s="146" t="s">
        <v>5</v>
      </c>
      <c r="U135" s="43" t="s">
        <v>40</v>
      </c>
      <c r="V135" s="147">
        <v>0.36</v>
      </c>
      <c r="W135" s="147">
        <f>V135*K135</f>
        <v>13.68</v>
      </c>
      <c r="X135" s="147">
        <v>7.0200000000000002E-3</v>
      </c>
      <c r="Y135" s="147">
        <f>X135*K135</f>
        <v>0.26676</v>
      </c>
      <c r="Z135" s="147">
        <v>0</v>
      </c>
      <c r="AA135" s="148">
        <f>Z135*K135</f>
        <v>0</v>
      </c>
      <c r="AR135" s="21" t="s">
        <v>178</v>
      </c>
      <c r="AT135" s="21" t="s">
        <v>174</v>
      </c>
      <c r="AU135" s="21" t="s">
        <v>123</v>
      </c>
      <c r="AY135" s="21" t="s">
        <v>173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22</v>
      </c>
      <c r="BK135" s="149">
        <f>ROUND(L135*K135,2)</f>
        <v>0</v>
      </c>
      <c r="BL135" s="21" t="s">
        <v>178</v>
      </c>
      <c r="BM135" s="21" t="s">
        <v>1297</v>
      </c>
    </row>
    <row r="136" spans="2:65" s="10" customFormat="1" ht="16.5" customHeight="1">
      <c r="B136" s="150"/>
      <c r="C136" s="151"/>
      <c r="D136" s="151"/>
      <c r="E136" s="152" t="s">
        <v>5</v>
      </c>
      <c r="F136" s="241" t="s">
        <v>365</v>
      </c>
      <c r="G136" s="242"/>
      <c r="H136" s="242"/>
      <c r="I136" s="242"/>
      <c r="J136" s="151"/>
      <c r="K136" s="153">
        <v>38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181</v>
      </c>
      <c r="AU136" s="157" t="s">
        <v>123</v>
      </c>
      <c r="AV136" s="10" t="s">
        <v>123</v>
      </c>
      <c r="AW136" s="10" t="s">
        <v>33</v>
      </c>
      <c r="AX136" s="10" t="s">
        <v>75</v>
      </c>
      <c r="AY136" s="157" t="s">
        <v>173</v>
      </c>
    </row>
    <row r="137" spans="2:65" s="11" customFormat="1" ht="16.5" customHeight="1">
      <c r="B137" s="158"/>
      <c r="C137" s="159"/>
      <c r="D137" s="159"/>
      <c r="E137" s="160" t="s">
        <v>5</v>
      </c>
      <c r="F137" s="243" t="s">
        <v>182</v>
      </c>
      <c r="G137" s="244"/>
      <c r="H137" s="244"/>
      <c r="I137" s="244"/>
      <c r="J137" s="159"/>
      <c r="K137" s="161">
        <v>38</v>
      </c>
      <c r="L137" s="159"/>
      <c r="M137" s="159"/>
      <c r="N137" s="159"/>
      <c r="O137" s="159"/>
      <c r="P137" s="159"/>
      <c r="Q137" s="159"/>
      <c r="R137" s="162"/>
      <c r="T137" s="163"/>
      <c r="U137" s="159"/>
      <c r="V137" s="159"/>
      <c r="W137" s="159"/>
      <c r="X137" s="159"/>
      <c r="Y137" s="159"/>
      <c r="Z137" s="159"/>
      <c r="AA137" s="164"/>
      <c r="AT137" s="165" t="s">
        <v>181</v>
      </c>
      <c r="AU137" s="165" t="s">
        <v>123</v>
      </c>
      <c r="AV137" s="11" t="s">
        <v>178</v>
      </c>
      <c r="AW137" s="11" t="s">
        <v>33</v>
      </c>
      <c r="AX137" s="11" t="s">
        <v>22</v>
      </c>
      <c r="AY137" s="165" t="s">
        <v>173</v>
      </c>
    </row>
    <row r="138" spans="2:65" s="1" customFormat="1" ht="25.5" customHeight="1">
      <c r="B138" s="140"/>
      <c r="C138" s="166" t="s">
        <v>206</v>
      </c>
      <c r="D138" s="166" t="s">
        <v>218</v>
      </c>
      <c r="E138" s="167" t="s">
        <v>1298</v>
      </c>
      <c r="F138" s="247" t="s">
        <v>1299</v>
      </c>
      <c r="G138" s="247"/>
      <c r="H138" s="247"/>
      <c r="I138" s="247"/>
      <c r="J138" s="168" t="s">
        <v>270</v>
      </c>
      <c r="K138" s="169">
        <v>38</v>
      </c>
      <c r="L138" s="248"/>
      <c r="M138" s="248"/>
      <c r="N138" s="248">
        <f>ROUND(L138*K138,2)</f>
        <v>0</v>
      </c>
      <c r="O138" s="240"/>
      <c r="P138" s="240"/>
      <c r="Q138" s="240"/>
      <c r="R138" s="145"/>
      <c r="T138" s="146" t="s">
        <v>5</v>
      </c>
      <c r="U138" s="43" t="s">
        <v>40</v>
      </c>
      <c r="V138" s="147">
        <v>0</v>
      </c>
      <c r="W138" s="147">
        <f>V138*K138</f>
        <v>0</v>
      </c>
      <c r="X138" s="147">
        <v>8.0000000000000002E-3</v>
      </c>
      <c r="Y138" s="147">
        <f>X138*K138</f>
        <v>0.30399999999999999</v>
      </c>
      <c r="Z138" s="147">
        <v>0</v>
      </c>
      <c r="AA138" s="148">
        <f>Z138*K138</f>
        <v>0</v>
      </c>
      <c r="AR138" s="21" t="s">
        <v>212</v>
      </c>
      <c r="AT138" s="21" t="s">
        <v>218</v>
      </c>
      <c r="AU138" s="21" t="s">
        <v>123</v>
      </c>
      <c r="AY138" s="21" t="s">
        <v>173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22</v>
      </c>
      <c r="BK138" s="149">
        <f>ROUND(L138*K138,2)</f>
        <v>0</v>
      </c>
      <c r="BL138" s="21" t="s">
        <v>178</v>
      </c>
      <c r="BM138" s="21" t="s">
        <v>1300</v>
      </c>
    </row>
    <row r="139" spans="2:65" s="10" customFormat="1" ht="16.5" customHeight="1">
      <c r="B139" s="150"/>
      <c r="C139" s="151"/>
      <c r="D139" s="151"/>
      <c r="E139" s="152" t="s">
        <v>5</v>
      </c>
      <c r="F139" s="241" t="s">
        <v>365</v>
      </c>
      <c r="G139" s="242"/>
      <c r="H139" s="242"/>
      <c r="I139" s="242"/>
      <c r="J139" s="151"/>
      <c r="K139" s="153">
        <v>38</v>
      </c>
      <c r="L139" s="151"/>
      <c r="M139" s="151"/>
      <c r="N139" s="151"/>
      <c r="O139" s="151"/>
      <c r="P139" s="151"/>
      <c r="Q139" s="151"/>
      <c r="R139" s="154"/>
      <c r="T139" s="155"/>
      <c r="U139" s="151"/>
      <c r="V139" s="151"/>
      <c r="W139" s="151"/>
      <c r="X139" s="151"/>
      <c r="Y139" s="151"/>
      <c r="Z139" s="151"/>
      <c r="AA139" s="156"/>
      <c r="AT139" s="157" t="s">
        <v>181</v>
      </c>
      <c r="AU139" s="157" t="s">
        <v>123</v>
      </c>
      <c r="AV139" s="10" t="s">
        <v>123</v>
      </c>
      <c r="AW139" s="10" t="s">
        <v>33</v>
      </c>
      <c r="AX139" s="10" t="s">
        <v>75</v>
      </c>
      <c r="AY139" s="157" t="s">
        <v>173</v>
      </c>
    </row>
    <row r="140" spans="2:65" s="11" customFormat="1" ht="16.5" customHeight="1">
      <c r="B140" s="158"/>
      <c r="C140" s="159"/>
      <c r="D140" s="159"/>
      <c r="E140" s="160" t="s">
        <v>5</v>
      </c>
      <c r="F140" s="243" t="s">
        <v>182</v>
      </c>
      <c r="G140" s="244"/>
      <c r="H140" s="244"/>
      <c r="I140" s="244"/>
      <c r="J140" s="159"/>
      <c r="K140" s="161">
        <v>38</v>
      </c>
      <c r="L140" s="159"/>
      <c r="M140" s="159"/>
      <c r="N140" s="159"/>
      <c r="O140" s="159"/>
      <c r="P140" s="159"/>
      <c r="Q140" s="159"/>
      <c r="R140" s="162"/>
      <c r="T140" s="163"/>
      <c r="U140" s="159"/>
      <c r="V140" s="159"/>
      <c r="W140" s="159"/>
      <c r="X140" s="159"/>
      <c r="Y140" s="159"/>
      <c r="Z140" s="159"/>
      <c r="AA140" s="164"/>
      <c r="AT140" s="165" t="s">
        <v>181</v>
      </c>
      <c r="AU140" s="165" t="s">
        <v>123</v>
      </c>
      <c r="AV140" s="11" t="s">
        <v>178</v>
      </c>
      <c r="AW140" s="11" t="s">
        <v>33</v>
      </c>
      <c r="AX140" s="11" t="s">
        <v>22</v>
      </c>
      <c r="AY140" s="165" t="s">
        <v>173</v>
      </c>
    </row>
    <row r="141" spans="2:65" s="1" customFormat="1" ht="16.5" customHeight="1">
      <c r="B141" s="140"/>
      <c r="C141" s="141" t="s">
        <v>212</v>
      </c>
      <c r="D141" s="141" t="s">
        <v>174</v>
      </c>
      <c r="E141" s="142" t="s">
        <v>1301</v>
      </c>
      <c r="F141" s="239" t="s">
        <v>1302</v>
      </c>
      <c r="G141" s="239"/>
      <c r="H141" s="239"/>
      <c r="I141" s="239"/>
      <c r="J141" s="143" t="s">
        <v>249</v>
      </c>
      <c r="K141" s="144">
        <v>94</v>
      </c>
      <c r="L141" s="240"/>
      <c r="M141" s="240"/>
      <c r="N141" s="240">
        <f>ROUND(L141*K141,2)</f>
        <v>0</v>
      </c>
      <c r="O141" s="240"/>
      <c r="P141" s="240"/>
      <c r="Q141" s="240"/>
      <c r="R141" s="145"/>
      <c r="T141" s="146" t="s">
        <v>5</v>
      </c>
      <c r="U141" s="43" t="s">
        <v>40</v>
      </c>
      <c r="V141" s="147">
        <v>0.97</v>
      </c>
      <c r="W141" s="147">
        <f>V141*K141</f>
        <v>91.179999999999993</v>
      </c>
      <c r="X141" s="147">
        <v>2.5000000000000001E-2</v>
      </c>
      <c r="Y141" s="147">
        <f>X141*K141</f>
        <v>2.35</v>
      </c>
      <c r="Z141" s="147">
        <v>0</v>
      </c>
      <c r="AA141" s="148">
        <f>Z141*K141</f>
        <v>0</v>
      </c>
      <c r="AR141" s="21" t="s">
        <v>178</v>
      </c>
      <c r="AT141" s="21" t="s">
        <v>174</v>
      </c>
      <c r="AU141" s="21" t="s">
        <v>123</v>
      </c>
      <c r="AY141" s="21" t="s">
        <v>173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22</v>
      </c>
      <c r="BK141" s="149">
        <f>ROUND(L141*K141,2)</f>
        <v>0</v>
      </c>
      <c r="BL141" s="21" t="s">
        <v>178</v>
      </c>
      <c r="BM141" s="21" t="s">
        <v>1303</v>
      </c>
    </row>
    <row r="142" spans="2:65" s="1" customFormat="1" ht="38.25" customHeight="1">
      <c r="B142" s="140"/>
      <c r="C142" s="141" t="s">
        <v>217</v>
      </c>
      <c r="D142" s="141" t="s">
        <v>174</v>
      </c>
      <c r="E142" s="142" t="s">
        <v>1304</v>
      </c>
      <c r="F142" s="239" t="s">
        <v>1305</v>
      </c>
      <c r="G142" s="239"/>
      <c r="H142" s="239"/>
      <c r="I142" s="239"/>
      <c r="J142" s="143" t="s">
        <v>249</v>
      </c>
      <c r="K142" s="144">
        <v>94</v>
      </c>
      <c r="L142" s="240"/>
      <c r="M142" s="240"/>
      <c r="N142" s="240">
        <f>ROUND(L142*K142,2)</f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0.3</v>
      </c>
      <c r="W142" s="147">
        <f>V142*K142</f>
        <v>28.2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1" t="s">
        <v>178</v>
      </c>
      <c r="AT142" s="21" t="s">
        <v>174</v>
      </c>
      <c r="AU142" s="21" t="s">
        <v>123</v>
      </c>
      <c r="AY142" s="21" t="s">
        <v>173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22</v>
      </c>
      <c r="BK142" s="149">
        <f>ROUND(L142*K142,2)</f>
        <v>0</v>
      </c>
      <c r="BL142" s="21" t="s">
        <v>178</v>
      </c>
      <c r="BM142" s="21" t="s">
        <v>1306</v>
      </c>
    </row>
    <row r="143" spans="2:65" s="10" customFormat="1" ht="16.5" customHeight="1">
      <c r="B143" s="150"/>
      <c r="C143" s="151"/>
      <c r="D143" s="151"/>
      <c r="E143" s="152" t="s">
        <v>5</v>
      </c>
      <c r="F143" s="241" t="s">
        <v>1307</v>
      </c>
      <c r="G143" s="242"/>
      <c r="H143" s="242"/>
      <c r="I143" s="242"/>
      <c r="J143" s="151"/>
      <c r="K143" s="153">
        <v>94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181</v>
      </c>
      <c r="AU143" s="157" t="s">
        <v>123</v>
      </c>
      <c r="AV143" s="10" t="s">
        <v>123</v>
      </c>
      <c r="AW143" s="10" t="s">
        <v>33</v>
      </c>
      <c r="AX143" s="10" t="s">
        <v>75</v>
      </c>
      <c r="AY143" s="157" t="s">
        <v>173</v>
      </c>
    </row>
    <row r="144" spans="2:65" s="11" customFormat="1" ht="16.5" customHeight="1">
      <c r="B144" s="158"/>
      <c r="C144" s="159"/>
      <c r="D144" s="159"/>
      <c r="E144" s="160" t="s">
        <v>5</v>
      </c>
      <c r="F144" s="243" t="s">
        <v>182</v>
      </c>
      <c r="G144" s="244"/>
      <c r="H144" s="244"/>
      <c r="I144" s="244"/>
      <c r="J144" s="159"/>
      <c r="K144" s="161">
        <v>94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181</v>
      </c>
      <c r="AU144" s="165" t="s">
        <v>123</v>
      </c>
      <c r="AV144" s="11" t="s">
        <v>178</v>
      </c>
      <c r="AW144" s="11" t="s">
        <v>33</v>
      </c>
      <c r="AX144" s="11" t="s">
        <v>22</v>
      </c>
      <c r="AY144" s="165" t="s">
        <v>173</v>
      </c>
    </row>
    <row r="145" spans="2:65" s="1" customFormat="1" ht="25.5" customHeight="1">
      <c r="B145" s="140"/>
      <c r="C145" s="166" t="s">
        <v>26</v>
      </c>
      <c r="D145" s="166" t="s">
        <v>218</v>
      </c>
      <c r="E145" s="167" t="s">
        <v>1308</v>
      </c>
      <c r="F145" s="247" t="s">
        <v>1309</v>
      </c>
      <c r="G145" s="247"/>
      <c r="H145" s="247"/>
      <c r="I145" s="247"/>
      <c r="J145" s="168" t="s">
        <v>249</v>
      </c>
      <c r="K145" s="169">
        <v>94</v>
      </c>
      <c r="L145" s="248"/>
      <c r="M145" s="248"/>
      <c r="N145" s="248">
        <f>ROUND(L145*K145,2)</f>
        <v>0</v>
      </c>
      <c r="O145" s="240"/>
      <c r="P145" s="240"/>
      <c r="Q145" s="240"/>
      <c r="R145" s="145"/>
      <c r="T145" s="146" t="s">
        <v>5</v>
      </c>
      <c r="U145" s="43" t="s">
        <v>40</v>
      </c>
      <c r="V145" s="147">
        <v>0</v>
      </c>
      <c r="W145" s="147">
        <f>V145*K145</f>
        <v>0</v>
      </c>
      <c r="X145" s="147">
        <v>1.1999999999999999E-3</v>
      </c>
      <c r="Y145" s="147">
        <f>X145*K145</f>
        <v>0.11279999999999998</v>
      </c>
      <c r="Z145" s="147">
        <v>0</v>
      </c>
      <c r="AA145" s="148">
        <f>Z145*K145</f>
        <v>0</v>
      </c>
      <c r="AR145" s="21" t="s">
        <v>212</v>
      </c>
      <c r="AT145" s="21" t="s">
        <v>218</v>
      </c>
      <c r="AU145" s="21" t="s">
        <v>123</v>
      </c>
      <c r="AY145" s="21" t="s">
        <v>173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1" t="s">
        <v>22</v>
      </c>
      <c r="BK145" s="149">
        <f>ROUND(L145*K145,2)</f>
        <v>0</v>
      </c>
      <c r="BL145" s="21" t="s">
        <v>178</v>
      </c>
      <c r="BM145" s="21" t="s">
        <v>1310</v>
      </c>
    </row>
    <row r="146" spans="2:65" s="9" customFormat="1" ht="29.85" customHeight="1">
      <c r="B146" s="129"/>
      <c r="C146" s="130"/>
      <c r="D146" s="139" t="s">
        <v>139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251">
        <f>BK146</f>
        <v>0</v>
      </c>
      <c r="O146" s="252"/>
      <c r="P146" s="252"/>
      <c r="Q146" s="252"/>
      <c r="R146" s="132"/>
      <c r="T146" s="133"/>
      <c r="U146" s="130"/>
      <c r="V146" s="130"/>
      <c r="W146" s="134">
        <f>W147</f>
        <v>21.714000000000002</v>
      </c>
      <c r="X146" s="130"/>
      <c r="Y146" s="134">
        <f>Y147</f>
        <v>0</v>
      </c>
      <c r="Z146" s="130"/>
      <c r="AA146" s="135">
        <f>AA147</f>
        <v>0</v>
      </c>
      <c r="AR146" s="136" t="s">
        <v>22</v>
      </c>
      <c r="AT146" s="137" t="s">
        <v>74</v>
      </c>
      <c r="AU146" s="137" t="s">
        <v>22</v>
      </c>
      <c r="AY146" s="136" t="s">
        <v>173</v>
      </c>
      <c r="BK146" s="138">
        <f>BK147</f>
        <v>0</v>
      </c>
    </row>
    <row r="147" spans="2:65" s="1" customFormat="1" ht="25.5" customHeight="1">
      <c r="B147" s="140"/>
      <c r="C147" s="141" t="s">
        <v>227</v>
      </c>
      <c r="D147" s="141" t="s">
        <v>174</v>
      </c>
      <c r="E147" s="142" t="s">
        <v>1311</v>
      </c>
      <c r="F147" s="239" t="s">
        <v>1312</v>
      </c>
      <c r="G147" s="239"/>
      <c r="H147" s="239"/>
      <c r="I147" s="239"/>
      <c r="J147" s="143" t="s">
        <v>249</v>
      </c>
      <c r="K147" s="144">
        <v>94</v>
      </c>
      <c r="L147" s="240"/>
      <c r="M147" s="240"/>
      <c r="N147" s="240">
        <f>ROUND(L147*K147,2)</f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0.23100000000000001</v>
      </c>
      <c r="W147" s="147">
        <f>V147*K147</f>
        <v>21.714000000000002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22</v>
      </c>
      <c r="BK147" s="149">
        <f>ROUND(L147*K147,2)</f>
        <v>0</v>
      </c>
      <c r="BL147" s="21" t="s">
        <v>178</v>
      </c>
      <c r="BM147" s="21" t="s">
        <v>1313</v>
      </c>
    </row>
    <row r="148" spans="2:65" s="9" customFormat="1" ht="29.85" customHeight="1">
      <c r="B148" s="129"/>
      <c r="C148" s="130"/>
      <c r="D148" s="139" t="s">
        <v>141</v>
      </c>
      <c r="E148" s="139"/>
      <c r="F148" s="139"/>
      <c r="G148" s="139"/>
      <c r="H148" s="139"/>
      <c r="I148" s="139"/>
      <c r="J148" s="139"/>
      <c r="K148" s="139"/>
      <c r="L148" s="139"/>
      <c r="M148" s="139"/>
      <c r="N148" s="251">
        <f>BK148</f>
        <v>0</v>
      </c>
      <c r="O148" s="252"/>
      <c r="P148" s="252"/>
      <c r="Q148" s="252"/>
      <c r="R148" s="132"/>
      <c r="T148" s="133"/>
      <c r="U148" s="130"/>
      <c r="V148" s="130"/>
      <c r="W148" s="134">
        <f>W149</f>
        <v>9.0631760000000003</v>
      </c>
      <c r="X148" s="130"/>
      <c r="Y148" s="134">
        <f>Y149</f>
        <v>0</v>
      </c>
      <c r="Z148" s="130"/>
      <c r="AA148" s="135">
        <f>AA149</f>
        <v>0</v>
      </c>
      <c r="AR148" s="136" t="s">
        <v>22</v>
      </c>
      <c r="AT148" s="137" t="s">
        <v>74</v>
      </c>
      <c r="AU148" s="137" t="s">
        <v>22</v>
      </c>
      <c r="AY148" s="136" t="s">
        <v>173</v>
      </c>
      <c r="BK148" s="138">
        <f>BK149</f>
        <v>0</v>
      </c>
    </row>
    <row r="149" spans="2:65" s="1" customFormat="1" ht="38.25" customHeight="1">
      <c r="B149" s="140"/>
      <c r="C149" s="141" t="s">
        <v>232</v>
      </c>
      <c r="D149" s="141" t="s">
        <v>174</v>
      </c>
      <c r="E149" s="142" t="s">
        <v>1314</v>
      </c>
      <c r="F149" s="239" t="s">
        <v>1315</v>
      </c>
      <c r="G149" s="239"/>
      <c r="H149" s="239"/>
      <c r="I149" s="239"/>
      <c r="J149" s="143" t="s">
        <v>209</v>
      </c>
      <c r="K149" s="144">
        <v>14.007999999999999</v>
      </c>
      <c r="L149" s="240"/>
      <c r="M149" s="240"/>
      <c r="N149" s="240">
        <f>ROUND(L149*K149,2)</f>
        <v>0</v>
      </c>
      <c r="O149" s="240"/>
      <c r="P149" s="240"/>
      <c r="Q149" s="240"/>
      <c r="R149" s="145"/>
      <c r="T149" s="146" t="s">
        <v>5</v>
      </c>
      <c r="U149" s="180" t="s">
        <v>40</v>
      </c>
      <c r="V149" s="181">
        <v>0.64700000000000002</v>
      </c>
      <c r="W149" s="181">
        <f>V149*K149</f>
        <v>9.0631760000000003</v>
      </c>
      <c r="X149" s="181">
        <v>0</v>
      </c>
      <c r="Y149" s="181">
        <f>X149*K149</f>
        <v>0</v>
      </c>
      <c r="Z149" s="181">
        <v>0</v>
      </c>
      <c r="AA149" s="182">
        <f>Z149*K149</f>
        <v>0</v>
      </c>
      <c r="AR149" s="21" t="s">
        <v>178</v>
      </c>
      <c r="AT149" s="21" t="s">
        <v>174</v>
      </c>
      <c r="AU149" s="21" t="s">
        <v>123</v>
      </c>
      <c r="AY149" s="21" t="s">
        <v>173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1" t="s">
        <v>22</v>
      </c>
      <c r="BK149" s="149">
        <f>ROUND(L149*K149,2)</f>
        <v>0</v>
      </c>
      <c r="BL149" s="21" t="s">
        <v>178</v>
      </c>
      <c r="BM149" s="21" t="s">
        <v>1316</v>
      </c>
    </row>
    <row r="150" spans="2:65" s="1" customFormat="1" ht="6.95" customHeight="1">
      <c r="B150" s="58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60"/>
    </row>
  </sheetData>
  <mergeCells count="115">
    <mergeCell ref="H1:K1"/>
    <mergeCell ref="S2:AC2"/>
    <mergeCell ref="F144:I144"/>
    <mergeCell ref="F145:I145"/>
    <mergeCell ref="L145:M145"/>
    <mergeCell ref="N145:Q145"/>
    <mergeCell ref="F147:I147"/>
    <mergeCell ref="L147:M147"/>
    <mergeCell ref="N147:Q147"/>
    <mergeCell ref="F132:I132"/>
    <mergeCell ref="F133:I133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N134:Q134"/>
    <mergeCell ref="F125:I125"/>
    <mergeCell ref="F126:I126"/>
    <mergeCell ref="F127:I127"/>
    <mergeCell ref="L127:M127"/>
    <mergeCell ref="F149:I149"/>
    <mergeCell ref="L149:M149"/>
    <mergeCell ref="N149:Q149"/>
    <mergeCell ref="N146:Q146"/>
    <mergeCell ref="N148:Q148"/>
    <mergeCell ref="F139:I139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N127:Q127"/>
    <mergeCell ref="F128:I128"/>
    <mergeCell ref="F129:I129"/>
    <mergeCell ref="F131:I131"/>
    <mergeCell ref="L131:M131"/>
    <mergeCell ref="N131:Q131"/>
    <mergeCell ref="N130:Q130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115:Q115"/>
    <mergeCell ref="N116:Q116"/>
    <mergeCell ref="N117:Q11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workbookViewId="0">
      <pane ySplit="1" topLeftCell="A122" activePane="bottomLeft" state="frozen"/>
      <selection pane="bottomLeft" activeCell="AD124" sqref="AD1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98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1317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N96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ROUND((SUM(BE96:BE97)+SUM(BE115:BE155)), 2)</f>
        <v>0</v>
      </c>
      <c r="I32" s="223"/>
      <c r="J32" s="223"/>
      <c r="K32" s="35"/>
      <c r="L32" s="35"/>
      <c r="M32" s="226">
        <f>ROUND(ROUND((SUM(BE96:BE97)+SUM(BE115:BE155)),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ROUND((SUM(BF96:BF97)+SUM(BF115:BF155)), 2)</f>
        <v>0</v>
      </c>
      <c r="I33" s="223"/>
      <c r="J33" s="223"/>
      <c r="K33" s="35"/>
      <c r="L33" s="35"/>
      <c r="M33" s="226">
        <f>ROUND(ROUND((SUM(BF96:BF97)+SUM(BF115:BF155)),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ROUND((SUM(BG96:BG97)+SUM(BG115:BG155)),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ROUND((SUM(BH96:BH97)+SUM(BH115:BH155)),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ROUND((SUM(BI96:BI97)+SUM(BI115:BI155)),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05 - SO 05 Stávající oplocení nahrazeno novým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N115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N116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N117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N130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137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N134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139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N152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141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N154</f>
        <v>0</v>
      </c>
      <c r="O94" s="235"/>
      <c r="P94" s="235"/>
      <c r="Q94" s="235"/>
      <c r="R94" s="119"/>
    </row>
    <row r="95" spans="2:47" s="1" customFormat="1" ht="21.7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11" t="s">
        <v>158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31">
        <v>0</v>
      </c>
      <c r="O96" s="236"/>
      <c r="P96" s="236"/>
      <c r="Q96" s="236"/>
      <c r="R96" s="36"/>
      <c r="T96" s="120"/>
      <c r="U96" s="121" t="s">
        <v>39</v>
      </c>
    </row>
    <row r="97" spans="2:18" s="1" customFormat="1" ht="18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18" s="1" customFormat="1" ht="29.25" customHeight="1">
      <c r="B98" s="34"/>
      <c r="C98" s="102" t="s">
        <v>117</v>
      </c>
      <c r="D98" s="103"/>
      <c r="E98" s="103"/>
      <c r="F98" s="103"/>
      <c r="G98" s="103"/>
      <c r="H98" s="103"/>
      <c r="I98" s="103"/>
      <c r="J98" s="103"/>
      <c r="K98" s="103"/>
      <c r="L98" s="214">
        <f>ROUND(SUM(N88+N96),2)</f>
        <v>0</v>
      </c>
      <c r="M98" s="214"/>
      <c r="N98" s="214"/>
      <c r="O98" s="214"/>
      <c r="P98" s="214"/>
      <c r="Q98" s="214"/>
      <c r="R98" s="36"/>
    </row>
    <row r="99" spans="2:18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</row>
    <row r="103" spans="2:18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</row>
    <row r="104" spans="2:18" s="1" customFormat="1" ht="36.950000000000003" customHeight="1">
      <c r="B104" s="34"/>
      <c r="C104" s="186" t="s">
        <v>159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6"/>
    </row>
    <row r="105" spans="2:18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18" s="1" customFormat="1" ht="30" customHeight="1">
      <c r="B106" s="34"/>
      <c r="C106" s="31" t="s">
        <v>17</v>
      </c>
      <c r="D106" s="35"/>
      <c r="E106" s="35"/>
      <c r="F106" s="221" t="str">
        <f>F6</f>
        <v>Rekonstrukce objektu Na Chvalce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5"/>
      <c r="R106" s="36"/>
    </row>
    <row r="107" spans="2:18" s="1" customFormat="1" ht="36.950000000000003" customHeight="1">
      <c r="B107" s="34"/>
      <c r="C107" s="68" t="s">
        <v>125</v>
      </c>
      <c r="D107" s="35"/>
      <c r="E107" s="35"/>
      <c r="F107" s="206" t="str">
        <f>F7</f>
        <v>05 - SO 05 Stávající oplocení nahrazeno novým</v>
      </c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35"/>
      <c r="R107" s="36"/>
    </row>
    <row r="108" spans="2:18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18" s="1" customFormat="1" ht="18" customHeight="1">
      <c r="B109" s="34"/>
      <c r="C109" s="31" t="s">
        <v>23</v>
      </c>
      <c r="D109" s="35"/>
      <c r="E109" s="35"/>
      <c r="F109" s="29" t="str">
        <f>F9</f>
        <v xml:space="preserve"> </v>
      </c>
      <c r="G109" s="35"/>
      <c r="H109" s="35"/>
      <c r="I109" s="35"/>
      <c r="J109" s="35"/>
      <c r="K109" s="31" t="s">
        <v>25</v>
      </c>
      <c r="L109" s="35"/>
      <c r="M109" s="224">
        <f>IF(O9="","",O9)</f>
        <v>43108</v>
      </c>
      <c r="N109" s="224"/>
      <c r="O109" s="224"/>
      <c r="P109" s="224"/>
      <c r="Q109" s="35"/>
      <c r="R109" s="36"/>
    </row>
    <row r="110" spans="2:18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18" s="1" customFormat="1" ht="15">
      <c r="B111" s="34"/>
      <c r="C111" s="31" t="s">
        <v>28</v>
      </c>
      <c r="D111" s="35"/>
      <c r="E111" s="35"/>
      <c r="F111" s="29" t="str">
        <f>E12</f>
        <v xml:space="preserve"> </v>
      </c>
      <c r="G111" s="35"/>
      <c r="H111" s="35"/>
      <c r="I111" s="35"/>
      <c r="J111" s="35"/>
      <c r="K111" s="31" t="s">
        <v>32</v>
      </c>
      <c r="L111" s="35"/>
      <c r="M111" s="188" t="str">
        <f>E18</f>
        <v xml:space="preserve"> </v>
      </c>
      <c r="N111" s="188"/>
      <c r="O111" s="188"/>
      <c r="P111" s="188"/>
      <c r="Q111" s="188"/>
      <c r="R111" s="36"/>
    </row>
    <row r="112" spans="2:18" s="1" customFormat="1" ht="14.45" customHeight="1">
      <c r="B112" s="34"/>
      <c r="C112" s="31" t="s">
        <v>31</v>
      </c>
      <c r="D112" s="35"/>
      <c r="E112" s="35"/>
      <c r="F112" s="29" t="str">
        <f>IF(E15="","",E15)</f>
        <v xml:space="preserve"> </v>
      </c>
      <c r="G112" s="35"/>
      <c r="H112" s="35"/>
      <c r="I112" s="35"/>
      <c r="J112" s="35"/>
      <c r="K112" s="31" t="s">
        <v>34</v>
      </c>
      <c r="L112" s="35"/>
      <c r="M112" s="188" t="str">
        <f>E21</f>
        <v xml:space="preserve"> </v>
      </c>
      <c r="N112" s="188"/>
      <c r="O112" s="188"/>
      <c r="P112" s="188"/>
      <c r="Q112" s="188"/>
      <c r="R112" s="36"/>
    </row>
    <row r="113" spans="2:65" s="1" customFormat="1" ht="10.3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8" customFormat="1" ht="29.25" customHeight="1">
      <c r="B114" s="122"/>
      <c r="C114" s="123" t="s">
        <v>160</v>
      </c>
      <c r="D114" s="124" t="s">
        <v>161</v>
      </c>
      <c r="E114" s="124" t="s">
        <v>57</v>
      </c>
      <c r="F114" s="237" t="s">
        <v>162</v>
      </c>
      <c r="G114" s="237"/>
      <c r="H114" s="237"/>
      <c r="I114" s="237"/>
      <c r="J114" s="124" t="s">
        <v>163</v>
      </c>
      <c r="K114" s="124" t="s">
        <v>164</v>
      </c>
      <c r="L114" s="237" t="s">
        <v>165</v>
      </c>
      <c r="M114" s="237"/>
      <c r="N114" s="237" t="s">
        <v>131</v>
      </c>
      <c r="O114" s="237"/>
      <c r="P114" s="237"/>
      <c r="Q114" s="238"/>
      <c r="R114" s="125"/>
      <c r="T114" s="75" t="s">
        <v>166</v>
      </c>
      <c r="U114" s="76" t="s">
        <v>39</v>
      </c>
      <c r="V114" s="76" t="s">
        <v>167</v>
      </c>
      <c r="W114" s="76" t="s">
        <v>168</v>
      </c>
      <c r="X114" s="76" t="s">
        <v>169</v>
      </c>
      <c r="Y114" s="76" t="s">
        <v>170</v>
      </c>
      <c r="Z114" s="76" t="s">
        <v>171</v>
      </c>
      <c r="AA114" s="77" t="s">
        <v>172</v>
      </c>
    </row>
    <row r="115" spans="2:65" s="1" customFormat="1" ht="29.25" customHeight="1">
      <c r="B115" s="34"/>
      <c r="C115" s="79" t="s">
        <v>127</v>
      </c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256">
        <f>BK115</f>
        <v>0</v>
      </c>
      <c r="O115" s="257"/>
      <c r="P115" s="257"/>
      <c r="Q115" s="257"/>
      <c r="R115" s="36"/>
      <c r="T115" s="78"/>
      <c r="U115" s="50"/>
      <c r="V115" s="50"/>
      <c r="W115" s="126">
        <f>W116</f>
        <v>64.611229999999992</v>
      </c>
      <c r="X115" s="50"/>
      <c r="Y115" s="126">
        <f>Y116</f>
        <v>4.9780727999999996</v>
      </c>
      <c r="Z115" s="50"/>
      <c r="AA115" s="127">
        <f>AA116</f>
        <v>0</v>
      </c>
      <c r="AT115" s="21" t="s">
        <v>74</v>
      </c>
      <c r="AU115" s="21" t="s">
        <v>133</v>
      </c>
      <c r="BK115" s="128">
        <f>BK116</f>
        <v>0</v>
      </c>
    </row>
    <row r="116" spans="2:65" s="9" customFormat="1" ht="37.35" customHeight="1">
      <c r="B116" s="129"/>
      <c r="C116" s="130"/>
      <c r="D116" s="131" t="s">
        <v>134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258">
        <f>BK116</f>
        <v>0</v>
      </c>
      <c r="O116" s="232"/>
      <c r="P116" s="232"/>
      <c r="Q116" s="232"/>
      <c r="R116" s="132"/>
      <c r="T116" s="133"/>
      <c r="U116" s="130"/>
      <c r="V116" s="130"/>
      <c r="W116" s="134">
        <f>W117+W130+W134+W152+W154</f>
        <v>64.611229999999992</v>
      </c>
      <c r="X116" s="130"/>
      <c r="Y116" s="134">
        <f>Y117+Y130+Y134+Y152+Y154</f>
        <v>4.9780727999999996</v>
      </c>
      <c r="Z116" s="130"/>
      <c r="AA116" s="135">
        <f>AA117+AA130+AA134+AA152+AA154</f>
        <v>0</v>
      </c>
      <c r="AR116" s="136" t="s">
        <v>22</v>
      </c>
      <c r="AT116" s="137" t="s">
        <v>74</v>
      </c>
      <c r="AU116" s="137" t="s">
        <v>75</v>
      </c>
      <c r="AY116" s="136" t="s">
        <v>173</v>
      </c>
      <c r="BK116" s="138">
        <f>BK117+BK130+BK134+BK152+BK154</f>
        <v>0</v>
      </c>
    </row>
    <row r="117" spans="2:65" s="9" customFormat="1" ht="19.899999999999999" customHeight="1">
      <c r="B117" s="129"/>
      <c r="C117" s="130"/>
      <c r="D117" s="139" t="s">
        <v>135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259">
        <f>BK117</f>
        <v>0</v>
      </c>
      <c r="O117" s="260"/>
      <c r="P117" s="260"/>
      <c r="Q117" s="260"/>
      <c r="R117" s="132"/>
      <c r="T117" s="133"/>
      <c r="U117" s="130"/>
      <c r="V117" s="130"/>
      <c r="W117" s="134">
        <f>SUM(W118:W129)</f>
        <v>6.4611840000000011</v>
      </c>
      <c r="X117" s="130"/>
      <c r="Y117" s="134">
        <f>SUM(Y118:Y129)</f>
        <v>0</v>
      </c>
      <c r="Z117" s="130"/>
      <c r="AA117" s="135">
        <f>SUM(AA118:AA129)</f>
        <v>0</v>
      </c>
      <c r="AR117" s="136" t="s">
        <v>22</v>
      </c>
      <c r="AT117" s="137" t="s">
        <v>74</v>
      </c>
      <c r="AU117" s="137" t="s">
        <v>22</v>
      </c>
      <c r="AY117" s="136" t="s">
        <v>173</v>
      </c>
      <c r="BK117" s="138">
        <f>SUM(BK118:BK129)</f>
        <v>0</v>
      </c>
    </row>
    <row r="118" spans="2:65" s="1" customFormat="1" ht="25.5" customHeight="1">
      <c r="B118" s="140"/>
      <c r="C118" s="141" t="s">
        <v>22</v>
      </c>
      <c r="D118" s="141" t="s">
        <v>174</v>
      </c>
      <c r="E118" s="142" t="s">
        <v>1280</v>
      </c>
      <c r="F118" s="239" t="s">
        <v>1281</v>
      </c>
      <c r="G118" s="239"/>
      <c r="H118" s="239"/>
      <c r="I118" s="239"/>
      <c r="J118" s="143" t="s">
        <v>177</v>
      </c>
      <c r="K118" s="144">
        <v>1.92</v>
      </c>
      <c r="L118" s="240"/>
      <c r="M118" s="240"/>
      <c r="N118" s="240">
        <f>ROUND(L118*K118,2)</f>
        <v>0</v>
      </c>
      <c r="O118" s="240"/>
      <c r="P118" s="240"/>
      <c r="Q118" s="240"/>
      <c r="R118" s="145"/>
      <c r="T118" s="146" t="s">
        <v>5</v>
      </c>
      <c r="U118" s="43" t="s">
        <v>40</v>
      </c>
      <c r="V118" s="147">
        <v>3.14</v>
      </c>
      <c r="W118" s="147">
        <f>V118*K118</f>
        <v>6.0288000000000004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1" t="s">
        <v>178</v>
      </c>
      <c r="AT118" s="21" t="s">
        <v>174</v>
      </c>
      <c r="AU118" s="21" t="s">
        <v>123</v>
      </c>
      <c r="AY118" s="21" t="s">
        <v>173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22</v>
      </c>
      <c r="BK118" s="149">
        <f>ROUND(L118*K118,2)</f>
        <v>0</v>
      </c>
      <c r="BL118" s="21" t="s">
        <v>178</v>
      </c>
      <c r="BM118" s="21" t="s">
        <v>1318</v>
      </c>
    </row>
    <row r="119" spans="2:65" s="10" customFormat="1" ht="16.5" customHeight="1">
      <c r="B119" s="150"/>
      <c r="C119" s="151"/>
      <c r="D119" s="151"/>
      <c r="E119" s="152" t="s">
        <v>5</v>
      </c>
      <c r="F119" s="241" t="s">
        <v>1319</v>
      </c>
      <c r="G119" s="242"/>
      <c r="H119" s="242"/>
      <c r="I119" s="242"/>
      <c r="J119" s="151"/>
      <c r="K119" s="153">
        <v>1.92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181</v>
      </c>
      <c r="AU119" s="157" t="s">
        <v>123</v>
      </c>
      <c r="AV119" s="10" t="s">
        <v>123</v>
      </c>
      <c r="AW119" s="10" t="s">
        <v>33</v>
      </c>
      <c r="AX119" s="10" t="s">
        <v>75</v>
      </c>
      <c r="AY119" s="157" t="s">
        <v>173</v>
      </c>
    </row>
    <row r="120" spans="2:65" s="11" customFormat="1" ht="16.5" customHeight="1">
      <c r="B120" s="158"/>
      <c r="C120" s="159"/>
      <c r="D120" s="159"/>
      <c r="E120" s="160" t="s">
        <v>5</v>
      </c>
      <c r="F120" s="243" t="s">
        <v>182</v>
      </c>
      <c r="G120" s="244"/>
      <c r="H120" s="244"/>
      <c r="I120" s="244"/>
      <c r="J120" s="159"/>
      <c r="K120" s="161">
        <v>1.92</v>
      </c>
      <c r="L120" s="159"/>
      <c r="M120" s="159"/>
      <c r="N120" s="159"/>
      <c r="O120" s="159"/>
      <c r="P120" s="159"/>
      <c r="Q120" s="159"/>
      <c r="R120" s="162"/>
      <c r="T120" s="163"/>
      <c r="U120" s="159"/>
      <c r="V120" s="159"/>
      <c r="W120" s="159"/>
      <c r="X120" s="159"/>
      <c r="Y120" s="159"/>
      <c r="Z120" s="159"/>
      <c r="AA120" s="164"/>
      <c r="AT120" s="165" t="s">
        <v>181</v>
      </c>
      <c r="AU120" s="165" t="s">
        <v>123</v>
      </c>
      <c r="AV120" s="11" t="s">
        <v>178</v>
      </c>
      <c r="AW120" s="11" t="s">
        <v>33</v>
      </c>
      <c r="AX120" s="11" t="s">
        <v>22</v>
      </c>
      <c r="AY120" s="165" t="s">
        <v>173</v>
      </c>
    </row>
    <row r="121" spans="2:65" s="1" customFormat="1" ht="25.5" customHeight="1">
      <c r="B121" s="140"/>
      <c r="C121" s="141" t="s">
        <v>123</v>
      </c>
      <c r="D121" s="141" t="s">
        <v>174</v>
      </c>
      <c r="E121" s="142" t="s">
        <v>1284</v>
      </c>
      <c r="F121" s="239" t="s">
        <v>1285</v>
      </c>
      <c r="G121" s="239"/>
      <c r="H121" s="239"/>
      <c r="I121" s="239"/>
      <c r="J121" s="143" t="s">
        <v>177</v>
      </c>
      <c r="K121" s="144">
        <v>0.57599999999999996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0.47399999999999998</v>
      </c>
      <c r="W121" s="147">
        <f>V121*K121</f>
        <v>0.27302399999999999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1320</v>
      </c>
    </row>
    <row r="122" spans="2:65" s="10" customFormat="1" ht="16.5" customHeight="1">
      <c r="B122" s="150"/>
      <c r="C122" s="151"/>
      <c r="D122" s="151"/>
      <c r="E122" s="152" t="s">
        <v>5</v>
      </c>
      <c r="F122" s="241" t="s">
        <v>1321</v>
      </c>
      <c r="G122" s="242"/>
      <c r="H122" s="242"/>
      <c r="I122" s="242"/>
      <c r="J122" s="151"/>
      <c r="K122" s="153">
        <v>0.57599999999999996</v>
      </c>
      <c r="L122" s="151"/>
      <c r="M122" s="151"/>
      <c r="N122" s="151"/>
      <c r="O122" s="151"/>
      <c r="P122" s="151"/>
      <c r="Q122" s="151"/>
      <c r="R122" s="154"/>
      <c r="T122" s="155"/>
      <c r="U122" s="151"/>
      <c r="V122" s="151"/>
      <c r="W122" s="151"/>
      <c r="X122" s="151"/>
      <c r="Y122" s="151"/>
      <c r="Z122" s="151"/>
      <c r="AA122" s="156"/>
      <c r="AT122" s="157" t="s">
        <v>181</v>
      </c>
      <c r="AU122" s="157" t="s">
        <v>123</v>
      </c>
      <c r="AV122" s="10" t="s">
        <v>123</v>
      </c>
      <c r="AW122" s="10" t="s">
        <v>33</v>
      </c>
      <c r="AX122" s="10" t="s">
        <v>75</v>
      </c>
      <c r="AY122" s="157" t="s">
        <v>173</v>
      </c>
    </row>
    <row r="123" spans="2:65" s="11" customFormat="1" ht="16.5" customHeight="1">
      <c r="B123" s="158"/>
      <c r="C123" s="159"/>
      <c r="D123" s="159"/>
      <c r="E123" s="160" t="s">
        <v>5</v>
      </c>
      <c r="F123" s="243" t="s">
        <v>182</v>
      </c>
      <c r="G123" s="244"/>
      <c r="H123" s="244"/>
      <c r="I123" s="244"/>
      <c r="J123" s="159"/>
      <c r="K123" s="161">
        <v>0.57599999999999996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181</v>
      </c>
      <c r="AU123" s="165" t="s">
        <v>123</v>
      </c>
      <c r="AV123" s="11" t="s">
        <v>178</v>
      </c>
      <c r="AW123" s="11" t="s">
        <v>33</v>
      </c>
      <c r="AX123" s="11" t="s">
        <v>22</v>
      </c>
      <c r="AY123" s="165" t="s">
        <v>173</v>
      </c>
    </row>
    <row r="124" spans="2:65" s="1" customFormat="1" ht="25.5" customHeight="1">
      <c r="B124" s="140"/>
      <c r="C124" s="141" t="s">
        <v>187</v>
      </c>
      <c r="D124" s="141" t="s">
        <v>174</v>
      </c>
      <c r="E124" s="142" t="s">
        <v>194</v>
      </c>
      <c r="F124" s="239" t="s">
        <v>195</v>
      </c>
      <c r="G124" s="239"/>
      <c r="H124" s="239"/>
      <c r="I124" s="239"/>
      <c r="J124" s="143" t="s">
        <v>177</v>
      </c>
      <c r="K124" s="144">
        <v>1.92</v>
      </c>
      <c r="L124" s="240"/>
      <c r="M124" s="240"/>
      <c r="N124" s="240">
        <f>ROUND(L124*K124,2)</f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8.3000000000000004E-2</v>
      </c>
      <c r="W124" s="147">
        <f>V124*K124</f>
        <v>0.15936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22</v>
      </c>
      <c r="BK124" s="149">
        <f>ROUND(L124*K124,2)</f>
        <v>0</v>
      </c>
      <c r="BL124" s="21" t="s">
        <v>178</v>
      </c>
      <c r="BM124" s="21" t="s">
        <v>1322</v>
      </c>
    </row>
    <row r="125" spans="2:65" s="10" customFormat="1" ht="16.5" customHeight="1">
      <c r="B125" s="150"/>
      <c r="C125" s="151"/>
      <c r="D125" s="151"/>
      <c r="E125" s="152" t="s">
        <v>5</v>
      </c>
      <c r="F125" s="241" t="s">
        <v>1323</v>
      </c>
      <c r="G125" s="242"/>
      <c r="H125" s="242"/>
      <c r="I125" s="242"/>
      <c r="J125" s="151"/>
      <c r="K125" s="153">
        <v>1.92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181</v>
      </c>
      <c r="AU125" s="157" t="s">
        <v>123</v>
      </c>
      <c r="AV125" s="10" t="s">
        <v>123</v>
      </c>
      <c r="AW125" s="10" t="s">
        <v>33</v>
      </c>
      <c r="AX125" s="10" t="s">
        <v>75</v>
      </c>
      <c r="AY125" s="157" t="s">
        <v>173</v>
      </c>
    </row>
    <row r="126" spans="2:65" s="11" customFormat="1" ht="16.5" customHeight="1">
      <c r="B126" s="158"/>
      <c r="C126" s="159"/>
      <c r="D126" s="159"/>
      <c r="E126" s="160" t="s">
        <v>5</v>
      </c>
      <c r="F126" s="243" t="s">
        <v>182</v>
      </c>
      <c r="G126" s="244"/>
      <c r="H126" s="244"/>
      <c r="I126" s="244"/>
      <c r="J126" s="159"/>
      <c r="K126" s="161">
        <v>1.92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181</v>
      </c>
      <c r="AU126" s="165" t="s">
        <v>123</v>
      </c>
      <c r="AV126" s="11" t="s">
        <v>178</v>
      </c>
      <c r="AW126" s="11" t="s">
        <v>33</v>
      </c>
      <c r="AX126" s="11" t="s">
        <v>22</v>
      </c>
      <c r="AY126" s="165" t="s">
        <v>173</v>
      </c>
    </row>
    <row r="127" spans="2:65" s="1" customFormat="1" ht="25.5" customHeight="1">
      <c r="B127" s="140"/>
      <c r="C127" s="141" t="s">
        <v>178</v>
      </c>
      <c r="D127" s="141" t="s">
        <v>174</v>
      </c>
      <c r="E127" s="142" t="s">
        <v>207</v>
      </c>
      <c r="F127" s="239" t="s">
        <v>208</v>
      </c>
      <c r="G127" s="239"/>
      <c r="H127" s="239"/>
      <c r="I127" s="239"/>
      <c r="J127" s="143" t="s">
        <v>209</v>
      </c>
      <c r="K127" s="144">
        <v>7.782</v>
      </c>
      <c r="L127" s="240"/>
      <c r="M127" s="240"/>
      <c r="N127" s="240">
        <f>ROUND(L127*K127,2)</f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0</v>
      </c>
      <c r="W127" s="147">
        <f>V127*K127</f>
        <v>0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1" t="s">
        <v>178</v>
      </c>
      <c r="AT127" s="21" t="s">
        <v>174</v>
      </c>
      <c r="AU127" s="21" t="s">
        <v>123</v>
      </c>
      <c r="AY127" s="21" t="s">
        <v>173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22</v>
      </c>
      <c r="BK127" s="149">
        <f>ROUND(L127*K127,2)</f>
        <v>0</v>
      </c>
      <c r="BL127" s="21" t="s">
        <v>178</v>
      </c>
      <c r="BM127" s="21" t="s">
        <v>1324</v>
      </c>
    </row>
    <row r="128" spans="2:65" s="10" customFormat="1" ht="16.5" customHeight="1">
      <c r="B128" s="150"/>
      <c r="C128" s="151"/>
      <c r="D128" s="151"/>
      <c r="E128" s="152" t="s">
        <v>5</v>
      </c>
      <c r="F128" s="241" t="s">
        <v>1291</v>
      </c>
      <c r="G128" s="242"/>
      <c r="H128" s="242"/>
      <c r="I128" s="242"/>
      <c r="J128" s="151"/>
      <c r="K128" s="153">
        <v>7.782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181</v>
      </c>
      <c r="AU128" s="157" t="s">
        <v>123</v>
      </c>
      <c r="AV128" s="10" t="s">
        <v>123</v>
      </c>
      <c r="AW128" s="10" t="s">
        <v>33</v>
      </c>
      <c r="AX128" s="10" t="s">
        <v>75</v>
      </c>
      <c r="AY128" s="157" t="s">
        <v>173</v>
      </c>
    </row>
    <row r="129" spans="2:65" s="11" customFormat="1" ht="16.5" customHeight="1">
      <c r="B129" s="158"/>
      <c r="C129" s="159"/>
      <c r="D129" s="159"/>
      <c r="E129" s="160" t="s">
        <v>5</v>
      </c>
      <c r="F129" s="243" t="s">
        <v>182</v>
      </c>
      <c r="G129" s="244"/>
      <c r="H129" s="244"/>
      <c r="I129" s="244"/>
      <c r="J129" s="159"/>
      <c r="K129" s="161">
        <v>7.782</v>
      </c>
      <c r="L129" s="159"/>
      <c r="M129" s="159"/>
      <c r="N129" s="159"/>
      <c r="O129" s="159"/>
      <c r="P129" s="159"/>
      <c r="Q129" s="159"/>
      <c r="R129" s="162"/>
      <c r="T129" s="163"/>
      <c r="U129" s="159"/>
      <c r="V129" s="159"/>
      <c r="W129" s="159"/>
      <c r="X129" s="159"/>
      <c r="Y129" s="159"/>
      <c r="Z129" s="159"/>
      <c r="AA129" s="164"/>
      <c r="AT129" s="165" t="s">
        <v>181</v>
      </c>
      <c r="AU129" s="165" t="s">
        <v>123</v>
      </c>
      <c r="AV129" s="11" t="s">
        <v>178</v>
      </c>
      <c r="AW129" s="11" t="s">
        <v>33</v>
      </c>
      <c r="AX129" s="11" t="s">
        <v>22</v>
      </c>
      <c r="AY129" s="165" t="s">
        <v>173</v>
      </c>
    </row>
    <row r="130" spans="2:65" s="9" customFormat="1" ht="29.85" customHeight="1">
      <c r="B130" s="129"/>
      <c r="C130" s="130"/>
      <c r="D130" s="139" t="s">
        <v>136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259">
        <f>BK130</f>
        <v>0</v>
      </c>
      <c r="O130" s="260"/>
      <c r="P130" s="260"/>
      <c r="Q130" s="260"/>
      <c r="R130" s="132"/>
      <c r="T130" s="133"/>
      <c r="U130" s="130"/>
      <c r="V130" s="130"/>
      <c r="W130" s="134">
        <f>SUM(W131:W133)</f>
        <v>1.1212799999999998</v>
      </c>
      <c r="X130" s="130"/>
      <c r="Y130" s="134">
        <f>SUM(Y131:Y133)</f>
        <v>4.3321727999999995</v>
      </c>
      <c r="Z130" s="130"/>
      <c r="AA130" s="135">
        <f>SUM(AA131:AA133)</f>
        <v>0</v>
      </c>
      <c r="AR130" s="136" t="s">
        <v>22</v>
      </c>
      <c r="AT130" s="137" t="s">
        <v>74</v>
      </c>
      <c r="AU130" s="137" t="s">
        <v>22</v>
      </c>
      <c r="AY130" s="136" t="s">
        <v>173</v>
      </c>
      <c r="BK130" s="138">
        <f>SUM(BK131:BK133)</f>
        <v>0</v>
      </c>
    </row>
    <row r="131" spans="2:65" s="1" customFormat="1" ht="16.5" customHeight="1">
      <c r="B131" s="140"/>
      <c r="C131" s="141" t="s">
        <v>198</v>
      </c>
      <c r="D131" s="141" t="s">
        <v>174</v>
      </c>
      <c r="E131" s="142" t="s">
        <v>1292</v>
      </c>
      <c r="F131" s="239" t="s">
        <v>1293</v>
      </c>
      <c r="G131" s="239"/>
      <c r="H131" s="239"/>
      <c r="I131" s="239"/>
      <c r="J131" s="143" t="s">
        <v>177</v>
      </c>
      <c r="K131" s="144">
        <v>1.92</v>
      </c>
      <c r="L131" s="240"/>
      <c r="M131" s="240"/>
      <c r="N131" s="240">
        <f>ROUND(L131*K131,2)</f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0.58399999999999996</v>
      </c>
      <c r="W131" s="147">
        <f>V131*K131</f>
        <v>1.1212799999999998</v>
      </c>
      <c r="X131" s="147">
        <v>2.2563399999999998</v>
      </c>
      <c r="Y131" s="147">
        <f>X131*K131</f>
        <v>4.3321727999999995</v>
      </c>
      <c r="Z131" s="147">
        <v>0</v>
      </c>
      <c r="AA131" s="148">
        <f>Z131*K131</f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22</v>
      </c>
      <c r="BK131" s="149">
        <f>ROUND(L131*K131,2)</f>
        <v>0</v>
      </c>
      <c r="BL131" s="21" t="s">
        <v>178</v>
      </c>
      <c r="BM131" s="21" t="s">
        <v>1325</v>
      </c>
    </row>
    <row r="132" spans="2:65" s="10" customFormat="1" ht="16.5" customHeight="1">
      <c r="B132" s="150"/>
      <c r="C132" s="151"/>
      <c r="D132" s="151"/>
      <c r="E132" s="152" t="s">
        <v>5</v>
      </c>
      <c r="F132" s="241" t="s">
        <v>1319</v>
      </c>
      <c r="G132" s="242"/>
      <c r="H132" s="242"/>
      <c r="I132" s="242"/>
      <c r="J132" s="151"/>
      <c r="K132" s="153">
        <v>1.92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181</v>
      </c>
      <c r="AU132" s="157" t="s">
        <v>123</v>
      </c>
      <c r="AV132" s="10" t="s">
        <v>123</v>
      </c>
      <c r="AW132" s="10" t="s">
        <v>33</v>
      </c>
      <c r="AX132" s="10" t="s">
        <v>75</v>
      </c>
      <c r="AY132" s="157" t="s">
        <v>173</v>
      </c>
    </row>
    <row r="133" spans="2:65" s="11" customFormat="1" ht="16.5" customHeight="1">
      <c r="B133" s="158"/>
      <c r="C133" s="159"/>
      <c r="D133" s="159"/>
      <c r="E133" s="160" t="s">
        <v>5</v>
      </c>
      <c r="F133" s="243" t="s">
        <v>182</v>
      </c>
      <c r="G133" s="244"/>
      <c r="H133" s="244"/>
      <c r="I133" s="244"/>
      <c r="J133" s="159"/>
      <c r="K133" s="161">
        <v>1.92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181</v>
      </c>
      <c r="AU133" s="165" t="s">
        <v>123</v>
      </c>
      <c r="AV133" s="11" t="s">
        <v>178</v>
      </c>
      <c r="AW133" s="11" t="s">
        <v>33</v>
      </c>
      <c r="AX133" s="11" t="s">
        <v>22</v>
      </c>
      <c r="AY133" s="165" t="s">
        <v>173</v>
      </c>
    </row>
    <row r="134" spans="2:65" s="9" customFormat="1" ht="29.85" customHeight="1">
      <c r="B134" s="129"/>
      <c r="C134" s="130"/>
      <c r="D134" s="139" t="s">
        <v>137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259">
        <f>BK134</f>
        <v>0</v>
      </c>
      <c r="O134" s="260"/>
      <c r="P134" s="260"/>
      <c r="Q134" s="260"/>
      <c r="R134" s="132"/>
      <c r="T134" s="133"/>
      <c r="U134" s="130"/>
      <c r="V134" s="130"/>
      <c r="W134" s="134">
        <f>SUM(W135:W151)</f>
        <v>45.029999999999994</v>
      </c>
      <c r="X134" s="130"/>
      <c r="Y134" s="134">
        <f>SUM(Y135:Y151)</f>
        <v>0.64590000000000003</v>
      </c>
      <c r="Z134" s="130"/>
      <c r="AA134" s="135">
        <f>SUM(AA135:AA151)</f>
        <v>0</v>
      </c>
      <c r="AR134" s="136" t="s">
        <v>22</v>
      </c>
      <c r="AT134" s="137" t="s">
        <v>74</v>
      </c>
      <c r="AU134" s="137" t="s">
        <v>22</v>
      </c>
      <c r="AY134" s="136" t="s">
        <v>173</v>
      </c>
      <c r="BK134" s="138">
        <f>SUM(BK135:BK151)</f>
        <v>0</v>
      </c>
    </row>
    <row r="135" spans="2:65" s="1" customFormat="1" ht="25.5" customHeight="1">
      <c r="B135" s="140"/>
      <c r="C135" s="141" t="s">
        <v>202</v>
      </c>
      <c r="D135" s="141" t="s">
        <v>174</v>
      </c>
      <c r="E135" s="142" t="s">
        <v>1295</v>
      </c>
      <c r="F135" s="239" t="s">
        <v>1296</v>
      </c>
      <c r="G135" s="239"/>
      <c r="H135" s="239"/>
      <c r="I135" s="239"/>
      <c r="J135" s="143" t="s">
        <v>270</v>
      </c>
      <c r="K135" s="144">
        <v>15</v>
      </c>
      <c r="L135" s="240"/>
      <c r="M135" s="240"/>
      <c r="N135" s="240">
        <f>ROUND(L135*K135,2)</f>
        <v>0</v>
      </c>
      <c r="O135" s="240"/>
      <c r="P135" s="240"/>
      <c r="Q135" s="240"/>
      <c r="R135" s="145"/>
      <c r="T135" s="146" t="s">
        <v>5</v>
      </c>
      <c r="U135" s="43" t="s">
        <v>40</v>
      </c>
      <c r="V135" s="147">
        <v>0.36</v>
      </c>
      <c r="W135" s="147">
        <f>V135*K135</f>
        <v>5.3999999999999995</v>
      </c>
      <c r="X135" s="147">
        <v>7.0200000000000002E-3</v>
      </c>
      <c r="Y135" s="147">
        <f>X135*K135</f>
        <v>0.1053</v>
      </c>
      <c r="Z135" s="147">
        <v>0</v>
      </c>
      <c r="AA135" s="148">
        <f>Z135*K135</f>
        <v>0</v>
      </c>
      <c r="AR135" s="21" t="s">
        <v>178</v>
      </c>
      <c r="AT135" s="21" t="s">
        <v>174</v>
      </c>
      <c r="AU135" s="21" t="s">
        <v>123</v>
      </c>
      <c r="AY135" s="21" t="s">
        <v>173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22</v>
      </c>
      <c r="BK135" s="149">
        <f>ROUND(L135*K135,2)</f>
        <v>0</v>
      </c>
      <c r="BL135" s="21" t="s">
        <v>178</v>
      </c>
      <c r="BM135" s="21" t="s">
        <v>1326</v>
      </c>
    </row>
    <row r="136" spans="2:65" s="10" customFormat="1" ht="16.5" customHeight="1">
      <c r="B136" s="150"/>
      <c r="C136" s="151"/>
      <c r="D136" s="151"/>
      <c r="E136" s="152" t="s">
        <v>5</v>
      </c>
      <c r="F136" s="241" t="s">
        <v>11</v>
      </c>
      <c r="G136" s="242"/>
      <c r="H136" s="242"/>
      <c r="I136" s="242"/>
      <c r="J136" s="151"/>
      <c r="K136" s="153">
        <v>15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181</v>
      </c>
      <c r="AU136" s="157" t="s">
        <v>123</v>
      </c>
      <c r="AV136" s="10" t="s">
        <v>123</v>
      </c>
      <c r="AW136" s="10" t="s">
        <v>33</v>
      </c>
      <c r="AX136" s="10" t="s">
        <v>75</v>
      </c>
      <c r="AY136" s="157" t="s">
        <v>173</v>
      </c>
    </row>
    <row r="137" spans="2:65" s="11" customFormat="1" ht="16.5" customHeight="1">
      <c r="B137" s="158"/>
      <c r="C137" s="159"/>
      <c r="D137" s="159"/>
      <c r="E137" s="160" t="s">
        <v>5</v>
      </c>
      <c r="F137" s="243" t="s">
        <v>182</v>
      </c>
      <c r="G137" s="244"/>
      <c r="H137" s="244"/>
      <c r="I137" s="244"/>
      <c r="J137" s="159"/>
      <c r="K137" s="161">
        <v>15</v>
      </c>
      <c r="L137" s="159"/>
      <c r="M137" s="159"/>
      <c r="N137" s="159"/>
      <c r="O137" s="159"/>
      <c r="P137" s="159"/>
      <c r="Q137" s="159"/>
      <c r="R137" s="162"/>
      <c r="T137" s="163"/>
      <c r="U137" s="159"/>
      <c r="V137" s="159"/>
      <c r="W137" s="159"/>
      <c r="X137" s="159"/>
      <c r="Y137" s="159"/>
      <c r="Z137" s="159"/>
      <c r="AA137" s="164"/>
      <c r="AT137" s="165" t="s">
        <v>181</v>
      </c>
      <c r="AU137" s="165" t="s">
        <v>123</v>
      </c>
      <c r="AV137" s="11" t="s">
        <v>178</v>
      </c>
      <c r="AW137" s="11" t="s">
        <v>33</v>
      </c>
      <c r="AX137" s="11" t="s">
        <v>22</v>
      </c>
      <c r="AY137" s="165" t="s">
        <v>173</v>
      </c>
    </row>
    <row r="138" spans="2:65" s="1" customFormat="1" ht="25.5" customHeight="1">
      <c r="B138" s="140"/>
      <c r="C138" s="166" t="s">
        <v>206</v>
      </c>
      <c r="D138" s="166" t="s">
        <v>218</v>
      </c>
      <c r="E138" s="167" t="s">
        <v>1298</v>
      </c>
      <c r="F138" s="247" t="s">
        <v>1299</v>
      </c>
      <c r="G138" s="247"/>
      <c r="H138" s="247"/>
      <c r="I138" s="247"/>
      <c r="J138" s="168" t="s">
        <v>270</v>
      </c>
      <c r="K138" s="169">
        <v>15</v>
      </c>
      <c r="L138" s="248"/>
      <c r="M138" s="248"/>
      <c r="N138" s="248">
        <f>ROUND(L138*K138,2)</f>
        <v>0</v>
      </c>
      <c r="O138" s="240"/>
      <c r="P138" s="240"/>
      <c r="Q138" s="240"/>
      <c r="R138" s="145"/>
      <c r="T138" s="146" t="s">
        <v>5</v>
      </c>
      <c r="U138" s="43" t="s">
        <v>40</v>
      </c>
      <c r="V138" s="147">
        <v>0</v>
      </c>
      <c r="W138" s="147">
        <f>V138*K138</f>
        <v>0</v>
      </c>
      <c r="X138" s="147">
        <v>8.0000000000000002E-3</v>
      </c>
      <c r="Y138" s="147">
        <f>X138*K138</f>
        <v>0.12</v>
      </c>
      <c r="Z138" s="147">
        <v>0</v>
      </c>
      <c r="AA138" s="148">
        <f>Z138*K138</f>
        <v>0</v>
      </c>
      <c r="AR138" s="21" t="s">
        <v>212</v>
      </c>
      <c r="AT138" s="21" t="s">
        <v>218</v>
      </c>
      <c r="AU138" s="21" t="s">
        <v>123</v>
      </c>
      <c r="AY138" s="21" t="s">
        <v>173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22</v>
      </c>
      <c r="BK138" s="149">
        <f>ROUND(L138*K138,2)</f>
        <v>0</v>
      </c>
      <c r="BL138" s="21" t="s">
        <v>178</v>
      </c>
      <c r="BM138" s="21" t="s">
        <v>1327</v>
      </c>
    </row>
    <row r="139" spans="2:65" s="10" customFormat="1" ht="16.5" customHeight="1">
      <c r="B139" s="150"/>
      <c r="C139" s="151"/>
      <c r="D139" s="151"/>
      <c r="E139" s="152" t="s">
        <v>5</v>
      </c>
      <c r="F139" s="241" t="s">
        <v>11</v>
      </c>
      <c r="G139" s="242"/>
      <c r="H139" s="242"/>
      <c r="I139" s="242"/>
      <c r="J139" s="151"/>
      <c r="K139" s="153">
        <v>15</v>
      </c>
      <c r="L139" s="151"/>
      <c r="M139" s="151"/>
      <c r="N139" s="151"/>
      <c r="O139" s="151"/>
      <c r="P139" s="151"/>
      <c r="Q139" s="151"/>
      <c r="R139" s="154"/>
      <c r="T139" s="155"/>
      <c r="U139" s="151"/>
      <c r="V139" s="151"/>
      <c r="W139" s="151"/>
      <c r="X139" s="151"/>
      <c r="Y139" s="151"/>
      <c r="Z139" s="151"/>
      <c r="AA139" s="156"/>
      <c r="AT139" s="157" t="s">
        <v>181</v>
      </c>
      <c r="AU139" s="157" t="s">
        <v>123</v>
      </c>
      <c r="AV139" s="10" t="s">
        <v>123</v>
      </c>
      <c r="AW139" s="10" t="s">
        <v>33</v>
      </c>
      <c r="AX139" s="10" t="s">
        <v>75</v>
      </c>
      <c r="AY139" s="157" t="s">
        <v>173</v>
      </c>
    </row>
    <row r="140" spans="2:65" s="11" customFormat="1" ht="16.5" customHeight="1">
      <c r="B140" s="158"/>
      <c r="C140" s="159"/>
      <c r="D140" s="159"/>
      <c r="E140" s="160" t="s">
        <v>5</v>
      </c>
      <c r="F140" s="243" t="s">
        <v>182</v>
      </c>
      <c r="G140" s="244"/>
      <c r="H140" s="244"/>
      <c r="I140" s="244"/>
      <c r="J140" s="159"/>
      <c r="K140" s="161">
        <v>15</v>
      </c>
      <c r="L140" s="159"/>
      <c r="M140" s="159"/>
      <c r="N140" s="159"/>
      <c r="O140" s="159"/>
      <c r="P140" s="159"/>
      <c r="Q140" s="159"/>
      <c r="R140" s="162"/>
      <c r="T140" s="163"/>
      <c r="U140" s="159"/>
      <c r="V140" s="159"/>
      <c r="W140" s="159"/>
      <c r="X140" s="159"/>
      <c r="Y140" s="159"/>
      <c r="Z140" s="159"/>
      <c r="AA140" s="164"/>
      <c r="AT140" s="165" t="s">
        <v>181</v>
      </c>
      <c r="AU140" s="165" t="s">
        <v>123</v>
      </c>
      <c r="AV140" s="11" t="s">
        <v>178</v>
      </c>
      <c r="AW140" s="11" t="s">
        <v>33</v>
      </c>
      <c r="AX140" s="11" t="s">
        <v>22</v>
      </c>
      <c r="AY140" s="165" t="s">
        <v>173</v>
      </c>
    </row>
    <row r="141" spans="2:65" s="1" customFormat="1" ht="38.25" customHeight="1">
      <c r="B141" s="140"/>
      <c r="C141" s="141" t="s">
        <v>212</v>
      </c>
      <c r="D141" s="141" t="s">
        <v>174</v>
      </c>
      <c r="E141" s="142" t="s">
        <v>1328</v>
      </c>
      <c r="F141" s="239" t="s">
        <v>1329</v>
      </c>
      <c r="G141" s="239"/>
      <c r="H141" s="239"/>
      <c r="I141" s="239"/>
      <c r="J141" s="143" t="s">
        <v>270</v>
      </c>
      <c r="K141" s="144">
        <v>1</v>
      </c>
      <c r="L141" s="240"/>
      <c r="M141" s="240"/>
      <c r="N141" s="240">
        <f>ROUND(L141*K141,2)</f>
        <v>0</v>
      </c>
      <c r="O141" s="240"/>
      <c r="P141" s="240"/>
      <c r="Q141" s="240"/>
      <c r="R141" s="145"/>
      <c r="T141" s="146" t="s">
        <v>5</v>
      </c>
      <c r="U141" s="43" t="s">
        <v>40</v>
      </c>
      <c r="V141" s="147">
        <v>6.84</v>
      </c>
      <c r="W141" s="147">
        <f>V141*K141</f>
        <v>6.84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178</v>
      </c>
      <c r="AT141" s="21" t="s">
        <v>174</v>
      </c>
      <c r="AU141" s="21" t="s">
        <v>123</v>
      </c>
      <c r="AY141" s="21" t="s">
        <v>173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22</v>
      </c>
      <c r="BK141" s="149">
        <f>ROUND(L141*K141,2)</f>
        <v>0</v>
      </c>
      <c r="BL141" s="21" t="s">
        <v>178</v>
      </c>
      <c r="BM141" s="21" t="s">
        <v>1330</v>
      </c>
    </row>
    <row r="142" spans="2:65" s="10" customFormat="1" ht="16.5" customHeight="1">
      <c r="B142" s="150"/>
      <c r="C142" s="151"/>
      <c r="D142" s="151"/>
      <c r="E142" s="152" t="s">
        <v>5</v>
      </c>
      <c r="F142" s="241" t="s">
        <v>22</v>
      </c>
      <c r="G142" s="242"/>
      <c r="H142" s="242"/>
      <c r="I142" s="242"/>
      <c r="J142" s="151"/>
      <c r="K142" s="153">
        <v>1</v>
      </c>
      <c r="L142" s="151"/>
      <c r="M142" s="151"/>
      <c r="N142" s="151"/>
      <c r="O142" s="151"/>
      <c r="P142" s="151"/>
      <c r="Q142" s="151"/>
      <c r="R142" s="154"/>
      <c r="T142" s="155"/>
      <c r="U142" s="151"/>
      <c r="V142" s="151"/>
      <c r="W142" s="151"/>
      <c r="X142" s="151"/>
      <c r="Y142" s="151"/>
      <c r="Z142" s="151"/>
      <c r="AA142" s="156"/>
      <c r="AT142" s="157" t="s">
        <v>181</v>
      </c>
      <c r="AU142" s="157" t="s">
        <v>123</v>
      </c>
      <c r="AV142" s="10" t="s">
        <v>123</v>
      </c>
      <c r="AW142" s="10" t="s">
        <v>33</v>
      </c>
      <c r="AX142" s="10" t="s">
        <v>75</v>
      </c>
      <c r="AY142" s="157" t="s">
        <v>173</v>
      </c>
    </row>
    <row r="143" spans="2:65" s="11" customFormat="1" ht="16.5" customHeight="1">
      <c r="B143" s="158"/>
      <c r="C143" s="159"/>
      <c r="D143" s="159"/>
      <c r="E143" s="160" t="s">
        <v>5</v>
      </c>
      <c r="F143" s="243" t="s">
        <v>182</v>
      </c>
      <c r="G143" s="244"/>
      <c r="H143" s="244"/>
      <c r="I143" s="244"/>
      <c r="J143" s="159"/>
      <c r="K143" s="161">
        <v>1</v>
      </c>
      <c r="L143" s="159"/>
      <c r="M143" s="159"/>
      <c r="N143" s="159"/>
      <c r="O143" s="159"/>
      <c r="P143" s="159"/>
      <c r="Q143" s="159"/>
      <c r="R143" s="162"/>
      <c r="T143" s="163"/>
      <c r="U143" s="159"/>
      <c r="V143" s="159"/>
      <c r="W143" s="159"/>
      <c r="X143" s="159"/>
      <c r="Y143" s="159"/>
      <c r="Z143" s="159"/>
      <c r="AA143" s="164"/>
      <c r="AT143" s="165" t="s">
        <v>181</v>
      </c>
      <c r="AU143" s="165" t="s">
        <v>123</v>
      </c>
      <c r="AV143" s="11" t="s">
        <v>178</v>
      </c>
      <c r="AW143" s="11" t="s">
        <v>33</v>
      </c>
      <c r="AX143" s="11" t="s">
        <v>22</v>
      </c>
      <c r="AY143" s="165" t="s">
        <v>173</v>
      </c>
    </row>
    <row r="144" spans="2:65" s="1" customFormat="1" ht="38.25" customHeight="1">
      <c r="B144" s="140"/>
      <c r="C144" s="141" t="s">
        <v>217</v>
      </c>
      <c r="D144" s="141" t="s">
        <v>174</v>
      </c>
      <c r="E144" s="142" t="s">
        <v>1331</v>
      </c>
      <c r="F144" s="239" t="s">
        <v>1332</v>
      </c>
      <c r="G144" s="239"/>
      <c r="H144" s="239"/>
      <c r="I144" s="239"/>
      <c r="J144" s="143" t="s">
        <v>270</v>
      </c>
      <c r="K144" s="144">
        <v>1</v>
      </c>
      <c r="L144" s="240"/>
      <c r="M144" s="240"/>
      <c r="N144" s="240">
        <f>ROUND(L144*K144,2)</f>
        <v>0</v>
      </c>
      <c r="O144" s="240"/>
      <c r="P144" s="240"/>
      <c r="Q144" s="240"/>
      <c r="R144" s="145"/>
      <c r="T144" s="146" t="s">
        <v>5</v>
      </c>
      <c r="U144" s="43" t="s">
        <v>40</v>
      </c>
      <c r="V144" s="147">
        <v>6.84</v>
      </c>
      <c r="W144" s="147">
        <f>V144*K144</f>
        <v>6.84</v>
      </c>
      <c r="X144" s="147">
        <v>0</v>
      </c>
      <c r="Y144" s="147">
        <f>X144*K144</f>
        <v>0</v>
      </c>
      <c r="Z144" s="147">
        <v>0</v>
      </c>
      <c r="AA144" s="148">
        <f>Z144*K144</f>
        <v>0</v>
      </c>
      <c r="AR144" s="21" t="s">
        <v>178</v>
      </c>
      <c r="AT144" s="21" t="s">
        <v>174</v>
      </c>
      <c r="AU144" s="21" t="s">
        <v>123</v>
      </c>
      <c r="AY144" s="21" t="s">
        <v>173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22</v>
      </c>
      <c r="BK144" s="149">
        <f>ROUND(L144*K144,2)</f>
        <v>0</v>
      </c>
      <c r="BL144" s="21" t="s">
        <v>178</v>
      </c>
      <c r="BM144" s="21" t="s">
        <v>1333</v>
      </c>
    </row>
    <row r="145" spans="2:65" s="10" customFormat="1" ht="16.5" customHeight="1">
      <c r="B145" s="150"/>
      <c r="C145" s="151"/>
      <c r="D145" s="151"/>
      <c r="E145" s="152" t="s">
        <v>5</v>
      </c>
      <c r="F145" s="241" t="s">
        <v>22</v>
      </c>
      <c r="G145" s="242"/>
      <c r="H145" s="242"/>
      <c r="I145" s="242"/>
      <c r="J145" s="151"/>
      <c r="K145" s="153">
        <v>1</v>
      </c>
      <c r="L145" s="151"/>
      <c r="M145" s="151"/>
      <c r="N145" s="151"/>
      <c r="O145" s="151"/>
      <c r="P145" s="151"/>
      <c r="Q145" s="151"/>
      <c r="R145" s="154"/>
      <c r="T145" s="155"/>
      <c r="U145" s="151"/>
      <c r="V145" s="151"/>
      <c r="W145" s="151"/>
      <c r="X145" s="151"/>
      <c r="Y145" s="151"/>
      <c r="Z145" s="151"/>
      <c r="AA145" s="156"/>
      <c r="AT145" s="157" t="s">
        <v>181</v>
      </c>
      <c r="AU145" s="157" t="s">
        <v>123</v>
      </c>
      <c r="AV145" s="10" t="s">
        <v>123</v>
      </c>
      <c r="AW145" s="10" t="s">
        <v>33</v>
      </c>
      <c r="AX145" s="10" t="s">
        <v>75</v>
      </c>
      <c r="AY145" s="157" t="s">
        <v>173</v>
      </c>
    </row>
    <row r="146" spans="2:65" s="11" customFormat="1" ht="16.5" customHeight="1">
      <c r="B146" s="158"/>
      <c r="C146" s="159"/>
      <c r="D146" s="159"/>
      <c r="E146" s="160" t="s">
        <v>5</v>
      </c>
      <c r="F146" s="243" t="s">
        <v>182</v>
      </c>
      <c r="G146" s="244"/>
      <c r="H146" s="244"/>
      <c r="I146" s="244"/>
      <c r="J146" s="159"/>
      <c r="K146" s="161">
        <v>1</v>
      </c>
      <c r="L146" s="159"/>
      <c r="M146" s="159"/>
      <c r="N146" s="159"/>
      <c r="O146" s="159"/>
      <c r="P146" s="159"/>
      <c r="Q146" s="159"/>
      <c r="R146" s="162"/>
      <c r="T146" s="163"/>
      <c r="U146" s="159"/>
      <c r="V146" s="159"/>
      <c r="W146" s="159"/>
      <c r="X146" s="159"/>
      <c r="Y146" s="159"/>
      <c r="Z146" s="159"/>
      <c r="AA146" s="164"/>
      <c r="AT146" s="165" t="s">
        <v>181</v>
      </c>
      <c r="AU146" s="165" t="s">
        <v>123</v>
      </c>
      <c r="AV146" s="11" t="s">
        <v>178</v>
      </c>
      <c r="AW146" s="11" t="s">
        <v>33</v>
      </c>
      <c r="AX146" s="11" t="s">
        <v>22</v>
      </c>
      <c r="AY146" s="165" t="s">
        <v>173</v>
      </c>
    </row>
    <row r="147" spans="2:65" s="1" customFormat="1" ht="16.5" customHeight="1">
      <c r="B147" s="140"/>
      <c r="C147" s="141" t="s">
        <v>26</v>
      </c>
      <c r="D147" s="141" t="s">
        <v>174</v>
      </c>
      <c r="E147" s="142" t="s">
        <v>1301</v>
      </c>
      <c r="F147" s="239" t="s">
        <v>1302</v>
      </c>
      <c r="G147" s="239"/>
      <c r="H147" s="239"/>
      <c r="I147" s="239"/>
      <c r="J147" s="143" t="s">
        <v>249</v>
      </c>
      <c r="K147" s="144">
        <v>15</v>
      </c>
      <c r="L147" s="240"/>
      <c r="M147" s="240"/>
      <c r="N147" s="240">
        <f>ROUND(L147*K147,2)</f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0.97</v>
      </c>
      <c r="W147" s="147">
        <f>V147*K147</f>
        <v>14.549999999999999</v>
      </c>
      <c r="X147" s="147">
        <v>2.5000000000000001E-2</v>
      </c>
      <c r="Y147" s="147">
        <f>X147*K147</f>
        <v>0.375</v>
      </c>
      <c r="Z147" s="147">
        <v>0</v>
      </c>
      <c r="AA147" s="148">
        <f>Z147*K147</f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22</v>
      </c>
      <c r="BK147" s="149">
        <f>ROUND(L147*K147,2)</f>
        <v>0</v>
      </c>
      <c r="BL147" s="21" t="s">
        <v>178</v>
      </c>
      <c r="BM147" s="21" t="s">
        <v>1334</v>
      </c>
    </row>
    <row r="148" spans="2:65" s="1" customFormat="1" ht="38.25" customHeight="1">
      <c r="B148" s="140"/>
      <c r="C148" s="141" t="s">
        <v>227</v>
      </c>
      <c r="D148" s="141" t="s">
        <v>174</v>
      </c>
      <c r="E148" s="142" t="s">
        <v>1304</v>
      </c>
      <c r="F148" s="239" t="s">
        <v>1305</v>
      </c>
      <c r="G148" s="239"/>
      <c r="H148" s="239"/>
      <c r="I148" s="239"/>
      <c r="J148" s="143" t="s">
        <v>249</v>
      </c>
      <c r="K148" s="144">
        <v>38</v>
      </c>
      <c r="L148" s="240"/>
      <c r="M148" s="240"/>
      <c r="N148" s="240">
        <f>ROUND(L148*K148,2)</f>
        <v>0</v>
      </c>
      <c r="O148" s="240"/>
      <c r="P148" s="240"/>
      <c r="Q148" s="240"/>
      <c r="R148" s="145"/>
      <c r="T148" s="146" t="s">
        <v>5</v>
      </c>
      <c r="U148" s="43" t="s">
        <v>40</v>
      </c>
      <c r="V148" s="147">
        <v>0.3</v>
      </c>
      <c r="W148" s="147">
        <f>V148*K148</f>
        <v>11.4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1" t="s">
        <v>178</v>
      </c>
      <c r="AT148" s="21" t="s">
        <v>174</v>
      </c>
      <c r="AU148" s="21" t="s">
        <v>123</v>
      </c>
      <c r="AY148" s="21" t="s">
        <v>173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1" t="s">
        <v>22</v>
      </c>
      <c r="BK148" s="149">
        <f>ROUND(L148*K148,2)</f>
        <v>0</v>
      </c>
      <c r="BL148" s="21" t="s">
        <v>178</v>
      </c>
      <c r="BM148" s="21" t="s">
        <v>1335</v>
      </c>
    </row>
    <row r="149" spans="2:65" s="10" customFormat="1" ht="16.5" customHeight="1">
      <c r="B149" s="150"/>
      <c r="C149" s="151"/>
      <c r="D149" s="151"/>
      <c r="E149" s="152" t="s">
        <v>5</v>
      </c>
      <c r="F149" s="241" t="s">
        <v>365</v>
      </c>
      <c r="G149" s="242"/>
      <c r="H149" s="242"/>
      <c r="I149" s="242"/>
      <c r="J149" s="151"/>
      <c r="K149" s="153">
        <v>38</v>
      </c>
      <c r="L149" s="151"/>
      <c r="M149" s="151"/>
      <c r="N149" s="151"/>
      <c r="O149" s="151"/>
      <c r="P149" s="151"/>
      <c r="Q149" s="151"/>
      <c r="R149" s="154"/>
      <c r="T149" s="155"/>
      <c r="U149" s="151"/>
      <c r="V149" s="151"/>
      <c r="W149" s="151"/>
      <c r="X149" s="151"/>
      <c r="Y149" s="151"/>
      <c r="Z149" s="151"/>
      <c r="AA149" s="156"/>
      <c r="AT149" s="157" t="s">
        <v>181</v>
      </c>
      <c r="AU149" s="157" t="s">
        <v>123</v>
      </c>
      <c r="AV149" s="10" t="s">
        <v>123</v>
      </c>
      <c r="AW149" s="10" t="s">
        <v>33</v>
      </c>
      <c r="AX149" s="10" t="s">
        <v>75</v>
      </c>
      <c r="AY149" s="157" t="s">
        <v>173</v>
      </c>
    </row>
    <row r="150" spans="2:65" s="11" customFormat="1" ht="16.5" customHeight="1">
      <c r="B150" s="158"/>
      <c r="C150" s="159"/>
      <c r="D150" s="159"/>
      <c r="E150" s="160" t="s">
        <v>5</v>
      </c>
      <c r="F150" s="243" t="s">
        <v>182</v>
      </c>
      <c r="G150" s="244"/>
      <c r="H150" s="244"/>
      <c r="I150" s="244"/>
      <c r="J150" s="159"/>
      <c r="K150" s="161">
        <v>38</v>
      </c>
      <c r="L150" s="159"/>
      <c r="M150" s="159"/>
      <c r="N150" s="159"/>
      <c r="O150" s="159"/>
      <c r="P150" s="159"/>
      <c r="Q150" s="159"/>
      <c r="R150" s="162"/>
      <c r="T150" s="163"/>
      <c r="U150" s="159"/>
      <c r="V150" s="159"/>
      <c r="W150" s="159"/>
      <c r="X150" s="159"/>
      <c r="Y150" s="159"/>
      <c r="Z150" s="159"/>
      <c r="AA150" s="164"/>
      <c r="AT150" s="165" t="s">
        <v>181</v>
      </c>
      <c r="AU150" s="165" t="s">
        <v>123</v>
      </c>
      <c r="AV150" s="11" t="s">
        <v>178</v>
      </c>
      <c r="AW150" s="11" t="s">
        <v>33</v>
      </c>
      <c r="AX150" s="11" t="s">
        <v>22</v>
      </c>
      <c r="AY150" s="165" t="s">
        <v>173</v>
      </c>
    </row>
    <row r="151" spans="2:65" s="1" customFormat="1" ht="25.5" customHeight="1">
      <c r="B151" s="140"/>
      <c r="C151" s="166" t="s">
        <v>232</v>
      </c>
      <c r="D151" s="166" t="s">
        <v>218</v>
      </c>
      <c r="E151" s="167" t="s">
        <v>1308</v>
      </c>
      <c r="F151" s="247" t="s">
        <v>1309</v>
      </c>
      <c r="G151" s="247"/>
      <c r="H151" s="247"/>
      <c r="I151" s="247"/>
      <c r="J151" s="168" t="s">
        <v>249</v>
      </c>
      <c r="K151" s="169">
        <v>38</v>
      </c>
      <c r="L151" s="248"/>
      <c r="M151" s="248"/>
      <c r="N151" s="248">
        <f>ROUND(L151*K151,2)</f>
        <v>0</v>
      </c>
      <c r="O151" s="240"/>
      <c r="P151" s="240"/>
      <c r="Q151" s="240"/>
      <c r="R151" s="145"/>
      <c r="T151" s="146" t="s">
        <v>5</v>
      </c>
      <c r="U151" s="43" t="s">
        <v>40</v>
      </c>
      <c r="V151" s="147">
        <v>0</v>
      </c>
      <c r="W151" s="147">
        <f>V151*K151</f>
        <v>0</v>
      </c>
      <c r="X151" s="147">
        <v>1.1999999999999999E-3</v>
      </c>
      <c r="Y151" s="147">
        <f>X151*K151</f>
        <v>4.5599999999999995E-2</v>
      </c>
      <c r="Z151" s="147">
        <v>0</v>
      </c>
      <c r="AA151" s="148">
        <f>Z151*K151</f>
        <v>0</v>
      </c>
      <c r="AR151" s="21" t="s">
        <v>212</v>
      </c>
      <c r="AT151" s="21" t="s">
        <v>218</v>
      </c>
      <c r="AU151" s="21" t="s">
        <v>123</v>
      </c>
      <c r="AY151" s="21" t="s">
        <v>173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1" t="s">
        <v>22</v>
      </c>
      <c r="BK151" s="149">
        <f>ROUND(L151*K151,2)</f>
        <v>0</v>
      </c>
      <c r="BL151" s="21" t="s">
        <v>178</v>
      </c>
      <c r="BM151" s="21" t="s">
        <v>1336</v>
      </c>
    </row>
    <row r="152" spans="2:65" s="9" customFormat="1" ht="29.85" customHeight="1">
      <c r="B152" s="129"/>
      <c r="C152" s="130"/>
      <c r="D152" s="139" t="s">
        <v>139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251">
        <f>BK152</f>
        <v>0</v>
      </c>
      <c r="O152" s="252"/>
      <c r="P152" s="252"/>
      <c r="Q152" s="252"/>
      <c r="R152" s="132"/>
      <c r="T152" s="133"/>
      <c r="U152" s="130"/>
      <c r="V152" s="130"/>
      <c r="W152" s="134">
        <f>W153</f>
        <v>8.7780000000000005</v>
      </c>
      <c r="X152" s="130"/>
      <c r="Y152" s="134">
        <f>Y153</f>
        <v>0</v>
      </c>
      <c r="Z152" s="130"/>
      <c r="AA152" s="135">
        <f>AA153</f>
        <v>0</v>
      </c>
      <c r="AR152" s="136" t="s">
        <v>22</v>
      </c>
      <c r="AT152" s="137" t="s">
        <v>74</v>
      </c>
      <c r="AU152" s="137" t="s">
        <v>22</v>
      </c>
      <c r="AY152" s="136" t="s">
        <v>173</v>
      </c>
      <c r="BK152" s="138">
        <f>BK153</f>
        <v>0</v>
      </c>
    </row>
    <row r="153" spans="2:65" s="1" customFormat="1" ht="25.5" customHeight="1">
      <c r="B153" s="140"/>
      <c r="C153" s="141" t="s">
        <v>238</v>
      </c>
      <c r="D153" s="141" t="s">
        <v>174</v>
      </c>
      <c r="E153" s="142" t="s">
        <v>1311</v>
      </c>
      <c r="F153" s="239" t="s">
        <v>1312</v>
      </c>
      <c r="G153" s="239"/>
      <c r="H153" s="239"/>
      <c r="I153" s="239"/>
      <c r="J153" s="143" t="s">
        <v>249</v>
      </c>
      <c r="K153" s="144">
        <v>38</v>
      </c>
      <c r="L153" s="240"/>
      <c r="M153" s="240"/>
      <c r="N153" s="240">
        <f>ROUND(L153*K153,2)</f>
        <v>0</v>
      </c>
      <c r="O153" s="240"/>
      <c r="P153" s="240"/>
      <c r="Q153" s="240"/>
      <c r="R153" s="145"/>
      <c r="T153" s="146" t="s">
        <v>5</v>
      </c>
      <c r="U153" s="43" t="s">
        <v>40</v>
      </c>
      <c r="V153" s="147">
        <v>0.23100000000000001</v>
      </c>
      <c r="W153" s="147">
        <f>V153*K153</f>
        <v>8.7780000000000005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178</v>
      </c>
      <c r="AT153" s="21" t="s">
        <v>174</v>
      </c>
      <c r="AU153" s="21" t="s">
        <v>123</v>
      </c>
      <c r="AY153" s="21" t="s">
        <v>173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22</v>
      </c>
      <c r="BK153" s="149">
        <f>ROUND(L153*K153,2)</f>
        <v>0</v>
      </c>
      <c r="BL153" s="21" t="s">
        <v>178</v>
      </c>
      <c r="BM153" s="21" t="s">
        <v>1337</v>
      </c>
    </row>
    <row r="154" spans="2:65" s="9" customFormat="1" ht="29.85" customHeight="1">
      <c r="B154" s="129"/>
      <c r="C154" s="130"/>
      <c r="D154" s="139" t="s">
        <v>141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251">
        <f>BK154</f>
        <v>0</v>
      </c>
      <c r="O154" s="252"/>
      <c r="P154" s="252"/>
      <c r="Q154" s="252"/>
      <c r="R154" s="132"/>
      <c r="T154" s="133"/>
      <c r="U154" s="130"/>
      <c r="V154" s="130"/>
      <c r="W154" s="134">
        <f>W155</f>
        <v>3.2207659999999998</v>
      </c>
      <c r="X154" s="130"/>
      <c r="Y154" s="134">
        <f>Y155</f>
        <v>0</v>
      </c>
      <c r="Z154" s="130"/>
      <c r="AA154" s="135">
        <f>AA155</f>
        <v>0</v>
      </c>
      <c r="AR154" s="136" t="s">
        <v>22</v>
      </c>
      <c r="AT154" s="137" t="s">
        <v>74</v>
      </c>
      <c r="AU154" s="137" t="s">
        <v>22</v>
      </c>
      <c r="AY154" s="136" t="s">
        <v>173</v>
      </c>
      <c r="BK154" s="138">
        <f>BK155</f>
        <v>0</v>
      </c>
    </row>
    <row r="155" spans="2:65" s="1" customFormat="1" ht="38.25" customHeight="1">
      <c r="B155" s="140"/>
      <c r="C155" s="141" t="s">
        <v>242</v>
      </c>
      <c r="D155" s="141" t="s">
        <v>174</v>
      </c>
      <c r="E155" s="142" t="s">
        <v>1314</v>
      </c>
      <c r="F155" s="239" t="s">
        <v>1315</v>
      </c>
      <c r="G155" s="239"/>
      <c r="H155" s="239"/>
      <c r="I155" s="239"/>
      <c r="J155" s="143" t="s">
        <v>209</v>
      </c>
      <c r="K155" s="144">
        <v>4.9779999999999998</v>
      </c>
      <c r="L155" s="240"/>
      <c r="M155" s="240"/>
      <c r="N155" s="240">
        <f>ROUND(L155*K155,2)</f>
        <v>0</v>
      </c>
      <c r="O155" s="240"/>
      <c r="P155" s="240"/>
      <c r="Q155" s="240"/>
      <c r="R155" s="145"/>
      <c r="T155" s="146" t="s">
        <v>5</v>
      </c>
      <c r="U155" s="180" t="s">
        <v>40</v>
      </c>
      <c r="V155" s="181">
        <v>0.64700000000000002</v>
      </c>
      <c r="W155" s="181">
        <f>V155*K155</f>
        <v>3.2207659999999998</v>
      </c>
      <c r="X155" s="181">
        <v>0</v>
      </c>
      <c r="Y155" s="181">
        <f>X155*K155</f>
        <v>0</v>
      </c>
      <c r="Z155" s="181">
        <v>0</v>
      </c>
      <c r="AA155" s="182">
        <f>Z155*K155</f>
        <v>0</v>
      </c>
      <c r="AR155" s="21" t="s">
        <v>178</v>
      </c>
      <c r="AT155" s="21" t="s">
        <v>174</v>
      </c>
      <c r="AU155" s="21" t="s">
        <v>123</v>
      </c>
      <c r="AY155" s="21" t="s">
        <v>173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22</v>
      </c>
      <c r="BK155" s="149">
        <f>ROUND(L155*K155,2)</f>
        <v>0</v>
      </c>
      <c r="BL155" s="21" t="s">
        <v>178</v>
      </c>
      <c r="BM155" s="21" t="s">
        <v>1338</v>
      </c>
    </row>
    <row r="156" spans="2:65" s="1" customFormat="1" ht="6.95" customHeight="1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</row>
  </sheetData>
  <mergeCells count="125">
    <mergeCell ref="H1:K1"/>
    <mergeCell ref="S2:AC2"/>
    <mergeCell ref="F150:I150"/>
    <mergeCell ref="F151:I151"/>
    <mergeCell ref="L151:M151"/>
    <mergeCell ref="N151:Q151"/>
    <mergeCell ref="F153:I153"/>
    <mergeCell ref="L153:M153"/>
    <mergeCell ref="N153:Q153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32:I132"/>
    <mergeCell ref="F133:I133"/>
    <mergeCell ref="F135:I135"/>
    <mergeCell ref="L135:M135"/>
    <mergeCell ref="N135:Q135"/>
    <mergeCell ref="F155:I155"/>
    <mergeCell ref="L155:M155"/>
    <mergeCell ref="N155:Q155"/>
    <mergeCell ref="N152:Q152"/>
    <mergeCell ref="N154:Q15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36:I136"/>
    <mergeCell ref="F137:I137"/>
    <mergeCell ref="F138:I138"/>
    <mergeCell ref="L138:M138"/>
    <mergeCell ref="N138:Q138"/>
    <mergeCell ref="N134:Q134"/>
    <mergeCell ref="F125:I125"/>
    <mergeCell ref="F126:I126"/>
    <mergeCell ref="F127:I127"/>
    <mergeCell ref="L127:M127"/>
    <mergeCell ref="N127:Q127"/>
    <mergeCell ref="F128:I128"/>
    <mergeCell ref="F129:I129"/>
    <mergeCell ref="F131:I131"/>
    <mergeCell ref="L131:M131"/>
    <mergeCell ref="N131:Q131"/>
    <mergeCell ref="N130:Q130"/>
    <mergeCell ref="F119:I119"/>
    <mergeCell ref="F120:I120"/>
    <mergeCell ref="F121:I121"/>
    <mergeCell ref="L121:M121"/>
    <mergeCell ref="N121:Q121"/>
    <mergeCell ref="F122:I122"/>
    <mergeCell ref="F123:I123"/>
    <mergeCell ref="F124:I124"/>
    <mergeCell ref="L124:M124"/>
    <mergeCell ref="N124:Q12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115:Q115"/>
    <mergeCell ref="N116:Q116"/>
    <mergeCell ref="N117:Q11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2"/>
  <sheetViews>
    <sheetView showGridLines="0" workbookViewId="0">
      <pane ySplit="1" topLeftCell="A109" activePane="bottomLeft" state="frozen"/>
      <selection pane="bottomLeft" activeCell="AE120" sqref="AE1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101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1339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N93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ROUND((SUM(BE93:BE94)+SUM(BE112:BE121)), 2)</f>
        <v>0</v>
      </c>
      <c r="I32" s="223"/>
      <c r="J32" s="223"/>
      <c r="K32" s="35"/>
      <c r="L32" s="35"/>
      <c r="M32" s="226">
        <f>ROUND(ROUND((SUM(BE93:BE94)+SUM(BE112:BE121)),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ROUND((SUM(BF93:BF94)+SUM(BF112:BF121)), 2)</f>
        <v>0</v>
      </c>
      <c r="I33" s="223"/>
      <c r="J33" s="223"/>
      <c r="K33" s="35"/>
      <c r="L33" s="35"/>
      <c r="M33" s="226">
        <f>ROUND(ROUND((SUM(BF93:BF94)+SUM(BF112:BF121)),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ROUND((SUM(BG93:BG94)+SUM(BG112:BG121)),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ROUND((SUM(BH93:BH94)+SUM(BH112:BH121)),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ROUND((SUM(BI93:BI94)+SUM(BI112:BI121)),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06 - SO 06 Odstranění betonových dílců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N112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N113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N114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140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N118</f>
        <v>0</v>
      </c>
      <c r="O91" s="235"/>
      <c r="P91" s="235"/>
      <c r="Q91" s="235"/>
      <c r="R91" s="119"/>
    </row>
    <row r="92" spans="2:47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47" s="1" customFormat="1" ht="29.25" customHeight="1">
      <c r="B93" s="34"/>
      <c r="C93" s="111" t="s">
        <v>158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1">
        <v>0</v>
      </c>
      <c r="O93" s="236"/>
      <c r="P93" s="236"/>
      <c r="Q93" s="236"/>
      <c r="R93" s="36"/>
      <c r="T93" s="120"/>
      <c r="U93" s="121" t="s">
        <v>39</v>
      </c>
    </row>
    <row r="94" spans="2:47" s="1" customFormat="1" ht="18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02" t="s">
        <v>117</v>
      </c>
      <c r="D95" s="103"/>
      <c r="E95" s="103"/>
      <c r="F95" s="103"/>
      <c r="G95" s="103"/>
      <c r="H95" s="103"/>
      <c r="I95" s="103"/>
      <c r="J95" s="103"/>
      <c r="K95" s="103"/>
      <c r="L95" s="214">
        <f>ROUND(SUM(N88+N93),2)</f>
        <v>0</v>
      </c>
      <c r="M95" s="214"/>
      <c r="N95" s="214"/>
      <c r="O95" s="214"/>
      <c r="P95" s="214"/>
      <c r="Q95" s="214"/>
      <c r="R95" s="36"/>
    </row>
    <row r="96" spans="2:47" s="1" customFormat="1" ht="6.95" customHeight="1"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60"/>
    </row>
    <row r="100" spans="2:63" s="1" customFormat="1" ht="6.95" customHeight="1"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3"/>
    </row>
    <row r="101" spans="2:63" s="1" customFormat="1" ht="36.950000000000003" customHeight="1">
      <c r="B101" s="34"/>
      <c r="C101" s="186" t="s">
        <v>159</v>
      </c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36"/>
    </row>
    <row r="102" spans="2:63" s="1" customFormat="1" ht="6.9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3" s="1" customFormat="1" ht="30" customHeight="1">
      <c r="B103" s="34"/>
      <c r="C103" s="31" t="s">
        <v>17</v>
      </c>
      <c r="D103" s="35"/>
      <c r="E103" s="35"/>
      <c r="F103" s="221" t="str">
        <f>F6</f>
        <v>Rekonstrukce objektu Na Chvalce</v>
      </c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35"/>
      <c r="R103" s="36"/>
    </row>
    <row r="104" spans="2:63" s="1" customFormat="1" ht="36.950000000000003" customHeight="1">
      <c r="B104" s="34"/>
      <c r="C104" s="68" t="s">
        <v>125</v>
      </c>
      <c r="D104" s="35"/>
      <c r="E104" s="35"/>
      <c r="F104" s="206" t="str">
        <f>F7</f>
        <v>06 - SO 06 Odstranění betonových dílců</v>
      </c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35"/>
      <c r="R104" s="36"/>
    </row>
    <row r="105" spans="2:63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3" s="1" customFormat="1" ht="18" customHeight="1">
      <c r="B106" s="34"/>
      <c r="C106" s="31" t="s">
        <v>23</v>
      </c>
      <c r="D106" s="35"/>
      <c r="E106" s="35"/>
      <c r="F106" s="29" t="str">
        <f>F9</f>
        <v xml:space="preserve"> </v>
      </c>
      <c r="G106" s="35"/>
      <c r="H106" s="35"/>
      <c r="I106" s="35"/>
      <c r="J106" s="35"/>
      <c r="K106" s="31" t="s">
        <v>25</v>
      </c>
      <c r="L106" s="35"/>
      <c r="M106" s="224">
        <f>IF(O9="","",O9)</f>
        <v>43108</v>
      </c>
      <c r="N106" s="224"/>
      <c r="O106" s="224"/>
      <c r="P106" s="224"/>
      <c r="Q106" s="35"/>
      <c r="R106" s="36"/>
    </row>
    <row r="107" spans="2:63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63" s="1" customFormat="1" ht="15">
      <c r="B108" s="34"/>
      <c r="C108" s="31" t="s">
        <v>28</v>
      </c>
      <c r="D108" s="35"/>
      <c r="E108" s="35"/>
      <c r="F108" s="29" t="str">
        <f>E12</f>
        <v xml:space="preserve"> </v>
      </c>
      <c r="G108" s="35"/>
      <c r="H108" s="35"/>
      <c r="I108" s="35"/>
      <c r="J108" s="35"/>
      <c r="K108" s="31" t="s">
        <v>32</v>
      </c>
      <c r="L108" s="35"/>
      <c r="M108" s="188" t="str">
        <f>E18</f>
        <v xml:space="preserve"> </v>
      </c>
      <c r="N108" s="188"/>
      <c r="O108" s="188"/>
      <c r="P108" s="188"/>
      <c r="Q108" s="188"/>
      <c r="R108" s="36"/>
    </row>
    <row r="109" spans="2:63" s="1" customFormat="1" ht="14.45" customHeight="1">
      <c r="B109" s="34"/>
      <c r="C109" s="31" t="s">
        <v>31</v>
      </c>
      <c r="D109" s="35"/>
      <c r="E109" s="35"/>
      <c r="F109" s="29" t="str">
        <f>IF(E15="","",E15)</f>
        <v xml:space="preserve"> </v>
      </c>
      <c r="G109" s="35"/>
      <c r="H109" s="35"/>
      <c r="I109" s="35"/>
      <c r="J109" s="35"/>
      <c r="K109" s="31" t="s">
        <v>34</v>
      </c>
      <c r="L109" s="35"/>
      <c r="M109" s="188" t="str">
        <f>E21</f>
        <v xml:space="preserve"> </v>
      </c>
      <c r="N109" s="188"/>
      <c r="O109" s="188"/>
      <c r="P109" s="188"/>
      <c r="Q109" s="188"/>
      <c r="R109" s="36"/>
    </row>
    <row r="110" spans="2:63" s="1" customFormat="1" ht="10.3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3" s="8" customFormat="1" ht="29.25" customHeight="1">
      <c r="B111" s="122"/>
      <c r="C111" s="123" t="s">
        <v>160</v>
      </c>
      <c r="D111" s="124" t="s">
        <v>161</v>
      </c>
      <c r="E111" s="124" t="s">
        <v>57</v>
      </c>
      <c r="F111" s="237" t="s">
        <v>162</v>
      </c>
      <c r="G111" s="237"/>
      <c r="H111" s="237"/>
      <c r="I111" s="237"/>
      <c r="J111" s="124" t="s">
        <v>163</v>
      </c>
      <c r="K111" s="124" t="s">
        <v>164</v>
      </c>
      <c r="L111" s="237" t="s">
        <v>165</v>
      </c>
      <c r="M111" s="237"/>
      <c r="N111" s="237" t="s">
        <v>131</v>
      </c>
      <c r="O111" s="237"/>
      <c r="P111" s="237"/>
      <c r="Q111" s="238"/>
      <c r="R111" s="125"/>
      <c r="T111" s="75" t="s">
        <v>166</v>
      </c>
      <c r="U111" s="76" t="s">
        <v>39</v>
      </c>
      <c r="V111" s="76" t="s">
        <v>167</v>
      </c>
      <c r="W111" s="76" t="s">
        <v>168</v>
      </c>
      <c r="X111" s="76" t="s">
        <v>169</v>
      </c>
      <c r="Y111" s="76" t="s">
        <v>170</v>
      </c>
      <c r="Z111" s="76" t="s">
        <v>171</v>
      </c>
      <c r="AA111" s="77" t="s">
        <v>172</v>
      </c>
    </row>
    <row r="112" spans="2:63" s="1" customFormat="1" ht="29.25" customHeight="1">
      <c r="B112" s="34"/>
      <c r="C112" s="79" t="s">
        <v>127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256">
        <f>BK112</f>
        <v>0</v>
      </c>
      <c r="O112" s="257"/>
      <c r="P112" s="257"/>
      <c r="Q112" s="257"/>
      <c r="R112" s="36"/>
      <c r="T112" s="78"/>
      <c r="U112" s="50"/>
      <c r="V112" s="50"/>
      <c r="W112" s="126">
        <f>W113</f>
        <v>27.532713999999999</v>
      </c>
      <c r="X112" s="50"/>
      <c r="Y112" s="126">
        <f>Y113</f>
        <v>0</v>
      </c>
      <c r="Z112" s="50"/>
      <c r="AA112" s="127">
        <f>AA113</f>
        <v>23.873749999999998</v>
      </c>
      <c r="AT112" s="21" t="s">
        <v>74</v>
      </c>
      <c r="AU112" s="21" t="s">
        <v>133</v>
      </c>
      <c r="BK112" s="128">
        <f>BK113</f>
        <v>0</v>
      </c>
    </row>
    <row r="113" spans="2:65" s="9" customFormat="1" ht="37.35" customHeight="1">
      <c r="B113" s="129"/>
      <c r="C113" s="130"/>
      <c r="D113" s="131" t="s">
        <v>134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258">
        <f>BK113</f>
        <v>0</v>
      </c>
      <c r="O113" s="232"/>
      <c r="P113" s="232"/>
      <c r="Q113" s="232"/>
      <c r="R113" s="132"/>
      <c r="T113" s="133"/>
      <c r="U113" s="130"/>
      <c r="V113" s="130"/>
      <c r="W113" s="134">
        <f>W114+W118</f>
        <v>27.532713999999999</v>
      </c>
      <c r="X113" s="130"/>
      <c r="Y113" s="134">
        <f>Y114+Y118</f>
        <v>0</v>
      </c>
      <c r="Z113" s="130"/>
      <c r="AA113" s="135">
        <f>AA114+AA118</f>
        <v>23.873749999999998</v>
      </c>
      <c r="AR113" s="136" t="s">
        <v>22</v>
      </c>
      <c r="AT113" s="137" t="s">
        <v>74</v>
      </c>
      <c r="AU113" s="137" t="s">
        <v>75</v>
      </c>
      <c r="AY113" s="136" t="s">
        <v>173</v>
      </c>
      <c r="BK113" s="138">
        <f>BK114+BK118</f>
        <v>0</v>
      </c>
    </row>
    <row r="114" spans="2:65" s="9" customFormat="1" ht="19.899999999999999" customHeight="1">
      <c r="B114" s="129"/>
      <c r="C114" s="130"/>
      <c r="D114" s="139" t="s">
        <v>135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259">
        <f>BK114</f>
        <v>0</v>
      </c>
      <c r="O114" s="260"/>
      <c r="P114" s="260"/>
      <c r="Q114" s="260"/>
      <c r="R114" s="132"/>
      <c r="T114" s="133"/>
      <c r="U114" s="130"/>
      <c r="V114" s="130"/>
      <c r="W114" s="134">
        <f>SUM(W115:W117)</f>
        <v>5.7834999999999992</v>
      </c>
      <c r="X114" s="130"/>
      <c r="Y114" s="134">
        <f>SUM(Y115:Y117)</f>
        <v>0</v>
      </c>
      <c r="Z114" s="130"/>
      <c r="AA114" s="135">
        <f>SUM(AA115:AA117)</f>
        <v>23.873749999999998</v>
      </c>
      <c r="AR114" s="136" t="s">
        <v>22</v>
      </c>
      <c r="AT114" s="137" t="s">
        <v>74</v>
      </c>
      <c r="AU114" s="137" t="s">
        <v>22</v>
      </c>
      <c r="AY114" s="136" t="s">
        <v>173</v>
      </c>
      <c r="BK114" s="138">
        <f>SUM(BK115:BK117)</f>
        <v>0</v>
      </c>
    </row>
    <row r="115" spans="2:65" s="1" customFormat="1" ht="25.5" customHeight="1">
      <c r="B115" s="140"/>
      <c r="C115" s="141" t="s">
        <v>22</v>
      </c>
      <c r="D115" s="141" t="s">
        <v>174</v>
      </c>
      <c r="E115" s="142" t="s">
        <v>1340</v>
      </c>
      <c r="F115" s="239" t="s">
        <v>1341</v>
      </c>
      <c r="G115" s="239"/>
      <c r="H115" s="239"/>
      <c r="I115" s="239"/>
      <c r="J115" s="143" t="s">
        <v>235</v>
      </c>
      <c r="K115" s="144">
        <v>67.25</v>
      </c>
      <c r="L115" s="240"/>
      <c r="M115" s="240"/>
      <c r="N115" s="240">
        <f>ROUND(L115*K115,2)</f>
        <v>0</v>
      </c>
      <c r="O115" s="240"/>
      <c r="P115" s="240"/>
      <c r="Q115" s="240"/>
      <c r="R115" s="145"/>
      <c r="T115" s="146" t="s">
        <v>5</v>
      </c>
      <c r="U115" s="43" t="s">
        <v>40</v>
      </c>
      <c r="V115" s="147">
        <v>8.5999999999999993E-2</v>
      </c>
      <c r="W115" s="147">
        <f>V115*K115</f>
        <v>5.7834999999999992</v>
      </c>
      <c r="X115" s="147">
        <v>0</v>
      </c>
      <c r="Y115" s="147">
        <f>X115*K115</f>
        <v>0</v>
      </c>
      <c r="Z115" s="147">
        <v>0.35499999999999998</v>
      </c>
      <c r="AA115" s="148">
        <f>Z115*K115</f>
        <v>23.873749999999998</v>
      </c>
      <c r="AR115" s="21" t="s">
        <v>178</v>
      </c>
      <c r="AT115" s="21" t="s">
        <v>174</v>
      </c>
      <c r="AU115" s="21" t="s">
        <v>123</v>
      </c>
      <c r="AY115" s="21" t="s">
        <v>173</v>
      </c>
      <c r="BE115" s="149">
        <f>IF(U115="základní",N115,0)</f>
        <v>0</v>
      </c>
      <c r="BF115" s="149">
        <f>IF(U115="snížená",N115,0)</f>
        <v>0</v>
      </c>
      <c r="BG115" s="149">
        <f>IF(U115="zákl. přenesená",N115,0)</f>
        <v>0</v>
      </c>
      <c r="BH115" s="149">
        <f>IF(U115="sníž. přenesená",N115,0)</f>
        <v>0</v>
      </c>
      <c r="BI115" s="149">
        <f>IF(U115="nulová",N115,0)</f>
        <v>0</v>
      </c>
      <c r="BJ115" s="21" t="s">
        <v>22</v>
      </c>
      <c r="BK115" s="149">
        <f>ROUND(L115*K115,2)</f>
        <v>0</v>
      </c>
      <c r="BL115" s="21" t="s">
        <v>178</v>
      </c>
      <c r="BM115" s="21" t="s">
        <v>1342</v>
      </c>
    </row>
    <row r="116" spans="2:65" s="10" customFormat="1" ht="16.5" customHeight="1">
      <c r="B116" s="150"/>
      <c r="C116" s="151"/>
      <c r="D116" s="151"/>
      <c r="E116" s="152" t="s">
        <v>5</v>
      </c>
      <c r="F116" s="241" t="s">
        <v>1343</v>
      </c>
      <c r="G116" s="242"/>
      <c r="H116" s="242"/>
      <c r="I116" s="242"/>
      <c r="J116" s="151"/>
      <c r="K116" s="153">
        <v>67.25</v>
      </c>
      <c r="L116" s="151"/>
      <c r="M116" s="151"/>
      <c r="N116" s="151"/>
      <c r="O116" s="151"/>
      <c r="P116" s="151"/>
      <c r="Q116" s="151"/>
      <c r="R116" s="154"/>
      <c r="T116" s="155"/>
      <c r="U116" s="151"/>
      <c r="V116" s="151"/>
      <c r="W116" s="151"/>
      <c r="X116" s="151"/>
      <c r="Y116" s="151"/>
      <c r="Z116" s="151"/>
      <c r="AA116" s="156"/>
      <c r="AT116" s="157" t="s">
        <v>181</v>
      </c>
      <c r="AU116" s="157" t="s">
        <v>123</v>
      </c>
      <c r="AV116" s="10" t="s">
        <v>123</v>
      </c>
      <c r="AW116" s="10" t="s">
        <v>33</v>
      </c>
      <c r="AX116" s="10" t="s">
        <v>75</v>
      </c>
      <c r="AY116" s="157" t="s">
        <v>173</v>
      </c>
    </row>
    <row r="117" spans="2:65" s="11" customFormat="1" ht="16.5" customHeight="1">
      <c r="B117" s="158"/>
      <c r="C117" s="159"/>
      <c r="D117" s="159"/>
      <c r="E117" s="160" t="s">
        <v>5</v>
      </c>
      <c r="F117" s="243" t="s">
        <v>182</v>
      </c>
      <c r="G117" s="244"/>
      <c r="H117" s="244"/>
      <c r="I117" s="244"/>
      <c r="J117" s="159"/>
      <c r="K117" s="161">
        <v>67.25</v>
      </c>
      <c r="L117" s="159"/>
      <c r="M117" s="159"/>
      <c r="N117" s="159"/>
      <c r="O117" s="159"/>
      <c r="P117" s="159"/>
      <c r="Q117" s="159"/>
      <c r="R117" s="162"/>
      <c r="T117" s="163"/>
      <c r="U117" s="159"/>
      <c r="V117" s="159"/>
      <c r="W117" s="159"/>
      <c r="X117" s="159"/>
      <c r="Y117" s="159"/>
      <c r="Z117" s="159"/>
      <c r="AA117" s="164"/>
      <c r="AT117" s="165" t="s">
        <v>181</v>
      </c>
      <c r="AU117" s="165" t="s">
        <v>123</v>
      </c>
      <c r="AV117" s="11" t="s">
        <v>178</v>
      </c>
      <c r="AW117" s="11" t="s">
        <v>33</v>
      </c>
      <c r="AX117" s="11" t="s">
        <v>22</v>
      </c>
      <c r="AY117" s="165" t="s">
        <v>173</v>
      </c>
    </row>
    <row r="118" spans="2:65" s="9" customFormat="1" ht="29.85" customHeight="1">
      <c r="B118" s="129"/>
      <c r="C118" s="130"/>
      <c r="D118" s="139" t="s">
        <v>140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59">
        <f>BK118</f>
        <v>0</v>
      </c>
      <c r="O118" s="260"/>
      <c r="P118" s="260"/>
      <c r="Q118" s="260"/>
      <c r="R118" s="132"/>
      <c r="T118" s="133"/>
      <c r="U118" s="130"/>
      <c r="V118" s="130"/>
      <c r="W118" s="134">
        <f>SUM(W119:W121)</f>
        <v>21.749213999999998</v>
      </c>
      <c r="X118" s="130"/>
      <c r="Y118" s="134">
        <f>SUM(Y119:Y121)</f>
        <v>0</v>
      </c>
      <c r="Z118" s="130"/>
      <c r="AA118" s="135">
        <f>SUM(AA119:AA121)</f>
        <v>0</v>
      </c>
      <c r="AR118" s="136" t="s">
        <v>22</v>
      </c>
      <c r="AT118" s="137" t="s">
        <v>74</v>
      </c>
      <c r="AU118" s="137" t="s">
        <v>22</v>
      </c>
      <c r="AY118" s="136" t="s">
        <v>173</v>
      </c>
      <c r="BK118" s="138">
        <f>SUM(BK119:BK121)</f>
        <v>0</v>
      </c>
    </row>
    <row r="119" spans="2:65" s="1" customFormat="1" ht="25.5" customHeight="1">
      <c r="B119" s="140"/>
      <c r="C119" s="141" t="s">
        <v>123</v>
      </c>
      <c r="D119" s="141" t="s">
        <v>174</v>
      </c>
      <c r="E119" s="142" t="s">
        <v>1344</v>
      </c>
      <c r="F119" s="239" t="s">
        <v>1345</v>
      </c>
      <c r="G119" s="239"/>
      <c r="H119" s="239"/>
      <c r="I119" s="239"/>
      <c r="J119" s="143" t="s">
        <v>209</v>
      </c>
      <c r="K119" s="144">
        <v>23.873999999999999</v>
      </c>
      <c r="L119" s="240"/>
      <c r="M119" s="240"/>
      <c r="N119" s="240">
        <f>ROUND(L119*K119,2)</f>
        <v>0</v>
      </c>
      <c r="O119" s="240"/>
      <c r="P119" s="240"/>
      <c r="Q119" s="240"/>
      <c r="R119" s="145"/>
      <c r="T119" s="146" t="s">
        <v>5</v>
      </c>
      <c r="U119" s="43" t="s">
        <v>40</v>
      </c>
      <c r="V119" s="147">
        <v>0.83499999999999996</v>
      </c>
      <c r="W119" s="147">
        <f>V119*K119</f>
        <v>19.93479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178</v>
      </c>
      <c r="AT119" s="21" t="s">
        <v>174</v>
      </c>
      <c r="AU119" s="21" t="s">
        <v>123</v>
      </c>
      <c r="AY119" s="21" t="s">
        <v>173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22</v>
      </c>
      <c r="BK119" s="149">
        <f>ROUND(L119*K119,2)</f>
        <v>0</v>
      </c>
      <c r="BL119" s="21" t="s">
        <v>178</v>
      </c>
      <c r="BM119" s="21" t="s">
        <v>1346</v>
      </c>
    </row>
    <row r="120" spans="2:65" s="1" customFormat="1" ht="25.5" customHeight="1">
      <c r="B120" s="140"/>
      <c r="C120" s="141" t="s">
        <v>187</v>
      </c>
      <c r="D120" s="141" t="s">
        <v>174</v>
      </c>
      <c r="E120" s="142" t="s">
        <v>1347</v>
      </c>
      <c r="F120" s="239" t="s">
        <v>1348</v>
      </c>
      <c r="G120" s="239"/>
      <c r="H120" s="239"/>
      <c r="I120" s="239"/>
      <c r="J120" s="143" t="s">
        <v>209</v>
      </c>
      <c r="K120" s="144">
        <v>453.60599999999999</v>
      </c>
      <c r="L120" s="240"/>
      <c r="M120" s="240"/>
      <c r="N120" s="240">
        <f>ROUND(L120*K120,2)</f>
        <v>0</v>
      </c>
      <c r="O120" s="240"/>
      <c r="P120" s="240"/>
      <c r="Q120" s="240"/>
      <c r="R120" s="145"/>
      <c r="T120" s="146" t="s">
        <v>5</v>
      </c>
      <c r="U120" s="43" t="s">
        <v>40</v>
      </c>
      <c r="V120" s="147">
        <v>4.0000000000000001E-3</v>
      </c>
      <c r="W120" s="147">
        <f>V120*K120</f>
        <v>1.814424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178</v>
      </c>
      <c r="AT120" s="21" t="s">
        <v>174</v>
      </c>
      <c r="AU120" s="21" t="s">
        <v>123</v>
      </c>
      <c r="AY120" s="21" t="s">
        <v>173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22</v>
      </c>
      <c r="BK120" s="149">
        <f>ROUND(L120*K120,2)</f>
        <v>0</v>
      </c>
      <c r="BL120" s="21" t="s">
        <v>178</v>
      </c>
      <c r="BM120" s="21" t="s">
        <v>1349</v>
      </c>
    </row>
    <row r="121" spans="2:65" s="1" customFormat="1" ht="25.5" customHeight="1">
      <c r="B121" s="140"/>
      <c r="C121" s="141" t="s">
        <v>178</v>
      </c>
      <c r="D121" s="141" t="s">
        <v>174</v>
      </c>
      <c r="E121" s="142" t="s">
        <v>1350</v>
      </c>
      <c r="F121" s="239" t="s">
        <v>1351</v>
      </c>
      <c r="G121" s="239"/>
      <c r="H121" s="239"/>
      <c r="I121" s="239"/>
      <c r="J121" s="143" t="s">
        <v>209</v>
      </c>
      <c r="K121" s="144">
        <v>23.873999999999999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180" t="s">
        <v>40</v>
      </c>
      <c r="V121" s="181">
        <v>0</v>
      </c>
      <c r="W121" s="181">
        <f>V121*K121</f>
        <v>0</v>
      </c>
      <c r="X121" s="181">
        <v>0</v>
      </c>
      <c r="Y121" s="181">
        <f>X121*K121</f>
        <v>0</v>
      </c>
      <c r="Z121" s="181">
        <v>0</v>
      </c>
      <c r="AA121" s="182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1352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</row>
  </sheetData>
  <mergeCells count="71">
    <mergeCell ref="H1:K1"/>
    <mergeCell ref="S2:AC2"/>
    <mergeCell ref="F120:I120"/>
    <mergeCell ref="L120:M120"/>
    <mergeCell ref="N120:Q120"/>
    <mergeCell ref="M109:Q109"/>
    <mergeCell ref="F111:I111"/>
    <mergeCell ref="L111:M111"/>
    <mergeCell ref="N111:Q111"/>
    <mergeCell ref="F115:I115"/>
    <mergeCell ref="L115:M115"/>
    <mergeCell ref="N115:Q115"/>
    <mergeCell ref="N112:Q112"/>
    <mergeCell ref="N113:Q113"/>
    <mergeCell ref="N114:Q114"/>
    <mergeCell ref="C101:Q101"/>
    <mergeCell ref="F121:I121"/>
    <mergeCell ref="L121:M121"/>
    <mergeCell ref="N121:Q121"/>
    <mergeCell ref="F116:I116"/>
    <mergeCell ref="F117:I117"/>
    <mergeCell ref="F119:I119"/>
    <mergeCell ref="L119:M119"/>
    <mergeCell ref="N119:Q119"/>
    <mergeCell ref="N118:Q118"/>
    <mergeCell ref="F103:P103"/>
    <mergeCell ref="F104:P104"/>
    <mergeCell ref="M106:P106"/>
    <mergeCell ref="M108:Q108"/>
    <mergeCell ref="N89:Q89"/>
    <mergeCell ref="N90:Q90"/>
    <mergeCell ref="N91:Q91"/>
    <mergeCell ref="N93:Q93"/>
    <mergeCell ref="L95:Q95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5"/>
  <sheetViews>
    <sheetView showGridLines="0" workbookViewId="0">
      <pane ySplit="1" topLeftCell="A125" activePane="bottomLeft" state="frozen"/>
      <selection pane="bottomLeft" activeCell="S136" sqref="S1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104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1353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N95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ROUND((SUM(BE95:BE96)+SUM(BE114:BE134)), 2)</f>
        <v>0</v>
      </c>
      <c r="I32" s="223"/>
      <c r="J32" s="223"/>
      <c r="K32" s="35"/>
      <c r="L32" s="35"/>
      <c r="M32" s="226">
        <f>ROUND(ROUND((SUM(BE95:BE96)+SUM(BE114:BE134)),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ROUND((SUM(BF95:BF96)+SUM(BF114:BF134)), 2)</f>
        <v>0</v>
      </c>
      <c r="I33" s="223"/>
      <c r="J33" s="223"/>
      <c r="K33" s="35"/>
      <c r="L33" s="35"/>
      <c r="M33" s="226">
        <f>ROUND(ROUND((SUM(BF95:BF96)+SUM(BF114:BF134)),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ROUND((SUM(BG95:BG96)+SUM(BG114:BG134)),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ROUND((SUM(BH95:BH96)+SUM(BH114:BH134)),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ROUND((SUM(BI95:BI96)+SUM(BI114:BI134)),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07 - SO 07 Zbudování chodníku pro pěší a stání pro vozidlo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N114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N115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N116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1354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N120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139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N128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141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N133</f>
        <v>0</v>
      </c>
      <c r="O93" s="235"/>
      <c r="P93" s="235"/>
      <c r="Q93" s="235"/>
      <c r="R93" s="119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1" t="s">
        <v>158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31">
        <v>0</v>
      </c>
      <c r="O95" s="236"/>
      <c r="P95" s="236"/>
      <c r="Q95" s="236"/>
      <c r="R95" s="36"/>
      <c r="T95" s="120"/>
      <c r="U95" s="121" t="s">
        <v>39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2" t="s">
        <v>117</v>
      </c>
      <c r="D97" s="103"/>
      <c r="E97" s="103"/>
      <c r="F97" s="103"/>
      <c r="G97" s="103"/>
      <c r="H97" s="103"/>
      <c r="I97" s="103"/>
      <c r="J97" s="103"/>
      <c r="K97" s="103"/>
      <c r="L97" s="214">
        <f>ROUND(SUM(N88+N95),2)</f>
        <v>0</v>
      </c>
      <c r="M97" s="214"/>
      <c r="N97" s="214"/>
      <c r="O97" s="214"/>
      <c r="P97" s="214"/>
      <c r="Q97" s="214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186" t="s">
        <v>159</v>
      </c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17</v>
      </c>
      <c r="D105" s="35"/>
      <c r="E105" s="35"/>
      <c r="F105" s="221" t="str">
        <f>F6</f>
        <v>Rekonstrukce objektu Na Chvalce</v>
      </c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35"/>
      <c r="R105" s="36"/>
    </row>
    <row r="106" spans="2:18" s="1" customFormat="1" ht="36.950000000000003" customHeight="1">
      <c r="B106" s="34"/>
      <c r="C106" s="68" t="s">
        <v>125</v>
      </c>
      <c r="D106" s="35"/>
      <c r="E106" s="35"/>
      <c r="F106" s="206" t="str">
        <f>F7</f>
        <v>07 - SO 07 Zbudování chodníku pro pěší a stání pro vozidlo</v>
      </c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23</v>
      </c>
      <c r="D108" s="35"/>
      <c r="E108" s="35"/>
      <c r="F108" s="29" t="str">
        <f>F9</f>
        <v xml:space="preserve"> </v>
      </c>
      <c r="G108" s="35"/>
      <c r="H108" s="35"/>
      <c r="I108" s="35"/>
      <c r="J108" s="35"/>
      <c r="K108" s="31" t="s">
        <v>25</v>
      </c>
      <c r="L108" s="35"/>
      <c r="M108" s="224">
        <f>IF(O9="","",O9)</f>
        <v>43108</v>
      </c>
      <c r="N108" s="224"/>
      <c r="O108" s="224"/>
      <c r="P108" s="224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28</v>
      </c>
      <c r="D110" s="35"/>
      <c r="E110" s="35"/>
      <c r="F110" s="29" t="str">
        <f>E12</f>
        <v xml:space="preserve"> </v>
      </c>
      <c r="G110" s="35"/>
      <c r="H110" s="35"/>
      <c r="I110" s="35"/>
      <c r="J110" s="35"/>
      <c r="K110" s="31" t="s">
        <v>32</v>
      </c>
      <c r="L110" s="35"/>
      <c r="M110" s="188" t="str">
        <f>E18</f>
        <v xml:space="preserve"> </v>
      </c>
      <c r="N110" s="188"/>
      <c r="O110" s="188"/>
      <c r="P110" s="188"/>
      <c r="Q110" s="188"/>
      <c r="R110" s="36"/>
    </row>
    <row r="111" spans="2:18" s="1" customFormat="1" ht="14.45" customHeight="1">
      <c r="B111" s="34"/>
      <c r="C111" s="31" t="s">
        <v>31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34</v>
      </c>
      <c r="L111" s="35"/>
      <c r="M111" s="188" t="str">
        <f>E21</f>
        <v xml:space="preserve"> </v>
      </c>
      <c r="N111" s="188"/>
      <c r="O111" s="188"/>
      <c r="P111" s="188"/>
      <c r="Q111" s="188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2"/>
      <c r="C113" s="123" t="s">
        <v>160</v>
      </c>
      <c r="D113" s="124" t="s">
        <v>161</v>
      </c>
      <c r="E113" s="124" t="s">
        <v>57</v>
      </c>
      <c r="F113" s="237" t="s">
        <v>162</v>
      </c>
      <c r="G113" s="237"/>
      <c r="H113" s="237"/>
      <c r="I113" s="237"/>
      <c r="J113" s="124" t="s">
        <v>163</v>
      </c>
      <c r="K113" s="124" t="s">
        <v>164</v>
      </c>
      <c r="L113" s="237" t="s">
        <v>165</v>
      </c>
      <c r="M113" s="237"/>
      <c r="N113" s="237" t="s">
        <v>131</v>
      </c>
      <c r="O113" s="237"/>
      <c r="P113" s="237"/>
      <c r="Q113" s="238"/>
      <c r="R113" s="125"/>
      <c r="T113" s="75" t="s">
        <v>166</v>
      </c>
      <c r="U113" s="76" t="s">
        <v>39</v>
      </c>
      <c r="V113" s="76" t="s">
        <v>167</v>
      </c>
      <c r="W113" s="76" t="s">
        <v>168</v>
      </c>
      <c r="X113" s="76" t="s">
        <v>169</v>
      </c>
      <c r="Y113" s="76" t="s">
        <v>170</v>
      </c>
      <c r="Z113" s="76" t="s">
        <v>171</v>
      </c>
      <c r="AA113" s="77" t="s">
        <v>172</v>
      </c>
    </row>
    <row r="114" spans="2:65" s="1" customFormat="1" ht="29.25" customHeight="1">
      <c r="B114" s="34"/>
      <c r="C114" s="79" t="s">
        <v>127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56">
        <f>BK114</f>
        <v>0</v>
      </c>
      <c r="O114" s="257"/>
      <c r="P114" s="257"/>
      <c r="Q114" s="257"/>
      <c r="R114" s="36"/>
      <c r="T114" s="78"/>
      <c r="U114" s="50"/>
      <c r="V114" s="50"/>
      <c r="W114" s="126">
        <f>W115</f>
        <v>111.855806</v>
      </c>
      <c r="X114" s="50"/>
      <c r="Y114" s="126">
        <f>Y115</f>
        <v>45.397755000000004</v>
      </c>
      <c r="Z114" s="50"/>
      <c r="AA114" s="127">
        <f>AA115</f>
        <v>0</v>
      </c>
      <c r="AT114" s="21" t="s">
        <v>74</v>
      </c>
      <c r="AU114" s="21" t="s">
        <v>133</v>
      </c>
      <c r="BK114" s="128">
        <f>BK115</f>
        <v>0</v>
      </c>
    </row>
    <row r="115" spans="2:65" s="9" customFormat="1" ht="37.35" customHeight="1">
      <c r="B115" s="129"/>
      <c r="C115" s="130"/>
      <c r="D115" s="131" t="s">
        <v>134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58">
        <f>BK115</f>
        <v>0</v>
      </c>
      <c r="O115" s="232"/>
      <c r="P115" s="232"/>
      <c r="Q115" s="232"/>
      <c r="R115" s="132"/>
      <c r="T115" s="133"/>
      <c r="U115" s="130"/>
      <c r="V115" s="130"/>
      <c r="W115" s="134">
        <f>W116+W120+W128+W133</f>
        <v>111.855806</v>
      </c>
      <c r="X115" s="130"/>
      <c r="Y115" s="134">
        <f>Y116+Y120+Y128+Y133</f>
        <v>45.397755000000004</v>
      </c>
      <c r="Z115" s="130"/>
      <c r="AA115" s="135">
        <f>AA116+AA120+AA128+AA133</f>
        <v>0</v>
      </c>
      <c r="AR115" s="136" t="s">
        <v>22</v>
      </c>
      <c r="AT115" s="137" t="s">
        <v>74</v>
      </c>
      <c r="AU115" s="137" t="s">
        <v>75</v>
      </c>
      <c r="AY115" s="136" t="s">
        <v>173</v>
      </c>
      <c r="BK115" s="138">
        <f>BK116+BK120+BK128+BK133</f>
        <v>0</v>
      </c>
    </row>
    <row r="116" spans="2:65" s="9" customFormat="1" ht="19.899999999999999" customHeight="1">
      <c r="B116" s="129"/>
      <c r="C116" s="130"/>
      <c r="D116" s="139" t="s">
        <v>135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59">
        <f>BK116</f>
        <v>0</v>
      </c>
      <c r="O116" s="260"/>
      <c r="P116" s="260"/>
      <c r="Q116" s="260"/>
      <c r="R116" s="132"/>
      <c r="T116" s="133"/>
      <c r="U116" s="130"/>
      <c r="V116" s="130"/>
      <c r="W116" s="134">
        <f>SUM(W117:W119)</f>
        <v>1.9835999999999998</v>
      </c>
      <c r="X116" s="130"/>
      <c r="Y116" s="134">
        <f>SUM(Y117:Y119)</f>
        <v>0</v>
      </c>
      <c r="Z116" s="130"/>
      <c r="AA116" s="135">
        <f>SUM(AA117:AA119)</f>
        <v>0</v>
      </c>
      <c r="AR116" s="136" t="s">
        <v>22</v>
      </c>
      <c r="AT116" s="137" t="s">
        <v>74</v>
      </c>
      <c r="AU116" s="137" t="s">
        <v>22</v>
      </c>
      <c r="AY116" s="136" t="s">
        <v>173</v>
      </c>
      <c r="BK116" s="138">
        <f>SUM(BK117:BK119)</f>
        <v>0</v>
      </c>
    </row>
    <row r="117" spans="2:65" s="1" customFormat="1" ht="25.5" customHeight="1">
      <c r="B117" s="140"/>
      <c r="C117" s="141" t="s">
        <v>22</v>
      </c>
      <c r="D117" s="141" t="s">
        <v>174</v>
      </c>
      <c r="E117" s="142" t="s">
        <v>1102</v>
      </c>
      <c r="F117" s="239" t="s">
        <v>1103</v>
      </c>
      <c r="G117" s="239"/>
      <c r="H117" s="239"/>
      <c r="I117" s="239"/>
      <c r="J117" s="143" t="s">
        <v>235</v>
      </c>
      <c r="K117" s="144">
        <v>110.2</v>
      </c>
      <c r="L117" s="240"/>
      <c r="M117" s="240"/>
      <c r="N117" s="240">
        <f>ROUND(L117*K117,2)</f>
        <v>0</v>
      </c>
      <c r="O117" s="240"/>
      <c r="P117" s="240"/>
      <c r="Q117" s="240"/>
      <c r="R117" s="145"/>
      <c r="T117" s="146" t="s">
        <v>5</v>
      </c>
      <c r="U117" s="43" t="s">
        <v>40</v>
      </c>
      <c r="V117" s="147">
        <v>1.7999999999999999E-2</v>
      </c>
      <c r="W117" s="147">
        <f>V117*K117</f>
        <v>1.9835999999999998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178</v>
      </c>
      <c r="AT117" s="21" t="s">
        <v>174</v>
      </c>
      <c r="AU117" s="21" t="s">
        <v>123</v>
      </c>
      <c r="AY117" s="21" t="s">
        <v>173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22</v>
      </c>
      <c r="BK117" s="149">
        <f>ROUND(L117*K117,2)</f>
        <v>0</v>
      </c>
      <c r="BL117" s="21" t="s">
        <v>178</v>
      </c>
      <c r="BM117" s="21" t="s">
        <v>1355</v>
      </c>
    </row>
    <row r="118" spans="2:65" s="10" customFormat="1" ht="25.5" customHeight="1">
      <c r="B118" s="150"/>
      <c r="C118" s="151"/>
      <c r="D118" s="151"/>
      <c r="E118" s="152" t="s">
        <v>5</v>
      </c>
      <c r="F118" s="241" t="s">
        <v>1356</v>
      </c>
      <c r="G118" s="242"/>
      <c r="H118" s="242"/>
      <c r="I118" s="242"/>
      <c r="J118" s="151"/>
      <c r="K118" s="153">
        <v>110.2</v>
      </c>
      <c r="L118" s="151"/>
      <c r="M118" s="151"/>
      <c r="N118" s="151"/>
      <c r="O118" s="151"/>
      <c r="P118" s="151"/>
      <c r="Q118" s="151"/>
      <c r="R118" s="154"/>
      <c r="T118" s="155"/>
      <c r="U118" s="151"/>
      <c r="V118" s="151"/>
      <c r="W118" s="151"/>
      <c r="X118" s="151"/>
      <c r="Y118" s="151"/>
      <c r="Z118" s="151"/>
      <c r="AA118" s="156"/>
      <c r="AT118" s="157" t="s">
        <v>181</v>
      </c>
      <c r="AU118" s="157" t="s">
        <v>123</v>
      </c>
      <c r="AV118" s="10" t="s">
        <v>123</v>
      </c>
      <c r="AW118" s="10" t="s">
        <v>33</v>
      </c>
      <c r="AX118" s="10" t="s">
        <v>75</v>
      </c>
      <c r="AY118" s="157" t="s">
        <v>173</v>
      </c>
    </row>
    <row r="119" spans="2:65" s="11" customFormat="1" ht="16.5" customHeight="1">
      <c r="B119" s="158"/>
      <c r="C119" s="159"/>
      <c r="D119" s="159"/>
      <c r="E119" s="160" t="s">
        <v>5</v>
      </c>
      <c r="F119" s="243" t="s">
        <v>182</v>
      </c>
      <c r="G119" s="244"/>
      <c r="H119" s="244"/>
      <c r="I119" s="244"/>
      <c r="J119" s="159"/>
      <c r="K119" s="161">
        <v>110.2</v>
      </c>
      <c r="L119" s="159"/>
      <c r="M119" s="159"/>
      <c r="N119" s="159"/>
      <c r="O119" s="159"/>
      <c r="P119" s="159"/>
      <c r="Q119" s="159"/>
      <c r="R119" s="162"/>
      <c r="T119" s="163"/>
      <c r="U119" s="159"/>
      <c r="V119" s="159"/>
      <c r="W119" s="159"/>
      <c r="X119" s="159"/>
      <c r="Y119" s="159"/>
      <c r="Z119" s="159"/>
      <c r="AA119" s="164"/>
      <c r="AT119" s="165" t="s">
        <v>181</v>
      </c>
      <c r="AU119" s="165" t="s">
        <v>123</v>
      </c>
      <c r="AV119" s="11" t="s">
        <v>178</v>
      </c>
      <c r="AW119" s="11" t="s">
        <v>33</v>
      </c>
      <c r="AX119" s="11" t="s">
        <v>22</v>
      </c>
      <c r="AY119" s="165" t="s">
        <v>173</v>
      </c>
    </row>
    <row r="120" spans="2:65" s="9" customFormat="1" ht="29.85" customHeight="1">
      <c r="B120" s="129"/>
      <c r="C120" s="130"/>
      <c r="D120" s="139" t="s">
        <v>1354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259">
        <f>BK120</f>
        <v>0</v>
      </c>
      <c r="O120" s="260"/>
      <c r="P120" s="260"/>
      <c r="Q120" s="260"/>
      <c r="R120" s="132"/>
      <c r="T120" s="133"/>
      <c r="U120" s="130"/>
      <c r="V120" s="130"/>
      <c r="W120" s="134">
        <f>SUM(W121:W127)</f>
        <v>70.087199999999996</v>
      </c>
      <c r="X120" s="130"/>
      <c r="Y120" s="134">
        <f>SUM(Y121:Y127)</f>
        <v>28.72363</v>
      </c>
      <c r="Z120" s="130"/>
      <c r="AA120" s="135">
        <f>SUM(AA121:AA127)</f>
        <v>0</v>
      </c>
      <c r="AR120" s="136" t="s">
        <v>22</v>
      </c>
      <c r="AT120" s="137" t="s">
        <v>74</v>
      </c>
      <c r="AU120" s="137" t="s">
        <v>22</v>
      </c>
      <c r="AY120" s="136" t="s">
        <v>173</v>
      </c>
      <c r="BK120" s="138">
        <f>SUM(BK121:BK127)</f>
        <v>0</v>
      </c>
    </row>
    <row r="121" spans="2:65" s="1" customFormat="1" ht="16.5" customHeight="1">
      <c r="B121" s="140"/>
      <c r="C121" s="141" t="s">
        <v>123</v>
      </c>
      <c r="D121" s="141" t="s">
        <v>174</v>
      </c>
      <c r="E121" s="142" t="s">
        <v>1357</v>
      </c>
      <c r="F121" s="239" t="s">
        <v>1358</v>
      </c>
      <c r="G121" s="239"/>
      <c r="H121" s="239"/>
      <c r="I121" s="239"/>
      <c r="J121" s="143" t="s">
        <v>235</v>
      </c>
      <c r="K121" s="144">
        <v>220.4</v>
      </c>
      <c r="L121" s="240"/>
      <c r="M121" s="240"/>
      <c r="N121" s="240">
        <f>ROUND(L121*K121,2)</f>
        <v>0</v>
      </c>
      <c r="O121" s="240"/>
      <c r="P121" s="240"/>
      <c r="Q121" s="240"/>
      <c r="R121" s="145"/>
      <c r="T121" s="146" t="s">
        <v>5</v>
      </c>
      <c r="U121" s="43" t="s">
        <v>40</v>
      </c>
      <c r="V121" s="147">
        <v>2.3E-2</v>
      </c>
      <c r="W121" s="147">
        <f>V121*K121</f>
        <v>5.0692000000000004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1" t="s">
        <v>178</v>
      </c>
      <c r="AT121" s="21" t="s">
        <v>174</v>
      </c>
      <c r="AU121" s="21" t="s">
        <v>123</v>
      </c>
      <c r="AY121" s="21" t="s">
        <v>173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1" t="s">
        <v>22</v>
      </c>
      <c r="BK121" s="149">
        <f>ROUND(L121*K121,2)</f>
        <v>0</v>
      </c>
      <c r="BL121" s="21" t="s">
        <v>178</v>
      </c>
      <c r="BM121" s="21" t="s">
        <v>1359</v>
      </c>
    </row>
    <row r="122" spans="2:65" s="10" customFormat="1" ht="25.5" customHeight="1">
      <c r="B122" s="150"/>
      <c r="C122" s="151"/>
      <c r="D122" s="151"/>
      <c r="E122" s="152" t="s">
        <v>5</v>
      </c>
      <c r="F122" s="241" t="s">
        <v>1360</v>
      </c>
      <c r="G122" s="242"/>
      <c r="H122" s="242"/>
      <c r="I122" s="242"/>
      <c r="J122" s="151"/>
      <c r="K122" s="153">
        <v>220.4</v>
      </c>
      <c r="L122" s="151"/>
      <c r="M122" s="151"/>
      <c r="N122" s="151"/>
      <c r="O122" s="151"/>
      <c r="P122" s="151"/>
      <c r="Q122" s="151"/>
      <c r="R122" s="154"/>
      <c r="T122" s="155"/>
      <c r="U122" s="151"/>
      <c r="V122" s="151"/>
      <c r="W122" s="151"/>
      <c r="X122" s="151"/>
      <c r="Y122" s="151"/>
      <c r="Z122" s="151"/>
      <c r="AA122" s="156"/>
      <c r="AT122" s="157" t="s">
        <v>181</v>
      </c>
      <c r="AU122" s="157" t="s">
        <v>123</v>
      </c>
      <c r="AV122" s="10" t="s">
        <v>123</v>
      </c>
      <c r="AW122" s="10" t="s">
        <v>33</v>
      </c>
      <c r="AX122" s="10" t="s">
        <v>75</v>
      </c>
      <c r="AY122" s="157" t="s">
        <v>173</v>
      </c>
    </row>
    <row r="123" spans="2:65" s="11" customFormat="1" ht="16.5" customHeight="1">
      <c r="B123" s="158"/>
      <c r="C123" s="159"/>
      <c r="D123" s="159"/>
      <c r="E123" s="160" t="s">
        <v>5</v>
      </c>
      <c r="F123" s="243" t="s">
        <v>182</v>
      </c>
      <c r="G123" s="244"/>
      <c r="H123" s="244"/>
      <c r="I123" s="244"/>
      <c r="J123" s="159"/>
      <c r="K123" s="161">
        <v>220.4</v>
      </c>
      <c r="L123" s="159"/>
      <c r="M123" s="159"/>
      <c r="N123" s="159"/>
      <c r="O123" s="159"/>
      <c r="P123" s="159"/>
      <c r="Q123" s="159"/>
      <c r="R123" s="162"/>
      <c r="T123" s="163"/>
      <c r="U123" s="159"/>
      <c r="V123" s="159"/>
      <c r="W123" s="159"/>
      <c r="X123" s="159"/>
      <c r="Y123" s="159"/>
      <c r="Z123" s="159"/>
      <c r="AA123" s="164"/>
      <c r="AT123" s="165" t="s">
        <v>181</v>
      </c>
      <c r="AU123" s="165" t="s">
        <v>123</v>
      </c>
      <c r="AV123" s="11" t="s">
        <v>178</v>
      </c>
      <c r="AW123" s="11" t="s">
        <v>33</v>
      </c>
      <c r="AX123" s="11" t="s">
        <v>22</v>
      </c>
      <c r="AY123" s="165" t="s">
        <v>173</v>
      </c>
    </row>
    <row r="124" spans="2:65" s="1" customFormat="1" ht="25.5" customHeight="1">
      <c r="B124" s="140"/>
      <c r="C124" s="141" t="s">
        <v>187</v>
      </c>
      <c r="D124" s="141" t="s">
        <v>174</v>
      </c>
      <c r="E124" s="142" t="s">
        <v>1361</v>
      </c>
      <c r="F124" s="239" t="s">
        <v>1362</v>
      </c>
      <c r="G124" s="239"/>
      <c r="H124" s="239"/>
      <c r="I124" s="239"/>
      <c r="J124" s="143" t="s">
        <v>235</v>
      </c>
      <c r="K124" s="144">
        <v>110.2</v>
      </c>
      <c r="L124" s="240"/>
      <c r="M124" s="240"/>
      <c r="N124" s="240">
        <f>ROUND(L124*K124,2)</f>
        <v>0</v>
      </c>
      <c r="O124" s="240"/>
      <c r="P124" s="240"/>
      <c r="Q124" s="240"/>
      <c r="R124" s="145"/>
      <c r="T124" s="146" t="s">
        <v>5</v>
      </c>
      <c r="U124" s="43" t="s">
        <v>40</v>
      </c>
      <c r="V124" s="147">
        <v>0.59</v>
      </c>
      <c r="W124" s="147">
        <f>V124*K124</f>
        <v>65.018000000000001</v>
      </c>
      <c r="X124" s="147">
        <v>8.5650000000000004E-2</v>
      </c>
      <c r="Y124" s="147">
        <f>X124*K124</f>
        <v>9.4386299999999999</v>
      </c>
      <c r="Z124" s="147">
        <v>0</v>
      </c>
      <c r="AA124" s="148">
        <f>Z124*K124</f>
        <v>0</v>
      </c>
      <c r="AR124" s="21" t="s">
        <v>178</v>
      </c>
      <c r="AT124" s="21" t="s">
        <v>174</v>
      </c>
      <c r="AU124" s="21" t="s">
        <v>123</v>
      </c>
      <c r="AY124" s="21" t="s">
        <v>173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22</v>
      </c>
      <c r="BK124" s="149">
        <f>ROUND(L124*K124,2)</f>
        <v>0</v>
      </c>
      <c r="BL124" s="21" t="s">
        <v>178</v>
      </c>
      <c r="BM124" s="21" t="s">
        <v>1363</v>
      </c>
    </row>
    <row r="125" spans="2:65" s="10" customFormat="1" ht="25.5" customHeight="1">
      <c r="B125" s="150"/>
      <c r="C125" s="151"/>
      <c r="D125" s="151"/>
      <c r="E125" s="152" t="s">
        <v>5</v>
      </c>
      <c r="F125" s="241" t="s">
        <v>1356</v>
      </c>
      <c r="G125" s="242"/>
      <c r="H125" s="242"/>
      <c r="I125" s="242"/>
      <c r="J125" s="151"/>
      <c r="K125" s="153">
        <v>110.2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181</v>
      </c>
      <c r="AU125" s="157" t="s">
        <v>123</v>
      </c>
      <c r="AV125" s="10" t="s">
        <v>123</v>
      </c>
      <c r="AW125" s="10" t="s">
        <v>33</v>
      </c>
      <c r="AX125" s="10" t="s">
        <v>75</v>
      </c>
      <c r="AY125" s="157" t="s">
        <v>173</v>
      </c>
    </row>
    <row r="126" spans="2:65" s="11" customFormat="1" ht="16.5" customHeight="1">
      <c r="B126" s="158"/>
      <c r="C126" s="159"/>
      <c r="D126" s="159"/>
      <c r="E126" s="160" t="s">
        <v>5</v>
      </c>
      <c r="F126" s="243" t="s">
        <v>182</v>
      </c>
      <c r="G126" s="244"/>
      <c r="H126" s="244"/>
      <c r="I126" s="244"/>
      <c r="J126" s="159"/>
      <c r="K126" s="161">
        <v>110.2</v>
      </c>
      <c r="L126" s="159"/>
      <c r="M126" s="159"/>
      <c r="N126" s="159"/>
      <c r="O126" s="159"/>
      <c r="P126" s="159"/>
      <c r="Q126" s="159"/>
      <c r="R126" s="162"/>
      <c r="T126" s="163"/>
      <c r="U126" s="159"/>
      <c r="V126" s="159"/>
      <c r="W126" s="159"/>
      <c r="X126" s="159"/>
      <c r="Y126" s="159"/>
      <c r="Z126" s="159"/>
      <c r="AA126" s="164"/>
      <c r="AT126" s="165" t="s">
        <v>181</v>
      </c>
      <c r="AU126" s="165" t="s">
        <v>123</v>
      </c>
      <c r="AV126" s="11" t="s">
        <v>178</v>
      </c>
      <c r="AW126" s="11" t="s">
        <v>33</v>
      </c>
      <c r="AX126" s="11" t="s">
        <v>22</v>
      </c>
      <c r="AY126" s="165" t="s">
        <v>173</v>
      </c>
    </row>
    <row r="127" spans="2:65" s="1" customFormat="1" ht="16.5" customHeight="1">
      <c r="B127" s="140"/>
      <c r="C127" s="166" t="s">
        <v>178</v>
      </c>
      <c r="D127" s="166" t="s">
        <v>218</v>
      </c>
      <c r="E127" s="167" t="s">
        <v>1364</v>
      </c>
      <c r="F127" s="247" t="s">
        <v>1365</v>
      </c>
      <c r="G127" s="247"/>
      <c r="H127" s="247"/>
      <c r="I127" s="247"/>
      <c r="J127" s="168" t="s">
        <v>235</v>
      </c>
      <c r="K127" s="169">
        <v>110.2</v>
      </c>
      <c r="L127" s="248"/>
      <c r="M127" s="248"/>
      <c r="N127" s="248">
        <f>ROUND(L127*K127,2)</f>
        <v>0</v>
      </c>
      <c r="O127" s="240"/>
      <c r="P127" s="240"/>
      <c r="Q127" s="240"/>
      <c r="R127" s="145"/>
      <c r="T127" s="146" t="s">
        <v>5</v>
      </c>
      <c r="U127" s="43" t="s">
        <v>40</v>
      </c>
      <c r="V127" s="147">
        <v>0</v>
      </c>
      <c r="W127" s="147">
        <f>V127*K127</f>
        <v>0</v>
      </c>
      <c r="X127" s="147">
        <v>0.17499999999999999</v>
      </c>
      <c r="Y127" s="147">
        <f>X127*K127</f>
        <v>19.285</v>
      </c>
      <c r="Z127" s="147">
        <v>0</v>
      </c>
      <c r="AA127" s="148">
        <f>Z127*K127</f>
        <v>0</v>
      </c>
      <c r="AR127" s="21" t="s">
        <v>212</v>
      </c>
      <c r="AT127" s="21" t="s">
        <v>218</v>
      </c>
      <c r="AU127" s="21" t="s">
        <v>123</v>
      </c>
      <c r="AY127" s="21" t="s">
        <v>173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1" t="s">
        <v>22</v>
      </c>
      <c r="BK127" s="149">
        <f>ROUND(L127*K127,2)</f>
        <v>0</v>
      </c>
      <c r="BL127" s="21" t="s">
        <v>178</v>
      </c>
      <c r="BM127" s="21" t="s">
        <v>1366</v>
      </c>
    </row>
    <row r="128" spans="2:65" s="9" customFormat="1" ht="29.85" customHeight="1">
      <c r="B128" s="129"/>
      <c r="C128" s="130"/>
      <c r="D128" s="139" t="s">
        <v>139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251">
        <f>BK128</f>
        <v>0</v>
      </c>
      <c r="O128" s="252"/>
      <c r="P128" s="252"/>
      <c r="Q128" s="252"/>
      <c r="R128" s="132"/>
      <c r="T128" s="133"/>
      <c r="U128" s="130"/>
      <c r="V128" s="130"/>
      <c r="W128" s="134">
        <f>SUM(W129:W132)</f>
        <v>21.762</v>
      </c>
      <c r="X128" s="130"/>
      <c r="Y128" s="134">
        <f>SUM(Y129:Y132)</f>
        <v>16.674125</v>
      </c>
      <c r="Z128" s="130"/>
      <c r="AA128" s="135">
        <f>SUM(AA129:AA132)</f>
        <v>0</v>
      </c>
      <c r="AR128" s="136" t="s">
        <v>22</v>
      </c>
      <c r="AT128" s="137" t="s">
        <v>74</v>
      </c>
      <c r="AU128" s="137" t="s">
        <v>22</v>
      </c>
      <c r="AY128" s="136" t="s">
        <v>173</v>
      </c>
      <c r="BK128" s="138">
        <f>SUM(BK129:BK132)</f>
        <v>0</v>
      </c>
    </row>
    <row r="129" spans="2:65" s="1" customFormat="1" ht="38.25" customHeight="1">
      <c r="B129" s="140"/>
      <c r="C129" s="141" t="s">
        <v>198</v>
      </c>
      <c r="D129" s="141" t="s">
        <v>174</v>
      </c>
      <c r="E129" s="142" t="s">
        <v>1367</v>
      </c>
      <c r="F129" s="239" t="s">
        <v>1368</v>
      </c>
      <c r="G129" s="239"/>
      <c r="H129" s="239"/>
      <c r="I129" s="239"/>
      <c r="J129" s="143" t="s">
        <v>249</v>
      </c>
      <c r="K129" s="144">
        <v>100.75</v>
      </c>
      <c r="L129" s="240"/>
      <c r="M129" s="240"/>
      <c r="N129" s="240">
        <f>ROUND(L129*K129,2)</f>
        <v>0</v>
      </c>
      <c r="O129" s="240"/>
      <c r="P129" s="240"/>
      <c r="Q129" s="240"/>
      <c r="R129" s="145"/>
      <c r="T129" s="146" t="s">
        <v>5</v>
      </c>
      <c r="U129" s="43" t="s">
        <v>40</v>
      </c>
      <c r="V129" s="147">
        <v>0.216</v>
      </c>
      <c r="W129" s="147">
        <f>V129*K129</f>
        <v>21.762</v>
      </c>
      <c r="X129" s="147">
        <v>0.1295</v>
      </c>
      <c r="Y129" s="147">
        <f>X129*K129</f>
        <v>13.047125000000001</v>
      </c>
      <c r="Z129" s="147">
        <v>0</v>
      </c>
      <c r="AA129" s="148">
        <f>Z129*K129</f>
        <v>0</v>
      </c>
      <c r="AR129" s="21" t="s">
        <v>178</v>
      </c>
      <c r="AT129" s="21" t="s">
        <v>174</v>
      </c>
      <c r="AU129" s="21" t="s">
        <v>123</v>
      </c>
      <c r="AY129" s="21" t="s">
        <v>173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22</v>
      </c>
      <c r="BK129" s="149">
        <f>ROUND(L129*K129,2)</f>
        <v>0</v>
      </c>
      <c r="BL129" s="21" t="s">
        <v>178</v>
      </c>
      <c r="BM129" s="21" t="s">
        <v>1369</v>
      </c>
    </row>
    <row r="130" spans="2:65" s="10" customFormat="1" ht="16.5" customHeight="1">
      <c r="B130" s="150"/>
      <c r="C130" s="151"/>
      <c r="D130" s="151"/>
      <c r="E130" s="152" t="s">
        <v>5</v>
      </c>
      <c r="F130" s="241" t="s">
        <v>1370</v>
      </c>
      <c r="G130" s="242"/>
      <c r="H130" s="242"/>
      <c r="I130" s="242"/>
      <c r="J130" s="151"/>
      <c r="K130" s="153">
        <v>100.75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181</v>
      </c>
      <c r="AU130" s="157" t="s">
        <v>123</v>
      </c>
      <c r="AV130" s="10" t="s">
        <v>123</v>
      </c>
      <c r="AW130" s="10" t="s">
        <v>33</v>
      </c>
      <c r="AX130" s="10" t="s">
        <v>75</v>
      </c>
      <c r="AY130" s="157" t="s">
        <v>173</v>
      </c>
    </row>
    <row r="131" spans="2:65" s="11" customFormat="1" ht="16.5" customHeight="1">
      <c r="B131" s="158"/>
      <c r="C131" s="159"/>
      <c r="D131" s="159"/>
      <c r="E131" s="160" t="s">
        <v>5</v>
      </c>
      <c r="F131" s="243" t="s">
        <v>182</v>
      </c>
      <c r="G131" s="244"/>
      <c r="H131" s="244"/>
      <c r="I131" s="244"/>
      <c r="J131" s="159"/>
      <c r="K131" s="161">
        <v>100.75</v>
      </c>
      <c r="L131" s="159"/>
      <c r="M131" s="159"/>
      <c r="N131" s="159"/>
      <c r="O131" s="159"/>
      <c r="P131" s="159"/>
      <c r="Q131" s="159"/>
      <c r="R131" s="162"/>
      <c r="T131" s="163"/>
      <c r="U131" s="159"/>
      <c r="V131" s="159"/>
      <c r="W131" s="159"/>
      <c r="X131" s="159"/>
      <c r="Y131" s="159"/>
      <c r="Z131" s="159"/>
      <c r="AA131" s="164"/>
      <c r="AT131" s="165" t="s">
        <v>181</v>
      </c>
      <c r="AU131" s="165" t="s">
        <v>123</v>
      </c>
      <c r="AV131" s="11" t="s">
        <v>178</v>
      </c>
      <c r="AW131" s="11" t="s">
        <v>33</v>
      </c>
      <c r="AX131" s="11" t="s">
        <v>22</v>
      </c>
      <c r="AY131" s="165" t="s">
        <v>173</v>
      </c>
    </row>
    <row r="132" spans="2:65" s="1" customFormat="1" ht="25.5" customHeight="1">
      <c r="B132" s="140"/>
      <c r="C132" s="166" t="s">
        <v>202</v>
      </c>
      <c r="D132" s="166" t="s">
        <v>218</v>
      </c>
      <c r="E132" s="167" t="s">
        <v>1371</v>
      </c>
      <c r="F132" s="247" t="s">
        <v>1372</v>
      </c>
      <c r="G132" s="247"/>
      <c r="H132" s="247"/>
      <c r="I132" s="247"/>
      <c r="J132" s="168" t="s">
        <v>270</v>
      </c>
      <c r="K132" s="169">
        <v>100.75</v>
      </c>
      <c r="L132" s="248"/>
      <c r="M132" s="248"/>
      <c r="N132" s="248">
        <f>ROUND(L132*K132,2)</f>
        <v>0</v>
      </c>
      <c r="O132" s="240"/>
      <c r="P132" s="240"/>
      <c r="Q132" s="240"/>
      <c r="R132" s="145"/>
      <c r="T132" s="146" t="s">
        <v>5</v>
      </c>
      <c r="U132" s="43" t="s">
        <v>40</v>
      </c>
      <c r="V132" s="147">
        <v>0</v>
      </c>
      <c r="W132" s="147">
        <f>V132*K132</f>
        <v>0</v>
      </c>
      <c r="X132" s="147">
        <v>3.5999999999999997E-2</v>
      </c>
      <c r="Y132" s="147">
        <f>X132*K132</f>
        <v>3.6269999999999998</v>
      </c>
      <c r="Z132" s="147">
        <v>0</v>
      </c>
      <c r="AA132" s="148">
        <f>Z132*K132</f>
        <v>0</v>
      </c>
      <c r="AR132" s="21" t="s">
        <v>212</v>
      </c>
      <c r="AT132" s="21" t="s">
        <v>218</v>
      </c>
      <c r="AU132" s="21" t="s">
        <v>123</v>
      </c>
      <c r="AY132" s="21" t="s">
        <v>173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22</v>
      </c>
      <c r="BK132" s="149">
        <f>ROUND(L132*K132,2)</f>
        <v>0</v>
      </c>
      <c r="BL132" s="21" t="s">
        <v>178</v>
      </c>
      <c r="BM132" s="21" t="s">
        <v>1373</v>
      </c>
    </row>
    <row r="133" spans="2:65" s="9" customFormat="1" ht="29.85" customHeight="1">
      <c r="B133" s="129"/>
      <c r="C133" s="130"/>
      <c r="D133" s="139" t="s">
        <v>141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251">
        <f>BK133</f>
        <v>0</v>
      </c>
      <c r="O133" s="252"/>
      <c r="P133" s="252"/>
      <c r="Q133" s="252"/>
      <c r="R133" s="132"/>
      <c r="T133" s="133"/>
      <c r="U133" s="130"/>
      <c r="V133" s="130"/>
      <c r="W133" s="134">
        <f>W134</f>
        <v>18.023006000000002</v>
      </c>
      <c r="X133" s="130"/>
      <c r="Y133" s="134">
        <f>Y134</f>
        <v>0</v>
      </c>
      <c r="Z133" s="130"/>
      <c r="AA133" s="135">
        <f>AA134</f>
        <v>0</v>
      </c>
      <c r="AR133" s="136" t="s">
        <v>22</v>
      </c>
      <c r="AT133" s="137" t="s">
        <v>74</v>
      </c>
      <c r="AU133" s="137" t="s">
        <v>22</v>
      </c>
      <c r="AY133" s="136" t="s">
        <v>173</v>
      </c>
      <c r="BK133" s="138">
        <f>BK134</f>
        <v>0</v>
      </c>
    </row>
    <row r="134" spans="2:65" s="1" customFormat="1" ht="25.5" customHeight="1">
      <c r="B134" s="140"/>
      <c r="C134" s="141" t="s">
        <v>206</v>
      </c>
      <c r="D134" s="141" t="s">
        <v>174</v>
      </c>
      <c r="E134" s="142" t="s">
        <v>1374</v>
      </c>
      <c r="F134" s="239" t="s">
        <v>1375</v>
      </c>
      <c r="G134" s="239"/>
      <c r="H134" s="239"/>
      <c r="I134" s="239"/>
      <c r="J134" s="143" t="s">
        <v>209</v>
      </c>
      <c r="K134" s="144">
        <v>45.398000000000003</v>
      </c>
      <c r="L134" s="240"/>
      <c r="M134" s="240"/>
      <c r="N134" s="240">
        <f>ROUND(L134*K134,2)</f>
        <v>0</v>
      </c>
      <c r="O134" s="240"/>
      <c r="P134" s="240"/>
      <c r="Q134" s="240"/>
      <c r="R134" s="145"/>
      <c r="T134" s="146" t="s">
        <v>5</v>
      </c>
      <c r="U134" s="180" t="s">
        <v>40</v>
      </c>
      <c r="V134" s="181">
        <v>0.39700000000000002</v>
      </c>
      <c r="W134" s="181">
        <f>V134*K134</f>
        <v>18.023006000000002</v>
      </c>
      <c r="X134" s="181">
        <v>0</v>
      </c>
      <c r="Y134" s="181">
        <f>X134*K134</f>
        <v>0</v>
      </c>
      <c r="Z134" s="181">
        <v>0</v>
      </c>
      <c r="AA134" s="182">
        <f>Z134*K134</f>
        <v>0</v>
      </c>
      <c r="AR134" s="21" t="s">
        <v>178</v>
      </c>
      <c r="AT134" s="21" t="s">
        <v>174</v>
      </c>
      <c r="AU134" s="21" t="s">
        <v>123</v>
      </c>
      <c r="AY134" s="21" t="s">
        <v>173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22</v>
      </c>
      <c r="BK134" s="149">
        <f>ROUND(L134*K134,2)</f>
        <v>0</v>
      </c>
      <c r="BL134" s="21" t="s">
        <v>178</v>
      </c>
      <c r="BM134" s="21" t="s">
        <v>1376</v>
      </c>
    </row>
    <row r="135" spans="2:65" s="1" customFormat="1" ht="6.95" customHeight="1"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60"/>
    </row>
  </sheetData>
  <mergeCells count="90">
    <mergeCell ref="H1:K1"/>
    <mergeCell ref="S2:AC2"/>
    <mergeCell ref="F134:I134"/>
    <mergeCell ref="L134:M134"/>
    <mergeCell ref="N134:Q134"/>
    <mergeCell ref="N114:Q114"/>
    <mergeCell ref="N115:Q115"/>
    <mergeCell ref="N116:Q116"/>
    <mergeCell ref="N120:Q120"/>
    <mergeCell ref="N128:Q128"/>
    <mergeCell ref="N133:Q133"/>
    <mergeCell ref="F130:I130"/>
    <mergeCell ref="F131:I131"/>
    <mergeCell ref="F132:I132"/>
    <mergeCell ref="L132:M132"/>
    <mergeCell ref="N132:Q132"/>
    <mergeCell ref="F127:I127"/>
    <mergeCell ref="L127:M127"/>
    <mergeCell ref="N127:Q127"/>
    <mergeCell ref="F129:I129"/>
    <mergeCell ref="L129:M129"/>
    <mergeCell ref="N129:Q129"/>
    <mergeCell ref="F124:I124"/>
    <mergeCell ref="L124:M124"/>
    <mergeCell ref="N124:Q124"/>
    <mergeCell ref="F125:I125"/>
    <mergeCell ref="F126:I126"/>
    <mergeCell ref="F121:I121"/>
    <mergeCell ref="L121:M121"/>
    <mergeCell ref="N121:Q121"/>
    <mergeCell ref="F122:I122"/>
    <mergeCell ref="F123:I123"/>
    <mergeCell ref="F117:I117"/>
    <mergeCell ref="L117:M117"/>
    <mergeCell ref="N117:Q117"/>
    <mergeCell ref="F118:I118"/>
    <mergeCell ref="F119:I119"/>
    <mergeCell ref="M108:P108"/>
    <mergeCell ref="M110:Q110"/>
    <mergeCell ref="M111:Q111"/>
    <mergeCell ref="F113:I113"/>
    <mergeCell ref="L113:M113"/>
    <mergeCell ref="N113:Q113"/>
    <mergeCell ref="N95:Q95"/>
    <mergeCell ref="L97:Q97"/>
    <mergeCell ref="C103:Q103"/>
    <mergeCell ref="F105:P105"/>
    <mergeCell ref="F106:P106"/>
    <mergeCell ref="N89:Q89"/>
    <mergeCell ref="N90:Q90"/>
    <mergeCell ref="N91:Q91"/>
    <mergeCell ref="N92:Q92"/>
    <mergeCell ref="N93:Q93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workbookViewId="0">
      <pane ySplit="1" topLeftCell="A127" activePane="bottomLeft" state="frozen"/>
      <selection pane="bottomLeft" activeCell="AF157" sqref="AF1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107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1377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N95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ROUND((SUM(BE95:BE96)+SUM(BE114:BE155)), 2)</f>
        <v>0</v>
      </c>
      <c r="I32" s="223"/>
      <c r="J32" s="223"/>
      <c r="K32" s="35"/>
      <c r="L32" s="35"/>
      <c r="M32" s="226">
        <f>ROUND(ROUND((SUM(BE95:BE96)+SUM(BE114:BE155)),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ROUND((SUM(BF95:BF96)+SUM(BF114:BF155)), 2)</f>
        <v>0</v>
      </c>
      <c r="I33" s="223"/>
      <c r="J33" s="223"/>
      <c r="K33" s="35"/>
      <c r="L33" s="35"/>
      <c r="M33" s="226">
        <f>ROUND(ROUND((SUM(BF95:BF96)+SUM(BF114:BF155)),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ROUND((SUM(BG95:BG96)+SUM(BG114:BG155)),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ROUND((SUM(BH95:BH96)+SUM(BH114:BH155)),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ROUND((SUM(BI95:BI96)+SUM(BI114:BI155)),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08 - SO 08 Zbudování zasakovací nádrže pro odvodnění komunikace a střechy objektu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N114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N115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N116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N138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137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N146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141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N154</f>
        <v>0</v>
      </c>
      <c r="O93" s="235"/>
      <c r="P93" s="235"/>
      <c r="Q93" s="235"/>
      <c r="R93" s="119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1" t="s">
        <v>158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31">
        <v>0</v>
      </c>
      <c r="O95" s="236"/>
      <c r="P95" s="236"/>
      <c r="Q95" s="236"/>
      <c r="R95" s="36"/>
      <c r="T95" s="120"/>
      <c r="U95" s="121" t="s">
        <v>39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2" t="s">
        <v>117</v>
      </c>
      <c r="D97" s="103"/>
      <c r="E97" s="103"/>
      <c r="F97" s="103"/>
      <c r="G97" s="103"/>
      <c r="H97" s="103"/>
      <c r="I97" s="103"/>
      <c r="J97" s="103"/>
      <c r="K97" s="103"/>
      <c r="L97" s="214">
        <f>ROUND(SUM(N88+N95),2)</f>
        <v>0</v>
      </c>
      <c r="M97" s="214"/>
      <c r="N97" s="214"/>
      <c r="O97" s="214"/>
      <c r="P97" s="214"/>
      <c r="Q97" s="214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186" t="s">
        <v>159</v>
      </c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17</v>
      </c>
      <c r="D105" s="35"/>
      <c r="E105" s="35"/>
      <c r="F105" s="221" t="str">
        <f>F6</f>
        <v>Rekonstrukce objektu Na Chvalce</v>
      </c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35"/>
      <c r="R105" s="36"/>
    </row>
    <row r="106" spans="2:18" s="1" customFormat="1" ht="36.950000000000003" customHeight="1">
      <c r="B106" s="34"/>
      <c r="C106" s="68" t="s">
        <v>125</v>
      </c>
      <c r="D106" s="35"/>
      <c r="E106" s="35"/>
      <c r="F106" s="206" t="str">
        <f>F7</f>
        <v>08 - SO 08 Zbudování zasakovací nádrže pro odvodnění komunikace a střechy objektu</v>
      </c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23</v>
      </c>
      <c r="D108" s="35"/>
      <c r="E108" s="35"/>
      <c r="F108" s="29" t="str">
        <f>F9</f>
        <v xml:space="preserve"> </v>
      </c>
      <c r="G108" s="35"/>
      <c r="H108" s="35"/>
      <c r="I108" s="35"/>
      <c r="J108" s="35"/>
      <c r="K108" s="31" t="s">
        <v>25</v>
      </c>
      <c r="L108" s="35"/>
      <c r="M108" s="224">
        <f>IF(O9="","",O9)</f>
        <v>43108</v>
      </c>
      <c r="N108" s="224"/>
      <c r="O108" s="224"/>
      <c r="P108" s="224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28</v>
      </c>
      <c r="D110" s="35"/>
      <c r="E110" s="35"/>
      <c r="F110" s="29" t="str">
        <f>E12</f>
        <v xml:space="preserve"> </v>
      </c>
      <c r="G110" s="35"/>
      <c r="H110" s="35"/>
      <c r="I110" s="35"/>
      <c r="J110" s="35"/>
      <c r="K110" s="31" t="s">
        <v>32</v>
      </c>
      <c r="L110" s="35"/>
      <c r="M110" s="188" t="str">
        <f>E18</f>
        <v xml:space="preserve"> </v>
      </c>
      <c r="N110" s="188"/>
      <c r="O110" s="188"/>
      <c r="P110" s="188"/>
      <c r="Q110" s="188"/>
      <c r="R110" s="36"/>
    </row>
    <row r="111" spans="2:18" s="1" customFormat="1" ht="14.45" customHeight="1">
      <c r="B111" s="34"/>
      <c r="C111" s="31" t="s">
        <v>31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34</v>
      </c>
      <c r="L111" s="35"/>
      <c r="M111" s="188" t="str">
        <f>E21</f>
        <v xml:space="preserve"> </v>
      </c>
      <c r="N111" s="188"/>
      <c r="O111" s="188"/>
      <c r="P111" s="188"/>
      <c r="Q111" s="188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2"/>
      <c r="C113" s="123" t="s">
        <v>160</v>
      </c>
      <c r="D113" s="124" t="s">
        <v>161</v>
      </c>
      <c r="E113" s="124" t="s">
        <v>57</v>
      </c>
      <c r="F113" s="237" t="s">
        <v>162</v>
      </c>
      <c r="G113" s="237"/>
      <c r="H113" s="237"/>
      <c r="I113" s="237"/>
      <c r="J113" s="124" t="s">
        <v>163</v>
      </c>
      <c r="K113" s="124" t="s">
        <v>164</v>
      </c>
      <c r="L113" s="237" t="s">
        <v>165</v>
      </c>
      <c r="M113" s="237"/>
      <c r="N113" s="237" t="s">
        <v>131</v>
      </c>
      <c r="O113" s="237"/>
      <c r="P113" s="237"/>
      <c r="Q113" s="238"/>
      <c r="R113" s="125"/>
      <c r="T113" s="75" t="s">
        <v>166</v>
      </c>
      <c r="U113" s="76" t="s">
        <v>39</v>
      </c>
      <c r="V113" s="76" t="s">
        <v>167</v>
      </c>
      <c r="W113" s="76" t="s">
        <v>168</v>
      </c>
      <c r="X113" s="76" t="s">
        <v>169</v>
      </c>
      <c r="Y113" s="76" t="s">
        <v>170</v>
      </c>
      <c r="Z113" s="76" t="s">
        <v>171</v>
      </c>
      <c r="AA113" s="77" t="s">
        <v>172</v>
      </c>
    </row>
    <row r="114" spans="2:65" s="1" customFormat="1" ht="29.25" customHeight="1">
      <c r="B114" s="34"/>
      <c r="C114" s="79" t="s">
        <v>127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56">
        <f>BK114</f>
        <v>0</v>
      </c>
      <c r="O114" s="257"/>
      <c r="P114" s="257"/>
      <c r="Q114" s="257"/>
      <c r="R114" s="36"/>
      <c r="T114" s="78"/>
      <c r="U114" s="50"/>
      <c r="V114" s="50"/>
      <c r="W114" s="126">
        <f>W115</f>
        <v>48.030836999999998</v>
      </c>
      <c r="X114" s="50"/>
      <c r="Y114" s="126">
        <f>Y115</f>
        <v>5.9150926899999998</v>
      </c>
      <c r="Z114" s="50"/>
      <c r="AA114" s="127">
        <f>AA115</f>
        <v>0</v>
      </c>
      <c r="AT114" s="21" t="s">
        <v>74</v>
      </c>
      <c r="AU114" s="21" t="s">
        <v>133</v>
      </c>
      <c r="BK114" s="128">
        <f>BK115</f>
        <v>0</v>
      </c>
    </row>
    <row r="115" spans="2:65" s="9" customFormat="1" ht="37.35" customHeight="1">
      <c r="B115" s="129"/>
      <c r="C115" s="130"/>
      <c r="D115" s="131" t="s">
        <v>134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58">
        <f>BK115</f>
        <v>0</v>
      </c>
      <c r="O115" s="232"/>
      <c r="P115" s="232"/>
      <c r="Q115" s="232"/>
      <c r="R115" s="132"/>
      <c r="T115" s="133"/>
      <c r="U115" s="130"/>
      <c r="V115" s="130"/>
      <c r="W115" s="134">
        <f>W116+W138+W146+W154</f>
        <v>48.030836999999998</v>
      </c>
      <c r="X115" s="130"/>
      <c r="Y115" s="134">
        <f>Y116+Y138+Y146+Y154</f>
        <v>5.9150926899999998</v>
      </c>
      <c r="Z115" s="130"/>
      <c r="AA115" s="135">
        <f>AA116+AA138+AA146+AA154</f>
        <v>0</v>
      </c>
      <c r="AR115" s="136" t="s">
        <v>22</v>
      </c>
      <c r="AT115" s="137" t="s">
        <v>74</v>
      </c>
      <c r="AU115" s="137" t="s">
        <v>75</v>
      </c>
      <c r="AY115" s="136" t="s">
        <v>173</v>
      </c>
      <c r="BK115" s="138">
        <f>BK116+BK138+BK146+BK154</f>
        <v>0</v>
      </c>
    </row>
    <row r="116" spans="2:65" s="9" customFormat="1" ht="19.899999999999999" customHeight="1">
      <c r="B116" s="129"/>
      <c r="C116" s="130"/>
      <c r="D116" s="139" t="s">
        <v>135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59">
        <f>BK116</f>
        <v>0</v>
      </c>
      <c r="O116" s="260"/>
      <c r="P116" s="260"/>
      <c r="Q116" s="260"/>
      <c r="R116" s="132"/>
      <c r="T116" s="133"/>
      <c r="U116" s="130"/>
      <c r="V116" s="130"/>
      <c r="W116" s="134">
        <f>SUM(W117:W137)</f>
        <v>29.370794</v>
      </c>
      <c r="X116" s="130"/>
      <c r="Y116" s="134">
        <f>SUM(Y117:Y137)</f>
        <v>0</v>
      </c>
      <c r="Z116" s="130"/>
      <c r="AA116" s="135">
        <f>SUM(AA117:AA137)</f>
        <v>0</v>
      </c>
      <c r="AR116" s="136" t="s">
        <v>22</v>
      </c>
      <c r="AT116" s="137" t="s">
        <v>74</v>
      </c>
      <c r="AU116" s="137" t="s">
        <v>22</v>
      </c>
      <c r="AY116" s="136" t="s">
        <v>173</v>
      </c>
      <c r="BK116" s="138">
        <f>SUM(BK117:BK137)</f>
        <v>0</v>
      </c>
    </row>
    <row r="117" spans="2:65" s="1" customFormat="1" ht="25.5" customHeight="1">
      <c r="B117" s="140"/>
      <c r="C117" s="141" t="s">
        <v>22</v>
      </c>
      <c r="D117" s="141" t="s">
        <v>174</v>
      </c>
      <c r="E117" s="142" t="s">
        <v>1378</v>
      </c>
      <c r="F117" s="239" t="s">
        <v>1379</v>
      </c>
      <c r="G117" s="239"/>
      <c r="H117" s="239"/>
      <c r="I117" s="239"/>
      <c r="J117" s="143" t="s">
        <v>177</v>
      </c>
      <c r="K117" s="144">
        <v>8.5139999999999993</v>
      </c>
      <c r="L117" s="240"/>
      <c r="M117" s="240"/>
      <c r="N117" s="240">
        <f>ROUND(L117*K117,2)</f>
        <v>0</v>
      </c>
      <c r="O117" s="240"/>
      <c r="P117" s="240"/>
      <c r="Q117" s="240"/>
      <c r="R117" s="145"/>
      <c r="T117" s="146" t="s">
        <v>5</v>
      </c>
      <c r="U117" s="43" t="s">
        <v>40</v>
      </c>
      <c r="V117" s="147">
        <v>2.948</v>
      </c>
      <c r="W117" s="147">
        <f>V117*K117</f>
        <v>25.099271999999999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178</v>
      </c>
      <c r="AT117" s="21" t="s">
        <v>174</v>
      </c>
      <c r="AU117" s="21" t="s">
        <v>123</v>
      </c>
      <c r="AY117" s="21" t="s">
        <v>173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22</v>
      </c>
      <c r="BK117" s="149">
        <f>ROUND(L117*K117,2)</f>
        <v>0</v>
      </c>
      <c r="BL117" s="21" t="s">
        <v>178</v>
      </c>
      <c r="BM117" s="21" t="s">
        <v>1380</v>
      </c>
    </row>
    <row r="118" spans="2:65" s="10" customFormat="1" ht="16.5" customHeight="1">
      <c r="B118" s="150"/>
      <c r="C118" s="151"/>
      <c r="D118" s="151"/>
      <c r="E118" s="152" t="s">
        <v>5</v>
      </c>
      <c r="F118" s="241" t="s">
        <v>1381</v>
      </c>
      <c r="G118" s="242"/>
      <c r="H118" s="242"/>
      <c r="I118" s="242"/>
      <c r="J118" s="151"/>
      <c r="K118" s="153">
        <v>8.5139999999999993</v>
      </c>
      <c r="L118" s="151"/>
      <c r="M118" s="151"/>
      <c r="N118" s="151"/>
      <c r="O118" s="151"/>
      <c r="P118" s="151"/>
      <c r="Q118" s="151"/>
      <c r="R118" s="154"/>
      <c r="T118" s="155"/>
      <c r="U118" s="151"/>
      <c r="V118" s="151"/>
      <c r="W118" s="151"/>
      <c r="X118" s="151"/>
      <c r="Y118" s="151"/>
      <c r="Z118" s="151"/>
      <c r="AA118" s="156"/>
      <c r="AT118" s="157" t="s">
        <v>181</v>
      </c>
      <c r="AU118" s="157" t="s">
        <v>123</v>
      </c>
      <c r="AV118" s="10" t="s">
        <v>123</v>
      </c>
      <c r="AW118" s="10" t="s">
        <v>33</v>
      </c>
      <c r="AX118" s="10" t="s">
        <v>75</v>
      </c>
      <c r="AY118" s="157" t="s">
        <v>173</v>
      </c>
    </row>
    <row r="119" spans="2:65" s="11" customFormat="1" ht="16.5" customHeight="1">
      <c r="B119" s="158"/>
      <c r="C119" s="159"/>
      <c r="D119" s="159"/>
      <c r="E119" s="160" t="s">
        <v>5</v>
      </c>
      <c r="F119" s="243" t="s">
        <v>182</v>
      </c>
      <c r="G119" s="244"/>
      <c r="H119" s="244"/>
      <c r="I119" s="244"/>
      <c r="J119" s="159"/>
      <c r="K119" s="161">
        <v>8.5139999999999993</v>
      </c>
      <c r="L119" s="159"/>
      <c r="M119" s="159"/>
      <c r="N119" s="159"/>
      <c r="O119" s="159"/>
      <c r="P119" s="159"/>
      <c r="Q119" s="159"/>
      <c r="R119" s="162"/>
      <c r="T119" s="163"/>
      <c r="U119" s="159"/>
      <c r="V119" s="159"/>
      <c r="W119" s="159"/>
      <c r="X119" s="159"/>
      <c r="Y119" s="159"/>
      <c r="Z119" s="159"/>
      <c r="AA119" s="164"/>
      <c r="AT119" s="165" t="s">
        <v>181</v>
      </c>
      <c r="AU119" s="165" t="s">
        <v>123</v>
      </c>
      <c r="AV119" s="11" t="s">
        <v>178</v>
      </c>
      <c r="AW119" s="11" t="s">
        <v>33</v>
      </c>
      <c r="AX119" s="11" t="s">
        <v>22</v>
      </c>
      <c r="AY119" s="165" t="s">
        <v>173</v>
      </c>
    </row>
    <row r="120" spans="2:65" s="1" customFormat="1" ht="38.25" customHeight="1">
      <c r="B120" s="140"/>
      <c r="C120" s="141" t="s">
        <v>123</v>
      </c>
      <c r="D120" s="141" t="s">
        <v>174</v>
      </c>
      <c r="E120" s="142" t="s">
        <v>1382</v>
      </c>
      <c r="F120" s="239" t="s">
        <v>1383</v>
      </c>
      <c r="G120" s="239"/>
      <c r="H120" s="239"/>
      <c r="I120" s="239"/>
      <c r="J120" s="143" t="s">
        <v>177</v>
      </c>
      <c r="K120" s="144">
        <v>2.5539999999999998</v>
      </c>
      <c r="L120" s="240"/>
      <c r="M120" s="240"/>
      <c r="N120" s="240">
        <f>ROUND(L120*K120,2)</f>
        <v>0</v>
      </c>
      <c r="O120" s="240"/>
      <c r="P120" s="240"/>
      <c r="Q120" s="240"/>
      <c r="R120" s="145"/>
      <c r="T120" s="146" t="s">
        <v>5</v>
      </c>
      <c r="U120" s="43" t="s">
        <v>40</v>
      </c>
      <c r="V120" s="147">
        <v>0.59</v>
      </c>
      <c r="W120" s="147">
        <f>V120*K120</f>
        <v>1.5068599999999999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1" t="s">
        <v>178</v>
      </c>
      <c r="AT120" s="21" t="s">
        <v>174</v>
      </c>
      <c r="AU120" s="21" t="s">
        <v>123</v>
      </c>
      <c r="AY120" s="21" t="s">
        <v>173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1" t="s">
        <v>22</v>
      </c>
      <c r="BK120" s="149">
        <f>ROUND(L120*K120,2)</f>
        <v>0</v>
      </c>
      <c r="BL120" s="21" t="s">
        <v>178</v>
      </c>
      <c r="BM120" s="21" t="s">
        <v>1384</v>
      </c>
    </row>
    <row r="121" spans="2:65" s="10" customFormat="1" ht="16.5" customHeight="1">
      <c r="B121" s="150"/>
      <c r="C121" s="151"/>
      <c r="D121" s="151"/>
      <c r="E121" s="152" t="s">
        <v>5</v>
      </c>
      <c r="F121" s="241" t="s">
        <v>1385</v>
      </c>
      <c r="G121" s="242"/>
      <c r="H121" s="242"/>
      <c r="I121" s="242"/>
      <c r="J121" s="151"/>
      <c r="K121" s="153">
        <v>2.5539999999999998</v>
      </c>
      <c r="L121" s="151"/>
      <c r="M121" s="151"/>
      <c r="N121" s="151"/>
      <c r="O121" s="151"/>
      <c r="P121" s="151"/>
      <c r="Q121" s="151"/>
      <c r="R121" s="154"/>
      <c r="T121" s="155"/>
      <c r="U121" s="151"/>
      <c r="V121" s="151"/>
      <c r="W121" s="151"/>
      <c r="X121" s="151"/>
      <c r="Y121" s="151"/>
      <c r="Z121" s="151"/>
      <c r="AA121" s="156"/>
      <c r="AT121" s="157" t="s">
        <v>181</v>
      </c>
      <c r="AU121" s="157" t="s">
        <v>123</v>
      </c>
      <c r="AV121" s="10" t="s">
        <v>123</v>
      </c>
      <c r="AW121" s="10" t="s">
        <v>33</v>
      </c>
      <c r="AX121" s="10" t="s">
        <v>75</v>
      </c>
      <c r="AY121" s="157" t="s">
        <v>173</v>
      </c>
    </row>
    <row r="122" spans="2:65" s="11" customFormat="1" ht="16.5" customHeight="1">
      <c r="B122" s="158"/>
      <c r="C122" s="159"/>
      <c r="D122" s="159"/>
      <c r="E122" s="160" t="s">
        <v>5</v>
      </c>
      <c r="F122" s="243" t="s">
        <v>182</v>
      </c>
      <c r="G122" s="244"/>
      <c r="H122" s="244"/>
      <c r="I122" s="244"/>
      <c r="J122" s="159"/>
      <c r="K122" s="161">
        <v>2.5539999999999998</v>
      </c>
      <c r="L122" s="159"/>
      <c r="M122" s="159"/>
      <c r="N122" s="159"/>
      <c r="O122" s="159"/>
      <c r="P122" s="159"/>
      <c r="Q122" s="159"/>
      <c r="R122" s="162"/>
      <c r="T122" s="163"/>
      <c r="U122" s="159"/>
      <c r="V122" s="159"/>
      <c r="W122" s="159"/>
      <c r="X122" s="159"/>
      <c r="Y122" s="159"/>
      <c r="Z122" s="159"/>
      <c r="AA122" s="164"/>
      <c r="AT122" s="165" t="s">
        <v>181</v>
      </c>
      <c r="AU122" s="165" t="s">
        <v>123</v>
      </c>
      <c r="AV122" s="11" t="s">
        <v>178</v>
      </c>
      <c r="AW122" s="11" t="s">
        <v>33</v>
      </c>
      <c r="AX122" s="11" t="s">
        <v>22</v>
      </c>
      <c r="AY122" s="165" t="s">
        <v>173</v>
      </c>
    </row>
    <row r="123" spans="2:65" s="1" customFormat="1" ht="25.5" customHeight="1">
      <c r="B123" s="140"/>
      <c r="C123" s="141" t="s">
        <v>187</v>
      </c>
      <c r="D123" s="141" t="s">
        <v>174</v>
      </c>
      <c r="E123" s="142" t="s">
        <v>188</v>
      </c>
      <c r="F123" s="239" t="s">
        <v>189</v>
      </c>
      <c r="G123" s="239"/>
      <c r="H123" s="239"/>
      <c r="I123" s="239"/>
      <c r="J123" s="143" t="s">
        <v>177</v>
      </c>
      <c r="K123" s="144">
        <v>6</v>
      </c>
      <c r="L123" s="240"/>
      <c r="M123" s="240"/>
      <c r="N123" s="240">
        <f>ROUND(L123*K123,2)</f>
        <v>0</v>
      </c>
      <c r="O123" s="240"/>
      <c r="P123" s="240"/>
      <c r="Q123" s="240"/>
      <c r="R123" s="145"/>
      <c r="T123" s="146" t="s">
        <v>5</v>
      </c>
      <c r="U123" s="43" t="s">
        <v>40</v>
      </c>
      <c r="V123" s="147">
        <v>4.3999999999999997E-2</v>
      </c>
      <c r="W123" s="147">
        <f>V123*K123</f>
        <v>0.26400000000000001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178</v>
      </c>
      <c r="AT123" s="21" t="s">
        <v>174</v>
      </c>
      <c r="AU123" s="21" t="s">
        <v>123</v>
      </c>
      <c r="AY123" s="21" t="s">
        <v>173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22</v>
      </c>
      <c r="BK123" s="149">
        <f>ROUND(L123*K123,2)</f>
        <v>0</v>
      </c>
      <c r="BL123" s="21" t="s">
        <v>178</v>
      </c>
      <c r="BM123" s="21" t="s">
        <v>1386</v>
      </c>
    </row>
    <row r="124" spans="2:65" s="10" customFormat="1" ht="16.5" customHeight="1">
      <c r="B124" s="150"/>
      <c r="C124" s="151"/>
      <c r="D124" s="151"/>
      <c r="E124" s="152" t="s">
        <v>5</v>
      </c>
      <c r="F124" s="241" t="s">
        <v>1387</v>
      </c>
      <c r="G124" s="242"/>
      <c r="H124" s="242"/>
      <c r="I124" s="242"/>
      <c r="J124" s="151"/>
      <c r="K124" s="153">
        <v>6</v>
      </c>
      <c r="L124" s="151"/>
      <c r="M124" s="151"/>
      <c r="N124" s="151"/>
      <c r="O124" s="151"/>
      <c r="P124" s="151"/>
      <c r="Q124" s="151"/>
      <c r="R124" s="154"/>
      <c r="T124" s="155"/>
      <c r="U124" s="151"/>
      <c r="V124" s="151"/>
      <c r="W124" s="151"/>
      <c r="X124" s="151"/>
      <c r="Y124" s="151"/>
      <c r="Z124" s="151"/>
      <c r="AA124" s="156"/>
      <c r="AT124" s="157" t="s">
        <v>181</v>
      </c>
      <c r="AU124" s="157" t="s">
        <v>123</v>
      </c>
      <c r="AV124" s="10" t="s">
        <v>123</v>
      </c>
      <c r="AW124" s="10" t="s">
        <v>33</v>
      </c>
      <c r="AX124" s="10" t="s">
        <v>75</v>
      </c>
      <c r="AY124" s="157" t="s">
        <v>173</v>
      </c>
    </row>
    <row r="125" spans="2:65" s="11" customFormat="1" ht="16.5" customHeight="1">
      <c r="B125" s="158"/>
      <c r="C125" s="159"/>
      <c r="D125" s="159"/>
      <c r="E125" s="160" t="s">
        <v>5</v>
      </c>
      <c r="F125" s="243" t="s">
        <v>182</v>
      </c>
      <c r="G125" s="244"/>
      <c r="H125" s="244"/>
      <c r="I125" s="244"/>
      <c r="J125" s="159"/>
      <c r="K125" s="161">
        <v>6</v>
      </c>
      <c r="L125" s="159"/>
      <c r="M125" s="159"/>
      <c r="N125" s="159"/>
      <c r="O125" s="159"/>
      <c r="P125" s="159"/>
      <c r="Q125" s="159"/>
      <c r="R125" s="162"/>
      <c r="T125" s="163"/>
      <c r="U125" s="159"/>
      <c r="V125" s="159"/>
      <c r="W125" s="159"/>
      <c r="X125" s="159"/>
      <c r="Y125" s="159"/>
      <c r="Z125" s="159"/>
      <c r="AA125" s="164"/>
      <c r="AT125" s="165" t="s">
        <v>181</v>
      </c>
      <c r="AU125" s="165" t="s">
        <v>123</v>
      </c>
      <c r="AV125" s="11" t="s">
        <v>178</v>
      </c>
      <c r="AW125" s="11" t="s">
        <v>33</v>
      </c>
      <c r="AX125" s="11" t="s">
        <v>22</v>
      </c>
      <c r="AY125" s="165" t="s">
        <v>173</v>
      </c>
    </row>
    <row r="126" spans="2:65" s="1" customFormat="1" ht="25.5" customHeight="1">
      <c r="B126" s="140"/>
      <c r="C126" s="141" t="s">
        <v>178</v>
      </c>
      <c r="D126" s="141" t="s">
        <v>174</v>
      </c>
      <c r="E126" s="142" t="s">
        <v>194</v>
      </c>
      <c r="F126" s="239" t="s">
        <v>195</v>
      </c>
      <c r="G126" s="239"/>
      <c r="H126" s="239"/>
      <c r="I126" s="239"/>
      <c r="J126" s="143" t="s">
        <v>177</v>
      </c>
      <c r="K126" s="144">
        <v>8.5139999999999993</v>
      </c>
      <c r="L126" s="240"/>
      <c r="M126" s="240"/>
      <c r="N126" s="240">
        <f>ROUND(L126*K126,2)</f>
        <v>0</v>
      </c>
      <c r="O126" s="240"/>
      <c r="P126" s="240"/>
      <c r="Q126" s="240"/>
      <c r="R126" s="145"/>
      <c r="T126" s="146" t="s">
        <v>5</v>
      </c>
      <c r="U126" s="43" t="s">
        <v>40</v>
      </c>
      <c r="V126" s="147">
        <v>8.3000000000000004E-2</v>
      </c>
      <c r="W126" s="147">
        <f>V126*K126</f>
        <v>0.70666200000000001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178</v>
      </c>
      <c r="AT126" s="21" t="s">
        <v>174</v>
      </c>
      <c r="AU126" s="21" t="s">
        <v>123</v>
      </c>
      <c r="AY126" s="21" t="s">
        <v>173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22</v>
      </c>
      <c r="BK126" s="149">
        <f>ROUND(L126*K126,2)</f>
        <v>0</v>
      </c>
      <c r="BL126" s="21" t="s">
        <v>178</v>
      </c>
      <c r="BM126" s="21" t="s">
        <v>1388</v>
      </c>
    </row>
    <row r="127" spans="2:65" s="10" customFormat="1" ht="16.5" customHeight="1">
      <c r="B127" s="150"/>
      <c r="C127" s="151"/>
      <c r="D127" s="151"/>
      <c r="E127" s="152" t="s">
        <v>5</v>
      </c>
      <c r="F127" s="241" t="s">
        <v>1389</v>
      </c>
      <c r="G127" s="242"/>
      <c r="H127" s="242"/>
      <c r="I127" s="242"/>
      <c r="J127" s="151"/>
      <c r="K127" s="153">
        <v>8.5139999999999993</v>
      </c>
      <c r="L127" s="151"/>
      <c r="M127" s="151"/>
      <c r="N127" s="151"/>
      <c r="O127" s="151"/>
      <c r="P127" s="151"/>
      <c r="Q127" s="151"/>
      <c r="R127" s="154"/>
      <c r="T127" s="155"/>
      <c r="U127" s="151"/>
      <c r="V127" s="151"/>
      <c r="W127" s="151"/>
      <c r="X127" s="151"/>
      <c r="Y127" s="151"/>
      <c r="Z127" s="151"/>
      <c r="AA127" s="156"/>
      <c r="AT127" s="157" t="s">
        <v>181</v>
      </c>
      <c r="AU127" s="157" t="s">
        <v>123</v>
      </c>
      <c r="AV127" s="10" t="s">
        <v>123</v>
      </c>
      <c r="AW127" s="10" t="s">
        <v>33</v>
      </c>
      <c r="AX127" s="10" t="s">
        <v>75</v>
      </c>
      <c r="AY127" s="157" t="s">
        <v>173</v>
      </c>
    </row>
    <row r="128" spans="2:65" s="11" customFormat="1" ht="16.5" customHeight="1">
      <c r="B128" s="158"/>
      <c r="C128" s="159"/>
      <c r="D128" s="159"/>
      <c r="E128" s="160" t="s">
        <v>5</v>
      </c>
      <c r="F128" s="243" t="s">
        <v>182</v>
      </c>
      <c r="G128" s="244"/>
      <c r="H128" s="244"/>
      <c r="I128" s="244"/>
      <c r="J128" s="159"/>
      <c r="K128" s="161">
        <v>8.5139999999999993</v>
      </c>
      <c r="L128" s="159"/>
      <c r="M128" s="159"/>
      <c r="N128" s="159"/>
      <c r="O128" s="159"/>
      <c r="P128" s="159"/>
      <c r="Q128" s="159"/>
      <c r="R128" s="162"/>
      <c r="T128" s="163"/>
      <c r="U128" s="159"/>
      <c r="V128" s="159"/>
      <c r="W128" s="159"/>
      <c r="X128" s="159"/>
      <c r="Y128" s="159"/>
      <c r="Z128" s="159"/>
      <c r="AA128" s="164"/>
      <c r="AT128" s="165" t="s">
        <v>181</v>
      </c>
      <c r="AU128" s="165" t="s">
        <v>123</v>
      </c>
      <c r="AV128" s="11" t="s">
        <v>178</v>
      </c>
      <c r="AW128" s="11" t="s">
        <v>33</v>
      </c>
      <c r="AX128" s="11" t="s">
        <v>22</v>
      </c>
      <c r="AY128" s="165" t="s">
        <v>173</v>
      </c>
    </row>
    <row r="129" spans="2:65" s="1" customFormat="1" ht="25.5" customHeight="1">
      <c r="B129" s="140"/>
      <c r="C129" s="141" t="s">
        <v>198</v>
      </c>
      <c r="D129" s="141" t="s">
        <v>174</v>
      </c>
      <c r="E129" s="142" t="s">
        <v>207</v>
      </c>
      <c r="F129" s="239" t="s">
        <v>208</v>
      </c>
      <c r="G129" s="239"/>
      <c r="H129" s="239"/>
      <c r="I129" s="239"/>
      <c r="J129" s="143" t="s">
        <v>209</v>
      </c>
      <c r="K129" s="144">
        <v>13.622</v>
      </c>
      <c r="L129" s="240"/>
      <c r="M129" s="240"/>
      <c r="N129" s="240">
        <f>ROUND(L129*K129,2)</f>
        <v>0</v>
      </c>
      <c r="O129" s="240"/>
      <c r="P129" s="240"/>
      <c r="Q129" s="240"/>
      <c r="R129" s="145"/>
      <c r="T129" s="146" t="s">
        <v>5</v>
      </c>
      <c r="U129" s="43" t="s">
        <v>40</v>
      </c>
      <c r="V129" s="147">
        <v>0</v>
      </c>
      <c r="W129" s="147">
        <f>V129*K129</f>
        <v>0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178</v>
      </c>
      <c r="AT129" s="21" t="s">
        <v>174</v>
      </c>
      <c r="AU129" s="21" t="s">
        <v>123</v>
      </c>
      <c r="AY129" s="21" t="s">
        <v>173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22</v>
      </c>
      <c r="BK129" s="149">
        <f>ROUND(L129*K129,2)</f>
        <v>0</v>
      </c>
      <c r="BL129" s="21" t="s">
        <v>178</v>
      </c>
      <c r="BM129" s="21" t="s">
        <v>1390</v>
      </c>
    </row>
    <row r="130" spans="2:65" s="10" customFormat="1" ht="16.5" customHeight="1">
      <c r="B130" s="150"/>
      <c r="C130" s="151"/>
      <c r="D130" s="151"/>
      <c r="E130" s="152" t="s">
        <v>5</v>
      </c>
      <c r="F130" s="241" t="s">
        <v>1391</v>
      </c>
      <c r="G130" s="242"/>
      <c r="H130" s="242"/>
      <c r="I130" s="242"/>
      <c r="J130" s="151"/>
      <c r="K130" s="153">
        <v>13.622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181</v>
      </c>
      <c r="AU130" s="157" t="s">
        <v>123</v>
      </c>
      <c r="AV130" s="10" t="s">
        <v>123</v>
      </c>
      <c r="AW130" s="10" t="s">
        <v>33</v>
      </c>
      <c r="AX130" s="10" t="s">
        <v>75</v>
      </c>
      <c r="AY130" s="157" t="s">
        <v>173</v>
      </c>
    </row>
    <row r="131" spans="2:65" s="11" customFormat="1" ht="16.5" customHeight="1">
      <c r="B131" s="158"/>
      <c r="C131" s="159"/>
      <c r="D131" s="159"/>
      <c r="E131" s="160" t="s">
        <v>5</v>
      </c>
      <c r="F131" s="243" t="s">
        <v>182</v>
      </c>
      <c r="G131" s="244"/>
      <c r="H131" s="244"/>
      <c r="I131" s="244"/>
      <c r="J131" s="159"/>
      <c r="K131" s="161">
        <v>13.622</v>
      </c>
      <c r="L131" s="159"/>
      <c r="M131" s="159"/>
      <c r="N131" s="159"/>
      <c r="O131" s="159"/>
      <c r="P131" s="159"/>
      <c r="Q131" s="159"/>
      <c r="R131" s="162"/>
      <c r="T131" s="163"/>
      <c r="U131" s="159"/>
      <c r="V131" s="159"/>
      <c r="W131" s="159"/>
      <c r="X131" s="159"/>
      <c r="Y131" s="159"/>
      <c r="Z131" s="159"/>
      <c r="AA131" s="164"/>
      <c r="AT131" s="165" t="s">
        <v>181</v>
      </c>
      <c r="AU131" s="165" t="s">
        <v>123</v>
      </c>
      <c r="AV131" s="11" t="s">
        <v>178</v>
      </c>
      <c r="AW131" s="11" t="s">
        <v>33</v>
      </c>
      <c r="AX131" s="11" t="s">
        <v>22</v>
      </c>
      <c r="AY131" s="165" t="s">
        <v>173</v>
      </c>
    </row>
    <row r="132" spans="2:65" s="1" customFormat="1" ht="25.5" customHeight="1">
      <c r="B132" s="140"/>
      <c r="C132" s="141" t="s">
        <v>202</v>
      </c>
      <c r="D132" s="141" t="s">
        <v>174</v>
      </c>
      <c r="E132" s="142" t="s">
        <v>1078</v>
      </c>
      <c r="F132" s="239" t="s">
        <v>1079</v>
      </c>
      <c r="G132" s="239"/>
      <c r="H132" s="239"/>
      <c r="I132" s="239"/>
      <c r="J132" s="143" t="s">
        <v>177</v>
      </c>
      <c r="K132" s="144">
        <v>6</v>
      </c>
      <c r="L132" s="240"/>
      <c r="M132" s="240"/>
      <c r="N132" s="240">
        <f>ROUND(L132*K132,2)</f>
        <v>0</v>
      </c>
      <c r="O132" s="240"/>
      <c r="P132" s="240"/>
      <c r="Q132" s="240"/>
      <c r="R132" s="145"/>
      <c r="T132" s="146" t="s">
        <v>5</v>
      </c>
      <c r="U132" s="43" t="s">
        <v>40</v>
      </c>
      <c r="V132" s="147">
        <v>0.29899999999999999</v>
      </c>
      <c r="W132" s="147">
        <f>V132*K132</f>
        <v>1.794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1" t="s">
        <v>178</v>
      </c>
      <c r="AT132" s="21" t="s">
        <v>174</v>
      </c>
      <c r="AU132" s="21" t="s">
        <v>123</v>
      </c>
      <c r="AY132" s="21" t="s">
        <v>173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22</v>
      </c>
      <c r="BK132" s="149">
        <f>ROUND(L132*K132,2)</f>
        <v>0</v>
      </c>
      <c r="BL132" s="21" t="s">
        <v>178</v>
      </c>
      <c r="BM132" s="21" t="s">
        <v>1392</v>
      </c>
    </row>
    <row r="133" spans="2:65" s="10" customFormat="1" ht="16.5" customHeight="1">
      <c r="B133" s="150"/>
      <c r="C133" s="151"/>
      <c r="D133" s="151"/>
      <c r="E133" s="152" t="s">
        <v>5</v>
      </c>
      <c r="F133" s="241" t="s">
        <v>1393</v>
      </c>
      <c r="G133" s="242"/>
      <c r="H133" s="242"/>
      <c r="I133" s="242"/>
      <c r="J133" s="151"/>
      <c r="K133" s="153">
        <v>6</v>
      </c>
      <c r="L133" s="151"/>
      <c r="M133" s="151"/>
      <c r="N133" s="151"/>
      <c r="O133" s="151"/>
      <c r="P133" s="151"/>
      <c r="Q133" s="151"/>
      <c r="R133" s="154"/>
      <c r="T133" s="155"/>
      <c r="U133" s="151"/>
      <c r="V133" s="151"/>
      <c r="W133" s="151"/>
      <c r="X133" s="151"/>
      <c r="Y133" s="151"/>
      <c r="Z133" s="151"/>
      <c r="AA133" s="156"/>
      <c r="AT133" s="157" t="s">
        <v>181</v>
      </c>
      <c r="AU133" s="157" t="s">
        <v>123</v>
      </c>
      <c r="AV133" s="10" t="s">
        <v>123</v>
      </c>
      <c r="AW133" s="10" t="s">
        <v>33</v>
      </c>
      <c r="AX133" s="10" t="s">
        <v>75</v>
      </c>
      <c r="AY133" s="157" t="s">
        <v>173</v>
      </c>
    </row>
    <row r="134" spans="2:65" s="11" customFormat="1" ht="16.5" customHeight="1">
      <c r="B134" s="158"/>
      <c r="C134" s="159"/>
      <c r="D134" s="159"/>
      <c r="E134" s="160" t="s">
        <v>5</v>
      </c>
      <c r="F134" s="243" t="s">
        <v>182</v>
      </c>
      <c r="G134" s="244"/>
      <c r="H134" s="244"/>
      <c r="I134" s="244"/>
      <c r="J134" s="159"/>
      <c r="K134" s="161">
        <v>6</v>
      </c>
      <c r="L134" s="159"/>
      <c r="M134" s="159"/>
      <c r="N134" s="159"/>
      <c r="O134" s="159"/>
      <c r="P134" s="159"/>
      <c r="Q134" s="159"/>
      <c r="R134" s="162"/>
      <c r="T134" s="163"/>
      <c r="U134" s="159"/>
      <c r="V134" s="159"/>
      <c r="W134" s="159"/>
      <c r="X134" s="159"/>
      <c r="Y134" s="159"/>
      <c r="Z134" s="159"/>
      <c r="AA134" s="164"/>
      <c r="AT134" s="165" t="s">
        <v>181</v>
      </c>
      <c r="AU134" s="165" t="s">
        <v>123</v>
      </c>
      <c r="AV134" s="11" t="s">
        <v>178</v>
      </c>
      <c r="AW134" s="11" t="s">
        <v>33</v>
      </c>
      <c r="AX134" s="11" t="s">
        <v>22</v>
      </c>
      <c r="AY134" s="165" t="s">
        <v>173</v>
      </c>
    </row>
    <row r="135" spans="2:65" s="1" customFormat="1" ht="16.5" customHeight="1">
      <c r="B135" s="140"/>
      <c r="C135" s="166" t="s">
        <v>206</v>
      </c>
      <c r="D135" s="166" t="s">
        <v>218</v>
      </c>
      <c r="E135" s="167" t="s">
        <v>1394</v>
      </c>
      <c r="F135" s="247" t="s">
        <v>1395</v>
      </c>
      <c r="G135" s="247"/>
      <c r="H135" s="247"/>
      <c r="I135" s="247"/>
      <c r="J135" s="168" t="s">
        <v>209</v>
      </c>
      <c r="K135" s="169">
        <v>12.324999999999999</v>
      </c>
      <c r="L135" s="248"/>
      <c r="M135" s="248"/>
      <c r="N135" s="248">
        <f>ROUND(L135*K135,2)</f>
        <v>0</v>
      </c>
      <c r="O135" s="240"/>
      <c r="P135" s="240"/>
      <c r="Q135" s="240"/>
      <c r="R135" s="145"/>
      <c r="T135" s="146" t="s">
        <v>5</v>
      </c>
      <c r="U135" s="43" t="s">
        <v>40</v>
      </c>
      <c r="V135" s="147">
        <v>0</v>
      </c>
      <c r="W135" s="147">
        <f>V135*K135</f>
        <v>0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212</v>
      </c>
      <c r="AT135" s="21" t="s">
        <v>218</v>
      </c>
      <c r="AU135" s="21" t="s">
        <v>123</v>
      </c>
      <c r="AY135" s="21" t="s">
        <v>173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22</v>
      </c>
      <c r="BK135" s="149">
        <f>ROUND(L135*K135,2)</f>
        <v>0</v>
      </c>
      <c r="BL135" s="21" t="s">
        <v>178</v>
      </c>
      <c r="BM135" s="21" t="s">
        <v>1396</v>
      </c>
    </row>
    <row r="136" spans="2:65" s="10" customFormat="1" ht="16.5" customHeight="1">
      <c r="B136" s="150"/>
      <c r="C136" s="151"/>
      <c r="D136" s="151"/>
      <c r="E136" s="152" t="s">
        <v>5</v>
      </c>
      <c r="F136" s="241" t="s">
        <v>1397</v>
      </c>
      <c r="G136" s="242"/>
      <c r="H136" s="242"/>
      <c r="I136" s="242"/>
      <c r="J136" s="151"/>
      <c r="K136" s="153">
        <v>12.324999999999999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181</v>
      </c>
      <c r="AU136" s="157" t="s">
        <v>123</v>
      </c>
      <c r="AV136" s="10" t="s">
        <v>123</v>
      </c>
      <c r="AW136" s="10" t="s">
        <v>33</v>
      </c>
      <c r="AX136" s="10" t="s">
        <v>75</v>
      </c>
      <c r="AY136" s="157" t="s">
        <v>173</v>
      </c>
    </row>
    <row r="137" spans="2:65" s="11" customFormat="1" ht="16.5" customHeight="1">
      <c r="B137" s="158"/>
      <c r="C137" s="159"/>
      <c r="D137" s="159"/>
      <c r="E137" s="160" t="s">
        <v>5</v>
      </c>
      <c r="F137" s="243" t="s">
        <v>182</v>
      </c>
      <c r="G137" s="244"/>
      <c r="H137" s="244"/>
      <c r="I137" s="244"/>
      <c r="J137" s="159"/>
      <c r="K137" s="161">
        <v>12.324999999999999</v>
      </c>
      <c r="L137" s="159"/>
      <c r="M137" s="159"/>
      <c r="N137" s="159"/>
      <c r="O137" s="159"/>
      <c r="P137" s="159"/>
      <c r="Q137" s="159"/>
      <c r="R137" s="162"/>
      <c r="T137" s="163"/>
      <c r="U137" s="159"/>
      <c r="V137" s="159"/>
      <c r="W137" s="159"/>
      <c r="X137" s="159"/>
      <c r="Y137" s="159"/>
      <c r="Z137" s="159"/>
      <c r="AA137" s="164"/>
      <c r="AT137" s="165" t="s">
        <v>181</v>
      </c>
      <c r="AU137" s="165" t="s">
        <v>123</v>
      </c>
      <c r="AV137" s="11" t="s">
        <v>178</v>
      </c>
      <c r="AW137" s="11" t="s">
        <v>33</v>
      </c>
      <c r="AX137" s="11" t="s">
        <v>22</v>
      </c>
      <c r="AY137" s="165" t="s">
        <v>173</v>
      </c>
    </row>
    <row r="138" spans="2:65" s="9" customFormat="1" ht="29.85" customHeight="1">
      <c r="B138" s="129"/>
      <c r="C138" s="130"/>
      <c r="D138" s="139" t="s">
        <v>136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259">
        <f>BK138</f>
        <v>0</v>
      </c>
      <c r="O138" s="260"/>
      <c r="P138" s="260"/>
      <c r="Q138" s="260"/>
      <c r="R138" s="132"/>
      <c r="T138" s="133"/>
      <c r="U138" s="130"/>
      <c r="V138" s="130"/>
      <c r="W138" s="134">
        <f>SUM(W139:W145)</f>
        <v>2.2207349999999999</v>
      </c>
      <c r="X138" s="130"/>
      <c r="Y138" s="134">
        <f>SUM(Y139:Y145)</f>
        <v>2.8187089300000001</v>
      </c>
      <c r="Z138" s="130"/>
      <c r="AA138" s="135">
        <f>SUM(AA139:AA145)</f>
        <v>0</v>
      </c>
      <c r="AR138" s="136" t="s">
        <v>22</v>
      </c>
      <c r="AT138" s="137" t="s">
        <v>74</v>
      </c>
      <c r="AU138" s="137" t="s">
        <v>22</v>
      </c>
      <c r="AY138" s="136" t="s">
        <v>173</v>
      </c>
      <c r="BK138" s="138">
        <f>SUM(BK139:BK145)</f>
        <v>0</v>
      </c>
    </row>
    <row r="139" spans="2:65" s="1" customFormat="1" ht="25.5" customHeight="1">
      <c r="B139" s="140"/>
      <c r="C139" s="141" t="s">
        <v>212</v>
      </c>
      <c r="D139" s="141" t="s">
        <v>174</v>
      </c>
      <c r="E139" s="142" t="s">
        <v>1398</v>
      </c>
      <c r="F139" s="239" t="s">
        <v>1399</v>
      </c>
      <c r="G139" s="239"/>
      <c r="H139" s="239"/>
      <c r="I139" s="239"/>
      <c r="J139" s="143" t="s">
        <v>235</v>
      </c>
      <c r="K139" s="144">
        <v>14.19</v>
      </c>
      <c r="L139" s="240"/>
      <c r="M139" s="240"/>
      <c r="N139" s="240">
        <f>ROUND(L139*K139,2)</f>
        <v>0</v>
      </c>
      <c r="O139" s="240"/>
      <c r="P139" s="240"/>
      <c r="Q139" s="240"/>
      <c r="R139" s="145"/>
      <c r="T139" s="146" t="s">
        <v>5</v>
      </c>
      <c r="U139" s="43" t="s">
        <v>40</v>
      </c>
      <c r="V139" s="147">
        <v>5.8000000000000003E-2</v>
      </c>
      <c r="W139" s="147">
        <f>V139*K139</f>
        <v>0.82301999999999997</v>
      </c>
      <c r="X139" s="147">
        <v>1E-4</v>
      </c>
      <c r="Y139" s="147">
        <f>X139*K139</f>
        <v>1.4190000000000001E-3</v>
      </c>
      <c r="Z139" s="147">
        <v>0</v>
      </c>
      <c r="AA139" s="148">
        <f>Z139*K139</f>
        <v>0</v>
      </c>
      <c r="AR139" s="21" t="s">
        <v>178</v>
      </c>
      <c r="AT139" s="21" t="s">
        <v>174</v>
      </c>
      <c r="AU139" s="21" t="s">
        <v>123</v>
      </c>
      <c r="AY139" s="21" t="s">
        <v>173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22</v>
      </c>
      <c r="BK139" s="149">
        <f>ROUND(L139*K139,2)</f>
        <v>0</v>
      </c>
      <c r="BL139" s="21" t="s">
        <v>178</v>
      </c>
      <c r="BM139" s="21" t="s">
        <v>1400</v>
      </c>
    </row>
    <row r="140" spans="2:65" s="10" customFormat="1" ht="16.5" customHeight="1">
      <c r="B140" s="150"/>
      <c r="C140" s="151"/>
      <c r="D140" s="151"/>
      <c r="E140" s="152" t="s">
        <v>5</v>
      </c>
      <c r="F140" s="241" t="s">
        <v>1401</v>
      </c>
      <c r="G140" s="242"/>
      <c r="H140" s="242"/>
      <c r="I140" s="242"/>
      <c r="J140" s="151"/>
      <c r="K140" s="153">
        <v>14.19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181</v>
      </c>
      <c r="AU140" s="157" t="s">
        <v>123</v>
      </c>
      <c r="AV140" s="10" t="s">
        <v>123</v>
      </c>
      <c r="AW140" s="10" t="s">
        <v>33</v>
      </c>
      <c r="AX140" s="10" t="s">
        <v>75</v>
      </c>
      <c r="AY140" s="157" t="s">
        <v>173</v>
      </c>
    </row>
    <row r="141" spans="2:65" s="11" customFormat="1" ht="16.5" customHeight="1">
      <c r="B141" s="158"/>
      <c r="C141" s="159"/>
      <c r="D141" s="159"/>
      <c r="E141" s="160" t="s">
        <v>5</v>
      </c>
      <c r="F141" s="243" t="s">
        <v>182</v>
      </c>
      <c r="G141" s="244"/>
      <c r="H141" s="244"/>
      <c r="I141" s="244"/>
      <c r="J141" s="159"/>
      <c r="K141" s="161">
        <v>14.19</v>
      </c>
      <c r="L141" s="159"/>
      <c r="M141" s="159"/>
      <c r="N141" s="159"/>
      <c r="O141" s="159"/>
      <c r="P141" s="159"/>
      <c r="Q141" s="159"/>
      <c r="R141" s="162"/>
      <c r="T141" s="163"/>
      <c r="U141" s="159"/>
      <c r="V141" s="159"/>
      <c r="W141" s="159"/>
      <c r="X141" s="159"/>
      <c r="Y141" s="159"/>
      <c r="Z141" s="159"/>
      <c r="AA141" s="164"/>
      <c r="AT141" s="165" t="s">
        <v>181</v>
      </c>
      <c r="AU141" s="165" t="s">
        <v>123</v>
      </c>
      <c r="AV141" s="11" t="s">
        <v>178</v>
      </c>
      <c r="AW141" s="11" t="s">
        <v>33</v>
      </c>
      <c r="AX141" s="11" t="s">
        <v>22</v>
      </c>
      <c r="AY141" s="165" t="s">
        <v>173</v>
      </c>
    </row>
    <row r="142" spans="2:65" s="1" customFormat="1" ht="16.5" customHeight="1">
      <c r="B142" s="140"/>
      <c r="C142" s="166" t="s">
        <v>217</v>
      </c>
      <c r="D142" s="166" t="s">
        <v>218</v>
      </c>
      <c r="E142" s="167" t="s">
        <v>535</v>
      </c>
      <c r="F142" s="247" t="s">
        <v>1402</v>
      </c>
      <c r="G142" s="247"/>
      <c r="H142" s="247"/>
      <c r="I142" s="247"/>
      <c r="J142" s="168" t="s">
        <v>235</v>
      </c>
      <c r="K142" s="169">
        <v>16.318999999999999</v>
      </c>
      <c r="L142" s="248"/>
      <c r="M142" s="248"/>
      <c r="N142" s="248">
        <f>ROUND(L142*K142,2)</f>
        <v>0</v>
      </c>
      <c r="O142" s="240"/>
      <c r="P142" s="240"/>
      <c r="Q142" s="240"/>
      <c r="R142" s="145"/>
      <c r="T142" s="146" t="s">
        <v>5</v>
      </c>
      <c r="U142" s="43" t="s">
        <v>40</v>
      </c>
      <c r="V142" s="147">
        <v>0</v>
      </c>
      <c r="W142" s="147">
        <f>V142*K142</f>
        <v>0</v>
      </c>
      <c r="X142" s="147">
        <v>4.6999999999999999E-4</v>
      </c>
      <c r="Y142" s="147">
        <f>X142*K142</f>
        <v>7.6699299999999993E-3</v>
      </c>
      <c r="Z142" s="147">
        <v>0</v>
      </c>
      <c r="AA142" s="148">
        <f>Z142*K142</f>
        <v>0</v>
      </c>
      <c r="AR142" s="21" t="s">
        <v>212</v>
      </c>
      <c r="AT142" s="21" t="s">
        <v>218</v>
      </c>
      <c r="AU142" s="21" t="s">
        <v>123</v>
      </c>
      <c r="AY142" s="21" t="s">
        <v>173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1" t="s">
        <v>22</v>
      </c>
      <c r="BK142" s="149">
        <f>ROUND(L142*K142,2)</f>
        <v>0</v>
      </c>
      <c r="BL142" s="21" t="s">
        <v>178</v>
      </c>
      <c r="BM142" s="21" t="s">
        <v>1403</v>
      </c>
    </row>
    <row r="143" spans="2:65" s="1" customFormat="1" ht="25.5" customHeight="1">
      <c r="B143" s="140"/>
      <c r="C143" s="141" t="s">
        <v>26</v>
      </c>
      <c r="D143" s="141" t="s">
        <v>174</v>
      </c>
      <c r="E143" s="142" t="s">
        <v>1404</v>
      </c>
      <c r="F143" s="239" t="s">
        <v>1405</v>
      </c>
      <c r="G143" s="239"/>
      <c r="H143" s="239"/>
      <c r="I143" s="239"/>
      <c r="J143" s="143" t="s">
        <v>177</v>
      </c>
      <c r="K143" s="144">
        <v>1.419</v>
      </c>
      <c r="L143" s="240"/>
      <c r="M143" s="240"/>
      <c r="N143" s="240">
        <f>ROUND(L143*K143,2)</f>
        <v>0</v>
      </c>
      <c r="O143" s="240"/>
      <c r="P143" s="240"/>
      <c r="Q143" s="240"/>
      <c r="R143" s="145"/>
      <c r="T143" s="146" t="s">
        <v>5</v>
      </c>
      <c r="U143" s="43" t="s">
        <v>40</v>
      </c>
      <c r="V143" s="147">
        <v>0.98499999999999999</v>
      </c>
      <c r="W143" s="147">
        <f>V143*K143</f>
        <v>1.397715</v>
      </c>
      <c r="X143" s="147">
        <v>1.98</v>
      </c>
      <c r="Y143" s="147">
        <f>X143*K143</f>
        <v>2.8096200000000002</v>
      </c>
      <c r="Z143" s="147">
        <v>0</v>
      </c>
      <c r="AA143" s="148">
        <f>Z143*K143</f>
        <v>0</v>
      </c>
      <c r="AR143" s="21" t="s">
        <v>178</v>
      </c>
      <c r="AT143" s="21" t="s">
        <v>174</v>
      </c>
      <c r="AU143" s="21" t="s">
        <v>123</v>
      </c>
      <c r="AY143" s="21" t="s">
        <v>173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1" t="s">
        <v>22</v>
      </c>
      <c r="BK143" s="149">
        <f>ROUND(L143*K143,2)</f>
        <v>0</v>
      </c>
      <c r="BL143" s="21" t="s">
        <v>178</v>
      </c>
      <c r="BM143" s="21" t="s">
        <v>1406</v>
      </c>
    </row>
    <row r="144" spans="2:65" s="10" customFormat="1" ht="16.5" customHeight="1">
      <c r="B144" s="150"/>
      <c r="C144" s="151"/>
      <c r="D144" s="151"/>
      <c r="E144" s="152" t="s">
        <v>5</v>
      </c>
      <c r="F144" s="241" t="s">
        <v>1407</v>
      </c>
      <c r="G144" s="242"/>
      <c r="H144" s="242"/>
      <c r="I144" s="242"/>
      <c r="J144" s="151"/>
      <c r="K144" s="153">
        <v>1.419</v>
      </c>
      <c r="L144" s="151"/>
      <c r="M144" s="151"/>
      <c r="N144" s="151"/>
      <c r="O144" s="151"/>
      <c r="P144" s="151"/>
      <c r="Q144" s="151"/>
      <c r="R144" s="154"/>
      <c r="T144" s="155"/>
      <c r="U144" s="151"/>
      <c r="V144" s="151"/>
      <c r="W144" s="151"/>
      <c r="X144" s="151"/>
      <c r="Y144" s="151"/>
      <c r="Z144" s="151"/>
      <c r="AA144" s="156"/>
      <c r="AT144" s="157" t="s">
        <v>181</v>
      </c>
      <c r="AU144" s="157" t="s">
        <v>123</v>
      </c>
      <c r="AV144" s="10" t="s">
        <v>123</v>
      </c>
      <c r="AW144" s="10" t="s">
        <v>33</v>
      </c>
      <c r="AX144" s="10" t="s">
        <v>75</v>
      </c>
      <c r="AY144" s="157" t="s">
        <v>173</v>
      </c>
    </row>
    <row r="145" spans="2:65" s="11" customFormat="1" ht="16.5" customHeight="1">
      <c r="B145" s="158"/>
      <c r="C145" s="159"/>
      <c r="D145" s="159"/>
      <c r="E145" s="160" t="s">
        <v>5</v>
      </c>
      <c r="F145" s="243" t="s">
        <v>182</v>
      </c>
      <c r="G145" s="244"/>
      <c r="H145" s="244"/>
      <c r="I145" s="244"/>
      <c r="J145" s="159"/>
      <c r="K145" s="161">
        <v>1.419</v>
      </c>
      <c r="L145" s="159"/>
      <c r="M145" s="159"/>
      <c r="N145" s="159"/>
      <c r="O145" s="159"/>
      <c r="P145" s="159"/>
      <c r="Q145" s="159"/>
      <c r="R145" s="162"/>
      <c r="T145" s="163"/>
      <c r="U145" s="159"/>
      <c r="V145" s="159"/>
      <c r="W145" s="159"/>
      <c r="X145" s="159"/>
      <c r="Y145" s="159"/>
      <c r="Z145" s="159"/>
      <c r="AA145" s="164"/>
      <c r="AT145" s="165" t="s">
        <v>181</v>
      </c>
      <c r="AU145" s="165" t="s">
        <v>123</v>
      </c>
      <c r="AV145" s="11" t="s">
        <v>178</v>
      </c>
      <c r="AW145" s="11" t="s">
        <v>33</v>
      </c>
      <c r="AX145" s="11" t="s">
        <v>22</v>
      </c>
      <c r="AY145" s="165" t="s">
        <v>173</v>
      </c>
    </row>
    <row r="146" spans="2:65" s="9" customFormat="1" ht="29.85" customHeight="1">
      <c r="B146" s="129"/>
      <c r="C146" s="130"/>
      <c r="D146" s="139" t="s">
        <v>137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259">
        <f>BK146</f>
        <v>0</v>
      </c>
      <c r="O146" s="260"/>
      <c r="P146" s="260"/>
      <c r="Q146" s="260"/>
      <c r="R146" s="132"/>
      <c r="T146" s="133"/>
      <c r="U146" s="130"/>
      <c r="V146" s="130"/>
      <c r="W146" s="134">
        <f>SUM(W147:W153)</f>
        <v>13.978668000000001</v>
      </c>
      <c r="X146" s="130"/>
      <c r="Y146" s="134">
        <f>SUM(Y147:Y153)</f>
        <v>3.0963837600000002</v>
      </c>
      <c r="Z146" s="130"/>
      <c r="AA146" s="135">
        <f>SUM(AA147:AA153)</f>
        <v>0</v>
      </c>
      <c r="AR146" s="136" t="s">
        <v>22</v>
      </c>
      <c r="AT146" s="137" t="s">
        <v>74</v>
      </c>
      <c r="AU146" s="137" t="s">
        <v>22</v>
      </c>
      <c r="AY146" s="136" t="s">
        <v>173</v>
      </c>
      <c r="BK146" s="138">
        <f>SUM(BK147:BK153)</f>
        <v>0</v>
      </c>
    </row>
    <row r="147" spans="2:65" s="1" customFormat="1" ht="38.25" customHeight="1">
      <c r="B147" s="140"/>
      <c r="C147" s="141" t="s">
        <v>227</v>
      </c>
      <c r="D147" s="141" t="s">
        <v>174</v>
      </c>
      <c r="E147" s="142" t="s">
        <v>1408</v>
      </c>
      <c r="F147" s="239" t="s">
        <v>1409</v>
      </c>
      <c r="G147" s="239"/>
      <c r="H147" s="239"/>
      <c r="I147" s="239"/>
      <c r="J147" s="143" t="s">
        <v>177</v>
      </c>
      <c r="K147" s="144">
        <v>1.3140000000000001</v>
      </c>
      <c r="L147" s="240"/>
      <c r="M147" s="240"/>
      <c r="N147" s="240">
        <f>ROUND(L147*K147,2)</f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2.4620000000000002</v>
      </c>
      <c r="W147" s="147">
        <f>V147*K147</f>
        <v>3.2350680000000005</v>
      </c>
      <c r="X147" s="147">
        <v>2.32884</v>
      </c>
      <c r="Y147" s="147">
        <f>X147*K147</f>
        <v>3.0600957600000003</v>
      </c>
      <c r="Z147" s="147">
        <v>0</v>
      </c>
      <c r="AA147" s="148">
        <f>Z147*K147</f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22</v>
      </c>
      <c r="BK147" s="149">
        <f>ROUND(L147*K147,2)</f>
        <v>0</v>
      </c>
      <c r="BL147" s="21" t="s">
        <v>178</v>
      </c>
      <c r="BM147" s="21" t="s">
        <v>1410</v>
      </c>
    </row>
    <row r="148" spans="2:65" s="10" customFormat="1" ht="16.5" customHeight="1">
      <c r="B148" s="150"/>
      <c r="C148" s="151"/>
      <c r="D148" s="151"/>
      <c r="E148" s="152" t="s">
        <v>5</v>
      </c>
      <c r="F148" s="241" t="s">
        <v>1411</v>
      </c>
      <c r="G148" s="242"/>
      <c r="H148" s="242"/>
      <c r="I148" s="242"/>
      <c r="J148" s="151"/>
      <c r="K148" s="153">
        <v>1.3140000000000001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181</v>
      </c>
      <c r="AU148" s="157" t="s">
        <v>123</v>
      </c>
      <c r="AV148" s="10" t="s">
        <v>123</v>
      </c>
      <c r="AW148" s="10" t="s">
        <v>33</v>
      </c>
      <c r="AX148" s="10" t="s">
        <v>75</v>
      </c>
      <c r="AY148" s="157" t="s">
        <v>173</v>
      </c>
    </row>
    <row r="149" spans="2:65" s="11" customFormat="1" ht="16.5" customHeight="1">
      <c r="B149" s="158"/>
      <c r="C149" s="159"/>
      <c r="D149" s="159"/>
      <c r="E149" s="160" t="s">
        <v>5</v>
      </c>
      <c r="F149" s="243" t="s">
        <v>182</v>
      </c>
      <c r="G149" s="244"/>
      <c r="H149" s="244"/>
      <c r="I149" s="244"/>
      <c r="J149" s="159"/>
      <c r="K149" s="161">
        <v>1.3140000000000001</v>
      </c>
      <c r="L149" s="159"/>
      <c r="M149" s="159"/>
      <c r="N149" s="159"/>
      <c r="O149" s="159"/>
      <c r="P149" s="159"/>
      <c r="Q149" s="159"/>
      <c r="R149" s="162"/>
      <c r="T149" s="163"/>
      <c r="U149" s="159"/>
      <c r="V149" s="159"/>
      <c r="W149" s="159"/>
      <c r="X149" s="159"/>
      <c r="Y149" s="159"/>
      <c r="Z149" s="159"/>
      <c r="AA149" s="164"/>
      <c r="AT149" s="165" t="s">
        <v>181</v>
      </c>
      <c r="AU149" s="165" t="s">
        <v>123</v>
      </c>
      <c r="AV149" s="11" t="s">
        <v>178</v>
      </c>
      <c r="AW149" s="11" t="s">
        <v>33</v>
      </c>
      <c r="AX149" s="11" t="s">
        <v>22</v>
      </c>
      <c r="AY149" s="165" t="s">
        <v>173</v>
      </c>
    </row>
    <row r="150" spans="2:65" s="1" customFormat="1" ht="25.5" customHeight="1">
      <c r="B150" s="140"/>
      <c r="C150" s="141" t="s">
        <v>232</v>
      </c>
      <c r="D150" s="141" t="s">
        <v>174</v>
      </c>
      <c r="E150" s="142" t="s">
        <v>1412</v>
      </c>
      <c r="F150" s="239" t="s">
        <v>1413</v>
      </c>
      <c r="G150" s="239"/>
      <c r="H150" s="239"/>
      <c r="I150" s="239"/>
      <c r="J150" s="143" t="s">
        <v>235</v>
      </c>
      <c r="K150" s="144">
        <v>8.4</v>
      </c>
      <c r="L150" s="240"/>
      <c r="M150" s="240"/>
      <c r="N150" s="240">
        <f>ROUND(L150*K150,2)</f>
        <v>0</v>
      </c>
      <c r="O150" s="240"/>
      <c r="P150" s="240"/>
      <c r="Q150" s="240"/>
      <c r="R150" s="145"/>
      <c r="T150" s="146" t="s">
        <v>5</v>
      </c>
      <c r="U150" s="43" t="s">
        <v>40</v>
      </c>
      <c r="V150" s="147">
        <v>0.94</v>
      </c>
      <c r="W150" s="147">
        <f>V150*K150</f>
        <v>7.8959999999999999</v>
      </c>
      <c r="X150" s="147">
        <v>4.3200000000000001E-3</v>
      </c>
      <c r="Y150" s="147">
        <f>X150*K150</f>
        <v>3.6288000000000001E-2</v>
      </c>
      <c r="Z150" s="147">
        <v>0</v>
      </c>
      <c r="AA150" s="148">
        <f>Z150*K150</f>
        <v>0</v>
      </c>
      <c r="AR150" s="21" t="s">
        <v>178</v>
      </c>
      <c r="AT150" s="21" t="s">
        <v>174</v>
      </c>
      <c r="AU150" s="21" t="s">
        <v>123</v>
      </c>
      <c r="AY150" s="21" t="s">
        <v>173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22</v>
      </c>
      <c r="BK150" s="149">
        <f>ROUND(L150*K150,2)</f>
        <v>0</v>
      </c>
      <c r="BL150" s="21" t="s">
        <v>178</v>
      </c>
      <c r="BM150" s="21" t="s">
        <v>1414</v>
      </c>
    </row>
    <row r="151" spans="2:65" s="10" customFormat="1" ht="16.5" customHeight="1">
      <c r="B151" s="150"/>
      <c r="C151" s="151"/>
      <c r="D151" s="151"/>
      <c r="E151" s="152" t="s">
        <v>5</v>
      </c>
      <c r="F151" s="241" t="s">
        <v>1415</v>
      </c>
      <c r="G151" s="242"/>
      <c r="H151" s="242"/>
      <c r="I151" s="242"/>
      <c r="J151" s="151"/>
      <c r="K151" s="153">
        <v>8.4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181</v>
      </c>
      <c r="AU151" s="157" t="s">
        <v>123</v>
      </c>
      <c r="AV151" s="10" t="s">
        <v>123</v>
      </c>
      <c r="AW151" s="10" t="s">
        <v>33</v>
      </c>
      <c r="AX151" s="10" t="s">
        <v>75</v>
      </c>
      <c r="AY151" s="157" t="s">
        <v>173</v>
      </c>
    </row>
    <row r="152" spans="2:65" s="11" customFormat="1" ht="16.5" customHeight="1">
      <c r="B152" s="158"/>
      <c r="C152" s="159"/>
      <c r="D152" s="159"/>
      <c r="E152" s="160" t="s">
        <v>5</v>
      </c>
      <c r="F152" s="243" t="s">
        <v>182</v>
      </c>
      <c r="G152" s="244"/>
      <c r="H152" s="244"/>
      <c r="I152" s="244"/>
      <c r="J152" s="159"/>
      <c r="K152" s="161">
        <v>8.4</v>
      </c>
      <c r="L152" s="159"/>
      <c r="M152" s="159"/>
      <c r="N152" s="159"/>
      <c r="O152" s="159"/>
      <c r="P152" s="159"/>
      <c r="Q152" s="159"/>
      <c r="R152" s="162"/>
      <c r="T152" s="163"/>
      <c r="U152" s="159"/>
      <c r="V152" s="159"/>
      <c r="W152" s="159"/>
      <c r="X152" s="159"/>
      <c r="Y152" s="159"/>
      <c r="Z152" s="159"/>
      <c r="AA152" s="164"/>
      <c r="AT152" s="165" t="s">
        <v>181</v>
      </c>
      <c r="AU152" s="165" t="s">
        <v>123</v>
      </c>
      <c r="AV152" s="11" t="s">
        <v>178</v>
      </c>
      <c r="AW152" s="11" t="s">
        <v>33</v>
      </c>
      <c r="AX152" s="11" t="s">
        <v>22</v>
      </c>
      <c r="AY152" s="165" t="s">
        <v>173</v>
      </c>
    </row>
    <row r="153" spans="2:65" s="1" customFormat="1" ht="38.25" customHeight="1">
      <c r="B153" s="140"/>
      <c r="C153" s="141" t="s">
        <v>238</v>
      </c>
      <c r="D153" s="141" t="s">
        <v>174</v>
      </c>
      <c r="E153" s="142" t="s">
        <v>1416</v>
      </c>
      <c r="F153" s="239" t="s">
        <v>1417</v>
      </c>
      <c r="G153" s="239"/>
      <c r="H153" s="239"/>
      <c r="I153" s="239"/>
      <c r="J153" s="143" t="s">
        <v>235</v>
      </c>
      <c r="K153" s="144">
        <v>8.4</v>
      </c>
      <c r="L153" s="240"/>
      <c r="M153" s="240"/>
      <c r="N153" s="240">
        <f>ROUND(L153*K153,2)</f>
        <v>0</v>
      </c>
      <c r="O153" s="240"/>
      <c r="P153" s="240"/>
      <c r="Q153" s="240"/>
      <c r="R153" s="145"/>
      <c r="T153" s="146" t="s">
        <v>5</v>
      </c>
      <c r="U153" s="43" t="s">
        <v>40</v>
      </c>
      <c r="V153" s="147">
        <v>0.33900000000000002</v>
      </c>
      <c r="W153" s="147">
        <f>V153*K153</f>
        <v>2.8476000000000004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178</v>
      </c>
      <c r="AT153" s="21" t="s">
        <v>174</v>
      </c>
      <c r="AU153" s="21" t="s">
        <v>123</v>
      </c>
      <c r="AY153" s="21" t="s">
        <v>173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22</v>
      </c>
      <c r="BK153" s="149">
        <f>ROUND(L153*K153,2)</f>
        <v>0</v>
      </c>
      <c r="BL153" s="21" t="s">
        <v>178</v>
      </c>
      <c r="BM153" s="21" t="s">
        <v>1418</v>
      </c>
    </row>
    <row r="154" spans="2:65" s="9" customFormat="1" ht="29.85" customHeight="1">
      <c r="B154" s="129"/>
      <c r="C154" s="130"/>
      <c r="D154" s="139" t="s">
        <v>141</v>
      </c>
      <c r="E154" s="139"/>
      <c r="F154" s="139"/>
      <c r="G154" s="139"/>
      <c r="H154" s="139"/>
      <c r="I154" s="139"/>
      <c r="J154" s="139"/>
      <c r="K154" s="139"/>
      <c r="L154" s="139"/>
      <c r="M154" s="139"/>
      <c r="N154" s="251">
        <f>BK154</f>
        <v>0</v>
      </c>
      <c r="O154" s="252"/>
      <c r="P154" s="252"/>
      <c r="Q154" s="252"/>
      <c r="R154" s="132"/>
      <c r="T154" s="133"/>
      <c r="U154" s="130"/>
      <c r="V154" s="130"/>
      <c r="W154" s="134">
        <f>W155</f>
        <v>2.4606399999999997</v>
      </c>
      <c r="X154" s="130"/>
      <c r="Y154" s="134">
        <f>Y155</f>
        <v>0</v>
      </c>
      <c r="Z154" s="130"/>
      <c r="AA154" s="135">
        <f>AA155</f>
        <v>0</v>
      </c>
      <c r="AR154" s="136" t="s">
        <v>22</v>
      </c>
      <c r="AT154" s="137" t="s">
        <v>74</v>
      </c>
      <c r="AU154" s="137" t="s">
        <v>22</v>
      </c>
      <c r="AY154" s="136" t="s">
        <v>173</v>
      </c>
      <c r="BK154" s="138">
        <f>BK155</f>
        <v>0</v>
      </c>
    </row>
    <row r="155" spans="2:65" s="1" customFormat="1" ht="25.5" customHeight="1">
      <c r="B155" s="140"/>
      <c r="C155" s="141" t="s">
        <v>242</v>
      </c>
      <c r="D155" s="141" t="s">
        <v>174</v>
      </c>
      <c r="E155" s="142" t="s">
        <v>1419</v>
      </c>
      <c r="F155" s="239" t="s">
        <v>1420</v>
      </c>
      <c r="G155" s="239"/>
      <c r="H155" s="239"/>
      <c r="I155" s="239"/>
      <c r="J155" s="143" t="s">
        <v>209</v>
      </c>
      <c r="K155" s="144">
        <v>5.915</v>
      </c>
      <c r="L155" s="240"/>
      <c r="M155" s="240"/>
      <c r="N155" s="240">
        <f>ROUND(L155*K155,2)</f>
        <v>0</v>
      </c>
      <c r="O155" s="240"/>
      <c r="P155" s="240"/>
      <c r="Q155" s="240"/>
      <c r="R155" s="145"/>
      <c r="T155" s="146" t="s">
        <v>5</v>
      </c>
      <c r="U155" s="180" t="s">
        <v>40</v>
      </c>
      <c r="V155" s="181">
        <v>0.41599999999999998</v>
      </c>
      <c r="W155" s="181">
        <f>V155*K155</f>
        <v>2.4606399999999997</v>
      </c>
      <c r="X155" s="181">
        <v>0</v>
      </c>
      <c r="Y155" s="181">
        <f>X155*K155</f>
        <v>0</v>
      </c>
      <c r="Z155" s="181">
        <v>0</v>
      </c>
      <c r="AA155" s="182">
        <f>Z155*K155</f>
        <v>0</v>
      </c>
      <c r="AR155" s="21" t="s">
        <v>178</v>
      </c>
      <c r="AT155" s="21" t="s">
        <v>174</v>
      </c>
      <c r="AU155" s="21" t="s">
        <v>123</v>
      </c>
      <c r="AY155" s="21" t="s">
        <v>173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1" t="s">
        <v>22</v>
      </c>
      <c r="BK155" s="149">
        <f>ROUND(L155*K155,2)</f>
        <v>0</v>
      </c>
      <c r="BL155" s="21" t="s">
        <v>178</v>
      </c>
      <c r="BM155" s="21" t="s">
        <v>1421</v>
      </c>
    </row>
    <row r="156" spans="2:65" s="1" customFormat="1" ht="6.95" customHeight="1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</row>
  </sheetData>
  <mergeCells count="125">
    <mergeCell ref="H1:K1"/>
    <mergeCell ref="S2:AC2"/>
    <mergeCell ref="F155:I155"/>
    <mergeCell ref="L155:M155"/>
    <mergeCell ref="N155:Q155"/>
    <mergeCell ref="N114:Q114"/>
    <mergeCell ref="N115:Q115"/>
    <mergeCell ref="N116:Q116"/>
    <mergeCell ref="N138:Q138"/>
    <mergeCell ref="N146:Q146"/>
    <mergeCell ref="N154:Q154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43:I143"/>
    <mergeCell ref="L143:M143"/>
    <mergeCell ref="N143:Q143"/>
    <mergeCell ref="F144:I144"/>
    <mergeCell ref="F145:I145"/>
    <mergeCell ref="F147:I147"/>
    <mergeCell ref="L147:M147"/>
    <mergeCell ref="N147:Q147"/>
    <mergeCell ref="F148:I148"/>
    <mergeCell ref="F136:I136"/>
    <mergeCell ref="F137:I137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18:I118"/>
    <mergeCell ref="F119:I119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9"/>
  <sheetViews>
    <sheetView showGridLines="0" workbookViewId="0">
      <pane ySplit="1" topLeftCell="A121" activePane="bottomLeft" state="frozen"/>
      <selection pane="bottomLeft" activeCell="F169" sqref="F16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110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1422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N97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ROUND((SUM(BE97:BE98)+SUM(BE116:BE178)), 2)</f>
        <v>0</v>
      </c>
      <c r="I32" s="223"/>
      <c r="J32" s="223"/>
      <c r="K32" s="35"/>
      <c r="L32" s="35"/>
      <c r="M32" s="226">
        <f>ROUND(ROUND((SUM(BE97:BE98)+SUM(BE116:BE178)),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ROUND((SUM(BF97:BF98)+SUM(BF116:BF178)), 2)</f>
        <v>0</v>
      </c>
      <c r="I33" s="223"/>
      <c r="J33" s="223"/>
      <c r="K33" s="35"/>
      <c r="L33" s="35"/>
      <c r="M33" s="226">
        <f>ROUND(ROUND((SUM(BF97:BF98)+SUM(BF116:BF178)),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ROUND((SUM(BG97:BG98)+SUM(BG116:BG178)),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ROUND((SUM(BH97:BH98)+SUM(BH116:BH178)),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ROUND((SUM(BI97:BI98)+SUM(BI116:BI178)),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09 - SO 09 Zpevněna komunikace ze zatravňovacích pásů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N116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134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N117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135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N118</f>
        <v>0</v>
      </c>
      <c r="O90" s="235"/>
      <c r="P90" s="235"/>
      <c r="Q90" s="235"/>
      <c r="R90" s="119"/>
    </row>
    <row r="91" spans="2:47" s="7" customFormat="1" ht="19.899999999999999" customHeight="1">
      <c r="B91" s="116"/>
      <c r="C91" s="117"/>
      <c r="D91" s="118" t="s">
        <v>136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34">
        <f>N146</f>
        <v>0</v>
      </c>
      <c r="O91" s="235"/>
      <c r="P91" s="235"/>
      <c r="Q91" s="235"/>
      <c r="R91" s="119"/>
    </row>
    <row r="92" spans="2:47" s="7" customFormat="1" ht="19.899999999999999" customHeight="1">
      <c r="B92" s="116"/>
      <c r="C92" s="117"/>
      <c r="D92" s="118" t="s">
        <v>1024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34">
        <f>N160</f>
        <v>0</v>
      </c>
      <c r="O92" s="235"/>
      <c r="P92" s="235"/>
      <c r="Q92" s="235"/>
      <c r="R92" s="119"/>
    </row>
    <row r="93" spans="2:47" s="7" customFormat="1" ht="19.899999999999999" customHeight="1">
      <c r="B93" s="116"/>
      <c r="C93" s="117"/>
      <c r="D93" s="118" t="s">
        <v>1354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34">
        <f>N169</f>
        <v>0</v>
      </c>
      <c r="O93" s="235"/>
      <c r="P93" s="235"/>
      <c r="Q93" s="235"/>
      <c r="R93" s="119"/>
    </row>
    <row r="94" spans="2:47" s="7" customFormat="1" ht="19.899999999999999" customHeight="1">
      <c r="B94" s="116"/>
      <c r="C94" s="117"/>
      <c r="D94" s="118" t="s">
        <v>139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34">
        <f>N175</f>
        <v>0</v>
      </c>
      <c r="O94" s="235"/>
      <c r="P94" s="235"/>
      <c r="Q94" s="235"/>
      <c r="R94" s="119"/>
    </row>
    <row r="95" spans="2:47" s="7" customFormat="1" ht="19.899999999999999" customHeight="1">
      <c r="B95" s="116"/>
      <c r="C95" s="117"/>
      <c r="D95" s="118" t="s">
        <v>141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34">
        <f>N177</f>
        <v>0</v>
      </c>
      <c r="O95" s="235"/>
      <c r="P95" s="235"/>
      <c r="Q95" s="235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158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31">
        <v>0</v>
      </c>
      <c r="O97" s="236"/>
      <c r="P97" s="236"/>
      <c r="Q97" s="236"/>
      <c r="R97" s="36"/>
      <c r="T97" s="120"/>
      <c r="U97" s="121" t="s">
        <v>39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117</v>
      </c>
      <c r="D99" s="103"/>
      <c r="E99" s="103"/>
      <c r="F99" s="103"/>
      <c r="G99" s="103"/>
      <c r="H99" s="103"/>
      <c r="I99" s="103"/>
      <c r="J99" s="103"/>
      <c r="K99" s="103"/>
      <c r="L99" s="214">
        <f>ROUND(SUM(N88+N97),2)</f>
        <v>0</v>
      </c>
      <c r="M99" s="214"/>
      <c r="N99" s="214"/>
      <c r="O99" s="214"/>
      <c r="P99" s="214"/>
      <c r="Q99" s="214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186" t="s">
        <v>159</v>
      </c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17</v>
      </c>
      <c r="D107" s="35"/>
      <c r="E107" s="35"/>
      <c r="F107" s="221" t="str">
        <f>F6</f>
        <v>Rekonstrukce objektu Na Chvalce</v>
      </c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35"/>
      <c r="R107" s="36"/>
    </row>
    <row r="108" spans="2:21" s="1" customFormat="1" ht="36.950000000000003" customHeight="1">
      <c r="B108" s="34"/>
      <c r="C108" s="68" t="s">
        <v>125</v>
      </c>
      <c r="D108" s="35"/>
      <c r="E108" s="35"/>
      <c r="F108" s="206" t="str">
        <f>F7</f>
        <v>09 - SO 09 Zpevněna komunikace ze zatravňovacích pásů</v>
      </c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23</v>
      </c>
      <c r="D110" s="35"/>
      <c r="E110" s="35"/>
      <c r="F110" s="29" t="str">
        <f>F9</f>
        <v xml:space="preserve"> </v>
      </c>
      <c r="G110" s="35"/>
      <c r="H110" s="35"/>
      <c r="I110" s="35"/>
      <c r="J110" s="35"/>
      <c r="K110" s="31" t="s">
        <v>25</v>
      </c>
      <c r="L110" s="35"/>
      <c r="M110" s="224">
        <f>IF(O9="","",O9)</f>
        <v>43108</v>
      </c>
      <c r="N110" s="224"/>
      <c r="O110" s="224"/>
      <c r="P110" s="224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28</v>
      </c>
      <c r="D112" s="35"/>
      <c r="E112" s="35"/>
      <c r="F112" s="29" t="str">
        <f>E12</f>
        <v xml:space="preserve"> </v>
      </c>
      <c r="G112" s="35"/>
      <c r="H112" s="35"/>
      <c r="I112" s="35"/>
      <c r="J112" s="35"/>
      <c r="K112" s="31" t="s">
        <v>32</v>
      </c>
      <c r="L112" s="35"/>
      <c r="M112" s="188" t="str">
        <f>E18</f>
        <v xml:space="preserve"> </v>
      </c>
      <c r="N112" s="188"/>
      <c r="O112" s="188"/>
      <c r="P112" s="188"/>
      <c r="Q112" s="188"/>
      <c r="R112" s="36"/>
    </row>
    <row r="113" spans="2:65" s="1" customFormat="1" ht="14.45" customHeight="1">
      <c r="B113" s="34"/>
      <c r="C113" s="31" t="s">
        <v>31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34</v>
      </c>
      <c r="L113" s="35"/>
      <c r="M113" s="188" t="str">
        <f>E21</f>
        <v xml:space="preserve"> </v>
      </c>
      <c r="N113" s="188"/>
      <c r="O113" s="188"/>
      <c r="P113" s="188"/>
      <c r="Q113" s="188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160</v>
      </c>
      <c r="D115" s="124" t="s">
        <v>161</v>
      </c>
      <c r="E115" s="124" t="s">
        <v>57</v>
      </c>
      <c r="F115" s="237" t="s">
        <v>162</v>
      </c>
      <c r="G115" s="237"/>
      <c r="H115" s="237"/>
      <c r="I115" s="237"/>
      <c r="J115" s="124" t="s">
        <v>163</v>
      </c>
      <c r="K115" s="124" t="s">
        <v>164</v>
      </c>
      <c r="L115" s="237" t="s">
        <v>165</v>
      </c>
      <c r="M115" s="237"/>
      <c r="N115" s="237" t="s">
        <v>131</v>
      </c>
      <c r="O115" s="237"/>
      <c r="P115" s="237"/>
      <c r="Q115" s="238"/>
      <c r="R115" s="125"/>
      <c r="T115" s="75" t="s">
        <v>166</v>
      </c>
      <c r="U115" s="76" t="s">
        <v>39</v>
      </c>
      <c r="V115" s="76" t="s">
        <v>167</v>
      </c>
      <c r="W115" s="76" t="s">
        <v>168</v>
      </c>
      <c r="X115" s="76" t="s">
        <v>169</v>
      </c>
      <c r="Y115" s="76" t="s">
        <v>170</v>
      </c>
      <c r="Z115" s="76" t="s">
        <v>171</v>
      </c>
      <c r="AA115" s="77" t="s">
        <v>172</v>
      </c>
    </row>
    <row r="116" spans="2:65" s="1" customFormat="1" ht="29.25" customHeight="1">
      <c r="B116" s="34"/>
      <c r="C116" s="79" t="s">
        <v>127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56">
        <f>BK116</f>
        <v>0</v>
      </c>
      <c r="O116" s="257"/>
      <c r="P116" s="257"/>
      <c r="Q116" s="257"/>
      <c r="R116" s="36"/>
      <c r="T116" s="78"/>
      <c r="U116" s="50"/>
      <c r="V116" s="50"/>
      <c r="W116" s="126">
        <f>W117</f>
        <v>123.51298600000001</v>
      </c>
      <c r="X116" s="50"/>
      <c r="Y116" s="126">
        <f>Y117</f>
        <v>13.818127000000002</v>
      </c>
      <c r="Z116" s="50"/>
      <c r="AA116" s="127">
        <f>AA117</f>
        <v>0</v>
      </c>
      <c r="AT116" s="21" t="s">
        <v>74</v>
      </c>
      <c r="AU116" s="21" t="s">
        <v>133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134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58">
        <f>BK117</f>
        <v>0</v>
      </c>
      <c r="O117" s="232"/>
      <c r="P117" s="232"/>
      <c r="Q117" s="232"/>
      <c r="R117" s="132"/>
      <c r="T117" s="133"/>
      <c r="U117" s="130"/>
      <c r="V117" s="130"/>
      <c r="W117" s="134">
        <f>W118+W146+W160+W169+W175+W177</f>
        <v>123.51298600000001</v>
      </c>
      <c r="X117" s="130"/>
      <c r="Y117" s="134">
        <f>Y118+Y146+Y160+Y169+Y175+Y177</f>
        <v>13.818127000000002</v>
      </c>
      <c r="Z117" s="130"/>
      <c r="AA117" s="135">
        <f>AA118+AA146+AA160+AA169+AA175+AA177</f>
        <v>0</v>
      </c>
      <c r="AR117" s="136" t="s">
        <v>22</v>
      </c>
      <c r="AT117" s="137" t="s">
        <v>74</v>
      </c>
      <c r="AU117" s="137" t="s">
        <v>75</v>
      </c>
      <c r="AY117" s="136" t="s">
        <v>173</v>
      </c>
      <c r="BK117" s="138">
        <f>BK118+BK146+BK160+BK169+BK175+BK177</f>
        <v>0</v>
      </c>
    </row>
    <row r="118" spans="2:65" s="9" customFormat="1" ht="19.899999999999999" customHeight="1">
      <c r="B118" s="129"/>
      <c r="C118" s="130"/>
      <c r="D118" s="139" t="s">
        <v>135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59">
        <f>BK118</f>
        <v>0</v>
      </c>
      <c r="O118" s="260"/>
      <c r="P118" s="260"/>
      <c r="Q118" s="260"/>
      <c r="R118" s="132"/>
      <c r="T118" s="133"/>
      <c r="U118" s="130"/>
      <c r="V118" s="130"/>
      <c r="W118" s="134">
        <f>SUM(W119:W145)</f>
        <v>67.387320000000003</v>
      </c>
      <c r="X118" s="130"/>
      <c r="Y118" s="134">
        <f>SUM(Y119:Y145)</f>
        <v>1.2031499999999999</v>
      </c>
      <c r="Z118" s="130"/>
      <c r="AA118" s="135">
        <f>SUM(AA119:AA145)</f>
        <v>0</v>
      </c>
      <c r="AR118" s="136" t="s">
        <v>22</v>
      </c>
      <c r="AT118" s="137" t="s">
        <v>74</v>
      </c>
      <c r="AU118" s="137" t="s">
        <v>22</v>
      </c>
      <c r="AY118" s="136" t="s">
        <v>173</v>
      </c>
      <c r="BK118" s="138">
        <f>SUM(BK119:BK145)</f>
        <v>0</v>
      </c>
    </row>
    <row r="119" spans="2:65" s="1" customFormat="1" ht="25.5" customHeight="1">
      <c r="B119" s="140"/>
      <c r="C119" s="141" t="s">
        <v>22</v>
      </c>
      <c r="D119" s="141" t="s">
        <v>174</v>
      </c>
      <c r="E119" s="142" t="s">
        <v>1423</v>
      </c>
      <c r="F119" s="239" t="s">
        <v>1424</v>
      </c>
      <c r="G119" s="239"/>
      <c r="H119" s="239"/>
      <c r="I119" s="239"/>
      <c r="J119" s="143" t="s">
        <v>177</v>
      </c>
      <c r="K119" s="144">
        <v>40.299999999999997</v>
      </c>
      <c r="L119" s="240"/>
      <c r="M119" s="240"/>
      <c r="N119" s="240">
        <f>ROUND(L119*K119,2)</f>
        <v>0</v>
      </c>
      <c r="O119" s="240"/>
      <c r="P119" s="240"/>
      <c r="Q119" s="240"/>
      <c r="R119" s="145"/>
      <c r="T119" s="146" t="s">
        <v>5</v>
      </c>
      <c r="U119" s="43" t="s">
        <v>40</v>
      </c>
      <c r="V119" s="147">
        <v>0.36799999999999999</v>
      </c>
      <c r="W119" s="147">
        <f>V119*K119</f>
        <v>14.830399999999999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178</v>
      </c>
      <c r="AT119" s="21" t="s">
        <v>174</v>
      </c>
      <c r="AU119" s="21" t="s">
        <v>123</v>
      </c>
      <c r="AY119" s="21" t="s">
        <v>173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22</v>
      </c>
      <c r="BK119" s="149">
        <f>ROUND(L119*K119,2)</f>
        <v>0</v>
      </c>
      <c r="BL119" s="21" t="s">
        <v>178</v>
      </c>
      <c r="BM119" s="21" t="s">
        <v>1425</v>
      </c>
    </row>
    <row r="120" spans="2:65" s="10" customFormat="1" ht="16.5" customHeight="1">
      <c r="B120" s="150"/>
      <c r="C120" s="151"/>
      <c r="D120" s="151"/>
      <c r="E120" s="152" t="s">
        <v>5</v>
      </c>
      <c r="F120" s="241" t="s">
        <v>1426</v>
      </c>
      <c r="G120" s="242"/>
      <c r="H120" s="242"/>
      <c r="I120" s="242"/>
      <c r="J120" s="151"/>
      <c r="K120" s="153">
        <v>40.299999999999997</v>
      </c>
      <c r="L120" s="151"/>
      <c r="M120" s="151"/>
      <c r="N120" s="151"/>
      <c r="O120" s="151"/>
      <c r="P120" s="151"/>
      <c r="Q120" s="151"/>
      <c r="R120" s="154"/>
      <c r="T120" s="155"/>
      <c r="U120" s="151"/>
      <c r="V120" s="151"/>
      <c r="W120" s="151"/>
      <c r="X120" s="151"/>
      <c r="Y120" s="151"/>
      <c r="Z120" s="151"/>
      <c r="AA120" s="156"/>
      <c r="AT120" s="157" t="s">
        <v>181</v>
      </c>
      <c r="AU120" s="157" t="s">
        <v>123</v>
      </c>
      <c r="AV120" s="10" t="s">
        <v>123</v>
      </c>
      <c r="AW120" s="10" t="s">
        <v>33</v>
      </c>
      <c r="AX120" s="10" t="s">
        <v>75</v>
      </c>
      <c r="AY120" s="157" t="s">
        <v>173</v>
      </c>
    </row>
    <row r="121" spans="2:65" s="11" customFormat="1" ht="16.5" customHeight="1">
      <c r="B121" s="158"/>
      <c r="C121" s="159"/>
      <c r="D121" s="159"/>
      <c r="E121" s="160" t="s">
        <v>5</v>
      </c>
      <c r="F121" s="243" t="s">
        <v>182</v>
      </c>
      <c r="G121" s="244"/>
      <c r="H121" s="244"/>
      <c r="I121" s="244"/>
      <c r="J121" s="159"/>
      <c r="K121" s="161">
        <v>40.299999999999997</v>
      </c>
      <c r="L121" s="159"/>
      <c r="M121" s="159"/>
      <c r="N121" s="159"/>
      <c r="O121" s="159"/>
      <c r="P121" s="159"/>
      <c r="Q121" s="159"/>
      <c r="R121" s="162"/>
      <c r="T121" s="163"/>
      <c r="U121" s="159"/>
      <c r="V121" s="159"/>
      <c r="W121" s="159"/>
      <c r="X121" s="159"/>
      <c r="Y121" s="159"/>
      <c r="Z121" s="159"/>
      <c r="AA121" s="164"/>
      <c r="AT121" s="165" t="s">
        <v>181</v>
      </c>
      <c r="AU121" s="165" t="s">
        <v>123</v>
      </c>
      <c r="AV121" s="11" t="s">
        <v>178</v>
      </c>
      <c r="AW121" s="11" t="s">
        <v>33</v>
      </c>
      <c r="AX121" s="11" t="s">
        <v>22</v>
      </c>
      <c r="AY121" s="165" t="s">
        <v>173</v>
      </c>
    </row>
    <row r="122" spans="2:65" s="1" customFormat="1" ht="25.5" customHeight="1">
      <c r="B122" s="140"/>
      <c r="C122" s="141" t="s">
        <v>123</v>
      </c>
      <c r="D122" s="141" t="s">
        <v>174</v>
      </c>
      <c r="E122" s="142" t="s">
        <v>1427</v>
      </c>
      <c r="F122" s="239" t="s">
        <v>1428</v>
      </c>
      <c r="G122" s="239"/>
      <c r="H122" s="239"/>
      <c r="I122" s="239"/>
      <c r="J122" s="143" t="s">
        <v>177</v>
      </c>
      <c r="K122" s="144">
        <v>12.09</v>
      </c>
      <c r="L122" s="240"/>
      <c r="M122" s="240"/>
      <c r="N122" s="240">
        <f>ROUND(L122*K122,2)</f>
        <v>0</v>
      </c>
      <c r="O122" s="240"/>
      <c r="P122" s="240"/>
      <c r="Q122" s="240"/>
      <c r="R122" s="145"/>
      <c r="T122" s="146" t="s">
        <v>5</v>
      </c>
      <c r="U122" s="43" t="s">
        <v>40</v>
      </c>
      <c r="V122" s="147">
        <v>5.8000000000000003E-2</v>
      </c>
      <c r="W122" s="147">
        <f>V122*K122</f>
        <v>0.70122000000000007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178</v>
      </c>
      <c r="AT122" s="21" t="s">
        <v>174</v>
      </c>
      <c r="AU122" s="21" t="s">
        <v>123</v>
      </c>
      <c r="AY122" s="21" t="s">
        <v>173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22</v>
      </c>
      <c r="BK122" s="149">
        <f>ROUND(L122*K122,2)</f>
        <v>0</v>
      </c>
      <c r="BL122" s="21" t="s">
        <v>178</v>
      </c>
      <c r="BM122" s="21" t="s">
        <v>1429</v>
      </c>
    </row>
    <row r="123" spans="2:65" s="10" customFormat="1" ht="16.5" customHeight="1">
      <c r="B123" s="150"/>
      <c r="C123" s="151"/>
      <c r="D123" s="151"/>
      <c r="E123" s="152" t="s">
        <v>5</v>
      </c>
      <c r="F123" s="241" t="s">
        <v>1430</v>
      </c>
      <c r="G123" s="242"/>
      <c r="H123" s="242"/>
      <c r="I123" s="242"/>
      <c r="J123" s="151"/>
      <c r="K123" s="153">
        <v>12.09</v>
      </c>
      <c r="L123" s="151"/>
      <c r="M123" s="151"/>
      <c r="N123" s="151"/>
      <c r="O123" s="151"/>
      <c r="P123" s="151"/>
      <c r="Q123" s="151"/>
      <c r="R123" s="154"/>
      <c r="T123" s="155"/>
      <c r="U123" s="151"/>
      <c r="V123" s="151"/>
      <c r="W123" s="151"/>
      <c r="X123" s="151"/>
      <c r="Y123" s="151"/>
      <c r="Z123" s="151"/>
      <c r="AA123" s="156"/>
      <c r="AT123" s="157" t="s">
        <v>181</v>
      </c>
      <c r="AU123" s="157" t="s">
        <v>123</v>
      </c>
      <c r="AV123" s="10" t="s">
        <v>123</v>
      </c>
      <c r="AW123" s="10" t="s">
        <v>33</v>
      </c>
      <c r="AX123" s="10" t="s">
        <v>75</v>
      </c>
      <c r="AY123" s="157" t="s">
        <v>173</v>
      </c>
    </row>
    <row r="124" spans="2:65" s="11" customFormat="1" ht="16.5" customHeight="1">
      <c r="B124" s="158"/>
      <c r="C124" s="159"/>
      <c r="D124" s="159"/>
      <c r="E124" s="160" t="s">
        <v>5</v>
      </c>
      <c r="F124" s="243" t="s">
        <v>182</v>
      </c>
      <c r="G124" s="244"/>
      <c r="H124" s="244"/>
      <c r="I124" s="244"/>
      <c r="J124" s="159"/>
      <c r="K124" s="161">
        <v>12.09</v>
      </c>
      <c r="L124" s="159"/>
      <c r="M124" s="159"/>
      <c r="N124" s="159"/>
      <c r="O124" s="159"/>
      <c r="P124" s="159"/>
      <c r="Q124" s="159"/>
      <c r="R124" s="162"/>
      <c r="T124" s="163"/>
      <c r="U124" s="159"/>
      <c r="V124" s="159"/>
      <c r="W124" s="159"/>
      <c r="X124" s="159"/>
      <c r="Y124" s="159"/>
      <c r="Z124" s="159"/>
      <c r="AA124" s="164"/>
      <c r="AT124" s="165" t="s">
        <v>181</v>
      </c>
      <c r="AU124" s="165" t="s">
        <v>123</v>
      </c>
      <c r="AV124" s="11" t="s">
        <v>178</v>
      </c>
      <c r="AW124" s="11" t="s">
        <v>33</v>
      </c>
      <c r="AX124" s="11" t="s">
        <v>22</v>
      </c>
      <c r="AY124" s="165" t="s">
        <v>173</v>
      </c>
    </row>
    <row r="125" spans="2:65" s="1" customFormat="1" ht="38.25" customHeight="1">
      <c r="B125" s="140"/>
      <c r="C125" s="141" t="s">
        <v>187</v>
      </c>
      <c r="D125" s="141" t="s">
        <v>174</v>
      </c>
      <c r="E125" s="142" t="s">
        <v>175</v>
      </c>
      <c r="F125" s="239" t="s">
        <v>176</v>
      </c>
      <c r="G125" s="239"/>
      <c r="H125" s="239"/>
      <c r="I125" s="239"/>
      <c r="J125" s="143" t="s">
        <v>177</v>
      </c>
      <c r="K125" s="144">
        <v>1.6</v>
      </c>
      <c r="L125" s="240"/>
      <c r="M125" s="240"/>
      <c r="N125" s="240">
        <f>ROUND(L125*K125,2)</f>
        <v>0</v>
      </c>
      <c r="O125" s="240"/>
      <c r="P125" s="240"/>
      <c r="Q125" s="240"/>
      <c r="R125" s="145"/>
      <c r="T125" s="146" t="s">
        <v>5</v>
      </c>
      <c r="U125" s="43" t="s">
        <v>40</v>
      </c>
      <c r="V125" s="147">
        <v>2.94</v>
      </c>
      <c r="W125" s="147">
        <f>V125*K125</f>
        <v>4.7039999999999997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178</v>
      </c>
      <c r="AT125" s="21" t="s">
        <v>174</v>
      </c>
      <c r="AU125" s="21" t="s">
        <v>123</v>
      </c>
      <c r="AY125" s="21" t="s">
        <v>173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22</v>
      </c>
      <c r="BK125" s="149">
        <f>ROUND(L125*K125,2)</f>
        <v>0</v>
      </c>
      <c r="BL125" s="21" t="s">
        <v>178</v>
      </c>
      <c r="BM125" s="21" t="s">
        <v>1431</v>
      </c>
    </row>
    <row r="126" spans="2:65" s="10" customFormat="1" ht="16.5" customHeight="1">
      <c r="B126" s="150"/>
      <c r="C126" s="151"/>
      <c r="D126" s="151"/>
      <c r="E126" s="152" t="s">
        <v>5</v>
      </c>
      <c r="F126" s="241" t="s">
        <v>1432</v>
      </c>
      <c r="G126" s="242"/>
      <c r="H126" s="242"/>
      <c r="I126" s="242"/>
      <c r="J126" s="151"/>
      <c r="K126" s="153">
        <v>1.6</v>
      </c>
      <c r="L126" s="151"/>
      <c r="M126" s="151"/>
      <c r="N126" s="151"/>
      <c r="O126" s="151"/>
      <c r="P126" s="151"/>
      <c r="Q126" s="151"/>
      <c r="R126" s="154"/>
      <c r="T126" s="155"/>
      <c r="U126" s="151"/>
      <c r="V126" s="151"/>
      <c r="W126" s="151"/>
      <c r="X126" s="151"/>
      <c r="Y126" s="151"/>
      <c r="Z126" s="151"/>
      <c r="AA126" s="156"/>
      <c r="AT126" s="157" t="s">
        <v>181</v>
      </c>
      <c r="AU126" s="157" t="s">
        <v>123</v>
      </c>
      <c r="AV126" s="10" t="s">
        <v>123</v>
      </c>
      <c r="AW126" s="10" t="s">
        <v>33</v>
      </c>
      <c r="AX126" s="10" t="s">
        <v>75</v>
      </c>
      <c r="AY126" s="157" t="s">
        <v>173</v>
      </c>
    </row>
    <row r="127" spans="2:65" s="11" customFormat="1" ht="16.5" customHeight="1">
      <c r="B127" s="158"/>
      <c r="C127" s="159"/>
      <c r="D127" s="159"/>
      <c r="E127" s="160" t="s">
        <v>5</v>
      </c>
      <c r="F127" s="243" t="s">
        <v>182</v>
      </c>
      <c r="G127" s="244"/>
      <c r="H127" s="244"/>
      <c r="I127" s="244"/>
      <c r="J127" s="159"/>
      <c r="K127" s="161">
        <v>1.6</v>
      </c>
      <c r="L127" s="159"/>
      <c r="M127" s="159"/>
      <c r="N127" s="159"/>
      <c r="O127" s="159"/>
      <c r="P127" s="159"/>
      <c r="Q127" s="159"/>
      <c r="R127" s="162"/>
      <c r="T127" s="163"/>
      <c r="U127" s="159"/>
      <c r="V127" s="159"/>
      <c r="W127" s="159"/>
      <c r="X127" s="159"/>
      <c r="Y127" s="159"/>
      <c r="Z127" s="159"/>
      <c r="AA127" s="164"/>
      <c r="AT127" s="165" t="s">
        <v>181</v>
      </c>
      <c r="AU127" s="165" t="s">
        <v>123</v>
      </c>
      <c r="AV127" s="11" t="s">
        <v>178</v>
      </c>
      <c r="AW127" s="11" t="s">
        <v>33</v>
      </c>
      <c r="AX127" s="11" t="s">
        <v>22</v>
      </c>
      <c r="AY127" s="165" t="s">
        <v>173</v>
      </c>
    </row>
    <row r="128" spans="2:65" s="1" customFormat="1" ht="38.25" customHeight="1">
      <c r="B128" s="140"/>
      <c r="C128" s="141" t="s">
        <v>178</v>
      </c>
      <c r="D128" s="141" t="s">
        <v>174</v>
      </c>
      <c r="E128" s="142" t="s">
        <v>183</v>
      </c>
      <c r="F128" s="239" t="s">
        <v>184</v>
      </c>
      <c r="G128" s="239"/>
      <c r="H128" s="239"/>
      <c r="I128" s="239"/>
      <c r="J128" s="143" t="s">
        <v>177</v>
      </c>
      <c r="K128" s="144">
        <v>0.48</v>
      </c>
      <c r="L128" s="240"/>
      <c r="M128" s="240"/>
      <c r="N128" s="240">
        <f>ROUND(L128*K128,2)</f>
        <v>0</v>
      </c>
      <c r="O128" s="240"/>
      <c r="P128" s="240"/>
      <c r="Q128" s="240"/>
      <c r="R128" s="145"/>
      <c r="T128" s="146" t="s">
        <v>5</v>
      </c>
      <c r="U128" s="43" t="s">
        <v>40</v>
      </c>
      <c r="V128" s="147">
        <v>0.8</v>
      </c>
      <c r="W128" s="147">
        <f>V128*K128</f>
        <v>0.38400000000000001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178</v>
      </c>
      <c r="AT128" s="21" t="s">
        <v>174</v>
      </c>
      <c r="AU128" s="21" t="s">
        <v>123</v>
      </c>
      <c r="AY128" s="21" t="s">
        <v>173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22</v>
      </c>
      <c r="BK128" s="149">
        <f>ROUND(L128*K128,2)</f>
        <v>0</v>
      </c>
      <c r="BL128" s="21" t="s">
        <v>178</v>
      </c>
      <c r="BM128" s="21" t="s">
        <v>1433</v>
      </c>
    </row>
    <row r="129" spans="2:65" s="10" customFormat="1" ht="16.5" customHeight="1">
      <c r="B129" s="150"/>
      <c r="C129" s="151"/>
      <c r="D129" s="151"/>
      <c r="E129" s="152" t="s">
        <v>5</v>
      </c>
      <c r="F129" s="241" t="s">
        <v>1434</v>
      </c>
      <c r="G129" s="242"/>
      <c r="H129" s="242"/>
      <c r="I129" s="242"/>
      <c r="J129" s="151"/>
      <c r="K129" s="153">
        <v>0.48</v>
      </c>
      <c r="L129" s="151"/>
      <c r="M129" s="151"/>
      <c r="N129" s="151"/>
      <c r="O129" s="151"/>
      <c r="P129" s="151"/>
      <c r="Q129" s="151"/>
      <c r="R129" s="154"/>
      <c r="T129" s="155"/>
      <c r="U129" s="151"/>
      <c r="V129" s="151"/>
      <c r="W129" s="151"/>
      <c r="X129" s="151"/>
      <c r="Y129" s="151"/>
      <c r="Z129" s="151"/>
      <c r="AA129" s="156"/>
      <c r="AT129" s="157" t="s">
        <v>181</v>
      </c>
      <c r="AU129" s="157" t="s">
        <v>123</v>
      </c>
      <c r="AV129" s="10" t="s">
        <v>123</v>
      </c>
      <c r="AW129" s="10" t="s">
        <v>33</v>
      </c>
      <c r="AX129" s="10" t="s">
        <v>75</v>
      </c>
      <c r="AY129" s="157" t="s">
        <v>173</v>
      </c>
    </row>
    <row r="130" spans="2:65" s="11" customFormat="1" ht="16.5" customHeight="1">
      <c r="B130" s="158"/>
      <c r="C130" s="159"/>
      <c r="D130" s="159"/>
      <c r="E130" s="160" t="s">
        <v>5</v>
      </c>
      <c r="F130" s="243" t="s">
        <v>182</v>
      </c>
      <c r="G130" s="244"/>
      <c r="H130" s="244"/>
      <c r="I130" s="244"/>
      <c r="J130" s="159"/>
      <c r="K130" s="161">
        <v>0.48</v>
      </c>
      <c r="L130" s="159"/>
      <c r="M130" s="159"/>
      <c r="N130" s="159"/>
      <c r="O130" s="159"/>
      <c r="P130" s="159"/>
      <c r="Q130" s="159"/>
      <c r="R130" s="162"/>
      <c r="T130" s="163"/>
      <c r="U130" s="159"/>
      <c r="V130" s="159"/>
      <c r="W130" s="159"/>
      <c r="X130" s="159"/>
      <c r="Y130" s="159"/>
      <c r="Z130" s="159"/>
      <c r="AA130" s="164"/>
      <c r="AT130" s="165" t="s">
        <v>181</v>
      </c>
      <c r="AU130" s="165" t="s">
        <v>123</v>
      </c>
      <c r="AV130" s="11" t="s">
        <v>178</v>
      </c>
      <c r="AW130" s="11" t="s">
        <v>33</v>
      </c>
      <c r="AX130" s="11" t="s">
        <v>22</v>
      </c>
      <c r="AY130" s="165" t="s">
        <v>173</v>
      </c>
    </row>
    <row r="131" spans="2:65" s="1" customFormat="1" ht="25.5" customHeight="1">
      <c r="B131" s="140"/>
      <c r="C131" s="141" t="s">
        <v>198</v>
      </c>
      <c r="D131" s="141" t="s">
        <v>174</v>
      </c>
      <c r="E131" s="142" t="s">
        <v>194</v>
      </c>
      <c r="F131" s="239" t="s">
        <v>195</v>
      </c>
      <c r="G131" s="239"/>
      <c r="H131" s="239"/>
      <c r="I131" s="239"/>
      <c r="J131" s="143" t="s">
        <v>177</v>
      </c>
      <c r="K131" s="144">
        <v>41.9</v>
      </c>
      <c r="L131" s="240"/>
      <c r="M131" s="240"/>
      <c r="N131" s="240">
        <f>ROUND(L131*K131,2)</f>
        <v>0</v>
      </c>
      <c r="O131" s="240"/>
      <c r="P131" s="240"/>
      <c r="Q131" s="240"/>
      <c r="R131" s="145"/>
      <c r="T131" s="146" t="s">
        <v>5</v>
      </c>
      <c r="U131" s="43" t="s">
        <v>40</v>
      </c>
      <c r="V131" s="147">
        <v>8.3000000000000004E-2</v>
      </c>
      <c r="W131" s="147">
        <f>V131*K131</f>
        <v>3.4777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1" t="s">
        <v>178</v>
      </c>
      <c r="AT131" s="21" t="s">
        <v>174</v>
      </c>
      <c r="AU131" s="21" t="s">
        <v>123</v>
      </c>
      <c r="AY131" s="21" t="s">
        <v>173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1" t="s">
        <v>22</v>
      </c>
      <c r="BK131" s="149">
        <f>ROUND(L131*K131,2)</f>
        <v>0</v>
      </c>
      <c r="BL131" s="21" t="s">
        <v>178</v>
      </c>
      <c r="BM131" s="21" t="s">
        <v>1435</v>
      </c>
    </row>
    <row r="132" spans="2:65" s="10" customFormat="1" ht="16.5" customHeight="1">
      <c r="B132" s="150"/>
      <c r="C132" s="151"/>
      <c r="D132" s="151"/>
      <c r="E132" s="152" t="s">
        <v>5</v>
      </c>
      <c r="F132" s="241" t="s">
        <v>1436</v>
      </c>
      <c r="G132" s="242"/>
      <c r="H132" s="242"/>
      <c r="I132" s="242"/>
      <c r="J132" s="151"/>
      <c r="K132" s="153">
        <v>41.9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181</v>
      </c>
      <c r="AU132" s="157" t="s">
        <v>123</v>
      </c>
      <c r="AV132" s="10" t="s">
        <v>123</v>
      </c>
      <c r="AW132" s="10" t="s">
        <v>33</v>
      </c>
      <c r="AX132" s="10" t="s">
        <v>75</v>
      </c>
      <c r="AY132" s="157" t="s">
        <v>173</v>
      </c>
    </row>
    <row r="133" spans="2:65" s="11" customFormat="1" ht="16.5" customHeight="1">
      <c r="B133" s="158"/>
      <c r="C133" s="159"/>
      <c r="D133" s="159"/>
      <c r="E133" s="160" t="s">
        <v>5</v>
      </c>
      <c r="F133" s="243" t="s">
        <v>182</v>
      </c>
      <c r="G133" s="244"/>
      <c r="H133" s="244"/>
      <c r="I133" s="244"/>
      <c r="J133" s="159"/>
      <c r="K133" s="161">
        <v>41.9</v>
      </c>
      <c r="L133" s="159"/>
      <c r="M133" s="159"/>
      <c r="N133" s="159"/>
      <c r="O133" s="159"/>
      <c r="P133" s="159"/>
      <c r="Q133" s="159"/>
      <c r="R133" s="162"/>
      <c r="T133" s="163"/>
      <c r="U133" s="159"/>
      <c r="V133" s="159"/>
      <c r="W133" s="159"/>
      <c r="X133" s="159"/>
      <c r="Y133" s="159"/>
      <c r="Z133" s="159"/>
      <c r="AA133" s="164"/>
      <c r="AT133" s="165" t="s">
        <v>181</v>
      </c>
      <c r="AU133" s="165" t="s">
        <v>123</v>
      </c>
      <c r="AV133" s="11" t="s">
        <v>178</v>
      </c>
      <c r="AW133" s="11" t="s">
        <v>33</v>
      </c>
      <c r="AX133" s="11" t="s">
        <v>22</v>
      </c>
      <c r="AY133" s="165" t="s">
        <v>173</v>
      </c>
    </row>
    <row r="134" spans="2:65" s="1" customFormat="1" ht="25.5" customHeight="1">
      <c r="B134" s="140"/>
      <c r="C134" s="141" t="s">
        <v>202</v>
      </c>
      <c r="D134" s="141" t="s">
        <v>174</v>
      </c>
      <c r="E134" s="142" t="s">
        <v>207</v>
      </c>
      <c r="F134" s="239" t="s">
        <v>208</v>
      </c>
      <c r="G134" s="239"/>
      <c r="H134" s="239"/>
      <c r="I134" s="239"/>
      <c r="J134" s="143" t="s">
        <v>209</v>
      </c>
      <c r="K134" s="144">
        <v>67.040000000000006</v>
      </c>
      <c r="L134" s="240"/>
      <c r="M134" s="240"/>
      <c r="N134" s="240">
        <f>ROUND(L134*K134,2)</f>
        <v>0</v>
      </c>
      <c r="O134" s="240"/>
      <c r="P134" s="240"/>
      <c r="Q134" s="240"/>
      <c r="R134" s="145"/>
      <c r="T134" s="146" t="s">
        <v>5</v>
      </c>
      <c r="U134" s="43" t="s">
        <v>40</v>
      </c>
      <c r="V134" s="147">
        <v>0</v>
      </c>
      <c r="W134" s="147">
        <f>V134*K134</f>
        <v>0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1" t="s">
        <v>178</v>
      </c>
      <c r="AT134" s="21" t="s">
        <v>174</v>
      </c>
      <c r="AU134" s="21" t="s">
        <v>123</v>
      </c>
      <c r="AY134" s="21" t="s">
        <v>173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22</v>
      </c>
      <c r="BK134" s="149">
        <f>ROUND(L134*K134,2)</f>
        <v>0</v>
      </c>
      <c r="BL134" s="21" t="s">
        <v>178</v>
      </c>
      <c r="BM134" s="21" t="s">
        <v>1437</v>
      </c>
    </row>
    <row r="135" spans="2:65" s="10" customFormat="1" ht="16.5" customHeight="1">
      <c r="B135" s="150"/>
      <c r="C135" s="151"/>
      <c r="D135" s="151"/>
      <c r="E135" s="152" t="s">
        <v>5</v>
      </c>
      <c r="F135" s="241" t="s">
        <v>1438</v>
      </c>
      <c r="G135" s="242"/>
      <c r="H135" s="242"/>
      <c r="I135" s="242"/>
      <c r="J135" s="151"/>
      <c r="K135" s="153">
        <v>67.040000000000006</v>
      </c>
      <c r="L135" s="151"/>
      <c r="M135" s="151"/>
      <c r="N135" s="151"/>
      <c r="O135" s="151"/>
      <c r="P135" s="151"/>
      <c r="Q135" s="151"/>
      <c r="R135" s="154"/>
      <c r="T135" s="155"/>
      <c r="U135" s="151"/>
      <c r="V135" s="151"/>
      <c r="W135" s="151"/>
      <c r="X135" s="151"/>
      <c r="Y135" s="151"/>
      <c r="Z135" s="151"/>
      <c r="AA135" s="156"/>
      <c r="AT135" s="157" t="s">
        <v>181</v>
      </c>
      <c r="AU135" s="157" t="s">
        <v>123</v>
      </c>
      <c r="AV135" s="10" t="s">
        <v>123</v>
      </c>
      <c r="AW135" s="10" t="s">
        <v>33</v>
      </c>
      <c r="AX135" s="10" t="s">
        <v>75</v>
      </c>
      <c r="AY135" s="157" t="s">
        <v>173</v>
      </c>
    </row>
    <row r="136" spans="2:65" s="11" customFormat="1" ht="16.5" customHeight="1">
      <c r="B136" s="158"/>
      <c r="C136" s="159"/>
      <c r="D136" s="159"/>
      <c r="E136" s="160" t="s">
        <v>5</v>
      </c>
      <c r="F136" s="243" t="s">
        <v>182</v>
      </c>
      <c r="G136" s="244"/>
      <c r="H136" s="244"/>
      <c r="I136" s="244"/>
      <c r="J136" s="159"/>
      <c r="K136" s="161">
        <v>67.040000000000006</v>
      </c>
      <c r="L136" s="159"/>
      <c r="M136" s="159"/>
      <c r="N136" s="159"/>
      <c r="O136" s="159"/>
      <c r="P136" s="159"/>
      <c r="Q136" s="159"/>
      <c r="R136" s="162"/>
      <c r="T136" s="163"/>
      <c r="U136" s="159"/>
      <c r="V136" s="159"/>
      <c r="W136" s="159"/>
      <c r="X136" s="159"/>
      <c r="Y136" s="159"/>
      <c r="Z136" s="159"/>
      <c r="AA136" s="164"/>
      <c r="AT136" s="165" t="s">
        <v>181</v>
      </c>
      <c r="AU136" s="165" t="s">
        <v>123</v>
      </c>
      <c r="AV136" s="11" t="s">
        <v>178</v>
      </c>
      <c r="AW136" s="11" t="s">
        <v>33</v>
      </c>
      <c r="AX136" s="11" t="s">
        <v>22</v>
      </c>
      <c r="AY136" s="165" t="s">
        <v>173</v>
      </c>
    </row>
    <row r="137" spans="2:65" s="1" customFormat="1" ht="38.25" customHeight="1">
      <c r="B137" s="140"/>
      <c r="C137" s="141" t="s">
        <v>206</v>
      </c>
      <c r="D137" s="141" t="s">
        <v>174</v>
      </c>
      <c r="E137" s="142" t="s">
        <v>1439</v>
      </c>
      <c r="F137" s="239" t="s">
        <v>1440</v>
      </c>
      <c r="G137" s="239"/>
      <c r="H137" s="239"/>
      <c r="I137" s="239"/>
      <c r="J137" s="143" t="s">
        <v>235</v>
      </c>
      <c r="K137" s="144">
        <v>130</v>
      </c>
      <c r="L137" s="240"/>
      <c r="M137" s="240"/>
      <c r="N137" s="240">
        <f>ROUND(L137*K137,2)</f>
        <v>0</v>
      </c>
      <c r="O137" s="240"/>
      <c r="P137" s="240"/>
      <c r="Q137" s="240"/>
      <c r="R137" s="145"/>
      <c r="T137" s="146" t="s">
        <v>5</v>
      </c>
      <c r="U137" s="43" t="s">
        <v>40</v>
      </c>
      <c r="V137" s="147">
        <v>0.185</v>
      </c>
      <c r="W137" s="147">
        <f>V137*K137</f>
        <v>24.05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178</v>
      </c>
      <c r="AT137" s="21" t="s">
        <v>174</v>
      </c>
      <c r="AU137" s="21" t="s">
        <v>123</v>
      </c>
      <c r="AY137" s="21" t="s">
        <v>173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22</v>
      </c>
      <c r="BK137" s="149">
        <f>ROUND(L137*K137,2)</f>
        <v>0</v>
      </c>
      <c r="BL137" s="21" t="s">
        <v>178</v>
      </c>
      <c r="BM137" s="21" t="s">
        <v>1441</v>
      </c>
    </row>
    <row r="138" spans="2:65" s="1" customFormat="1" ht="16.5" customHeight="1">
      <c r="B138" s="140"/>
      <c r="C138" s="166" t="s">
        <v>212</v>
      </c>
      <c r="D138" s="166" t="s">
        <v>218</v>
      </c>
      <c r="E138" s="167" t="s">
        <v>1442</v>
      </c>
      <c r="F138" s="247" t="s">
        <v>1443</v>
      </c>
      <c r="G138" s="247"/>
      <c r="H138" s="247"/>
      <c r="I138" s="247"/>
      <c r="J138" s="168" t="s">
        <v>1100</v>
      </c>
      <c r="K138" s="169">
        <v>1.95</v>
      </c>
      <c r="L138" s="248"/>
      <c r="M138" s="248"/>
      <c r="N138" s="248">
        <f>ROUND(L138*K138,2)</f>
        <v>0</v>
      </c>
      <c r="O138" s="240"/>
      <c r="P138" s="240"/>
      <c r="Q138" s="240"/>
      <c r="R138" s="145"/>
      <c r="T138" s="146" t="s">
        <v>5</v>
      </c>
      <c r="U138" s="43" t="s">
        <v>40</v>
      </c>
      <c r="V138" s="147">
        <v>0</v>
      </c>
      <c r="W138" s="147">
        <f>V138*K138</f>
        <v>0</v>
      </c>
      <c r="X138" s="147">
        <v>1E-3</v>
      </c>
      <c r="Y138" s="147">
        <f>X138*K138</f>
        <v>1.9499999999999999E-3</v>
      </c>
      <c r="Z138" s="147">
        <v>0</v>
      </c>
      <c r="AA138" s="148">
        <f>Z138*K138</f>
        <v>0</v>
      </c>
      <c r="AR138" s="21" t="s">
        <v>212</v>
      </c>
      <c r="AT138" s="21" t="s">
        <v>218</v>
      </c>
      <c r="AU138" s="21" t="s">
        <v>123</v>
      </c>
      <c r="AY138" s="21" t="s">
        <v>173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1" t="s">
        <v>22</v>
      </c>
      <c r="BK138" s="149">
        <f>ROUND(L138*K138,2)</f>
        <v>0</v>
      </c>
      <c r="BL138" s="21" t="s">
        <v>178</v>
      </c>
      <c r="BM138" s="21" t="s">
        <v>1444</v>
      </c>
    </row>
    <row r="139" spans="2:65" s="1" customFormat="1" ht="38.25" customHeight="1">
      <c r="B139" s="140"/>
      <c r="C139" s="141" t="s">
        <v>217</v>
      </c>
      <c r="D139" s="141" t="s">
        <v>174</v>
      </c>
      <c r="E139" s="142" t="s">
        <v>1445</v>
      </c>
      <c r="F139" s="239" t="s">
        <v>1446</v>
      </c>
      <c r="G139" s="239"/>
      <c r="H139" s="239"/>
      <c r="I139" s="239"/>
      <c r="J139" s="143" t="s">
        <v>235</v>
      </c>
      <c r="K139" s="144">
        <v>130</v>
      </c>
      <c r="L139" s="240"/>
      <c r="M139" s="240"/>
      <c r="N139" s="240">
        <f>ROUND(L139*K139,2)</f>
        <v>0</v>
      </c>
      <c r="O139" s="240"/>
      <c r="P139" s="240"/>
      <c r="Q139" s="240"/>
      <c r="R139" s="145"/>
      <c r="T139" s="146" t="s">
        <v>5</v>
      </c>
      <c r="U139" s="43" t="s">
        <v>40</v>
      </c>
      <c r="V139" s="147">
        <v>0.13</v>
      </c>
      <c r="W139" s="147">
        <f>V139*K139</f>
        <v>16.900000000000002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1" t="s">
        <v>178</v>
      </c>
      <c r="AT139" s="21" t="s">
        <v>174</v>
      </c>
      <c r="AU139" s="21" t="s">
        <v>123</v>
      </c>
      <c r="AY139" s="21" t="s">
        <v>173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22</v>
      </c>
      <c r="BK139" s="149">
        <f>ROUND(L139*K139,2)</f>
        <v>0</v>
      </c>
      <c r="BL139" s="21" t="s">
        <v>178</v>
      </c>
      <c r="BM139" s="21" t="s">
        <v>1447</v>
      </c>
    </row>
    <row r="140" spans="2:65" s="1" customFormat="1" ht="16.5" customHeight="1">
      <c r="B140" s="140"/>
      <c r="C140" s="166" t="s">
        <v>26</v>
      </c>
      <c r="D140" s="166" t="s">
        <v>218</v>
      </c>
      <c r="E140" s="167" t="s">
        <v>1448</v>
      </c>
      <c r="F140" s="247" t="s">
        <v>1449</v>
      </c>
      <c r="G140" s="247"/>
      <c r="H140" s="247"/>
      <c r="I140" s="247"/>
      <c r="J140" s="168" t="s">
        <v>177</v>
      </c>
      <c r="K140" s="169">
        <v>5.46</v>
      </c>
      <c r="L140" s="248"/>
      <c r="M140" s="248"/>
      <c r="N140" s="248">
        <f>ROUND(L140*K140,2)</f>
        <v>0</v>
      </c>
      <c r="O140" s="240"/>
      <c r="P140" s="240"/>
      <c r="Q140" s="240"/>
      <c r="R140" s="145"/>
      <c r="T140" s="146" t="s">
        <v>5</v>
      </c>
      <c r="U140" s="43" t="s">
        <v>40</v>
      </c>
      <c r="V140" s="147">
        <v>0</v>
      </c>
      <c r="W140" s="147">
        <f>V140*K140</f>
        <v>0</v>
      </c>
      <c r="X140" s="147">
        <v>0.22</v>
      </c>
      <c r="Y140" s="147">
        <f>X140*K140</f>
        <v>1.2012</v>
      </c>
      <c r="Z140" s="147">
        <v>0</v>
      </c>
      <c r="AA140" s="148">
        <f>Z140*K140</f>
        <v>0</v>
      </c>
      <c r="AR140" s="21" t="s">
        <v>212</v>
      </c>
      <c r="AT140" s="21" t="s">
        <v>218</v>
      </c>
      <c r="AU140" s="21" t="s">
        <v>123</v>
      </c>
      <c r="AY140" s="21" t="s">
        <v>173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1" t="s">
        <v>22</v>
      </c>
      <c r="BK140" s="149">
        <f>ROUND(L140*K140,2)</f>
        <v>0</v>
      </c>
      <c r="BL140" s="21" t="s">
        <v>178</v>
      </c>
      <c r="BM140" s="21" t="s">
        <v>1450</v>
      </c>
    </row>
    <row r="141" spans="2:65" s="10" customFormat="1" ht="16.5" customHeight="1">
      <c r="B141" s="150"/>
      <c r="C141" s="151"/>
      <c r="D141" s="151"/>
      <c r="E141" s="152" t="s">
        <v>5</v>
      </c>
      <c r="F141" s="241" t="s">
        <v>1451</v>
      </c>
      <c r="G141" s="242"/>
      <c r="H141" s="242"/>
      <c r="I141" s="242"/>
      <c r="J141" s="151"/>
      <c r="K141" s="153">
        <v>5.2</v>
      </c>
      <c r="L141" s="151"/>
      <c r="M141" s="151"/>
      <c r="N141" s="151"/>
      <c r="O141" s="151"/>
      <c r="P141" s="151"/>
      <c r="Q141" s="151"/>
      <c r="R141" s="154"/>
      <c r="T141" s="155"/>
      <c r="U141" s="151"/>
      <c r="V141" s="151"/>
      <c r="W141" s="151"/>
      <c r="X141" s="151"/>
      <c r="Y141" s="151"/>
      <c r="Z141" s="151"/>
      <c r="AA141" s="156"/>
      <c r="AT141" s="157" t="s">
        <v>181</v>
      </c>
      <c r="AU141" s="157" t="s">
        <v>123</v>
      </c>
      <c r="AV141" s="10" t="s">
        <v>123</v>
      </c>
      <c r="AW141" s="10" t="s">
        <v>33</v>
      </c>
      <c r="AX141" s="10" t="s">
        <v>75</v>
      </c>
      <c r="AY141" s="157" t="s">
        <v>173</v>
      </c>
    </row>
    <row r="142" spans="2:65" s="11" customFormat="1" ht="16.5" customHeight="1">
      <c r="B142" s="158"/>
      <c r="C142" s="159"/>
      <c r="D142" s="159"/>
      <c r="E142" s="160" t="s">
        <v>5</v>
      </c>
      <c r="F142" s="243" t="s">
        <v>182</v>
      </c>
      <c r="G142" s="244"/>
      <c r="H142" s="244"/>
      <c r="I142" s="244"/>
      <c r="J142" s="159"/>
      <c r="K142" s="161">
        <v>5.2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181</v>
      </c>
      <c r="AU142" s="165" t="s">
        <v>123</v>
      </c>
      <c r="AV142" s="11" t="s">
        <v>178</v>
      </c>
      <c r="AW142" s="11" t="s">
        <v>33</v>
      </c>
      <c r="AX142" s="11" t="s">
        <v>22</v>
      </c>
      <c r="AY142" s="165" t="s">
        <v>173</v>
      </c>
    </row>
    <row r="143" spans="2:65" s="1" customFormat="1" ht="25.5" customHeight="1">
      <c r="B143" s="140"/>
      <c r="C143" s="141" t="s">
        <v>227</v>
      </c>
      <c r="D143" s="141" t="s">
        <v>174</v>
      </c>
      <c r="E143" s="142" t="s">
        <v>1102</v>
      </c>
      <c r="F143" s="239" t="s">
        <v>1103</v>
      </c>
      <c r="G143" s="239"/>
      <c r="H143" s="239"/>
      <c r="I143" s="239"/>
      <c r="J143" s="143" t="s">
        <v>235</v>
      </c>
      <c r="K143" s="144">
        <v>130</v>
      </c>
      <c r="L143" s="240"/>
      <c r="M143" s="240"/>
      <c r="N143" s="240">
        <f>ROUND(L143*K143,2)</f>
        <v>0</v>
      </c>
      <c r="O143" s="240"/>
      <c r="P143" s="240"/>
      <c r="Q143" s="240"/>
      <c r="R143" s="145"/>
      <c r="T143" s="146" t="s">
        <v>5</v>
      </c>
      <c r="U143" s="43" t="s">
        <v>40</v>
      </c>
      <c r="V143" s="147">
        <v>1.7999999999999999E-2</v>
      </c>
      <c r="W143" s="147">
        <f>V143*K143</f>
        <v>2.34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1" t="s">
        <v>178</v>
      </c>
      <c r="AT143" s="21" t="s">
        <v>174</v>
      </c>
      <c r="AU143" s="21" t="s">
        <v>123</v>
      </c>
      <c r="AY143" s="21" t="s">
        <v>173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1" t="s">
        <v>22</v>
      </c>
      <c r="BK143" s="149">
        <f>ROUND(L143*K143,2)</f>
        <v>0</v>
      </c>
      <c r="BL143" s="21" t="s">
        <v>178</v>
      </c>
      <c r="BM143" s="21" t="s">
        <v>1452</v>
      </c>
    </row>
    <row r="144" spans="2:65" s="10" customFormat="1" ht="16.5" customHeight="1">
      <c r="B144" s="150"/>
      <c r="C144" s="151"/>
      <c r="D144" s="151"/>
      <c r="E144" s="152" t="s">
        <v>5</v>
      </c>
      <c r="F144" s="241" t="s">
        <v>776</v>
      </c>
      <c r="G144" s="242"/>
      <c r="H144" s="242"/>
      <c r="I144" s="242"/>
      <c r="J144" s="151"/>
      <c r="K144" s="153">
        <v>130</v>
      </c>
      <c r="L144" s="151"/>
      <c r="M144" s="151"/>
      <c r="N144" s="151"/>
      <c r="O144" s="151"/>
      <c r="P144" s="151"/>
      <c r="Q144" s="151"/>
      <c r="R144" s="154"/>
      <c r="T144" s="155"/>
      <c r="U144" s="151"/>
      <c r="V144" s="151"/>
      <c r="W144" s="151"/>
      <c r="X144" s="151"/>
      <c r="Y144" s="151"/>
      <c r="Z144" s="151"/>
      <c r="AA144" s="156"/>
      <c r="AT144" s="157" t="s">
        <v>181</v>
      </c>
      <c r="AU144" s="157" t="s">
        <v>123</v>
      </c>
      <c r="AV144" s="10" t="s">
        <v>123</v>
      </c>
      <c r="AW144" s="10" t="s">
        <v>33</v>
      </c>
      <c r="AX144" s="10" t="s">
        <v>75</v>
      </c>
      <c r="AY144" s="157" t="s">
        <v>173</v>
      </c>
    </row>
    <row r="145" spans="2:65" s="11" customFormat="1" ht="16.5" customHeight="1">
      <c r="B145" s="158"/>
      <c r="C145" s="159"/>
      <c r="D145" s="159"/>
      <c r="E145" s="160" t="s">
        <v>5</v>
      </c>
      <c r="F145" s="243" t="s">
        <v>182</v>
      </c>
      <c r="G145" s="244"/>
      <c r="H145" s="244"/>
      <c r="I145" s="244"/>
      <c r="J145" s="159"/>
      <c r="K145" s="161">
        <v>130</v>
      </c>
      <c r="L145" s="159"/>
      <c r="M145" s="159"/>
      <c r="N145" s="159"/>
      <c r="O145" s="159"/>
      <c r="P145" s="159"/>
      <c r="Q145" s="159"/>
      <c r="R145" s="162"/>
      <c r="T145" s="163"/>
      <c r="U145" s="159"/>
      <c r="V145" s="159"/>
      <c r="W145" s="159"/>
      <c r="X145" s="159"/>
      <c r="Y145" s="159"/>
      <c r="Z145" s="159"/>
      <c r="AA145" s="164"/>
      <c r="AT145" s="165" t="s">
        <v>181</v>
      </c>
      <c r="AU145" s="165" t="s">
        <v>123</v>
      </c>
      <c r="AV145" s="11" t="s">
        <v>178</v>
      </c>
      <c r="AW145" s="11" t="s">
        <v>33</v>
      </c>
      <c r="AX145" s="11" t="s">
        <v>22</v>
      </c>
      <c r="AY145" s="165" t="s">
        <v>173</v>
      </c>
    </row>
    <row r="146" spans="2:65" s="9" customFormat="1" ht="29.85" customHeight="1">
      <c r="B146" s="129"/>
      <c r="C146" s="130"/>
      <c r="D146" s="139" t="s">
        <v>136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259">
        <f>BK146</f>
        <v>0</v>
      </c>
      <c r="O146" s="260"/>
      <c r="P146" s="260"/>
      <c r="Q146" s="260"/>
      <c r="R146" s="132"/>
      <c r="T146" s="133"/>
      <c r="U146" s="130"/>
      <c r="V146" s="130"/>
      <c r="W146" s="134">
        <f>SUM(W147:W159)</f>
        <v>9.2850000000000001</v>
      </c>
      <c r="X146" s="130"/>
      <c r="Y146" s="134">
        <f>SUM(Y147:Y159)</f>
        <v>6.3947466000000004</v>
      </c>
      <c r="Z146" s="130"/>
      <c r="AA146" s="135">
        <f>SUM(AA147:AA159)</f>
        <v>0</v>
      </c>
      <c r="AR146" s="136" t="s">
        <v>22</v>
      </c>
      <c r="AT146" s="137" t="s">
        <v>74</v>
      </c>
      <c r="AU146" s="137" t="s">
        <v>22</v>
      </c>
      <c r="AY146" s="136" t="s">
        <v>173</v>
      </c>
      <c r="BK146" s="138">
        <f>SUM(BK147:BK159)</f>
        <v>0</v>
      </c>
    </row>
    <row r="147" spans="2:65" s="1" customFormat="1" ht="16.5" customHeight="1">
      <c r="B147" s="140"/>
      <c r="C147" s="141" t="s">
        <v>232</v>
      </c>
      <c r="D147" s="141" t="s">
        <v>174</v>
      </c>
      <c r="E147" s="142" t="s">
        <v>1453</v>
      </c>
      <c r="F147" s="239" t="s">
        <v>1454</v>
      </c>
      <c r="G147" s="239"/>
      <c r="H147" s="239"/>
      <c r="I147" s="239"/>
      <c r="J147" s="143" t="s">
        <v>177</v>
      </c>
      <c r="K147" s="144">
        <v>1.6</v>
      </c>
      <c r="L147" s="240"/>
      <c r="M147" s="240"/>
      <c r="N147" s="240">
        <f>ROUND(L147*K147,2)</f>
        <v>0</v>
      </c>
      <c r="O147" s="240"/>
      <c r="P147" s="240"/>
      <c r="Q147" s="240"/>
      <c r="R147" s="145"/>
      <c r="T147" s="146" t="s">
        <v>5</v>
      </c>
      <c r="U147" s="43" t="s">
        <v>40</v>
      </c>
      <c r="V147" s="147">
        <v>0.58399999999999996</v>
      </c>
      <c r="W147" s="147">
        <f>V147*K147</f>
        <v>0.93440000000000001</v>
      </c>
      <c r="X147" s="147">
        <v>2.2563399999999998</v>
      </c>
      <c r="Y147" s="147">
        <f>X147*K147</f>
        <v>3.610144</v>
      </c>
      <c r="Z147" s="147">
        <v>0</v>
      </c>
      <c r="AA147" s="148">
        <f>Z147*K147</f>
        <v>0</v>
      </c>
      <c r="AR147" s="21" t="s">
        <v>178</v>
      </c>
      <c r="AT147" s="21" t="s">
        <v>174</v>
      </c>
      <c r="AU147" s="21" t="s">
        <v>123</v>
      </c>
      <c r="AY147" s="21" t="s">
        <v>173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1" t="s">
        <v>22</v>
      </c>
      <c r="BK147" s="149">
        <f>ROUND(L147*K147,2)</f>
        <v>0</v>
      </c>
      <c r="BL147" s="21" t="s">
        <v>178</v>
      </c>
      <c r="BM147" s="21" t="s">
        <v>1455</v>
      </c>
    </row>
    <row r="148" spans="2:65" s="10" customFormat="1" ht="16.5" customHeight="1">
      <c r="B148" s="150"/>
      <c r="C148" s="151"/>
      <c r="D148" s="151"/>
      <c r="E148" s="152" t="s">
        <v>5</v>
      </c>
      <c r="F148" s="241" t="s">
        <v>1432</v>
      </c>
      <c r="G148" s="242"/>
      <c r="H148" s="242"/>
      <c r="I148" s="242"/>
      <c r="J148" s="151"/>
      <c r="K148" s="153">
        <v>1.6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181</v>
      </c>
      <c r="AU148" s="157" t="s">
        <v>123</v>
      </c>
      <c r="AV148" s="10" t="s">
        <v>123</v>
      </c>
      <c r="AW148" s="10" t="s">
        <v>33</v>
      </c>
      <c r="AX148" s="10" t="s">
        <v>75</v>
      </c>
      <c r="AY148" s="157" t="s">
        <v>173</v>
      </c>
    </row>
    <row r="149" spans="2:65" s="11" customFormat="1" ht="16.5" customHeight="1">
      <c r="B149" s="158"/>
      <c r="C149" s="159"/>
      <c r="D149" s="159"/>
      <c r="E149" s="160" t="s">
        <v>5</v>
      </c>
      <c r="F149" s="243" t="s">
        <v>182</v>
      </c>
      <c r="G149" s="244"/>
      <c r="H149" s="244"/>
      <c r="I149" s="244"/>
      <c r="J149" s="159"/>
      <c r="K149" s="161">
        <v>1.6</v>
      </c>
      <c r="L149" s="159"/>
      <c r="M149" s="159"/>
      <c r="N149" s="159"/>
      <c r="O149" s="159"/>
      <c r="P149" s="159"/>
      <c r="Q149" s="159"/>
      <c r="R149" s="162"/>
      <c r="T149" s="163"/>
      <c r="U149" s="159"/>
      <c r="V149" s="159"/>
      <c r="W149" s="159"/>
      <c r="X149" s="159"/>
      <c r="Y149" s="159"/>
      <c r="Z149" s="159"/>
      <c r="AA149" s="164"/>
      <c r="AT149" s="165" t="s">
        <v>181</v>
      </c>
      <c r="AU149" s="165" t="s">
        <v>123</v>
      </c>
      <c r="AV149" s="11" t="s">
        <v>178</v>
      </c>
      <c r="AW149" s="11" t="s">
        <v>33</v>
      </c>
      <c r="AX149" s="11" t="s">
        <v>22</v>
      </c>
      <c r="AY149" s="165" t="s">
        <v>173</v>
      </c>
    </row>
    <row r="150" spans="2:65" s="1" customFormat="1" ht="16.5" customHeight="1">
      <c r="B150" s="140"/>
      <c r="C150" s="141" t="s">
        <v>238</v>
      </c>
      <c r="D150" s="141" t="s">
        <v>174</v>
      </c>
      <c r="E150" s="142" t="s">
        <v>1456</v>
      </c>
      <c r="F150" s="239" t="s">
        <v>1457</v>
      </c>
      <c r="G150" s="239"/>
      <c r="H150" s="239"/>
      <c r="I150" s="239"/>
      <c r="J150" s="143" t="s">
        <v>235</v>
      </c>
      <c r="K150" s="144">
        <v>8</v>
      </c>
      <c r="L150" s="240"/>
      <c r="M150" s="240"/>
      <c r="N150" s="240">
        <f>ROUND(L150*K150,2)</f>
        <v>0</v>
      </c>
      <c r="O150" s="240"/>
      <c r="P150" s="240"/>
      <c r="Q150" s="240"/>
      <c r="R150" s="145"/>
      <c r="T150" s="146" t="s">
        <v>5</v>
      </c>
      <c r="U150" s="43" t="s">
        <v>40</v>
      </c>
      <c r="V150" s="147">
        <v>0.247</v>
      </c>
      <c r="W150" s="147">
        <f>V150*K150</f>
        <v>1.976</v>
      </c>
      <c r="X150" s="147">
        <v>2.6900000000000001E-3</v>
      </c>
      <c r="Y150" s="147">
        <f>X150*K150</f>
        <v>2.1520000000000001E-2</v>
      </c>
      <c r="Z150" s="147">
        <v>0</v>
      </c>
      <c r="AA150" s="148">
        <f>Z150*K150</f>
        <v>0</v>
      </c>
      <c r="AR150" s="21" t="s">
        <v>178</v>
      </c>
      <c r="AT150" s="21" t="s">
        <v>174</v>
      </c>
      <c r="AU150" s="21" t="s">
        <v>123</v>
      </c>
      <c r="AY150" s="21" t="s">
        <v>173</v>
      </c>
      <c r="BE150" s="149">
        <f>IF(U150="základní",N150,0)</f>
        <v>0</v>
      </c>
      <c r="BF150" s="149">
        <f>IF(U150="snížená",N150,0)</f>
        <v>0</v>
      </c>
      <c r="BG150" s="149">
        <f>IF(U150="zákl. přenesená",N150,0)</f>
        <v>0</v>
      </c>
      <c r="BH150" s="149">
        <f>IF(U150="sníž. přenesená",N150,0)</f>
        <v>0</v>
      </c>
      <c r="BI150" s="149">
        <f>IF(U150="nulová",N150,0)</f>
        <v>0</v>
      </c>
      <c r="BJ150" s="21" t="s">
        <v>22</v>
      </c>
      <c r="BK150" s="149">
        <f>ROUND(L150*K150,2)</f>
        <v>0</v>
      </c>
      <c r="BL150" s="21" t="s">
        <v>178</v>
      </c>
      <c r="BM150" s="21" t="s">
        <v>1458</v>
      </c>
    </row>
    <row r="151" spans="2:65" s="10" customFormat="1" ht="16.5" customHeight="1">
      <c r="B151" s="150"/>
      <c r="C151" s="151"/>
      <c r="D151" s="151"/>
      <c r="E151" s="152" t="s">
        <v>5</v>
      </c>
      <c r="F151" s="241" t="s">
        <v>1459</v>
      </c>
      <c r="G151" s="242"/>
      <c r="H151" s="242"/>
      <c r="I151" s="242"/>
      <c r="J151" s="151"/>
      <c r="K151" s="153">
        <v>8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181</v>
      </c>
      <c r="AU151" s="157" t="s">
        <v>123</v>
      </c>
      <c r="AV151" s="10" t="s">
        <v>123</v>
      </c>
      <c r="AW151" s="10" t="s">
        <v>33</v>
      </c>
      <c r="AX151" s="10" t="s">
        <v>75</v>
      </c>
      <c r="AY151" s="157" t="s">
        <v>173</v>
      </c>
    </row>
    <row r="152" spans="2:65" s="11" customFormat="1" ht="16.5" customHeight="1">
      <c r="B152" s="158"/>
      <c r="C152" s="159"/>
      <c r="D152" s="159"/>
      <c r="E152" s="160" t="s">
        <v>5</v>
      </c>
      <c r="F152" s="243" t="s">
        <v>182</v>
      </c>
      <c r="G152" s="244"/>
      <c r="H152" s="244"/>
      <c r="I152" s="244"/>
      <c r="J152" s="159"/>
      <c r="K152" s="161">
        <v>8</v>
      </c>
      <c r="L152" s="159"/>
      <c r="M152" s="159"/>
      <c r="N152" s="159"/>
      <c r="O152" s="159"/>
      <c r="P152" s="159"/>
      <c r="Q152" s="159"/>
      <c r="R152" s="162"/>
      <c r="T152" s="163"/>
      <c r="U152" s="159"/>
      <c r="V152" s="159"/>
      <c r="W152" s="159"/>
      <c r="X152" s="159"/>
      <c r="Y152" s="159"/>
      <c r="Z152" s="159"/>
      <c r="AA152" s="164"/>
      <c r="AT152" s="165" t="s">
        <v>181</v>
      </c>
      <c r="AU152" s="165" t="s">
        <v>123</v>
      </c>
      <c r="AV152" s="11" t="s">
        <v>178</v>
      </c>
      <c r="AW152" s="11" t="s">
        <v>33</v>
      </c>
      <c r="AX152" s="11" t="s">
        <v>22</v>
      </c>
      <c r="AY152" s="165" t="s">
        <v>173</v>
      </c>
    </row>
    <row r="153" spans="2:65" s="1" customFormat="1" ht="25.5" customHeight="1">
      <c r="B153" s="140"/>
      <c r="C153" s="141" t="s">
        <v>242</v>
      </c>
      <c r="D153" s="141" t="s">
        <v>174</v>
      </c>
      <c r="E153" s="142" t="s">
        <v>1460</v>
      </c>
      <c r="F153" s="239" t="s">
        <v>1461</v>
      </c>
      <c r="G153" s="239"/>
      <c r="H153" s="239"/>
      <c r="I153" s="239"/>
      <c r="J153" s="143" t="s">
        <v>235</v>
      </c>
      <c r="K153" s="144">
        <v>8</v>
      </c>
      <c r="L153" s="240"/>
      <c r="M153" s="240"/>
      <c r="N153" s="240">
        <f>ROUND(L153*K153,2)</f>
        <v>0</v>
      </c>
      <c r="O153" s="240"/>
      <c r="P153" s="240"/>
      <c r="Q153" s="240"/>
      <c r="R153" s="145"/>
      <c r="T153" s="146" t="s">
        <v>5</v>
      </c>
      <c r="U153" s="43" t="s">
        <v>40</v>
      </c>
      <c r="V153" s="147">
        <v>8.3000000000000004E-2</v>
      </c>
      <c r="W153" s="147">
        <f>V153*K153</f>
        <v>0.66400000000000003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178</v>
      </c>
      <c r="AT153" s="21" t="s">
        <v>174</v>
      </c>
      <c r="AU153" s="21" t="s">
        <v>123</v>
      </c>
      <c r="AY153" s="21" t="s">
        <v>173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22</v>
      </c>
      <c r="BK153" s="149">
        <f>ROUND(L153*K153,2)</f>
        <v>0</v>
      </c>
      <c r="BL153" s="21" t="s">
        <v>178</v>
      </c>
      <c r="BM153" s="21" t="s">
        <v>1462</v>
      </c>
    </row>
    <row r="154" spans="2:65" s="1" customFormat="1" ht="38.25" customHeight="1">
      <c r="B154" s="140"/>
      <c r="C154" s="141" t="s">
        <v>11</v>
      </c>
      <c r="D154" s="141" t="s">
        <v>174</v>
      </c>
      <c r="E154" s="142" t="s">
        <v>1463</v>
      </c>
      <c r="F154" s="239" t="s">
        <v>1464</v>
      </c>
      <c r="G154" s="239"/>
      <c r="H154" s="239"/>
      <c r="I154" s="239"/>
      <c r="J154" s="143" t="s">
        <v>235</v>
      </c>
      <c r="K154" s="144">
        <v>4</v>
      </c>
      <c r="L154" s="240"/>
      <c r="M154" s="240"/>
      <c r="N154" s="240">
        <f>ROUND(L154*K154,2)</f>
        <v>0</v>
      </c>
      <c r="O154" s="240"/>
      <c r="P154" s="240"/>
      <c r="Q154" s="240"/>
      <c r="R154" s="145"/>
      <c r="T154" s="146" t="s">
        <v>5</v>
      </c>
      <c r="U154" s="43" t="s">
        <v>40</v>
      </c>
      <c r="V154" s="147">
        <v>0.94</v>
      </c>
      <c r="W154" s="147">
        <f>V154*K154</f>
        <v>3.76</v>
      </c>
      <c r="X154" s="147">
        <v>0.67488999999999999</v>
      </c>
      <c r="Y154" s="147">
        <f>X154*K154</f>
        <v>2.69956</v>
      </c>
      <c r="Z154" s="147">
        <v>0</v>
      </c>
      <c r="AA154" s="148">
        <f>Z154*K154</f>
        <v>0</v>
      </c>
      <c r="AR154" s="21" t="s">
        <v>178</v>
      </c>
      <c r="AT154" s="21" t="s">
        <v>174</v>
      </c>
      <c r="AU154" s="21" t="s">
        <v>123</v>
      </c>
      <c r="AY154" s="21" t="s">
        <v>173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22</v>
      </c>
      <c r="BK154" s="149">
        <f>ROUND(L154*K154,2)</f>
        <v>0</v>
      </c>
      <c r="BL154" s="21" t="s">
        <v>178</v>
      </c>
      <c r="BM154" s="21" t="s">
        <v>1465</v>
      </c>
    </row>
    <row r="155" spans="2:65" s="10" customFormat="1" ht="16.5" customHeight="1">
      <c r="B155" s="150"/>
      <c r="C155" s="151"/>
      <c r="D155" s="151"/>
      <c r="E155" s="152" t="s">
        <v>5</v>
      </c>
      <c r="F155" s="241" t="s">
        <v>1466</v>
      </c>
      <c r="G155" s="242"/>
      <c r="H155" s="242"/>
      <c r="I155" s="242"/>
      <c r="J155" s="151"/>
      <c r="K155" s="153">
        <v>4</v>
      </c>
      <c r="L155" s="151"/>
      <c r="M155" s="151"/>
      <c r="N155" s="151"/>
      <c r="O155" s="151"/>
      <c r="P155" s="151"/>
      <c r="Q155" s="151"/>
      <c r="R155" s="154"/>
      <c r="T155" s="155"/>
      <c r="U155" s="151"/>
      <c r="V155" s="151"/>
      <c r="W155" s="151"/>
      <c r="X155" s="151"/>
      <c r="Y155" s="151"/>
      <c r="Z155" s="151"/>
      <c r="AA155" s="156"/>
      <c r="AT155" s="157" t="s">
        <v>181</v>
      </c>
      <c r="AU155" s="157" t="s">
        <v>123</v>
      </c>
      <c r="AV155" s="10" t="s">
        <v>123</v>
      </c>
      <c r="AW155" s="10" t="s">
        <v>33</v>
      </c>
      <c r="AX155" s="10" t="s">
        <v>75</v>
      </c>
      <c r="AY155" s="157" t="s">
        <v>173</v>
      </c>
    </row>
    <row r="156" spans="2:65" s="11" customFormat="1" ht="16.5" customHeight="1">
      <c r="B156" s="158"/>
      <c r="C156" s="159"/>
      <c r="D156" s="159"/>
      <c r="E156" s="160" t="s">
        <v>5</v>
      </c>
      <c r="F156" s="243" t="s">
        <v>182</v>
      </c>
      <c r="G156" s="244"/>
      <c r="H156" s="244"/>
      <c r="I156" s="244"/>
      <c r="J156" s="159"/>
      <c r="K156" s="161">
        <v>4</v>
      </c>
      <c r="L156" s="159"/>
      <c r="M156" s="159"/>
      <c r="N156" s="159"/>
      <c r="O156" s="159"/>
      <c r="P156" s="159"/>
      <c r="Q156" s="159"/>
      <c r="R156" s="162"/>
      <c r="T156" s="163"/>
      <c r="U156" s="159"/>
      <c r="V156" s="159"/>
      <c r="W156" s="159"/>
      <c r="X156" s="159"/>
      <c r="Y156" s="159"/>
      <c r="Z156" s="159"/>
      <c r="AA156" s="164"/>
      <c r="AT156" s="165" t="s">
        <v>181</v>
      </c>
      <c r="AU156" s="165" t="s">
        <v>123</v>
      </c>
      <c r="AV156" s="11" t="s">
        <v>178</v>
      </c>
      <c r="AW156" s="11" t="s">
        <v>33</v>
      </c>
      <c r="AX156" s="11" t="s">
        <v>22</v>
      </c>
      <c r="AY156" s="165" t="s">
        <v>173</v>
      </c>
    </row>
    <row r="157" spans="2:65" s="1" customFormat="1" ht="25.5" customHeight="1">
      <c r="B157" s="140"/>
      <c r="C157" s="141" t="s">
        <v>252</v>
      </c>
      <c r="D157" s="141" t="s">
        <v>174</v>
      </c>
      <c r="E157" s="142" t="s">
        <v>1467</v>
      </c>
      <c r="F157" s="239" t="s">
        <v>1468</v>
      </c>
      <c r="G157" s="239"/>
      <c r="H157" s="239"/>
      <c r="I157" s="239"/>
      <c r="J157" s="143" t="s">
        <v>209</v>
      </c>
      <c r="K157" s="144">
        <v>0.06</v>
      </c>
      <c r="L157" s="240"/>
      <c r="M157" s="240"/>
      <c r="N157" s="240">
        <f>ROUND(L157*K157,2)</f>
        <v>0</v>
      </c>
      <c r="O157" s="240"/>
      <c r="P157" s="240"/>
      <c r="Q157" s="240"/>
      <c r="R157" s="145"/>
      <c r="T157" s="146" t="s">
        <v>5</v>
      </c>
      <c r="U157" s="43" t="s">
        <v>40</v>
      </c>
      <c r="V157" s="147">
        <v>32.51</v>
      </c>
      <c r="W157" s="147">
        <f>V157*K157</f>
        <v>1.9505999999999999</v>
      </c>
      <c r="X157" s="147">
        <v>1.05871</v>
      </c>
      <c r="Y157" s="147">
        <f>X157*K157</f>
        <v>6.3522599999999999E-2</v>
      </c>
      <c r="Z157" s="147">
        <v>0</v>
      </c>
      <c r="AA157" s="148">
        <f>Z157*K157</f>
        <v>0</v>
      </c>
      <c r="AR157" s="21" t="s">
        <v>178</v>
      </c>
      <c r="AT157" s="21" t="s">
        <v>174</v>
      </c>
      <c r="AU157" s="21" t="s">
        <v>123</v>
      </c>
      <c r="AY157" s="21" t="s">
        <v>173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22</v>
      </c>
      <c r="BK157" s="149">
        <f>ROUND(L157*K157,2)</f>
        <v>0</v>
      </c>
      <c r="BL157" s="21" t="s">
        <v>178</v>
      </c>
      <c r="BM157" s="21" t="s">
        <v>1469</v>
      </c>
    </row>
    <row r="158" spans="2:65" s="10" customFormat="1" ht="16.5" customHeight="1">
      <c r="B158" s="150"/>
      <c r="C158" s="151"/>
      <c r="D158" s="151"/>
      <c r="E158" s="152" t="s">
        <v>5</v>
      </c>
      <c r="F158" s="241" t="s">
        <v>1470</v>
      </c>
      <c r="G158" s="242"/>
      <c r="H158" s="242"/>
      <c r="I158" s="242"/>
      <c r="J158" s="151"/>
      <c r="K158" s="153">
        <v>0.06</v>
      </c>
      <c r="L158" s="151"/>
      <c r="M158" s="151"/>
      <c r="N158" s="151"/>
      <c r="O158" s="151"/>
      <c r="P158" s="151"/>
      <c r="Q158" s="151"/>
      <c r="R158" s="154"/>
      <c r="T158" s="155"/>
      <c r="U158" s="151"/>
      <c r="V158" s="151"/>
      <c r="W158" s="151"/>
      <c r="X158" s="151"/>
      <c r="Y158" s="151"/>
      <c r="Z158" s="151"/>
      <c r="AA158" s="156"/>
      <c r="AT158" s="157" t="s">
        <v>181</v>
      </c>
      <c r="AU158" s="157" t="s">
        <v>123</v>
      </c>
      <c r="AV158" s="10" t="s">
        <v>123</v>
      </c>
      <c r="AW158" s="10" t="s">
        <v>33</v>
      </c>
      <c r="AX158" s="10" t="s">
        <v>75</v>
      </c>
      <c r="AY158" s="157" t="s">
        <v>173</v>
      </c>
    </row>
    <row r="159" spans="2:65" s="11" customFormat="1" ht="16.5" customHeight="1">
      <c r="B159" s="158"/>
      <c r="C159" s="159"/>
      <c r="D159" s="159"/>
      <c r="E159" s="160" t="s">
        <v>5</v>
      </c>
      <c r="F159" s="243" t="s">
        <v>182</v>
      </c>
      <c r="G159" s="244"/>
      <c r="H159" s="244"/>
      <c r="I159" s="244"/>
      <c r="J159" s="159"/>
      <c r="K159" s="161">
        <v>0.06</v>
      </c>
      <c r="L159" s="159"/>
      <c r="M159" s="159"/>
      <c r="N159" s="159"/>
      <c r="O159" s="159"/>
      <c r="P159" s="159"/>
      <c r="Q159" s="159"/>
      <c r="R159" s="162"/>
      <c r="T159" s="163"/>
      <c r="U159" s="159"/>
      <c r="V159" s="159"/>
      <c r="W159" s="159"/>
      <c r="X159" s="159"/>
      <c r="Y159" s="159"/>
      <c r="Z159" s="159"/>
      <c r="AA159" s="164"/>
      <c r="AT159" s="165" t="s">
        <v>181</v>
      </c>
      <c r="AU159" s="165" t="s">
        <v>123</v>
      </c>
      <c r="AV159" s="11" t="s">
        <v>178</v>
      </c>
      <c r="AW159" s="11" t="s">
        <v>33</v>
      </c>
      <c r="AX159" s="11" t="s">
        <v>22</v>
      </c>
      <c r="AY159" s="165" t="s">
        <v>173</v>
      </c>
    </row>
    <row r="160" spans="2:65" s="9" customFormat="1" ht="29.85" customHeight="1">
      <c r="B160" s="129"/>
      <c r="C160" s="130"/>
      <c r="D160" s="139" t="s">
        <v>1024</v>
      </c>
      <c r="E160" s="139"/>
      <c r="F160" s="139"/>
      <c r="G160" s="139"/>
      <c r="H160" s="139"/>
      <c r="I160" s="139"/>
      <c r="J160" s="139"/>
      <c r="K160" s="139"/>
      <c r="L160" s="139"/>
      <c r="M160" s="139"/>
      <c r="N160" s="259">
        <f>BK160</f>
        <v>0</v>
      </c>
      <c r="O160" s="260"/>
      <c r="P160" s="260"/>
      <c r="Q160" s="260"/>
      <c r="R160" s="132"/>
      <c r="T160" s="133"/>
      <c r="U160" s="130"/>
      <c r="V160" s="130"/>
      <c r="W160" s="134">
        <f>SUM(W161:W168)</f>
        <v>8.3569199999999988</v>
      </c>
      <c r="X160" s="130"/>
      <c r="Y160" s="134">
        <f>SUM(Y161:Y168)</f>
        <v>0.91670639999999992</v>
      </c>
      <c r="Z160" s="130"/>
      <c r="AA160" s="135">
        <f>SUM(AA161:AA168)</f>
        <v>0</v>
      </c>
      <c r="AR160" s="136" t="s">
        <v>22</v>
      </c>
      <c r="AT160" s="137" t="s">
        <v>74</v>
      </c>
      <c r="AU160" s="137" t="s">
        <v>22</v>
      </c>
      <c r="AY160" s="136" t="s">
        <v>173</v>
      </c>
      <c r="BK160" s="138">
        <f>SUM(BK161:BK168)</f>
        <v>0</v>
      </c>
    </row>
    <row r="161" spans="2:65" s="1" customFormat="1" ht="16.5" customHeight="1">
      <c r="B161" s="140"/>
      <c r="C161" s="141" t="s">
        <v>257</v>
      </c>
      <c r="D161" s="141" t="s">
        <v>174</v>
      </c>
      <c r="E161" s="142" t="s">
        <v>1471</v>
      </c>
      <c r="F161" s="239" t="s">
        <v>1472</v>
      </c>
      <c r="G161" s="239"/>
      <c r="H161" s="239"/>
      <c r="I161" s="239"/>
      <c r="J161" s="143" t="s">
        <v>249</v>
      </c>
      <c r="K161" s="144">
        <v>4</v>
      </c>
      <c r="L161" s="240"/>
      <c r="M161" s="240"/>
      <c r="N161" s="240">
        <f>ROUND(L161*K161,2)</f>
        <v>0</v>
      </c>
      <c r="O161" s="240"/>
      <c r="P161" s="240"/>
      <c r="Q161" s="240"/>
      <c r="R161" s="145"/>
      <c r="T161" s="146" t="s">
        <v>5</v>
      </c>
      <c r="U161" s="43" t="s">
        <v>40</v>
      </c>
      <c r="V161" s="147">
        <v>1.224</v>
      </c>
      <c r="W161" s="147">
        <f>V161*K161</f>
        <v>4.8959999999999999</v>
      </c>
      <c r="X161" s="147">
        <v>7.4999999999999997E-2</v>
      </c>
      <c r="Y161" s="147">
        <f>X161*K161</f>
        <v>0.3</v>
      </c>
      <c r="Z161" s="147">
        <v>0</v>
      </c>
      <c r="AA161" s="148">
        <f>Z161*K161</f>
        <v>0</v>
      </c>
      <c r="AR161" s="21" t="s">
        <v>178</v>
      </c>
      <c r="AT161" s="21" t="s">
        <v>174</v>
      </c>
      <c r="AU161" s="21" t="s">
        <v>123</v>
      </c>
      <c r="AY161" s="21" t="s">
        <v>173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1" t="s">
        <v>22</v>
      </c>
      <c r="BK161" s="149">
        <f>ROUND(L161*K161,2)</f>
        <v>0</v>
      </c>
      <c r="BL161" s="21" t="s">
        <v>178</v>
      </c>
      <c r="BM161" s="21" t="s">
        <v>1473</v>
      </c>
    </row>
    <row r="162" spans="2:65" s="1" customFormat="1" ht="25.5" customHeight="1">
      <c r="B162" s="140"/>
      <c r="C162" s="141" t="s">
        <v>262</v>
      </c>
      <c r="D162" s="141" t="s">
        <v>174</v>
      </c>
      <c r="E162" s="142" t="s">
        <v>1474</v>
      </c>
      <c r="F162" s="239" t="s">
        <v>1475</v>
      </c>
      <c r="G162" s="239"/>
      <c r="H162" s="239"/>
      <c r="I162" s="239"/>
      <c r="J162" s="143" t="s">
        <v>249</v>
      </c>
      <c r="K162" s="144">
        <v>6</v>
      </c>
      <c r="L162" s="240"/>
      <c r="M162" s="240"/>
      <c r="N162" s="240">
        <f>ROUND(L162*K162,2)</f>
        <v>0</v>
      </c>
      <c r="O162" s="240"/>
      <c r="P162" s="240"/>
      <c r="Q162" s="240"/>
      <c r="R162" s="145"/>
      <c r="T162" s="146" t="s">
        <v>5</v>
      </c>
      <c r="U162" s="43" t="s">
        <v>40</v>
      </c>
      <c r="V162" s="147">
        <v>0.379</v>
      </c>
      <c r="W162" s="147">
        <f>V162*K162</f>
        <v>2.274</v>
      </c>
      <c r="X162" s="147">
        <v>0.1016</v>
      </c>
      <c r="Y162" s="147">
        <f>X162*K162</f>
        <v>0.60959999999999992</v>
      </c>
      <c r="Z162" s="147">
        <v>0</v>
      </c>
      <c r="AA162" s="148">
        <f>Z162*K162</f>
        <v>0</v>
      </c>
      <c r="AR162" s="21" t="s">
        <v>178</v>
      </c>
      <c r="AT162" s="21" t="s">
        <v>174</v>
      </c>
      <c r="AU162" s="21" t="s">
        <v>123</v>
      </c>
      <c r="AY162" s="21" t="s">
        <v>173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1" t="s">
        <v>22</v>
      </c>
      <c r="BK162" s="149">
        <f>ROUND(L162*K162,2)</f>
        <v>0</v>
      </c>
      <c r="BL162" s="21" t="s">
        <v>178</v>
      </c>
      <c r="BM162" s="21" t="s">
        <v>1476</v>
      </c>
    </row>
    <row r="163" spans="2:65" s="10" customFormat="1" ht="16.5" customHeight="1">
      <c r="B163" s="150"/>
      <c r="C163" s="151"/>
      <c r="D163" s="151"/>
      <c r="E163" s="152" t="s">
        <v>5</v>
      </c>
      <c r="F163" s="241" t="s">
        <v>1477</v>
      </c>
      <c r="G163" s="242"/>
      <c r="H163" s="242"/>
      <c r="I163" s="242"/>
      <c r="J163" s="151"/>
      <c r="K163" s="153">
        <v>6</v>
      </c>
      <c r="L163" s="151"/>
      <c r="M163" s="151"/>
      <c r="N163" s="151"/>
      <c r="O163" s="151"/>
      <c r="P163" s="151"/>
      <c r="Q163" s="151"/>
      <c r="R163" s="154"/>
      <c r="T163" s="155"/>
      <c r="U163" s="151"/>
      <c r="V163" s="151"/>
      <c r="W163" s="151"/>
      <c r="X163" s="151"/>
      <c r="Y163" s="151"/>
      <c r="Z163" s="151"/>
      <c r="AA163" s="156"/>
      <c r="AT163" s="157" t="s">
        <v>181</v>
      </c>
      <c r="AU163" s="157" t="s">
        <v>123</v>
      </c>
      <c r="AV163" s="10" t="s">
        <v>123</v>
      </c>
      <c r="AW163" s="10" t="s">
        <v>33</v>
      </c>
      <c r="AX163" s="10" t="s">
        <v>75</v>
      </c>
      <c r="AY163" s="157" t="s">
        <v>173</v>
      </c>
    </row>
    <row r="164" spans="2:65" s="11" customFormat="1" ht="16.5" customHeight="1">
      <c r="B164" s="158"/>
      <c r="C164" s="159"/>
      <c r="D164" s="159"/>
      <c r="E164" s="160" t="s">
        <v>5</v>
      </c>
      <c r="F164" s="243" t="s">
        <v>182</v>
      </c>
      <c r="G164" s="244"/>
      <c r="H164" s="244"/>
      <c r="I164" s="244"/>
      <c r="J164" s="159"/>
      <c r="K164" s="161">
        <v>6</v>
      </c>
      <c r="L164" s="159"/>
      <c r="M164" s="159"/>
      <c r="N164" s="159"/>
      <c r="O164" s="159"/>
      <c r="P164" s="159"/>
      <c r="Q164" s="159"/>
      <c r="R164" s="162"/>
      <c r="T164" s="163"/>
      <c r="U164" s="159"/>
      <c r="V164" s="159"/>
      <c r="W164" s="159"/>
      <c r="X164" s="159"/>
      <c r="Y164" s="159"/>
      <c r="Z164" s="159"/>
      <c r="AA164" s="164"/>
      <c r="AT164" s="165" t="s">
        <v>181</v>
      </c>
      <c r="AU164" s="165" t="s">
        <v>123</v>
      </c>
      <c r="AV164" s="11" t="s">
        <v>178</v>
      </c>
      <c r="AW164" s="11" t="s">
        <v>33</v>
      </c>
      <c r="AX164" s="11" t="s">
        <v>22</v>
      </c>
      <c r="AY164" s="165" t="s">
        <v>173</v>
      </c>
    </row>
    <row r="165" spans="2:65" s="1" customFormat="1" ht="25.5" customHeight="1">
      <c r="B165" s="140"/>
      <c r="C165" s="141" t="s">
        <v>267</v>
      </c>
      <c r="D165" s="141" t="s">
        <v>174</v>
      </c>
      <c r="E165" s="142" t="s">
        <v>1478</v>
      </c>
      <c r="F165" s="239" t="s">
        <v>1515</v>
      </c>
      <c r="G165" s="239"/>
      <c r="H165" s="239"/>
      <c r="I165" s="239"/>
      <c r="J165" s="143" t="s">
        <v>235</v>
      </c>
      <c r="K165" s="144">
        <v>1.08</v>
      </c>
      <c r="L165" s="240"/>
      <c r="M165" s="240"/>
      <c r="N165" s="240">
        <f>ROUND(L165*K165,2)</f>
        <v>0</v>
      </c>
      <c r="O165" s="240"/>
      <c r="P165" s="240"/>
      <c r="Q165" s="240"/>
      <c r="R165" s="145"/>
      <c r="T165" s="146" t="s">
        <v>5</v>
      </c>
      <c r="U165" s="43" t="s">
        <v>40</v>
      </c>
      <c r="V165" s="147">
        <v>0.83899999999999997</v>
      </c>
      <c r="W165" s="147">
        <f>V165*K165</f>
        <v>0.90612000000000004</v>
      </c>
      <c r="X165" s="147">
        <v>6.5799999999999999E-3</v>
      </c>
      <c r="Y165" s="147">
        <f>X165*K165</f>
        <v>7.1064000000000006E-3</v>
      </c>
      <c r="Z165" s="147">
        <v>0</v>
      </c>
      <c r="AA165" s="148">
        <f>Z165*K165</f>
        <v>0</v>
      </c>
      <c r="AR165" s="21" t="s">
        <v>178</v>
      </c>
      <c r="AT165" s="21" t="s">
        <v>174</v>
      </c>
      <c r="AU165" s="21" t="s">
        <v>123</v>
      </c>
      <c r="AY165" s="21" t="s">
        <v>173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22</v>
      </c>
      <c r="BK165" s="149">
        <f>ROUND(L165*K165,2)</f>
        <v>0</v>
      </c>
      <c r="BL165" s="21" t="s">
        <v>178</v>
      </c>
      <c r="BM165" s="21" t="s">
        <v>1479</v>
      </c>
    </row>
    <row r="166" spans="2:65" s="10" customFormat="1" ht="16.5" customHeight="1">
      <c r="B166" s="150"/>
      <c r="C166" s="151"/>
      <c r="D166" s="151"/>
      <c r="E166" s="152" t="s">
        <v>5</v>
      </c>
      <c r="F166" s="241" t="s">
        <v>1480</v>
      </c>
      <c r="G166" s="242"/>
      <c r="H166" s="242"/>
      <c r="I166" s="242"/>
      <c r="J166" s="151"/>
      <c r="K166" s="153">
        <v>1.08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181</v>
      </c>
      <c r="AU166" s="157" t="s">
        <v>123</v>
      </c>
      <c r="AV166" s="10" t="s">
        <v>123</v>
      </c>
      <c r="AW166" s="10" t="s">
        <v>33</v>
      </c>
      <c r="AX166" s="10" t="s">
        <v>75</v>
      </c>
      <c r="AY166" s="157" t="s">
        <v>173</v>
      </c>
    </row>
    <row r="167" spans="2:65" s="11" customFormat="1" ht="16.5" customHeight="1">
      <c r="B167" s="158"/>
      <c r="C167" s="159"/>
      <c r="D167" s="159"/>
      <c r="E167" s="160" t="s">
        <v>5</v>
      </c>
      <c r="F167" s="243" t="s">
        <v>182</v>
      </c>
      <c r="G167" s="244"/>
      <c r="H167" s="244"/>
      <c r="I167" s="244"/>
      <c r="J167" s="159"/>
      <c r="K167" s="161">
        <v>1.08</v>
      </c>
      <c r="L167" s="159"/>
      <c r="M167" s="159"/>
      <c r="N167" s="159"/>
      <c r="O167" s="159"/>
      <c r="P167" s="159"/>
      <c r="Q167" s="159"/>
      <c r="R167" s="162"/>
      <c r="T167" s="163"/>
      <c r="U167" s="159"/>
      <c r="V167" s="159"/>
      <c r="W167" s="159"/>
      <c r="X167" s="159"/>
      <c r="Y167" s="159"/>
      <c r="Z167" s="159"/>
      <c r="AA167" s="164"/>
      <c r="AT167" s="165" t="s">
        <v>181</v>
      </c>
      <c r="AU167" s="165" t="s">
        <v>123</v>
      </c>
      <c r="AV167" s="11" t="s">
        <v>178</v>
      </c>
      <c r="AW167" s="11" t="s">
        <v>33</v>
      </c>
      <c r="AX167" s="11" t="s">
        <v>22</v>
      </c>
      <c r="AY167" s="165" t="s">
        <v>173</v>
      </c>
    </row>
    <row r="168" spans="2:65" s="1" customFormat="1" ht="25.5" customHeight="1">
      <c r="B168" s="140"/>
      <c r="C168" s="141" t="s">
        <v>272</v>
      </c>
      <c r="D168" s="141" t="s">
        <v>174</v>
      </c>
      <c r="E168" s="142" t="s">
        <v>1481</v>
      </c>
      <c r="F168" s="239" t="s">
        <v>1516</v>
      </c>
      <c r="G168" s="239"/>
      <c r="H168" s="239"/>
      <c r="I168" s="239"/>
      <c r="J168" s="143" t="s">
        <v>235</v>
      </c>
      <c r="K168" s="144">
        <v>1.08</v>
      </c>
      <c r="L168" s="240"/>
      <c r="M168" s="240"/>
      <c r="N168" s="240">
        <f>ROUND(L168*K168,2)</f>
        <v>0</v>
      </c>
      <c r="O168" s="240"/>
      <c r="P168" s="240"/>
      <c r="Q168" s="240"/>
      <c r="R168" s="145"/>
      <c r="T168" s="146" t="s">
        <v>5</v>
      </c>
      <c r="U168" s="43" t="s">
        <v>40</v>
      </c>
      <c r="V168" s="147">
        <v>0.26</v>
      </c>
      <c r="W168" s="147">
        <f>V168*K168</f>
        <v>0.28080000000000005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178</v>
      </c>
      <c r="AT168" s="21" t="s">
        <v>174</v>
      </c>
      <c r="AU168" s="21" t="s">
        <v>123</v>
      </c>
      <c r="AY168" s="21" t="s">
        <v>173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22</v>
      </c>
      <c r="BK168" s="149">
        <f>ROUND(L168*K168,2)</f>
        <v>0</v>
      </c>
      <c r="BL168" s="21" t="s">
        <v>178</v>
      </c>
      <c r="BM168" s="21" t="s">
        <v>1482</v>
      </c>
    </row>
    <row r="169" spans="2:65" s="9" customFormat="1" ht="29.85" customHeight="1">
      <c r="B169" s="129"/>
      <c r="C169" s="130"/>
      <c r="D169" s="139" t="s">
        <v>1354</v>
      </c>
      <c r="E169" s="139"/>
      <c r="F169" s="139"/>
      <c r="G169" s="139"/>
      <c r="H169" s="139"/>
      <c r="I169" s="139"/>
      <c r="J169" s="139"/>
      <c r="K169" s="139"/>
      <c r="L169" s="139"/>
      <c r="M169" s="139"/>
      <c r="N169" s="251">
        <f>BK169</f>
        <v>0</v>
      </c>
      <c r="O169" s="252"/>
      <c r="P169" s="252"/>
      <c r="Q169" s="252"/>
      <c r="R169" s="132"/>
      <c r="T169" s="133"/>
      <c r="U169" s="130"/>
      <c r="V169" s="130"/>
      <c r="W169" s="134">
        <f>SUM(W170:W174)</f>
        <v>31.518000000000001</v>
      </c>
      <c r="X169" s="130"/>
      <c r="Y169" s="134">
        <f>SUM(Y170:Y174)</f>
        <v>5.2435239999999999</v>
      </c>
      <c r="Z169" s="130"/>
      <c r="AA169" s="135">
        <f>SUM(AA170:AA174)</f>
        <v>0</v>
      </c>
      <c r="AR169" s="136" t="s">
        <v>22</v>
      </c>
      <c r="AT169" s="137" t="s">
        <v>74</v>
      </c>
      <c r="AU169" s="137" t="s">
        <v>22</v>
      </c>
      <c r="AY169" s="136" t="s">
        <v>173</v>
      </c>
      <c r="BK169" s="138">
        <f>SUM(BK170:BK174)</f>
        <v>0</v>
      </c>
    </row>
    <row r="170" spans="2:65" s="1" customFormat="1" ht="16.5" customHeight="1">
      <c r="B170" s="140"/>
      <c r="C170" s="141" t="s">
        <v>10</v>
      </c>
      <c r="D170" s="141" t="s">
        <v>174</v>
      </c>
      <c r="E170" s="142" t="s">
        <v>1483</v>
      </c>
      <c r="F170" s="239" t="s">
        <v>1484</v>
      </c>
      <c r="G170" s="239"/>
      <c r="H170" s="239"/>
      <c r="I170" s="239"/>
      <c r="J170" s="143" t="s">
        <v>235</v>
      </c>
      <c r="K170" s="144">
        <v>103</v>
      </c>
      <c r="L170" s="240"/>
      <c r="M170" s="240"/>
      <c r="N170" s="240">
        <f>ROUND(L170*K170,2)</f>
        <v>0</v>
      </c>
      <c r="O170" s="240"/>
      <c r="P170" s="240"/>
      <c r="Q170" s="240"/>
      <c r="R170" s="145"/>
      <c r="T170" s="146" t="s">
        <v>5</v>
      </c>
      <c r="U170" s="43" t="s">
        <v>40</v>
      </c>
      <c r="V170" s="147">
        <v>2.9000000000000001E-2</v>
      </c>
      <c r="W170" s="147">
        <f>V170*K170</f>
        <v>2.9870000000000001</v>
      </c>
      <c r="X170" s="147">
        <v>0</v>
      </c>
      <c r="Y170" s="147">
        <f>X170*K170</f>
        <v>0</v>
      </c>
      <c r="Z170" s="147">
        <v>0</v>
      </c>
      <c r="AA170" s="148">
        <f>Z170*K170</f>
        <v>0</v>
      </c>
      <c r="AR170" s="21" t="s">
        <v>178</v>
      </c>
      <c r="AT170" s="21" t="s">
        <v>174</v>
      </c>
      <c r="AU170" s="21" t="s">
        <v>123</v>
      </c>
      <c r="AY170" s="21" t="s">
        <v>173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1" t="s">
        <v>22</v>
      </c>
      <c r="BK170" s="149">
        <f>ROUND(L170*K170,2)</f>
        <v>0</v>
      </c>
      <c r="BL170" s="21" t="s">
        <v>178</v>
      </c>
      <c r="BM170" s="21" t="s">
        <v>1485</v>
      </c>
    </row>
    <row r="171" spans="2:65" s="10" customFormat="1" ht="16.5" customHeight="1">
      <c r="B171" s="150"/>
      <c r="C171" s="151"/>
      <c r="D171" s="151"/>
      <c r="E171" s="152" t="s">
        <v>5</v>
      </c>
      <c r="F171" s="241" t="s">
        <v>657</v>
      </c>
      <c r="G171" s="242"/>
      <c r="H171" s="242"/>
      <c r="I171" s="242"/>
      <c r="J171" s="151"/>
      <c r="K171" s="153">
        <v>103</v>
      </c>
      <c r="L171" s="151"/>
      <c r="M171" s="151"/>
      <c r="N171" s="151"/>
      <c r="O171" s="151"/>
      <c r="P171" s="151"/>
      <c r="Q171" s="151"/>
      <c r="R171" s="154"/>
      <c r="T171" s="155"/>
      <c r="U171" s="151"/>
      <c r="V171" s="151"/>
      <c r="W171" s="151"/>
      <c r="X171" s="151"/>
      <c r="Y171" s="151"/>
      <c r="Z171" s="151"/>
      <c r="AA171" s="156"/>
      <c r="AT171" s="157" t="s">
        <v>181</v>
      </c>
      <c r="AU171" s="157" t="s">
        <v>123</v>
      </c>
      <c r="AV171" s="10" t="s">
        <v>123</v>
      </c>
      <c r="AW171" s="10" t="s">
        <v>33</v>
      </c>
      <c r="AX171" s="10" t="s">
        <v>75</v>
      </c>
      <c r="AY171" s="157" t="s">
        <v>173</v>
      </c>
    </row>
    <row r="172" spans="2:65" s="11" customFormat="1" ht="16.5" customHeight="1">
      <c r="B172" s="158"/>
      <c r="C172" s="159"/>
      <c r="D172" s="159"/>
      <c r="E172" s="160" t="s">
        <v>5</v>
      </c>
      <c r="F172" s="243" t="s">
        <v>182</v>
      </c>
      <c r="G172" s="244"/>
      <c r="H172" s="244"/>
      <c r="I172" s="244"/>
      <c r="J172" s="159"/>
      <c r="K172" s="161">
        <v>103</v>
      </c>
      <c r="L172" s="159"/>
      <c r="M172" s="159"/>
      <c r="N172" s="159"/>
      <c r="O172" s="159"/>
      <c r="P172" s="159"/>
      <c r="Q172" s="159"/>
      <c r="R172" s="162"/>
      <c r="T172" s="163"/>
      <c r="U172" s="159"/>
      <c r="V172" s="159"/>
      <c r="W172" s="159"/>
      <c r="X172" s="159"/>
      <c r="Y172" s="159"/>
      <c r="Z172" s="159"/>
      <c r="AA172" s="164"/>
      <c r="AT172" s="165" t="s">
        <v>181</v>
      </c>
      <c r="AU172" s="165" t="s">
        <v>123</v>
      </c>
      <c r="AV172" s="11" t="s">
        <v>178</v>
      </c>
      <c r="AW172" s="11" t="s">
        <v>33</v>
      </c>
      <c r="AX172" s="11" t="s">
        <v>22</v>
      </c>
      <c r="AY172" s="165" t="s">
        <v>173</v>
      </c>
    </row>
    <row r="173" spans="2:65" s="1" customFormat="1" ht="38.25" customHeight="1">
      <c r="B173" s="140"/>
      <c r="C173" s="141" t="s">
        <v>280</v>
      </c>
      <c r="D173" s="141" t="s">
        <v>174</v>
      </c>
      <c r="E173" s="142" t="s">
        <v>1486</v>
      </c>
      <c r="F173" s="239" t="s">
        <v>1487</v>
      </c>
      <c r="G173" s="239"/>
      <c r="H173" s="239"/>
      <c r="I173" s="239"/>
      <c r="J173" s="143" t="s">
        <v>235</v>
      </c>
      <c r="K173" s="144">
        <v>103</v>
      </c>
      <c r="L173" s="240"/>
      <c r="M173" s="240"/>
      <c r="N173" s="240">
        <f>ROUND(L173*K173,2)</f>
        <v>0</v>
      </c>
      <c r="O173" s="240"/>
      <c r="P173" s="240"/>
      <c r="Q173" s="240"/>
      <c r="R173" s="145"/>
      <c r="T173" s="146" t="s">
        <v>5</v>
      </c>
      <c r="U173" s="43" t="s">
        <v>40</v>
      </c>
      <c r="V173" s="147">
        <v>0.27700000000000002</v>
      </c>
      <c r="W173" s="147">
        <f>V173*K173</f>
        <v>28.531000000000002</v>
      </c>
      <c r="X173" s="147">
        <v>0.04</v>
      </c>
      <c r="Y173" s="147">
        <f>X173*K173</f>
        <v>4.12</v>
      </c>
      <c r="Z173" s="147">
        <v>0</v>
      </c>
      <c r="AA173" s="148">
        <f>Z173*K173</f>
        <v>0</v>
      </c>
      <c r="AR173" s="21" t="s">
        <v>178</v>
      </c>
      <c r="AT173" s="21" t="s">
        <v>174</v>
      </c>
      <c r="AU173" s="21" t="s">
        <v>123</v>
      </c>
      <c r="AY173" s="21" t="s">
        <v>173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1" t="s">
        <v>22</v>
      </c>
      <c r="BK173" s="149">
        <f>ROUND(L173*K173,2)</f>
        <v>0</v>
      </c>
      <c r="BL173" s="21" t="s">
        <v>178</v>
      </c>
      <c r="BM173" s="21" t="s">
        <v>1488</v>
      </c>
    </row>
    <row r="174" spans="2:65" s="1" customFormat="1" ht="16.5" customHeight="1">
      <c r="B174" s="140"/>
      <c r="C174" s="166" t="s">
        <v>284</v>
      </c>
      <c r="D174" s="166" t="s">
        <v>218</v>
      </c>
      <c r="E174" s="167" t="s">
        <v>1489</v>
      </c>
      <c r="F174" s="247" t="s">
        <v>1490</v>
      </c>
      <c r="G174" s="247"/>
      <c r="H174" s="247"/>
      <c r="I174" s="247"/>
      <c r="J174" s="168" t="s">
        <v>235</v>
      </c>
      <c r="K174" s="169">
        <v>104.03</v>
      </c>
      <c r="L174" s="248"/>
      <c r="M174" s="248"/>
      <c r="N174" s="248">
        <f>ROUND(L174*K174,2)</f>
        <v>0</v>
      </c>
      <c r="O174" s="240"/>
      <c r="P174" s="240"/>
      <c r="Q174" s="240"/>
      <c r="R174" s="145"/>
      <c r="T174" s="146" t="s">
        <v>5</v>
      </c>
      <c r="U174" s="43" t="s">
        <v>40</v>
      </c>
      <c r="V174" s="147">
        <v>0</v>
      </c>
      <c r="W174" s="147">
        <f>V174*K174</f>
        <v>0</v>
      </c>
      <c r="X174" s="147">
        <v>1.0800000000000001E-2</v>
      </c>
      <c r="Y174" s="147">
        <f>X174*K174</f>
        <v>1.123524</v>
      </c>
      <c r="Z174" s="147">
        <v>0</v>
      </c>
      <c r="AA174" s="148">
        <f>Z174*K174</f>
        <v>0</v>
      </c>
      <c r="AR174" s="21" t="s">
        <v>212</v>
      </c>
      <c r="AT174" s="21" t="s">
        <v>218</v>
      </c>
      <c r="AU174" s="21" t="s">
        <v>123</v>
      </c>
      <c r="AY174" s="21" t="s">
        <v>173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1" t="s">
        <v>22</v>
      </c>
      <c r="BK174" s="149">
        <f>ROUND(L174*K174,2)</f>
        <v>0</v>
      </c>
      <c r="BL174" s="21" t="s">
        <v>178</v>
      </c>
      <c r="BM174" s="21" t="s">
        <v>1491</v>
      </c>
    </row>
    <row r="175" spans="2:65" s="9" customFormat="1" ht="29.85" customHeight="1">
      <c r="B175" s="129"/>
      <c r="C175" s="130"/>
      <c r="D175" s="139" t="s">
        <v>139</v>
      </c>
      <c r="E175" s="139"/>
      <c r="F175" s="139"/>
      <c r="G175" s="139"/>
      <c r="H175" s="139"/>
      <c r="I175" s="139"/>
      <c r="J175" s="139"/>
      <c r="K175" s="139"/>
      <c r="L175" s="139"/>
      <c r="M175" s="139"/>
      <c r="N175" s="251">
        <f>BK175</f>
        <v>0</v>
      </c>
      <c r="O175" s="252"/>
      <c r="P175" s="252"/>
      <c r="Q175" s="252"/>
      <c r="R175" s="132"/>
      <c r="T175" s="133"/>
      <c r="U175" s="130"/>
      <c r="V175" s="130"/>
      <c r="W175" s="134">
        <f>W176</f>
        <v>1.48</v>
      </c>
      <c r="X175" s="130"/>
      <c r="Y175" s="134">
        <f>Y176</f>
        <v>0.06</v>
      </c>
      <c r="Z175" s="130"/>
      <c r="AA175" s="135">
        <f>AA176</f>
        <v>0</v>
      </c>
      <c r="AR175" s="136" t="s">
        <v>22</v>
      </c>
      <c r="AT175" s="137" t="s">
        <v>74</v>
      </c>
      <c r="AU175" s="137" t="s">
        <v>22</v>
      </c>
      <c r="AY175" s="136" t="s">
        <v>173</v>
      </c>
      <c r="BK175" s="138">
        <f>BK176</f>
        <v>0</v>
      </c>
    </row>
    <row r="176" spans="2:65" s="1" customFormat="1" ht="25.5" customHeight="1">
      <c r="B176" s="140"/>
      <c r="C176" s="141" t="s">
        <v>289</v>
      </c>
      <c r="D176" s="141" t="s">
        <v>174</v>
      </c>
      <c r="E176" s="142" t="s">
        <v>1492</v>
      </c>
      <c r="F176" s="239" t="s">
        <v>1493</v>
      </c>
      <c r="G176" s="239"/>
      <c r="H176" s="239"/>
      <c r="I176" s="239"/>
      <c r="J176" s="143" t="s">
        <v>249</v>
      </c>
      <c r="K176" s="144">
        <v>4</v>
      </c>
      <c r="L176" s="240"/>
      <c r="M176" s="240"/>
      <c r="N176" s="240">
        <f>ROUND(L176*K176,2)</f>
        <v>0</v>
      </c>
      <c r="O176" s="240"/>
      <c r="P176" s="240"/>
      <c r="Q176" s="240"/>
      <c r="R176" s="145"/>
      <c r="T176" s="146" t="s">
        <v>5</v>
      </c>
      <c r="U176" s="43" t="s">
        <v>40</v>
      </c>
      <c r="V176" s="147">
        <v>0.37</v>
      </c>
      <c r="W176" s="147">
        <f>V176*K176</f>
        <v>1.48</v>
      </c>
      <c r="X176" s="147">
        <v>1.4999999999999999E-2</v>
      </c>
      <c r="Y176" s="147">
        <f>X176*K176</f>
        <v>0.06</v>
      </c>
      <c r="Z176" s="147">
        <v>0</v>
      </c>
      <c r="AA176" s="148">
        <f>Z176*K176</f>
        <v>0</v>
      </c>
      <c r="AR176" s="21" t="s">
        <v>178</v>
      </c>
      <c r="AT176" s="21" t="s">
        <v>174</v>
      </c>
      <c r="AU176" s="21" t="s">
        <v>123</v>
      </c>
      <c r="AY176" s="21" t="s">
        <v>173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1" t="s">
        <v>22</v>
      </c>
      <c r="BK176" s="149">
        <f>ROUND(L176*K176,2)</f>
        <v>0</v>
      </c>
      <c r="BL176" s="21" t="s">
        <v>178</v>
      </c>
      <c r="BM176" s="21" t="s">
        <v>1494</v>
      </c>
    </row>
    <row r="177" spans="2:65" s="9" customFormat="1" ht="29.85" customHeight="1">
      <c r="B177" s="129"/>
      <c r="C177" s="130"/>
      <c r="D177" s="139" t="s">
        <v>141</v>
      </c>
      <c r="E177" s="139"/>
      <c r="F177" s="139"/>
      <c r="G177" s="139"/>
      <c r="H177" s="139"/>
      <c r="I177" s="139"/>
      <c r="J177" s="139"/>
      <c r="K177" s="139"/>
      <c r="L177" s="139"/>
      <c r="M177" s="139"/>
      <c r="N177" s="251">
        <f>BK177</f>
        <v>0</v>
      </c>
      <c r="O177" s="252"/>
      <c r="P177" s="252"/>
      <c r="Q177" s="252"/>
      <c r="R177" s="132"/>
      <c r="T177" s="133"/>
      <c r="U177" s="130"/>
      <c r="V177" s="130"/>
      <c r="W177" s="134">
        <f>W178</f>
        <v>5.4857459999999998</v>
      </c>
      <c r="X177" s="130"/>
      <c r="Y177" s="134">
        <f>Y178</f>
        <v>0</v>
      </c>
      <c r="Z177" s="130"/>
      <c r="AA177" s="135">
        <f>AA178</f>
        <v>0</v>
      </c>
      <c r="AR177" s="136" t="s">
        <v>22</v>
      </c>
      <c r="AT177" s="137" t="s">
        <v>74</v>
      </c>
      <c r="AU177" s="137" t="s">
        <v>22</v>
      </c>
      <c r="AY177" s="136" t="s">
        <v>173</v>
      </c>
      <c r="BK177" s="138">
        <f>BK178</f>
        <v>0</v>
      </c>
    </row>
    <row r="178" spans="2:65" s="1" customFormat="1" ht="25.5" customHeight="1">
      <c r="B178" s="140"/>
      <c r="C178" s="141" t="s">
        <v>294</v>
      </c>
      <c r="D178" s="141" t="s">
        <v>174</v>
      </c>
      <c r="E178" s="142" t="s">
        <v>1374</v>
      </c>
      <c r="F178" s="239" t="s">
        <v>1375</v>
      </c>
      <c r="G178" s="239"/>
      <c r="H178" s="239"/>
      <c r="I178" s="239"/>
      <c r="J178" s="143" t="s">
        <v>209</v>
      </c>
      <c r="K178" s="144">
        <v>13.818</v>
      </c>
      <c r="L178" s="240"/>
      <c r="M178" s="240"/>
      <c r="N178" s="240">
        <f>ROUND(L178*K178,2)</f>
        <v>0</v>
      </c>
      <c r="O178" s="240"/>
      <c r="P178" s="240"/>
      <c r="Q178" s="240"/>
      <c r="R178" s="145"/>
      <c r="T178" s="146" t="s">
        <v>5</v>
      </c>
      <c r="U178" s="180" t="s">
        <v>40</v>
      </c>
      <c r="V178" s="181">
        <v>0.39700000000000002</v>
      </c>
      <c r="W178" s="181">
        <f>V178*K178</f>
        <v>5.4857459999999998</v>
      </c>
      <c r="X178" s="181">
        <v>0</v>
      </c>
      <c r="Y178" s="181">
        <f>X178*K178</f>
        <v>0</v>
      </c>
      <c r="Z178" s="181">
        <v>0</v>
      </c>
      <c r="AA178" s="182">
        <f>Z178*K178</f>
        <v>0</v>
      </c>
      <c r="AR178" s="21" t="s">
        <v>178</v>
      </c>
      <c r="AT178" s="21" t="s">
        <v>174</v>
      </c>
      <c r="AU178" s="21" t="s">
        <v>123</v>
      </c>
      <c r="AY178" s="21" t="s">
        <v>173</v>
      </c>
      <c r="BE178" s="149">
        <f>IF(U178="základní",N178,0)</f>
        <v>0</v>
      </c>
      <c r="BF178" s="149">
        <f>IF(U178="snížená",N178,0)</f>
        <v>0</v>
      </c>
      <c r="BG178" s="149">
        <f>IF(U178="zákl. přenesená",N178,0)</f>
        <v>0</v>
      </c>
      <c r="BH178" s="149">
        <f>IF(U178="sníž. přenesená",N178,0)</f>
        <v>0</v>
      </c>
      <c r="BI178" s="149">
        <f>IF(U178="nulová",N178,0)</f>
        <v>0</v>
      </c>
      <c r="BJ178" s="21" t="s">
        <v>22</v>
      </c>
      <c r="BK178" s="149">
        <f>ROUND(L178*K178,2)</f>
        <v>0</v>
      </c>
      <c r="BL178" s="21" t="s">
        <v>178</v>
      </c>
      <c r="BM178" s="21" t="s">
        <v>1495</v>
      </c>
    </row>
    <row r="179" spans="2:65" s="1" customFormat="1" ht="6.95" customHeight="1"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60"/>
    </row>
  </sheetData>
  <mergeCells count="170">
    <mergeCell ref="H1:K1"/>
    <mergeCell ref="S2:AC2"/>
    <mergeCell ref="F178:I178"/>
    <mergeCell ref="L178:M178"/>
    <mergeCell ref="N178:Q178"/>
    <mergeCell ref="N116:Q116"/>
    <mergeCell ref="N117:Q117"/>
    <mergeCell ref="N118:Q118"/>
    <mergeCell ref="N146:Q146"/>
    <mergeCell ref="N160:Q160"/>
    <mergeCell ref="N169:Q169"/>
    <mergeCell ref="N175:Q175"/>
    <mergeCell ref="N177:Q177"/>
    <mergeCell ref="F173:I173"/>
    <mergeCell ref="L173:M173"/>
    <mergeCell ref="N173:Q173"/>
    <mergeCell ref="F174:I174"/>
    <mergeCell ref="L174:M174"/>
    <mergeCell ref="N174:Q174"/>
    <mergeCell ref="F176:I176"/>
    <mergeCell ref="L176:M176"/>
    <mergeCell ref="N176:Q176"/>
    <mergeCell ref="F167:I167"/>
    <mergeCell ref="F168:I168"/>
    <mergeCell ref="L168:M168"/>
    <mergeCell ref="N168:Q168"/>
    <mergeCell ref="F170:I170"/>
    <mergeCell ref="L170:M170"/>
    <mergeCell ref="N170:Q170"/>
    <mergeCell ref="F171:I171"/>
    <mergeCell ref="F172:I172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F156:I156"/>
    <mergeCell ref="F157:I157"/>
    <mergeCell ref="L157:M157"/>
    <mergeCell ref="N157:Q157"/>
    <mergeCell ref="F158:I158"/>
    <mergeCell ref="F159:I159"/>
    <mergeCell ref="F161:I161"/>
    <mergeCell ref="L161:M161"/>
    <mergeCell ref="N161:Q161"/>
    <mergeCell ref="F151:I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45:I145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24:I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9"/>
  <sheetViews>
    <sheetView showGridLines="0" workbookViewId="0">
      <pane ySplit="1" topLeftCell="A109" activePane="bottomLeft" state="frozen"/>
      <selection pane="bottomLeft" activeCell="M124" sqref="M1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118</v>
      </c>
      <c r="G1" s="16"/>
      <c r="H1" s="255" t="s">
        <v>119</v>
      </c>
      <c r="I1" s="255"/>
      <c r="J1" s="255"/>
      <c r="K1" s="255"/>
      <c r="L1" s="16" t="s">
        <v>120</v>
      </c>
      <c r="M1" s="14"/>
      <c r="N1" s="14"/>
      <c r="O1" s="15" t="s">
        <v>121</v>
      </c>
      <c r="P1" s="14"/>
      <c r="Q1" s="14"/>
      <c r="R1" s="14"/>
      <c r="S1" s="16" t="s">
        <v>122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184" t="s">
        <v>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S2" s="215" t="s">
        <v>8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T2" s="21" t="s">
        <v>113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123</v>
      </c>
    </row>
    <row r="4" spans="1:66" ht="36.950000000000003" customHeight="1">
      <c r="B4" s="25"/>
      <c r="C4" s="186" t="s">
        <v>124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26"/>
      <c r="T4" s="20" t="s">
        <v>13</v>
      </c>
      <c r="AT4" s="21" t="s">
        <v>6</v>
      </c>
    </row>
    <row r="5" spans="1:66" ht="6.95" customHeight="1">
      <c r="B5" s="25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6"/>
    </row>
    <row r="6" spans="1:66" ht="25.35" customHeight="1">
      <c r="B6" s="25"/>
      <c r="C6" s="27"/>
      <c r="D6" s="31" t="s">
        <v>17</v>
      </c>
      <c r="E6" s="27"/>
      <c r="F6" s="221" t="str">
        <f>'Rekapitulace stavby'!K6</f>
        <v>Rekonstrukce objektu Na Chvalce</v>
      </c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7"/>
      <c r="R6" s="26"/>
    </row>
    <row r="7" spans="1:66" s="1" customFormat="1" ht="32.85" customHeight="1">
      <c r="B7" s="34"/>
      <c r="C7" s="35"/>
      <c r="D7" s="30" t="s">
        <v>125</v>
      </c>
      <c r="E7" s="35"/>
      <c r="F7" s="190" t="s">
        <v>1496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5"/>
      <c r="R7" s="36"/>
    </row>
    <row r="8" spans="1:66" s="1" customFormat="1" ht="14.45" customHeight="1">
      <c r="B8" s="34"/>
      <c r="C8" s="35"/>
      <c r="D8" s="31" t="s">
        <v>20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21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24">
        <f>'Rekapitulace stavby'!AN8</f>
        <v>43108</v>
      </c>
      <c r="P9" s="224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28</v>
      </c>
      <c r="E11" s="35"/>
      <c r="F11" s="35"/>
      <c r="G11" s="35"/>
      <c r="H11" s="35"/>
      <c r="I11" s="35"/>
      <c r="J11" s="35"/>
      <c r="K11" s="35"/>
      <c r="L11" s="35"/>
      <c r="M11" s="31" t="s">
        <v>29</v>
      </c>
      <c r="N11" s="35"/>
      <c r="O11" s="188" t="str">
        <f>IF('Rekapitulace stavby'!AN10="","",'Rekapitulace stavby'!AN10)</f>
        <v/>
      </c>
      <c r="P11" s="188"/>
      <c r="Q11" s="35"/>
      <c r="R11" s="36"/>
    </row>
    <row r="12" spans="1:66" s="1" customFormat="1" ht="18" customHeight="1">
      <c r="B12" s="34"/>
      <c r="C12" s="35"/>
      <c r="D12" s="35"/>
      <c r="E12" s="29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31" t="s">
        <v>30</v>
      </c>
      <c r="N12" s="35"/>
      <c r="O12" s="188" t="str">
        <f>IF('Rekapitulace stavby'!AN11="","",'Rekapitulace stavby'!AN11)</f>
        <v/>
      </c>
      <c r="P12" s="188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31</v>
      </c>
      <c r="E14" s="35"/>
      <c r="F14" s="35"/>
      <c r="G14" s="35"/>
      <c r="H14" s="35"/>
      <c r="I14" s="35"/>
      <c r="J14" s="35"/>
      <c r="K14" s="35"/>
      <c r="L14" s="35"/>
      <c r="M14" s="31" t="s">
        <v>29</v>
      </c>
      <c r="N14" s="35"/>
      <c r="O14" s="188" t="str">
        <f>IF('Rekapitulace stavby'!AN13="","",'Rekapitulace stavby'!AN13)</f>
        <v/>
      </c>
      <c r="P14" s="188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30</v>
      </c>
      <c r="N15" s="35"/>
      <c r="O15" s="188" t="str">
        <f>IF('Rekapitulace stavby'!AN14="","",'Rekapitulace stavby'!AN14)</f>
        <v/>
      </c>
      <c r="P15" s="188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32</v>
      </c>
      <c r="E17" s="35"/>
      <c r="F17" s="35"/>
      <c r="G17" s="35"/>
      <c r="H17" s="35"/>
      <c r="I17" s="35"/>
      <c r="J17" s="35"/>
      <c r="K17" s="35"/>
      <c r="L17" s="35"/>
      <c r="M17" s="31" t="s">
        <v>29</v>
      </c>
      <c r="N17" s="35"/>
      <c r="O17" s="188" t="str">
        <f>IF('Rekapitulace stavby'!AN16="","",'Rekapitulace stavby'!AN16)</f>
        <v/>
      </c>
      <c r="P17" s="188"/>
      <c r="Q17" s="35"/>
      <c r="R17" s="36"/>
    </row>
    <row r="18" spans="2:18" s="1" customFormat="1" ht="18" customHeight="1">
      <c r="B18" s="34"/>
      <c r="C18" s="35"/>
      <c r="D18" s="35"/>
      <c r="E18" s="29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31" t="s">
        <v>30</v>
      </c>
      <c r="N18" s="35"/>
      <c r="O18" s="188" t="str">
        <f>IF('Rekapitulace stavby'!AN17="","",'Rekapitulace stavby'!AN17)</f>
        <v/>
      </c>
      <c r="P18" s="188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34</v>
      </c>
      <c r="E20" s="35"/>
      <c r="F20" s="35"/>
      <c r="G20" s="35"/>
      <c r="H20" s="35"/>
      <c r="I20" s="35"/>
      <c r="J20" s="35"/>
      <c r="K20" s="35"/>
      <c r="L20" s="35"/>
      <c r="M20" s="31" t="s">
        <v>29</v>
      </c>
      <c r="N20" s="35"/>
      <c r="O20" s="188" t="str">
        <f>IF('Rekapitulace stavby'!AN19="","",'Rekapitulace stavby'!AN19)</f>
        <v/>
      </c>
      <c r="P20" s="188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30</v>
      </c>
      <c r="N21" s="35"/>
      <c r="O21" s="188" t="str">
        <f>IF('Rekapitulace stavby'!AN20="","",'Rekapitulace stavby'!AN20)</f>
        <v/>
      </c>
      <c r="P21" s="188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91" t="s">
        <v>5</v>
      </c>
      <c r="F24" s="191"/>
      <c r="G24" s="191"/>
      <c r="H24" s="191"/>
      <c r="I24" s="191"/>
      <c r="J24" s="191"/>
      <c r="K24" s="191"/>
      <c r="L24" s="19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127</v>
      </c>
      <c r="E27" s="35"/>
      <c r="F27" s="35"/>
      <c r="G27" s="35"/>
      <c r="H27" s="35"/>
      <c r="I27" s="35"/>
      <c r="J27" s="35"/>
      <c r="K27" s="35"/>
      <c r="L27" s="35"/>
      <c r="M27" s="192">
        <f>N88</f>
        <v>0</v>
      </c>
      <c r="N27" s="192"/>
      <c r="O27" s="192"/>
      <c r="P27" s="192"/>
      <c r="Q27" s="35"/>
      <c r="R27" s="36"/>
    </row>
    <row r="28" spans="2:18" s="1" customFormat="1" ht="14.45" customHeight="1">
      <c r="B28" s="34"/>
      <c r="C28" s="35"/>
      <c r="D28" s="33" t="s">
        <v>128</v>
      </c>
      <c r="E28" s="35"/>
      <c r="F28" s="35"/>
      <c r="G28" s="35"/>
      <c r="H28" s="35"/>
      <c r="I28" s="35"/>
      <c r="J28" s="35"/>
      <c r="K28" s="35"/>
      <c r="L28" s="35"/>
      <c r="M28" s="192">
        <f>N92</f>
        <v>0</v>
      </c>
      <c r="N28" s="192"/>
      <c r="O28" s="192"/>
      <c r="P28" s="192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38</v>
      </c>
      <c r="E30" s="35"/>
      <c r="F30" s="35"/>
      <c r="G30" s="35"/>
      <c r="H30" s="35"/>
      <c r="I30" s="35"/>
      <c r="J30" s="35"/>
      <c r="K30" s="35"/>
      <c r="L30" s="35"/>
      <c r="M30" s="225">
        <f>ROUND(M27+M28,2)</f>
        <v>0</v>
      </c>
      <c r="N30" s="223"/>
      <c r="O30" s="223"/>
      <c r="P30" s="223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39</v>
      </c>
      <c r="E32" s="41" t="s">
        <v>40</v>
      </c>
      <c r="F32" s="42">
        <v>0.21</v>
      </c>
      <c r="G32" s="107" t="s">
        <v>41</v>
      </c>
      <c r="H32" s="226">
        <f>ROUND((SUM(BE92:BE93)+SUM(BE111:BE118)), 2)</f>
        <v>0</v>
      </c>
      <c r="I32" s="223"/>
      <c r="J32" s="223"/>
      <c r="K32" s="35"/>
      <c r="L32" s="35"/>
      <c r="M32" s="226">
        <f>ROUND(ROUND((SUM(BE92:BE93)+SUM(BE111:BE118)), 2)*F32, 2)</f>
        <v>0</v>
      </c>
      <c r="N32" s="223"/>
      <c r="O32" s="223"/>
      <c r="P32" s="223"/>
      <c r="Q32" s="35"/>
      <c r="R32" s="36"/>
    </row>
    <row r="33" spans="2:18" s="1" customFormat="1" ht="14.45" customHeight="1">
      <c r="B33" s="34"/>
      <c r="C33" s="35"/>
      <c r="D33" s="35"/>
      <c r="E33" s="41" t="s">
        <v>42</v>
      </c>
      <c r="F33" s="42">
        <v>0.15</v>
      </c>
      <c r="G33" s="107" t="s">
        <v>41</v>
      </c>
      <c r="H33" s="226">
        <f>ROUND((SUM(BF92:BF93)+SUM(BF111:BF118)), 2)</f>
        <v>0</v>
      </c>
      <c r="I33" s="223"/>
      <c r="J33" s="223"/>
      <c r="K33" s="35"/>
      <c r="L33" s="35"/>
      <c r="M33" s="226">
        <f>ROUND(ROUND((SUM(BF92:BF93)+SUM(BF111:BF118)), 2)*F33, 2)</f>
        <v>0</v>
      </c>
      <c r="N33" s="223"/>
      <c r="O33" s="223"/>
      <c r="P33" s="223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43</v>
      </c>
      <c r="F34" s="42">
        <v>0.21</v>
      </c>
      <c r="G34" s="107" t="s">
        <v>41</v>
      </c>
      <c r="H34" s="226">
        <f>ROUND((SUM(BG92:BG93)+SUM(BG111:BG118)), 2)</f>
        <v>0</v>
      </c>
      <c r="I34" s="223"/>
      <c r="J34" s="223"/>
      <c r="K34" s="35"/>
      <c r="L34" s="35"/>
      <c r="M34" s="226">
        <v>0</v>
      </c>
      <c r="N34" s="223"/>
      <c r="O34" s="223"/>
      <c r="P34" s="223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44</v>
      </c>
      <c r="F35" s="42">
        <v>0.15</v>
      </c>
      <c r="G35" s="107" t="s">
        <v>41</v>
      </c>
      <c r="H35" s="226">
        <f>ROUND((SUM(BH92:BH93)+SUM(BH111:BH118)), 2)</f>
        <v>0</v>
      </c>
      <c r="I35" s="223"/>
      <c r="J35" s="223"/>
      <c r="K35" s="35"/>
      <c r="L35" s="35"/>
      <c r="M35" s="226">
        <v>0</v>
      </c>
      <c r="N35" s="223"/>
      <c r="O35" s="223"/>
      <c r="P35" s="223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45</v>
      </c>
      <c r="F36" s="42">
        <v>0</v>
      </c>
      <c r="G36" s="107" t="s">
        <v>41</v>
      </c>
      <c r="H36" s="226">
        <f>ROUND((SUM(BI92:BI93)+SUM(BI111:BI118)), 2)</f>
        <v>0</v>
      </c>
      <c r="I36" s="223"/>
      <c r="J36" s="223"/>
      <c r="K36" s="35"/>
      <c r="L36" s="35"/>
      <c r="M36" s="226">
        <v>0</v>
      </c>
      <c r="N36" s="223"/>
      <c r="O36" s="223"/>
      <c r="P36" s="223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46</v>
      </c>
      <c r="E38" s="74"/>
      <c r="F38" s="74"/>
      <c r="G38" s="109" t="s">
        <v>47</v>
      </c>
      <c r="H38" s="110" t="s">
        <v>48</v>
      </c>
      <c r="I38" s="74"/>
      <c r="J38" s="74"/>
      <c r="K38" s="74"/>
      <c r="L38" s="227">
        <f>SUM(M30:M36)</f>
        <v>0</v>
      </c>
      <c r="M38" s="227"/>
      <c r="N38" s="227"/>
      <c r="O38" s="227"/>
      <c r="P38" s="228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6"/>
    </row>
    <row r="42" spans="2:18">
      <c r="B42" s="2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6"/>
    </row>
    <row r="43" spans="2:18">
      <c r="B43" s="2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6"/>
    </row>
    <row r="44" spans="2:18">
      <c r="B44" s="2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2:18">
      <c r="B45" s="2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6"/>
    </row>
    <row r="46" spans="2:18">
      <c r="B46" s="2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2:18">
      <c r="B47" s="2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2:18">
      <c r="B48" s="2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2:18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2:18" s="1" customFormat="1" ht="15">
      <c r="B50" s="34"/>
      <c r="C50" s="35"/>
      <c r="D50" s="49" t="s">
        <v>49</v>
      </c>
      <c r="E50" s="50"/>
      <c r="F50" s="50"/>
      <c r="G50" s="50"/>
      <c r="H50" s="51"/>
      <c r="I50" s="35"/>
      <c r="J50" s="49" t="s">
        <v>50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5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6"/>
    </row>
    <row r="52" spans="2:18">
      <c r="B52" s="25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6"/>
    </row>
    <row r="53" spans="2:18">
      <c r="B53" s="25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6"/>
    </row>
    <row r="54" spans="2:18">
      <c r="B54" s="25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6"/>
    </row>
    <row r="55" spans="2:18">
      <c r="B55" s="25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6"/>
    </row>
    <row r="56" spans="2:18">
      <c r="B56" s="25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6"/>
    </row>
    <row r="57" spans="2:18">
      <c r="B57" s="25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6"/>
    </row>
    <row r="58" spans="2:18">
      <c r="B58" s="25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6"/>
    </row>
    <row r="59" spans="2:18" s="1" customFormat="1" ht="15">
      <c r="B59" s="34"/>
      <c r="C59" s="35"/>
      <c r="D59" s="54" t="s">
        <v>51</v>
      </c>
      <c r="E59" s="55"/>
      <c r="F59" s="55"/>
      <c r="G59" s="56" t="s">
        <v>52</v>
      </c>
      <c r="H59" s="57"/>
      <c r="I59" s="35"/>
      <c r="J59" s="54" t="s">
        <v>51</v>
      </c>
      <c r="K59" s="55"/>
      <c r="L59" s="55"/>
      <c r="M59" s="55"/>
      <c r="N59" s="56" t="s">
        <v>52</v>
      </c>
      <c r="O59" s="55"/>
      <c r="P59" s="57"/>
      <c r="Q59" s="35"/>
      <c r="R59" s="36"/>
    </row>
    <row r="60" spans="2:18">
      <c r="B60" s="2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6"/>
    </row>
    <row r="61" spans="2:18" s="1" customFormat="1" ht="15">
      <c r="B61" s="34"/>
      <c r="C61" s="35"/>
      <c r="D61" s="49" t="s">
        <v>53</v>
      </c>
      <c r="E61" s="50"/>
      <c r="F61" s="50"/>
      <c r="G61" s="50"/>
      <c r="H61" s="51"/>
      <c r="I61" s="35"/>
      <c r="J61" s="49" t="s">
        <v>54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5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6"/>
    </row>
    <row r="63" spans="2:18">
      <c r="B63" s="25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6"/>
    </row>
    <row r="64" spans="2:18">
      <c r="B64" s="25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6"/>
    </row>
    <row r="65" spans="2:18">
      <c r="B65" s="25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6"/>
    </row>
    <row r="66" spans="2:18">
      <c r="B66" s="25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6"/>
    </row>
    <row r="67" spans="2:18">
      <c r="B67" s="25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6"/>
    </row>
    <row r="68" spans="2:18">
      <c r="B68" s="25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6"/>
    </row>
    <row r="69" spans="2:18">
      <c r="B69" s="25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6"/>
    </row>
    <row r="70" spans="2:18" s="1" customFormat="1" ht="15">
      <c r="B70" s="34"/>
      <c r="C70" s="35"/>
      <c r="D70" s="54" t="s">
        <v>51</v>
      </c>
      <c r="E70" s="55"/>
      <c r="F70" s="55"/>
      <c r="G70" s="56" t="s">
        <v>52</v>
      </c>
      <c r="H70" s="57"/>
      <c r="I70" s="35"/>
      <c r="J70" s="54" t="s">
        <v>51</v>
      </c>
      <c r="K70" s="55"/>
      <c r="L70" s="55"/>
      <c r="M70" s="55"/>
      <c r="N70" s="56" t="s">
        <v>52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86" t="s">
        <v>129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17</v>
      </c>
      <c r="D78" s="35"/>
      <c r="E78" s="35"/>
      <c r="F78" s="221" t="str">
        <f>F6</f>
        <v>Rekonstrukce objektu Na Chvalce</v>
      </c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35"/>
      <c r="R78" s="36"/>
    </row>
    <row r="79" spans="2:18" s="1" customFormat="1" ht="36.950000000000003" customHeight="1">
      <c r="B79" s="34"/>
      <c r="C79" s="68" t="s">
        <v>125</v>
      </c>
      <c r="D79" s="35"/>
      <c r="E79" s="35"/>
      <c r="F79" s="206" t="str">
        <f>F7</f>
        <v>101 - VON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 xml:space="preserve"> </v>
      </c>
      <c r="G81" s="35"/>
      <c r="H81" s="35"/>
      <c r="I81" s="35"/>
      <c r="J81" s="35"/>
      <c r="K81" s="31" t="s">
        <v>25</v>
      </c>
      <c r="L81" s="35"/>
      <c r="M81" s="224">
        <f>IF(O9="","",O9)</f>
        <v>43108</v>
      </c>
      <c r="N81" s="224"/>
      <c r="O81" s="224"/>
      <c r="P81" s="224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28</v>
      </c>
      <c r="D83" s="35"/>
      <c r="E83" s="35"/>
      <c r="F83" s="29" t="str">
        <f>E12</f>
        <v xml:space="preserve"> </v>
      </c>
      <c r="G83" s="35"/>
      <c r="H83" s="35"/>
      <c r="I83" s="35"/>
      <c r="J83" s="35"/>
      <c r="K83" s="31" t="s">
        <v>32</v>
      </c>
      <c r="L83" s="35"/>
      <c r="M83" s="188" t="str">
        <f>E18</f>
        <v xml:space="preserve"> </v>
      </c>
      <c r="N83" s="188"/>
      <c r="O83" s="188"/>
      <c r="P83" s="188"/>
      <c r="Q83" s="188"/>
      <c r="R83" s="36"/>
    </row>
    <row r="84" spans="2:47" s="1" customFormat="1" ht="14.45" customHeight="1">
      <c r="B84" s="34"/>
      <c r="C84" s="31" t="s">
        <v>31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34</v>
      </c>
      <c r="L84" s="35"/>
      <c r="M84" s="188" t="str">
        <f>E21</f>
        <v xml:space="preserve"> </v>
      </c>
      <c r="N84" s="188"/>
      <c r="O84" s="188"/>
      <c r="P84" s="188"/>
      <c r="Q84" s="188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29" t="s">
        <v>130</v>
      </c>
      <c r="D86" s="230"/>
      <c r="E86" s="230"/>
      <c r="F86" s="230"/>
      <c r="G86" s="230"/>
      <c r="H86" s="103"/>
      <c r="I86" s="103"/>
      <c r="J86" s="103"/>
      <c r="K86" s="103"/>
      <c r="L86" s="103"/>
      <c r="M86" s="103"/>
      <c r="N86" s="229" t="s">
        <v>131</v>
      </c>
      <c r="O86" s="230"/>
      <c r="P86" s="230"/>
      <c r="Q86" s="230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132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13">
        <f>N111</f>
        <v>0</v>
      </c>
      <c r="O88" s="231"/>
      <c r="P88" s="231"/>
      <c r="Q88" s="231"/>
      <c r="R88" s="36"/>
      <c r="AU88" s="21" t="s">
        <v>133</v>
      </c>
    </row>
    <row r="89" spans="2:47" s="6" customFormat="1" ht="24.95" customHeight="1">
      <c r="B89" s="112"/>
      <c r="C89" s="113"/>
      <c r="D89" s="114" t="s">
        <v>1497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N112</f>
        <v>0</v>
      </c>
      <c r="O89" s="233"/>
      <c r="P89" s="233"/>
      <c r="Q89" s="233"/>
      <c r="R89" s="115"/>
    </row>
    <row r="90" spans="2:47" s="7" customFormat="1" ht="19.899999999999999" customHeight="1">
      <c r="B90" s="116"/>
      <c r="C90" s="117"/>
      <c r="D90" s="118" t="s">
        <v>1498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34">
        <f>N113</f>
        <v>0</v>
      </c>
      <c r="O90" s="235"/>
      <c r="P90" s="235"/>
      <c r="Q90" s="235"/>
      <c r="R90" s="119"/>
    </row>
    <row r="91" spans="2:47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</row>
    <row r="92" spans="2:47" s="1" customFormat="1" ht="29.25" customHeight="1">
      <c r="B92" s="34"/>
      <c r="C92" s="111" t="s">
        <v>158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31">
        <v>0</v>
      </c>
      <c r="O92" s="236"/>
      <c r="P92" s="236"/>
      <c r="Q92" s="236"/>
      <c r="R92" s="36"/>
      <c r="T92" s="120"/>
      <c r="U92" s="121" t="s">
        <v>39</v>
      </c>
    </row>
    <row r="93" spans="2:47" s="1" customFormat="1" ht="1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02" t="s">
        <v>117</v>
      </c>
      <c r="D94" s="103"/>
      <c r="E94" s="103"/>
      <c r="F94" s="103"/>
      <c r="G94" s="103"/>
      <c r="H94" s="103"/>
      <c r="I94" s="103"/>
      <c r="J94" s="103"/>
      <c r="K94" s="103"/>
      <c r="L94" s="214">
        <f>ROUND(SUM(N88+N92),2)</f>
        <v>0</v>
      </c>
      <c r="M94" s="214"/>
      <c r="N94" s="214"/>
      <c r="O94" s="214"/>
      <c r="P94" s="214"/>
      <c r="Q94" s="214"/>
      <c r="R94" s="36"/>
    </row>
    <row r="95" spans="2:47" s="1" customFormat="1" ht="6.95" customHeight="1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</row>
    <row r="99" spans="2:6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</row>
    <row r="100" spans="2:63" s="1" customFormat="1" ht="36.950000000000003" customHeight="1">
      <c r="B100" s="34"/>
      <c r="C100" s="186" t="s">
        <v>159</v>
      </c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36"/>
    </row>
    <row r="101" spans="2:63" s="1" customFormat="1" ht="6.9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3" s="1" customFormat="1" ht="30" customHeight="1">
      <c r="B102" s="34"/>
      <c r="C102" s="31" t="s">
        <v>17</v>
      </c>
      <c r="D102" s="35"/>
      <c r="E102" s="35"/>
      <c r="F102" s="221" t="str">
        <f>F6</f>
        <v>Rekonstrukce objektu Na Chvalce</v>
      </c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35"/>
      <c r="R102" s="36"/>
    </row>
    <row r="103" spans="2:63" s="1" customFormat="1" ht="36.950000000000003" customHeight="1">
      <c r="B103" s="34"/>
      <c r="C103" s="68" t="s">
        <v>125</v>
      </c>
      <c r="D103" s="35"/>
      <c r="E103" s="35"/>
      <c r="F103" s="206" t="str">
        <f>F7</f>
        <v>101 - VON</v>
      </c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35"/>
      <c r="R103" s="36"/>
    </row>
    <row r="104" spans="2:63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3" s="1" customFormat="1" ht="18" customHeight="1">
      <c r="B105" s="34"/>
      <c r="C105" s="31" t="s">
        <v>23</v>
      </c>
      <c r="D105" s="35"/>
      <c r="E105" s="35"/>
      <c r="F105" s="29" t="str">
        <f>F9</f>
        <v xml:space="preserve"> </v>
      </c>
      <c r="G105" s="35"/>
      <c r="H105" s="35"/>
      <c r="I105" s="35"/>
      <c r="J105" s="35"/>
      <c r="K105" s="31" t="s">
        <v>25</v>
      </c>
      <c r="L105" s="35"/>
      <c r="M105" s="224">
        <f>IF(O9="","",O9)</f>
        <v>43108</v>
      </c>
      <c r="N105" s="224"/>
      <c r="O105" s="224"/>
      <c r="P105" s="224"/>
      <c r="Q105" s="35"/>
      <c r="R105" s="36"/>
    </row>
    <row r="106" spans="2:63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3" s="1" customFormat="1" ht="15">
      <c r="B107" s="34"/>
      <c r="C107" s="31" t="s">
        <v>28</v>
      </c>
      <c r="D107" s="35"/>
      <c r="E107" s="35"/>
      <c r="F107" s="29" t="str">
        <f>E12</f>
        <v xml:space="preserve"> </v>
      </c>
      <c r="G107" s="35"/>
      <c r="H107" s="35"/>
      <c r="I107" s="35"/>
      <c r="J107" s="35"/>
      <c r="K107" s="31" t="s">
        <v>32</v>
      </c>
      <c r="L107" s="35"/>
      <c r="M107" s="188" t="str">
        <f>E18</f>
        <v xml:space="preserve"> </v>
      </c>
      <c r="N107" s="188"/>
      <c r="O107" s="188"/>
      <c r="P107" s="188"/>
      <c r="Q107" s="188"/>
      <c r="R107" s="36"/>
    </row>
    <row r="108" spans="2:63" s="1" customFormat="1" ht="14.45" customHeight="1">
      <c r="B108" s="34"/>
      <c r="C108" s="31" t="s">
        <v>31</v>
      </c>
      <c r="D108" s="35"/>
      <c r="E108" s="35"/>
      <c r="F108" s="29" t="str">
        <f>IF(E15="","",E15)</f>
        <v xml:space="preserve"> </v>
      </c>
      <c r="G108" s="35"/>
      <c r="H108" s="35"/>
      <c r="I108" s="35"/>
      <c r="J108" s="35"/>
      <c r="K108" s="31" t="s">
        <v>34</v>
      </c>
      <c r="L108" s="35"/>
      <c r="M108" s="188" t="str">
        <f>E21</f>
        <v xml:space="preserve"> </v>
      </c>
      <c r="N108" s="188"/>
      <c r="O108" s="188"/>
      <c r="P108" s="188"/>
      <c r="Q108" s="188"/>
      <c r="R108" s="36"/>
    </row>
    <row r="109" spans="2:63" s="1" customFormat="1" ht="10.3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3" s="8" customFormat="1" ht="29.25" customHeight="1">
      <c r="B110" s="122"/>
      <c r="C110" s="123" t="s">
        <v>160</v>
      </c>
      <c r="D110" s="124" t="s">
        <v>161</v>
      </c>
      <c r="E110" s="124" t="s">
        <v>57</v>
      </c>
      <c r="F110" s="237" t="s">
        <v>162</v>
      </c>
      <c r="G110" s="237"/>
      <c r="H110" s="237"/>
      <c r="I110" s="237"/>
      <c r="J110" s="124" t="s">
        <v>163</v>
      </c>
      <c r="K110" s="124" t="s">
        <v>164</v>
      </c>
      <c r="L110" s="237" t="s">
        <v>165</v>
      </c>
      <c r="M110" s="237"/>
      <c r="N110" s="237" t="s">
        <v>131</v>
      </c>
      <c r="O110" s="237"/>
      <c r="P110" s="237"/>
      <c r="Q110" s="238"/>
      <c r="R110" s="125"/>
      <c r="T110" s="75" t="s">
        <v>166</v>
      </c>
      <c r="U110" s="76" t="s">
        <v>39</v>
      </c>
      <c r="V110" s="76" t="s">
        <v>167</v>
      </c>
      <c r="W110" s="76" t="s">
        <v>168</v>
      </c>
      <c r="X110" s="76" t="s">
        <v>169</v>
      </c>
      <c r="Y110" s="76" t="s">
        <v>170</v>
      </c>
      <c r="Z110" s="76" t="s">
        <v>171</v>
      </c>
      <c r="AA110" s="77" t="s">
        <v>172</v>
      </c>
    </row>
    <row r="111" spans="2:63" s="1" customFormat="1" ht="29.25" customHeight="1">
      <c r="B111" s="34"/>
      <c r="C111" s="79" t="s">
        <v>127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56">
        <f>BK111</f>
        <v>0</v>
      </c>
      <c r="O111" s="257"/>
      <c r="P111" s="257"/>
      <c r="Q111" s="257"/>
      <c r="R111" s="36"/>
      <c r="T111" s="78"/>
      <c r="U111" s="50"/>
      <c r="V111" s="50"/>
      <c r="W111" s="126">
        <f>W112</f>
        <v>0</v>
      </c>
      <c r="X111" s="50"/>
      <c r="Y111" s="126">
        <f>Y112</f>
        <v>0</v>
      </c>
      <c r="Z111" s="50"/>
      <c r="AA111" s="127">
        <f>AA112</f>
        <v>0</v>
      </c>
      <c r="AT111" s="21" t="s">
        <v>74</v>
      </c>
      <c r="AU111" s="21" t="s">
        <v>133</v>
      </c>
      <c r="BK111" s="128">
        <f>BK112</f>
        <v>0</v>
      </c>
    </row>
    <row r="112" spans="2:63" s="9" customFormat="1" ht="37.35" customHeight="1">
      <c r="B112" s="129"/>
      <c r="C112" s="130"/>
      <c r="D112" s="131" t="s">
        <v>1497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58">
        <f>BK112</f>
        <v>0</v>
      </c>
      <c r="O112" s="232"/>
      <c r="P112" s="232"/>
      <c r="Q112" s="232"/>
      <c r="R112" s="132"/>
      <c r="T112" s="133"/>
      <c r="U112" s="130"/>
      <c r="V112" s="130"/>
      <c r="W112" s="134">
        <f>W113</f>
        <v>0</v>
      </c>
      <c r="X112" s="130"/>
      <c r="Y112" s="134">
        <f>Y113</f>
        <v>0</v>
      </c>
      <c r="Z112" s="130"/>
      <c r="AA112" s="135">
        <f>AA113</f>
        <v>0</v>
      </c>
      <c r="AR112" s="136" t="s">
        <v>178</v>
      </c>
      <c r="AT112" s="137" t="s">
        <v>74</v>
      </c>
      <c r="AU112" s="137" t="s">
        <v>75</v>
      </c>
      <c r="AY112" s="136" t="s">
        <v>173</v>
      </c>
      <c r="BK112" s="138">
        <f>BK113</f>
        <v>0</v>
      </c>
    </row>
    <row r="113" spans="2:65" s="9" customFormat="1" ht="19.899999999999999" customHeight="1">
      <c r="B113" s="129"/>
      <c r="C113" s="130"/>
      <c r="D113" s="139" t="s">
        <v>1498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259">
        <f>BK113</f>
        <v>0</v>
      </c>
      <c r="O113" s="260"/>
      <c r="P113" s="260"/>
      <c r="Q113" s="260"/>
      <c r="R113" s="132"/>
      <c r="T113" s="133"/>
      <c r="U113" s="130"/>
      <c r="V113" s="130"/>
      <c r="W113" s="134">
        <f>SUM(W114:W118)</f>
        <v>0</v>
      </c>
      <c r="X113" s="130"/>
      <c r="Y113" s="134">
        <f>SUM(Y114:Y118)</f>
        <v>0</v>
      </c>
      <c r="Z113" s="130"/>
      <c r="AA113" s="135">
        <f>SUM(AA114:AA118)</f>
        <v>0</v>
      </c>
      <c r="AR113" s="136" t="s">
        <v>178</v>
      </c>
      <c r="AT113" s="137" t="s">
        <v>74</v>
      </c>
      <c r="AU113" s="137" t="s">
        <v>22</v>
      </c>
      <c r="AY113" s="136" t="s">
        <v>173</v>
      </c>
      <c r="BK113" s="138">
        <f>SUM(BK114:BK118)</f>
        <v>0</v>
      </c>
    </row>
    <row r="114" spans="2:65" s="1" customFormat="1" ht="16.5" customHeight="1">
      <c r="B114" s="140"/>
      <c r="C114" s="141" t="s">
        <v>22</v>
      </c>
      <c r="D114" s="141" t="s">
        <v>174</v>
      </c>
      <c r="E114" s="142" t="s">
        <v>1499</v>
      </c>
      <c r="F114" s="239" t="s">
        <v>1500</v>
      </c>
      <c r="G114" s="239"/>
      <c r="H114" s="239"/>
      <c r="I114" s="239"/>
      <c r="J114" s="143" t="s">
        <v>476</v>
      </c>
      <c r="K114" s="144">
        <v>1</v>
      </c>
      <c r="L114" s="240"/>
      <c r="M114" s="240"/>
      <c r="N114" s="240">
        <f>ROUND(L114*K114,2)</f>
        <v>0</v>
      </c>
      <c r="O114" s="240"/>
      <c r="P114" s="240"/>
      <c r="Q114" s="240"/>
      <c r="R114" s="145"/>
      <c r="T114" s="146" t="s">
        <v>5</v>
      </c>
      <c r="U114" s="43" t="s">
        <v>40</v>
      </c>
      <c r="V114" s="147">
        <v>0</v>
      </c>
      <c r="W114" s="147">
        <f>V114*K114</f>
        <v>0</v>
      </c>
      <c r="X114" s="147">
        <v>0</v>
      </c>
      <c r="Y114" s="147">
        <f>X114*K114</f>
        <v>0</v>
      </c>
      <c r="Z114" s="147">
        <v>0</v>
      </c>
      <c r="AA114" s="148">
        <f>Z114*K114</f>
        <v>0</v>
      </c>
      <c r="AR114" s="21" t="s">
        <v>1501</v>
      </c>
      <c r="AT114" s="21" t="s">
        <v>174</v>
      </c>
      <c r="AU114" s="21" t="s">
        <v>123</v>
      </c>
      <c r="AY114" s="21" t="s">
        <v>173</v>
      </c>
      <c r="BE114" s="149">
        <f>IF(U114="základní",N114,0)</f>
        <v>0</v>
      </c>
      <c r="BF114" s="149">
        <f>IF(U114="snížená",N114,0)</f>
        <v>0</v>
      </c>
      <c r="BG114" s="149">
        <f>IF(U114="zákl. přenesená",N114,0)</f>
        <v>0</v>
      </c>
      <c r="BH114" s="149">
        <f>IF(U114="sníž. přenesená",N114,0)</f>
        <v>0</v>
      </c>
      <c r="BI114" s="149">
        <f>IF(U114="nulová",N114,0)</f>
        <v>0</v>
      </c>
      <c r="BJ114" s="21" t="s">
        <v>22</v>
      </c>
      <c r="BK114" s="149">
        <f>ROUND(L114*K114,2)</f>
        <v>0</v>
      </c>
      <c r="BL114" s="21" t="s">
        <v>1501</v>
      </c>
      <c r="BM114" s="21" t="s">
        <v>1502</v>
      </c>
    </row>
    <row r="115" spans="2:65" s="1" customFormat="1" ht="16.5" customHeight="1">
      <c r="B115" s="140"/>
      <c r="C115" s="141" t="s">
        <v>123</v>
      </c>
      <c r="D115" s="141" t="s">
        <v>174</v>
      </c>
      <c r="E115" s="142" t="s">
        <v>1503</v>
      </c>
      <c r="F115" s="239" t="s">
        <v>1504</v>
      </c>
      <c r="G115" s="239"/>
      <c r="H115" s="239"/>
      <c r="I115" s="239"/>
      <c r="J115" s="143" t="s">
        <v>476</v>
      </c>
      <c r="K115" s="144">
        <v>1</v>
      </c>
      <c r="L115" s="240"/>
      <c r="M115" s="240"/>
      <c r="N115" s="240">
        <f>ROUND(L115*K115,2)</f>
        <v>0</v>
      </c>
      <c r="O115" s="240"/>
      <c r="P115" s="240"/>
      <c r="Q115" s="240"/>
      <c r="R115" s="145"/>
      <c r="T115" s="146" t="s">
        <v>5</v>
      </c>
      <c r="U115" s="43" t="s">
        <v>40</v>
      </c>
      <c r="V115" s="147">
        <v>0</v>
      </c>
      <c r="W115" s="147">
        <f>V115*K115</f>
        <v>0</v>
      </c>
      <c r="X115" s="147">
        <v>0</v>
      </c>
      <c r="Y115" s="147">
        <f>X115*K115</f>
        <v>0</v>
      </c>
      <c r="Z115" s="147">
        <v>0</v>
      </c>
      <c r="AA115" s="148">
        <f>Z115*K115</f>
        <v>0</v>
      </c>
      <c r="AR115" s="21" t="s">
        <v>1501</v>
      </c>
      <c r="AT115" s="21" t="s">
        <v>174</v>
      </c>
      <c r="AU115" s="21" t="s">
        <v>123</v>
      </c>
      <c r="AY115" s="21" t="s">
        <v>173</v>
      </c>
      <c r="BE115" s="149">
        <f>IF(U115="základní",N115,0)</f>
        <v>0</v>
      </c>
      <c r="BF115" s="149">
        <f>IF(U115="snížená",N115,0)</f>
        <v>0</v>
      </c>
      <c r="BG115" s="149">
        <f>IF(U115="zákl. přenesená",N115,0)</f>
        <v>0</v>
      </c>
      <c r="BH115" s="149">
        <f>IF(U115="sníž. přenesená",N115,0)</f>
        <v>0</v>
      </c>
      <c r="BI115" s="149">
        <f>IF(U115="nulová",N115,0)</f>
        <v>0</v>
      </c>
      <c r="BJ115" s="21" t="s">
        <v>22</v>
      </c>
      <c r="BK115" s="149">
        <f>ROUND(L115*K115,2)</f>
        <v>0</v>
      </c>
      <c r="BL115" s="21" t="s">
        <v>1501</v>
      </c>
      <c r="BM115" s="21" t="s">
        <v>1505</v>
      </c>
    </row>
    <row r="116" spans="2:65" s="1" customFormat="1" ht="16.5" customHeight="1">
      <c r="B116" s="140"/>
      <c r="C116" s="141" t="s">
        <v>187</v>
      </c>
      <c r="D116" s="141" t="s">
        <v>174</v>
      </c>
      <c r="E116" s="142" t="s">
        <v>1506</v>
      </c>
      <c r="F116" s="239" t="s">
        <v>1507</v>
      </c>
      <c r="G116" s="239"/>
      <c r="H116" s="239"/>
      <c r="I116" s="239"/>
      <c r="J116" s="143" t="s">
        <v>476</v>
      </c>
      <c r="K116" s="144">
        <v>1</v>
      </c>
      <c r="L116" s="240"/>
      <c r="M116" s="240"/>
      <c r="N116" s="240">
        <f>ROUND(L116*K116,2)</f>
        <v>0</v>
      </c>
      <c r="O116" s="240"/>
      <c r="P116" s="240"/>
      <c r="Q116" s="240"/>
      <c r="R116" s="145"/>
      <c r="T116" s="146" t="s">
        <v>5</v>
      </c>
      <c r="U116" s="43" t="s">
        <v>40</v>
      </c>
      <c r="V116" s="147">
        <v>0</v>
      </c>
      <c r="W116" s="147">
        <f>V116*K116</f>
        <v>0</v>
      </c>
      <c r="X116" s="147">
        <v>0</v>
      </c>
      <c r="Y116" s="147">
        <f>X116*K116</f>
        <v>0</v>
      </c>
      <c r="Z116" s="147">
        <v>0</v>
      </c>
      <c r="AA116" s="148">
        <f>Z116*K116</f>
        <v>0</v>
      </c>
      <c r="AR116" s="21" t="s">
        <v>1501</v>
      </c>
      <c r="AT116" s="21" t="s">
        <v>174</v>
      </c>
      <c r="AU116" s="21" t="s">
        <v>123</v>
      </c>
      <c r="AY116" s="21" t="s">
        <v>173</v>
      </c>
      <c r="BE116" s="149">
        <f>IF(U116="základní",N116,0)</f>
        <v>0</v>
      </c>
      <c r="BF116" s="149">
        <f>IF(U116="snížená",N116,0)</f>
        <v>0</v>
      </c>
      <c r="BG116" s="149">
        <f>IF(U116="zákl. přenesená",N116,0)</f>
        <v>0</v>
      </c>
      <c r="BH116" s="149">
        <f>IF(U116="sníž. přenesená",N116,0)</f>
        <v>0</v>
      </c>
      <c r="BI116" s="149">
        <f>IF(U116="nulová",N116,0)</f>
        <v>0</v>
      </c>
      <c r="BJ116" s="21" t="s">
        <v>22</v>
      </c>
      <c r="BK116" s="149">
        <f>ROUND(L116*K116,2)</f>
        <v>0</v>
      </c>
      <c r="BL116" s="21" t="s">
        <v>1501</v>
      </c>
      <c r="BM116" s="21" t="s">
        <v>1508</v>
      </c>
    </row>
    <row r="117" spans="2:65" s="1" customFormat="1" ht="16.5" customHeight="1">
      <c r="B117" s="140"/>
      <c r="C117" s="141" t="s">
        <v>178</v>
      </c>
      <c r="D117" s="141" t="s">
        <v>174</v>
      </c>
      <c r="E117" s="142" t="s">
        <v>1509</v>
      </c>
      <c r="F117" s="239" t="s">
        <v>1510</v>
      </c>
      <c r="G117" s="239"/>
      <c r="H117" s="239"/>
      <c r="I117" s="239"/>
      <c r="J117" s="143" t="s">
        <v>476</v>
      </c>
      <c r="K117" s="144">
        <v>1</v>
      </c>
      <c r="L117" s="240"/>
      <c r="M117" s="240"/>
      <c r="N117" s="240">
        <f>ROUND(L117*K117,2)</f>
        <v>0</v>
      </c>
      <c r="O117" s="240"/>
      <c r="P117" s="240"/>
      <c r="Q117" s="240"/>
      <c r="R117" s="145"/>
      <c r="T117" s="146" t="s">
        <v>5</v>
      </c>
      <c r="U117" s="43" t="s">
        <v>40</v>
      </c>
      <c r="V117" s="147">
        <v>0</v>
      </c>
      <c r="W117" s="147">
        <f>V117*K117</f>
        <v>0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1501</v>
      </c>
      <c r="AT117" s="21" t="s">
        <v>174</v>
      </c>
      <c r="AU117" s="21" t="s">
        <v>123</v>
      </c>
      <c r="AY117" s="21" t="s">
        <v>173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22</v>
      </c>
      <c r="BK117" s="149">
        <f>ROUND(L117*K117,2)</f>
        <v>0</v>
      </c>
      <c r="BL117" s="21" t="s">
        <v>1501</v>
      </c>
      <c r="BM117" s="21" t="s">
        <v>1511</v>
      </c>
    </row>
    <row r="118" spans="2:65" s="1" customFormat="1" ht="16.5" customHeight="1">
      <c r="B118" s="140"/>
      <c r="C118" s="141" t="s">
        <v>198</v>
      </c>
      <c r="D118" s="141" t="s">
        <v>174</v>
      </c>
      <c r="E118" s="142" t="s">
        <v>1512</v>
      </c>
      <c r="F118" s="239" t="s">
        <v>1513</v>
      </c>
      <c r="G118" s="239"/>
      <c r="H118" s="239"/>
      <c r="I118" s="239"/>
      <c r="J118" s="143" t="s">
        <v>476</v>
      </c>
      <c r="K118" s="144">
        <v>1</v>
      </c>
      <c r="L118" s="240"/>
      <c r="M118" s="240"/>
      <c r="N118" s="240">
        <f>ROUND(L118*K118,2)</f>
        <v>0</v>
      </c>
      <c r="O118" s="240"/>
      <c r="P118" s="240"/>
      <c r="Q118" s="240"/>
      <c r="R118" s="145"/>
      <c r="T118" s="146" t="s">
        <v>5</v>
      </c>
      <c r="U118" s="180" t="s">
        <v>40</v>
      </c>
      <c r="V118" s="181">
        <v>0</v>
      </c>
      <c r="W118" s="181">
        <f>V118*K118</f>
        <v>0</v>
      </c>
      <c r="X118" s="181">
        <v>0</v>
      </c>
      <c r="Y118" s="181">
        <f>X118*K118</f>
        <v>0</v>
      </c>
      <c r="Z118" s="181">
        <v>0</v>
      </c>
      <c r="AA118" s="182">
        <f>Z118*K118</f>
        <v>0</v>
      </c>
      <c r="AR118" s="21" t="s">
        <v>1501</v>
      </c>
      <c r="AT118" s="21" t="s">
        <v>174</v>
      </c>
      <c r="AU118" s="21" t="s">
        <v>123</v>
      </c>
      <c r="AY118" s="21" t="s">
        <v>173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1" t="s">
        <v>22</v>
      </c>
      <c r="BK118" s="149">
        <f>ROUND(L118*K118,2)</f>
        <v>0</v>
      </c>
      <c r="BL118" s="21" t="s">
        <v>1501</v>
      </c>
      <c r="BM118" s="21" t="s">
        <v>1514</v>
      </c>
    </row>
    <row r="119" spans="2:65" s="1" customFormat="1" ht="6.95" customHeight="1"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60"/>
    </row>
  </sheetData>
  <mergeCells count="70">
    <mergeCell ref="H1:K1"/>
    <mergeCell ref="S2:AC2"/>
    <mergeCell ref="F117:I117"/>
    <mergeCell ref="L117:M117"/>
    <mergeCell ref="N117:Q117"/>
    <mergeCell ref="F110:I110"/>
    <mergeCell ref="L110:M110"/>
    <mergeCell ref="N110:Q110"/>
    <mergeCell ref="F114:I114"/>
    <mergeCell ref="L114:M114"/>
    <mergeCell ref="N114:Q114"/>
    <mergeCell ref="N111:Q111"/>
    <mergeCell ref="N112:Q112"/>
    <mergeCell ref="N113:Q113"/>
    <mergeCell ref="F102:P102"/>
    <mergeCell ref="F103:P103"/>
    <mergeCell ref="F118:I118"/>
    <mergeCell ref="L118:M118"/>
    <mergeCell ref="N118:Q118"/>
    <mergeCell ref="F115:I115"/>
    <mergeCell ref="L115:M115"/>
    <mergeCell ref="N115:Q115"/>
    <mergeCell ref="F116:I116"/>
    <mergeCell ref="L116:M116"/>
    <mergeCell ref="N116:Q116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SO 01 Bývalý objekt ...</vt:lpstr>
      <vt:lpstr>01.1 - SO 1.1 Elektroinst...</vt:lpstr>
      <vt:lpstr>02 - SO 02 Nová přípojka ...</vt:lpstr>
      <vt:lpstr>03 - SO 03 Nová přípojka ...</vt:lpstr>
      <vt:lpstr>04 - SO 04 Rekonstrukce s...</vt:lpstr>
      <vt:lpstr>05 - SO 05 Stávající oplo...</vt:lpstr>
      <vt:lpstr>06 - SO 06 Odstranění bet...</vt:lpstr>
      <vt:lpstr>07 - SO 07 Zbudování chod...</vt:lpstr>
      <vt:lpstr>08 - SO 08 Zbudování zasa...</vt:lpstr>
      <vt:lpstr>09 - SO 09 Zpevněna komun...</vt:lpstr>
      <vt:lpstr>101 - VON</vt:lpstr>
      <vt:lpstr>'01 - SO 01 Bývalý objekt ...'!Názvy_tisku</vt:lpstr>
      <vt:lpstr>'01.1 - SO 1.1 Elektroinst...'!Názvy_tisku</vt:lpstr>
      <vt:lpstr>'02 - SO 02 Nová přípojka ...'!Názvy_tisku</vt:lpstr>
      <vt:lpstr>'03 - SO 03 Nová přípojka ...'!Názvy_tisku</vt:lpstr>
      <vt:lpstr>'04 - SO 04 Rekonstrukce s...'!Názvy_tisku</vt:lpstr>
      <vt:lpstr>'05 - SO 05 Stávající oplo...'!Názvy_tisku</vt:lpstr>
      <vt:lpstr>'06 - SO 06 Odstranění bet...'!Názvy_tisku</vt:lpstr>
      <vt:lpstr>'07 - SO 07 Zbudování chod...'!Názvy_tisku</vt:lpstr>
      <vt:lpstr>'08 - SO 08 Zbudování zasa...'!Názvy_tisku</vt:lpstr>
      <vt:lpstr>'09 - SO 09 Zpevněna komun...'!Názvy_tisku</vt:lpstr>
      <vt:lpstr>'101 - VON'!Názvy_tisku</vt:lpstr>
      <vt:lpstr>'Rekapitulace stavby'!Názvy_tisku</vt:lpstr>
      <vt:lpstr>'01 - SO 01 Bývalý objekt ...'!Oblast_tisku</vt:lpstr>
      <vt:lpstr>'01.1 - SO 1.1 Elektroinst...'!Oblast_tisku</vt:lpstr>
      <vt:lpstr>'02 - SO 02 Nová přípojka ...'!Oblast_tisku</vt:lpstr>
      <vt:lpstr>'03 - SO 03 Nová přípojka ...'!Oblast_tisku</vt:lpstr>
      <vt:lpstr>'04 - SO 04 Rekonstrukce s...'!Oblast_tisku</vt:lpstr>
      <vt:lpstr>'05 - SO 05 Stávající oplo...'!Oblast_tisku</vt:lpstr>
      <vt:lpstr>'06 - SO 06 Odstranění bet...'!Oblast_tisku</vt:lpstr>
      <vt:lpstr>'07 - SO 07 Zbudování chod...'!Oblast_tisku</vt:lpstr>
      <vt:lpstr>'08 - SO 08 Zbudování zasa...'!Oblast_tisku</vt:lpstr>
      <vt:lpstr>'09 - SO 09 Zpevněna komun...'!Oblast_tisku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Lada Aleš</cp:lastModifiedBy>
  <dcterms:created xsi:type="dcterms:W3CDTF">2018-01-08T16:28:59Z</dcterms:created>
  <dcterms:modified xsi:type="dcterms:W3CDTF">2018-05-17T13:24:02Z</dcterms:modified>
</cp:coreProperties>
</file>