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2" yWindow="516" windowWidth="22716" windowHeight="8940" firstSheet="1" activeTab="4"/>
  </bookViews>
  <sheets>
    <sheet name="Rekapitulace stavby" sheetId="1" r:id="rId1"/>
    <sheet name="301 - SO 301 - Jednotná k..." sheetId="2" r:id="rId2"/>
    <sheet name="501 - SO 501 - Ochrana ka..." sheetId="3" r:id="rId3"/>
    <sheet name="101 - SO 101 - Komunikace..." sheetId="4" r:id="rId4"/>
    <sheet name="303 - SO 303 - Kanalizačn..." sheetId="5" r:id="rId5"/>
  </sheets>
  <definedNames>
    <definedName name="_xlnm._FilterDatabase" localSheetId="3" hidden="1">'101 - SO 101 - Komunikace...'!$C$89:$K$153</definedName>
    <definedName name="_xlnm._FilterDatabase" localSheetId="1" hidden="1">'301 - SO 301 - Jednotná k...'!$C$85:$K$147</definedName>
    <definedName name="_xlnm._FilterDatabase" localSheetId="4" hidden="1">'303 - SO 303 - Kanalizačn...'!$C$86:$K$138</definedName>
    <definedName name="_xlnm._FilterDatabase" localSheetId="2" hidden="1">'501 - SO 501 - Ochrana ka...'!$C$82:$K$95</definedName>
    <definedName name="_xlnm.Print_Titles" localSheetId="3">'101 - SO 101 - Komunikace...'!$89:$89</definedName>
    <definedName name="_xlnm.Print_Titles" localSheetId="1">'301 - SO 301 - Jednotná k...'!$85:$85</definedName>
    <definedName name="_xlnm.Print_Titles" localSheetId="4">'303 - SO 303 - Kanalizačn...'!$86:$86</definedName>
    <definedName name="_xlnm.Print_Titles" localSheetId="2">'501 - SO 501 - Ochrana ka...'!$82:$82</definedName>
    <definedName name="_xlnm.Print_Titles" localSheetId="0">'Rekapitulace stavby'!$52:$52</definedName>
    <definedName name="_xlnm.Print_Area" localSheetId="3">'101 - SO 101 - Komunikace...'!$C$4:$J$39,'101 - SO 101 - Komunikace...'!$C$45:$J$71,'101 - SO 101 - Komunikace...'!$C$77:$K$153</definedName>
    <definedName name="_xlnm.Print_Area" localSheetId="1">'301 - SO 301 - Jednotná k...'!$C$4:$J$39,'301 - SO 301 - Jednotná k...'!$C$45:$J$67,'301 - SO 301 - Jednotná k...'!$C$73:$K$147</definedName>
    <definedName name="_xlnm.Print_Area" localSheetId="4">'303 - SO 303 - Kanalizačn...'!$C$4:$J$39,'303 - SO 303 - Kanalizačn...'!$C$45:$J$68,'303 - SO 303 - Kanalizačn...'!$C$74:$K$138</definedName>
    <definedName name="_xlnm.Print_Area" localSheetId="2">'501 - SO 501 - Ochrana ka...'!$C$4:$J$39,'501 - SO 501 - Ochrana ka...'!$C$45:$J$64,'501 - SO 501 - Ochrana ka...'!$C$70:$K$95</definedName>
    <definedName name="_xlnm.Print_Area" localSheetId="0">'Rekapitulace stavby'!$D$4:$AO$36,'Rekapitulace stavby'!$C$42:$AQ$59</definedName>
  </definedNames>
  <calcPr calcId="145621"/>
</workbook>
</file>

<file path=xl/calcChain.xml><?xml version="1.0" encoding="utf-8"?>
<calcChain xmlns="http://schemas.openxmlformats.org/spreadsheetml/2006/main">
  <c r="J37" i="5" l="1"/>
  <c r="J36" i="5"/>
  <c r="AY58" i="1"/>
  <c r="J35" i="5"/>
  <c r="AX58" i="1" s="1"/>
  <c r="BI137" i="5"/>
  <c r="BH137" i="5"/>
  <c r="BG137" i="5"/>
  <c r="BF137" i="5"/>
  <c r="T137" i="5"/>
  <c r="T136" i="5"/>
  <c r="T135" i="5" s="1"/>
  <c r="R137" i="5"/>
  <c r="R136" i="5"/>
  <c r="R135" i="5"/>
  <c r="P137" i="5"/>
  <c r="P136" i="5" s="1"/>
  <c r="P135" i="5" s="1"/>
  <c r="BK137" i="5"/>
  <c r="BK136" i="5" s="1"/>
  <c r="J137" i="5"/>
  <c r="BE137" i="5" s="1"/>
  <c r="BI134" i="5"/>
  <c r="BH134" i="5"/>
  <c r="BG134" i="5"/>
  <c r="BF134" i="5"/>
  <c r="T134" i="5"/>
  <c r="T133" i="5" s="1"/>
  <c r="R134" i="5"/>
  <c r="R133" i="5"/>
  <c r="P134" i="5"/>
  <c r="P133" i="5" s="1"/>
  <c r="BK134" i="5"/>
  <c r="BK133" i="5"/>
  <c r="J133" i="5"/>
  <c r="J65" i="5" s="1"/>
  <c r="J134" i="5"/>
  <c r="BE134" i="5"/>
  <c r="BI132" i="5"/>
  <c r="BH132" i="5"/>
  <c r="BG132" i="5"/>
  <c r="BF132" i="5"/>
  <c r="T132" i="5"/>
  <c r="R132" i="5"/>
  <c r="P132" i="5"/>
  <c r="BK132" i="5"/>
  <c r="J132" i="5"/>
  <c r="BE132" i="5" s="1"/>
  <c r="BI131" i="5"/>
  <c r="BH131" i="5"/>
  <c r="BG131" i="5"/>
  <c r="BF131" i="5"/>
  <c r="T131" i="5"/>
  <c r="R131" i="5"/>
  <c r="P131" i="5"/>
  <c r="BK131" i="5"/>
  <c r="J131" i="5"/>
  <c r="BE131" i="5"/>
  <c r="BI130" i="5"/>
  <c r="BH130" i="5"/>
  <c r="BG130" i="5"/>
  <c r="BF130" i="5"/>
  <c r="T130" i="5"/>
  <c r="R130" i="5"/>
  <c r="P130" i="5"/>
  <c r="BK130" i="5"/>
  <c r="J130" i="5"/>
  <c r="BE130" i="5" s="1"/>
  <c r="BI129" i="5"/>
  <c r="BH129" i="5"/>
  <c r="BG129" i="5"/>
  <c r="BF129" i="5"/>
  <c r="T129" i="5"/>
  <c r="R129" i="5"/>
  <c r="P129" i="5"/>
  <c r="P126" i="5" s="1"/>
  <c r="BK129" i="5"/>
  <c r="J129" i="5"/>
  <c r="BE129" i="5"/>
  <c r="BI128" i="5"/>
  <c r="BH128" i="5"/>
  <c r="BG128" i="5"/>
  <c r="BF128" i="5"/>
  <c r="T128" i="5"/>
  <c r="T126" i="5" s="1"/>
  <c r="R128" i="5"/>
  <c r="P128" i="5"/>
  <c r="BK128" i="5"/>
  <c r="J128" i="5"/>
  <c r="BE128" i="5" s="1"/>
  <c r="BI127" i="5"/>
  <c r="BH127" i="5"/>
  <c r="BG127" i="5"/>
  <c r="BF127" i="5"/>
  <c r="T127" i="5"/>
  <c r="R127" i="5"/>
  <c r="R126" i="5" s="1"/>
  <c r="P127" i="5"/>
  <c r="BK127" i="5"/>
  <c r="J127" i="5"/>
  <c r="BE127" i="5" s="1"/>
  <c r="BI125" i="5"/>
  <c r="BH125" i="5"/>
  <c r="BG125" i="5"/>
  <c r="BF125" i="5"/>
  <c r="T125" i="5"/>
  <c r="R125" i="5"/>
  <c r="R123" i="5" s="1"/>
  <c r="P125" i="5"/>
  <c r="BK125" i="5"/>
  <c r="J125" i="5"/>
  <c r="BE125" i="5"/>
  <c r="BI124" i="5"/>
  <c r="BH124" i="5"/>
  <c r="BG124" i="5"/>
  <c r="BF124" i="5"/>
  <c r="T124" i="5"/>
  <c r="T123" i="5" s="1"/>
  <c r="R124" i="5"/>
  <c r="P124" i="5"/>
  <c r="BK124" i="5"/>
  <c r="BK123" i="5"/>
  <c r="J123" i="5" s="1"/>
  <c r="J63" i="5" s="1"/>
  <c r="J124" i="5"/>
  <c r="BE124" i="5"/>
  <c r="BI122" i="5"/>
  <c r="BH122" i="5"/>
  <c r="BG122" i="5"/>
  <c r="BF122" i="5"/>
  <c r="T122" i="5"/>
  <c r="T121" i="5" s="1"/>
  <c r="R122" i="5"/>
  <c r="R121" i="5"/>
  <c r="P122" i="5"/>
  <c r="P121" i="5" s="1"/>
  <c r="BK122" i="5"/>
  <c r="BK121" i="5"/>
  <c r="J121" i="5"/>
  <c r="J62" i="5" s="1"/>
  <c r="J122" i="5"/>
  <c r="BE122" i="5"/>
  <c r="BI119" i="5"/>
  <c r="BH119" i="5"/>
  <c r="BG119" i="5"/>
  <c r="BF119" i="5"/>
  <c r="T119" i="5"/>
  <c r="R119" i="5"/>
  <c r="P119" i="5"/>
  <c r="BK119" i="5"/>
  <c r="J119" i="5"/>
  <c r="BE119" i="5" s="1"/>
  <c r="BI118" i="5"/>
  <c r="BH118" i="5"/>
  <c r="BG118" i="5"/>
  <c r="BF118" i="5"/>
  <c r="T118" i="5"/>
  <c r="R118" i="5"/>
  <c r="P118" i="5"/>
  <c r="BK118" i="5"/>
  <c r="J118" i="5"/>
  <c r="BE118" i="5"/>
  <c r="BI117" i="5"/>
  <c r="BH117" i="5"/>
  <c r="BG117" i="5"/>
  <c r="BF117" i="5"/>
  <c r="T117" i="5"/>
  <c r="R117" i="5"/>
  <c r="P117" i="5"/>
  <c r="BK117" i="5"/>
  <c r="J117" i="5"/>
  <c r="BE117" i="5" s="1"/>
  <c r="BI116" i="5"/>
  <c r="BH116" i="5"/>
  <c r="BG116" i="5"/>
  <c r="BF116" i="5"/>
  <c r="T116" i="5"/>
  <c r="R116" i="5"/>
  <c r="P116" i="5"/>
  <c r="BK116" i="5"/>
  <c r="J116" i="5"/>
  <c r="BE116" i="5"/>
  <c r="BI115" i="5"/>
  <c r="BH115" i="5"/>
  <c r="BG115" i="5"/>
  <c r="BF115" i="5"/>
  <c r="T115" i="5"/>
  <c r="R115" i="5"/>
  <c r="P115" i="5"/>
  <c r="BK115" i="5"/>
  <c r="J115" i="5"/>
  <c r="BE115" i="5" s="1"/>
  <c r="BI114" i="5"/>
  <c r="BH114" i="5"/>
  <c r="BG114" i="5"/>
  <c r="BF114" i="5"/>
  <c r="T114" i="5"/>
  <c r="R114" i="5"/>
  <c r="P114" i="5"/>
  <c r="BK114" i="5"/>
  <c r="J114" i="5"/>
  <c r="BE114" i="5"/>
  <c r="BI113" i="5"/>
  <c r="BH113" i="5"/>
  <c r="BG113" i="5"/>
  <c r="BF113" i="5"/>
  <c r="T113" i="5"/>
  <c r="R113" i="5"/>
  <c r="P113" i="5"/>
  <c r="BK113" i="5"/>
  <c r="J113" i="5"/>
  <c r="BE113" i="5" s="1"/>
  <c r="BI111" i="5"/>
  <c r="BH111" i="5"/>
  <c r="BG111" i="5"/>
  <c r="BF111" i="5"/>
  <c r="T111" i="5"/>
  <c r="R111" i="5"/>
  <c r="P111" i="5"/>
  <c r="BK111" i="5"/>
  <c r="J111" i="5"/>
  <c r="BE111" i="5"/>
  <c r="BI109" i="5"/>
  <c r="BH109" i="5"/>
  <c r="BG109" i="5"/>
  <c r="BF109" i="5"/>
  <c r="T109" i="5"/>
  <c r="R109" i="5"/>
  <c r="P109" i="5"/>
  <c r="BK109" i="5"/>
  <c r="J109" i="5"/>
  <c r="BE109" i="5" s="1"/>
  <c r="BI107" i="5"/>
  <c r="BH107" i="5"/>
  <c r="BG107" i="5"/>
  <c r="BF107" i="5"/>
  <c r="T107" i="5"/>
  <c r="R107" i="5"/>
  <c r="P107" i="5"/>
  <c r="BK107" i="5"/>
  <c r="J107" i="5"/>
  <c r="BE107" i="5"/>
  <c r="BI105" i="5"/>
  <c r="BH105" i="5"/>
  <c r="BG105" i="5"/>
  <c r="BF105" i="5"/>
  <c r="T105" i="5"/>
  <c r="R105" i="5"/>
  <c r="P105" i="5"/>
  <c r="BK105" i="5"/>
  <c r="J105" i="5"/>
  <c r="BE105" i="5" s="1"/>
  <c r="BI103" i="5"/>
  <c r="BH103" i="5"/>
  <c r="BG103" i="5"/>
  <c r="BF103" i="5"/>
  <c r="T103" i="5"/>
  <c r="R103" i="5"/>
  <c r="P103" i="5"/>
  <c r="BK103" i="5"/>
  <c r="J103" i="5"/>
  <c r="BE103" i="5"/>
  <c r="BI102" i="5"/>
  <c r="BH102" i="5"/>
  <c r="BG102" i="5"/>
  <c r="BF102" i="5"/>
  <c r="T102" i="5"/>
  <c r="R102" i="5"/>
  <c r="P102" i="5"/>
  <c r="BK102" i="5"/>
  <c r="J102" i="5"/>
  <c r="BE102" i="5" s="1"/>
  <c r="BI100" i="5"/>
  <c r="BH100" i="5"/>
  <c r="BG100" i="5"/>
  <c r="BF100" i="5"/>
  <c r="T100" i="5"/>
  <c r="R100" i="5"/>
  <c r="P100" i="5"/>
  <c r="BK100" i="5"/>
  <c r="J100" i="5"/>
  <c r="BE100" i="5"/>
  <c r="BI99" i="5"/>
  <c r="BH99" i="5"/>
  <c r="BG99" i="5"/>
  <c r="BF99" i="5"/>
  <c r="F34" i="5" s="1"/>
  <c r="BA58" i="1" s="1"/>
  <c r="T99" i="5"/>
  <c r="R99" i="5"/>
  <c r="P99" i="5"/>
  <c r="BK99" i="5"/>
  <c r="J99" i="5"/>
  <c r="BE99" i="5" s="1"/>
  <c r="BI98" i="5"/>
  <c r="BH98" i="5"/>
  <c r="BG98" i="5"/>
  <c r="F35" i="5" s="1"/>
  <c r="BB58" i="1" s="1"/>
  <c r="BF98" i="5"/>
  <c r="T98" i="5"/>
  <c r="R98" i="5"/>
  <c r="P98" i="5"/>
  <c r="P89" i="5" s="1"/>
  <c r="BK98" i="5"/>
  <c r="J98" i="5"/>
  <c r="BE98" i="5"/>
  <c r="BI97" i="5"/>
  <c r="BH97" i="5"/>
  <c r="BG97" i="5"/>
  <c r="BF97" i="5"/>
  <c r="T97" i="5"/>
  <c r="T89" i="5" s="1"/>
  <c r="T88" i="5" s="1"/>
  <c r="R97" i="5"/>
  <c r="P97" i="5"/>
  <c r="BK97" i="5"/>
  <c r="J97" i="5"/>
  <c r="BE97" i="5" s="1"/>
  <c r="BI96" i="5"/>
  <c r="BH96" i="5"/>
  <c r="BG96" i="5"/>
  <c r="BF96" i="5"/>
  <c r="T96" i="5"/>
  <c r="R96" i="5"/>
  <c r="P96" i="5"/>
  <c r="BK96" i="5"/>
  <c r="J96" i="5"/>
  <c r="BE96" i="5"/>
  <c r="BI95" i="5"/>
  <c r="BH95" i="5"/>
  <c r="BG95" i="5"/>
  <c r="BF95" i="5"/>
  <c r="T95" i="5"/>
  <c r="R95" i="5"/>
  <c r="P95" i="5"/>
  <c r="BK95" i="5"/>
  <c r="J95" i="5"/>
  <c r="BE95" i="5" s="1"/>
  <c r="BI94" i="5"/>
  <c r="BH94" i="5"/>
  <c r="BG94" i="5"/>
  <c r="BF94" i="5"/>
  <c r="T94" i="5"/>
  <c r="R94" i="5"/>
  <c r="P94" i="5"/>
  <c r="BK94" i="5"/>
  <c r="J94" i="5"/>
  <c r="BE94" i="5"/>
  <c r="BI92" i="5"/>
  <c r="BH92" i="5"/>
  <c r="BG92" i="5"/>
  <c r="BF92" i="5"/>
  <c r="T92" i="5"/>
  <c r="R92" i="5"/>
  <c r="P92" i="5"/>
  <c r="BK92" i="5"/>
  <c r="J92" i="5"/>
  <c r="BE92" i="5" s="1"/>
  <c r="BI91" i="5"/>
  <c r="BH91" i="5"/>
  <c r="F36" i="5" s="1"/>
  <c r="BC58" i="1" s="1"/>
  <c r="BG91" i="5"/>
  <c r="BF91" i="5"/>
  <c r="T91" i="5"/>
  <c r="R91" i="5"/>
  <c r="R89" i="5" s="1"/>
  <c r="R88" i="5" s="1"/>
  <c r="R87" i="5" s="1"/>
  <c r="P91" i="5"/>
  <c r="BK91" i="5"/>
  <c r="J91" i="5"/>
  <c r="BE91" i="5"/>
  <c r="BI90" i="5"/>
  <c r="BH90" i="5"/>
  <c r="BG90" i="5"/>
  <c r="BF90" i="5"/>
  <c r="T90" i="5"/>
  <c r="R90" i="5"/>
  <c r="P90" i="5"/>
  <c r="BK90" i="5"/>
  <c r="BK89" i="5"/>
  <c r="J90" i="5"/>
  <c r="BE90" i="5"/>
  <c r="F83" i="5"/>
  <c r="F81" i="5"/>
  <c r="E79" i="5"/>
  <c r="F54" i="5"/>
  <c r="F52" i="5"/>
  <c r="E50" i="5"/>
  <c r="J24" i="5"/>
  <c r="E24" i="5"/>
  <c r="J84" i="5" s="1"/>
  <c r="J55" i="5"/>
  <c r="J23" i="5"/>
  <c r="J21" i="5"/>
  <c r="E21" i="5"/>
  <c r="J83" i="5"/>
  <c r="J54" i="5"/>
  <c r="J20" i="5"/>
  <c r="J18" i="5"/>
  <c r="E18" i="5"/>
  <c r="F55" i="5" s="1"/>
  <c r="J17" i="5"/>
  <c r="J12" i="5"/>
  <c r="J52" i="5" s="1"/>
  <c r="J81" i="5"/>
  <c r="E7" i="5"/>
  <c r="E77" i="5"/>
  <c r="E48" i="5"/>
  <c r="J37" i="4"/>
  <c r="J36" i="4"/>
  <c r="AY57" i="1"/>
  <c r="J35" i="4"/>
  <c r="AX57" i="1" s="1"/>
  <c r="BI152" i="4"/>
  <c r="BH152" i="4"/>
  <c r="BG152" i="4"/>
  <c r="BF152" i="4"/>
  <c r="T152" i="4"/>
  <c r="T151" i="4"/>
  <c r="R152" i="4"/>
  <c r="R151" i="4" s="1"/>
  <c r="P152" i="4"/>
  <c r="P151" i="4"/>
  <c r="BK152" i="4"/>
  <c r="BK151" i="4" s="1"/>
  <c r="J151" i="4" s="1"/>
  <c r="J70" i="4" s="1"/>
  <c r="J152" i="4"/>
  <c r="BE152" i="4"/>
  <c r="BI149" i="4"/>
  <c r="BH149" i="4"/>
  <c r="BG149" i="4"/>
  <c r="BF149" i="4"/>
  <c r="T149" i="4"/>
  <c r="T148" i="4"/>
  <c r="R149" i="4"/>
  <c r="R148" i="4" s="1"/>
  <c r="P149" i="4"/>
  <c r="P148" i="4"/>
  <c r="P143" i="4" s="1"/>
  <c r="BK149" i="4"/>
  <c r="BK148" i="4" s="1"/>
  <c r="J148" i="4" s="1"/>
  <c r="J69" i="4" s="1"/>
  <c r="J149" i="4"/>
  <c r="BE149" i="4"/>
  <c r="BI146" i="4"/>
  <c r="BH146" i="4"/>
  <c r="BG146" i="4"/>
  <c r="BF146" i="4"/>
  <c r="T146" i="4"/>
  <c r="R146" i="4"/>
  <c r="P146" i="4"/>
  <c r="BK146" i="4"/>
  <c r="J146" i="4"/>
  <c r="BE146" i="4"/>
  <c r="BI145" i="4"/>
  <c r="BH145" i="4"/>
  <c r="BG145" i="4"/>
  <c r="BF145" i="4"/>
  <c r="T145" i="4"/>
  <c r="T144" i="4" s="1"/>
  <c r="R145" i="4"/>
  <c r="R144" i="4"/>
  <c r="R143" i="4" s="1"/>
  <c r="P145" i="4"/>
  <c r="P144" i="4"/>
  <c r="BK145" i="4"/>
  <c r="BK144" i="4"/>
  <c r="J144" i="4"/>
  <c r="J145" i="4"/>
  <c r="BE145" i="4"/>
  <c r="J68" i="4"/>
  <c r="BI142" i="4"/>
  <c r="BH142" i="4"/>
  <c r="BG142" i="4"/>
  <c r="BF142" i="4"/>
  <c r="T142" i="4"/>
  <c r="T141" i="4"/>
  <c r="R142" i="4"/>
  <c r="R141" i="4" s="1"/>
  <c r="P142" i="4"/>
  <c r="P141" i="4"/>
  <c r="BK142" i="4"/>
  <c r="BK141" i="4" s="1"/>
  <c r="J141" i="4" s="1"/>
  <c r="J66" i="4" s="1"/>
  <c r="J142" i="4"/>
  <c r="BE142" i="4" s="1"/>
  <c r="BI139" i="4"/>
  <c r="BH139" i="4"/>
  <c r="BG139" i="4"/>
  <c r="BF139" i="4"/>
  <c r="T139" i="4"/>
  <c r="R139" i="4"/>
  <c r="R136" i="4" s="1"/>
  <c r="P139" i="4"/>
  <c r="BK139" i="4"/>
  <c r="J139" i="4"/>
  <c r="BE139" i="4"/>
  <c r="BI137" i="4"/>
  <c r="BH137" i="4"/>
  <c r="BG137" i="4"/>
  <c r="BF137" i="4"/>
  <c r="T137" i="4"/>
  <c r="T136" i="4" s="1"/>
  <c r="R137" i="4"/>
  <c r="P137" i="4"/>
  <c r="P136" i="4" s="1"/>
  <c r="BK137" i="4"/>
  <c r="BK136" i="4"/>
  <c r="J136" i="4"/>
  <c r="J65" i="4" s="1"/>
  <c r="J137" i="4"/>
  <c r="BE137" i="4"/>
  <c r="BI135" i="4"/>
  <c r="BH135" i="4"/>
  <c r="BG135" i="4"/>
  <c r="BF135" i="4"/>
  <c r="T135" i="4"/>
  <c r="R135" i="4"/>
  <c r="P135" i="4"/>
  <c r="BK135" i="4"/>
  <c r="J135" i="4"/>
  <c r="BE135" i="4" s="1"/>
  <c r="BI133" i="4"/>
  <c r="BH133" i="4"/>
  <c r="BG133" i="4"/>
  <c r="BF133" i="4"/>
  <c r="T133" i="4"/>
  <c r="R133" i="4"/>
  <c r="P133" i="4"/>
  <c r="BK133" i="4"/>
  <c r="J133" i="4"/>
  <c r="BE133" i="4"/>
  <c r="BI132" i="4"/>
  <c r="BH132" i="4"/>
  <c r="BG132" i="4"/>
  <c r="BF132" i="4"/>
  <c r="T132" i="4"/>
  <c r="R132" i="4"/>
  <c r="P132" i="4"/>
  <c r="BK132" i="4"/>
  <c r="J132" i="4"/>
  <c r="BE132" i="4" s="1"/>
  <c r="BI131" i="4"/>
  <c r="BH131" i="4"/>
  <c r="BG131" i="4"/>
  <c r="BF131" i="4"/>
  <c r="T131" i="4"/>
  <c r="R131" i="4"/>
  <c r="P131" i="4"/>
  <c r="BK131" i="4"/>
  <c r="J131" i="4"/>
  <c r="BE131" i="4"/>
  <c r="BI130" i="4"/>
  <c r="BH130" i="4"/>
  <c r="BG130" i="4"/>
  <c r="BF130" i="4"/>
  <c r="T130" i="4"/>
  <c r="R130" i="4"/>
  <c r="P130" i="4"/>
  <c r="BK130" i="4"/>
  <c r="BK122" i="4" s="1"/>
  <c r="J122" i="4" s="1"/>
  <c r="J64" i="4" s="1"/>
  <c r="J130" i="4"/>
  <c r="BE130" i="4" s="1"/>
  <c r="BI129" i="4"/>
  <c r="BH129" i="4"/>
  <c r="BG129" i="4"/>
  <c r="BF129" i="4"/>
  <c r="T129" i="4"/>
  <c r="R129" i="4"/>
  <c r="P129" i="4"/>
  <c r="BK129" i="4"/>
  <c r="J129" i="4"/>
  <c r="BE129" i="4"/>
  <c r="BI128" i="4"/>
  <c r="BH128" i="4"/>
  <c r="BG128" i="4"/>
  <c r="BF128" i="4"/>
  <c r="T128" i="4"/>
  <c r="R128" i="4"/>
  <c r="P128" i="4"/>
  <c r="BK128" i="4"/>
  <c r="J128" i="4"/>
  <c r="BE128" i="4" s="1"/>
  <c r="BI127" i="4"/>
  <c r="BH127" i="4"/>
  <c r="BG127" i="4"/>
  <c r="BF127" i="4"/>
  <c r="T127" i="4"/>
  <c r="R127" i="4"/>
  <c r="P127" i="4"/>
  <c r="BK127" i="4"/>
  <c r="J127" i="4"/>
  <c r="BE127" i="4"/>
  <c r="BI126" i="4"/>
  <c r="BH126" i="4"/>
  <c r="BG126" i="4"/>
  <c r="BF126" i="4"/>
  <c r="T126" i="4"/>
  <c r="R126" i="4"/>
  <c r="P126" i="4"/>
  <c r="BK126" i="4"/>
  <c r="J126" i="4"/>
  <c r="BE126" i="4" s="1"/>
  <c r="BI125" i="4"/>
  <c r="BH125" i="4"/>
  <c r="BG125" i="4"/>
  <c r="BF125" i="4"/>
  <c r="T125" i="4"/>
  <c r="R125" i="4"/>
  <c r="P125" i="4"/>
  <c r="BK125" i="4"/>
  <c r="J125" i="4"/>
  <c r="BE125" i="4"/>
  <c r="BI123" i="4"/>
  <c r="BH123" i="4"/>
  <c r="BG123" i="4"/>
  <c r="BF123" i="4"/>
  <c r="T123" i="4"/>
  <c r="R123" i="4"/>
  <c r="R122" i="4"/>
  <c r="P123" i="4"/>
  <c r="BK123" i="4"/>
  <c r="J123" i="4"/>
  <c r="BE123" i="4"/>
  <c r="BI120" i="4"/>
  <c r="BH120" i="4"/>
  <c r="BG120" i="4"/>
  <c r="BF120" i="4"/>
  <c r="T120" i="4"/>
  <c r="R120" i="4"/>
  <c r="P120" i="4"/>
  <c r="BK120" i="4"/>
  <c r="J120" i="4"/>
  <c r="BE120" i="4" s="1"/>
  <c r="BI118" i="4"/>
  <c r="BH118" i="4"/>
  <c r="BG118" i="4"/>
  <c r="BF118" i="4"/>
  <c r="T118" i="4"/>
  <c r="R118" i="4"/>
  <c r="P118" i="4"/>
  <c r="BK118" i="4"/>
  <c r="J118" i="4"/>
  <c r="BE118" i="4"/>
  <c r="BI116" i="4"/>
  <c r="BH116" i="4"/>
  <c r="BG116" i="4"/>
  <c r="BF116" i="4"/>
  <c r="T116" i="4"/>
  <c r="R116" i="4"/>
  <c r="R115" i="4"/>
  <c r="P116" i="4"/>
  <c r="BK116" i="4"/>
  <c r="BK115" i="4"/>
  <c r="J115" i="4" s="1"/>
  <c r="J63" i="4" s="1"/>
  <c r="J116" i="4"/>
  <c r="BE116" i="4"/>
  <c r="BI114" i="4"/>
  <c r="BH114" i="4"/>
  <c r="BG114" i="4"/>
  <c r="BF114" i="4"/>
  <c r="T114" i="4"/>
  <c r="R114" i="4"/>
  <c r="P114" i="4"/>
  <c r="BK114" i="4"/>
  <c r="BK110" i="4" s="1"/>
  <c r="J110" i="4" s="1"/>
  <c r="J62" i="4" s="1"/>
  <c r="J114" i="4"/>
  <c r="BE114" i="4" s="1"/>
  <c r="BI113" i="4"/>
  <c r="BH113" i="4"/>
  <c r="BG113" i="4"/>
  <c r="BF113" i="4"/>
  <c r="T113" i="4"/>
  <c r="R113" i="4"/>
  <c r="R110" i="4" s="1"/>
  <c r="P113" i="4"/>
  <c r="BK113" i="4"/>
  <c r="J113" i="4"/>
  <c r="BE113" i="4"/>
  <c r="BI111" i="4"/>
  <c r="BH111" i="4"/>
  <c r="BG111" i="4"/>
  <c r="BF111" i="4"/>
  <c r="T111" i="4"/>
  <c r="T110" i="4" s="1"/>
  <c r="R111" i="4"/>
  <c r="P111" i="4"/>
  <c r="BK111" i="4"/>
  <c r="J111" i="4"/>
  <c r="BE111" i="4"/>
  <c r="BI109" i="4"/>
  <c r="BH109" i="4"/>
  <c r="BG109" i="4"/>
  <c r="BF109" i="4"/>
  <c r="T109" i="4"/>
  <c r="R109" i="4"/>
  <c r="P109" i="4"/>
  <c r="BK109" i="4"/>
  <c r="J109" i="4"/>
  <c r="BE109" i="4" s="1"/>
  <c r="BI107" i="4"/>
  <c r="BH107" i="4"/>
  <c r="BG107" i="4"/>
  <c r="BF107" i="4"/>
  <c r="T107" i="4"/>
  <c r="R107" i="4"/>
  <c r="P107" i="4"/>
  <c r="BK107" i="4"/>
  <c r="J107" i="4"/>
  <c r="BE107" i="4"/>
  <c r="BI106" i="4"/>
  <c r="BH106" i="4"/>
  <c r="BG106" i="4"/>
  <c r="BF106" i="4"/>
  <c r="T106" i="4"/>
  <c r="R106" i="4"/>
  <c r="P106" i="4"/>
  <c r="BK106" i="4"/>
  <c r="J106" i="4"/>
  <c r="BE106" i="4" s="1"/>
  <c r="BI105" i="4"/>
  <c r="BH105" i="4"/>
  <c r="BG105" i="4"/>
  <c r="BF105" i="4"/>
  <c r="T105" i="4"/>
  <c r="R105" i="4"/>
  <c r="P105" i="4"/>
  <c r="BK105" i="4"/>
  <c r="J105" i="4"/>
  <c r="BE105" i="4"/>
  <c r="BI103" i="4"/>
  <c r="BH103" i="4"/>
  <c r="BG103" i="4"/>
  <c r="BF103" i="4"/>
  <c r="T103" i="4"/>
  <c r="R103" i="4"/>
  <c r="P103" i="4"/>
  <c r="BK103" i="4"/>
  <c r="J103" i="4"/>
  <c r="BE103" i="4" s="1"/>
  <c r="BI102" i="4"/>
  <c r="BH102" i="4"/>
  <c r="BG102" i="4"/>
  <c r="BF102" i="4"/>
  <c r="T102" i="4"/>
  <c r="R102" i="4"/>
  <c r="P102" i="4"/>
  <c r="BK102" i="4"/>
  <c r="J102" i="4"/>
  <c r="BE102" i="4"/>
  <c r="BI101" i="4"/>
  <c r="BH101" i="4"/>
  <c r="BG101" i="4"/>
  <c r="BF101" i="4"/>
  <c r="T101" i="4"/>
  <c r="R101" i="4"/>
  <c r="P101" i="4"/>
  <c r="BK101" i="4"/>
  <c r="J101" i="4"/>
  <c r="BE101" i="4" s="1"/>
  <c r="BI100" i="4"/>
  <c r="BH100" i="4"/>
  <c r="BG100" i="4"/>
  <c r="BF100" i="4"/>
  <c r="T100" i="4"/>
  <c r="R100" i="4"/>
  <c r="P100" i="4"/>
  <c r="BK100" i="4"/>
  <c r="J100" i="4"/>
  <c r="BE100" i="4"/>
  <c r="BI98" i="4"/>
  <c r="BH98" i="4"/>
  <c r="BG98" i="4"/>
  <c r="BF98" i="4"/>
  <c r="T98" i="4"/>
  <c r="R98" i="4"/>
  <c r="P98" i="4"/>
  <c r="BK98" i="4"/>
  <c r="J98" i="4"/>
  <c r="BE98" i="4" s="1"/>
  <c r="BI96" i="4"/>
  <c r="BH96" i="4"/>
  <c r="BG96" i="4"/>
  <c r="BF96" i="4"/>
  <c r="T96" i="4"/>
  <c r="R96" i="4"/>
  <c r="P96" i="4"/>
  <c r="BK96" i="4"/>
  <c r="J96" i="4"/>
  <c r="BE96" i="4"/>
  <c r="BI94" i="4"/>
  <c r="F37" i="4" s="1"/>
  <c r="BD57" i="1" s="1"/>
  <c r="BH94" i="4"/>
  <c r="BG94" i="4"/>
  <c r="BF94" i="4"/>
  <c r="T94" i="4"/>
  <c r="R94" i="4"/>
  <c r="P94" i="4"/>
  <c r="BK94" i="4"/>
  <c r="J94" i="4"/>
  <c r="BE94" i="4" s="1"/>
  <c r="BI93" i="4"/>
  <c r="BH93" i="4"/>
  <c r="BG93" i="4"/>
  <c r="BF93" i="4"/>
  <c r="F34" i="4" s="1"/>
  <c r="BA57" i="1" s="1"/>
  <c r="T93" i="4"/>
  <c r="R93" i="4"/>
  <c r="P93" i="4"/>
  <c r="BK93" i="4"/>
  <c r="J93" i="4"/>
  <c r="BE93" i="4"/>
  <c r="F84" i="4"/>
  <c r="E82" i="4"/>
  <c r="F52" i="4"/>
  <c r="E50" i="4"/>
  <c r="J24" i="4"/>
  <c r="E24" i="4"/>
  <c r="J87" i="4" s="1"/>
  <c r="J55" i="4"/>
  <c r="J23" i="4"/>
  <c r="J21" i="4"/>
  <c r="E21" i="4"/>
  <c r="J86" i="4"/>
  <c r="J54" i="4"/>
  <c r="J20" i="4"/>
  <c r="J18" i="4"/>
  <c r="E18" i="4"/>
  <c r="F55" i="4" s="1"/>
  <c r="F87" i="4"/>
  <c r="J17" i="4"/>
  <c r="J15" i="4"/>
  <c r="E15" i="4"/>
  <c r="J14" i="4"/>
  <c r="J12" i="4"/>
  <c r="J84" i="4" s="1"/>
  <c r="E7" i="4"/>
  <c r="E80" i="4"/>
  <c r="E48" i="4"/>
  <c r="J37" i="3"/>
  <c r="J36" i="3"/>
  <c r="AY56" i="1"/>
  <c r="J35" i="3"/>
  <c r="AX56" i="1" s="1"/>
  <c r="BI94" i="3"/>
  <c r="BH94" i="3"/>
  <c r="BG94" i="3"/>
  <c r="BF94" i="3"/>
  <c r="T94" i="3"/>
  <c r="T93" i="3"/>
  <c r="T92" i="3"/>
  <c r="R94" i="3"/>
  <c r="R93" i="3" s="1"/>
  <c r="R92" i="3" s="1"/>
  <c r="P94" i="3"/>
  <c r="P93" i="3" s="1"/>
  <c r="P92" i="3" s="1"/>
  <c r="BK94" i="3"/>
  <c r="BK93" i="3"/>
  <c r="J93" i="3" s="1"/>
  <c r="J63" i="3" s="1"/>
  <c r="J94" i="3"/>
  <c r="BE94" i="3" s="1"/>
  <c r="BI90" i="3"/>
  <c r="BH90" i="3"/>
  <c r="BG90" i="3"/>
  <c r="BF90" i="3"/>
  <c r="T90" i="3"/>
  <c r="T85" i="3" s="1"/>
  <c r="T84" i="3" s="1"/>
  <c r="T83" i="3" s="1"/>
  <c r="R90" i="3"/>
  <c r="R85" i="3" s="1"/>
  <c r="R84" i="3" s="1"/>
  <c r="R83" i="3" s="1"/>
  <c r="P90" i="3"/>
  <c r="BK90" i="3"/>
  <c r="J90" i="3"/>
  <c r="BE90" i="3" s="1"/>
  <c r="BI88" i="3"/>
  <c r="BH88" i="3"/>
  <c r="BG88" i="3"/>
  <c r="F35" i="3" s="1"/>
  <c r="BB56" i="1" s="1"/>
  <c r="BF88" i="3"/>
  <c r="T88" i="3"/>
  <c r="R88" i="3"/>
  <c r="P88" i="3"/>
  <c r="P85" i="3" s="1"/>
  <c r="P84" i="3" s="1"/>
  <c r="BK88" i="3"/>
  <c r="J88" i="3"/>
  <c r="BE88" i="3"/>
  <c r="BI86" i="3"/>
  <c r="F37" i="3" s="1"/>
  <c r="BD56" i="1" s="1"/>
  <c r="BH86" i="3"/>
  <c r="F36" i="3"/>
  <c r="BC56" i="1" s="1"/>
  <c r="BG86" i="3"/>
  <c r="BF86" i="3"/>
  <c r="J34" i="3" s="1"/>
  <c r="AW56" i="1" s="1"/>
  <c r="F34" i="3"/>
  <c r="BA56" i="1" s="1"/>
  <c r="T86" i="3"/>
  <c r="R86" i="3"/>
  <c r="P86" i="3"/>
  <c r="BK86" i="3"/>
  <c r="BK85" i="3"/>
  <c r="J85" i="3" s="1"/>
  <c r="J61" i="3" s="1"/>
  <c r="J86" i="3"/>
  <c r="BE86" i="3" s="1"/>
  <c r="F79" i="3"/>
  <c r="F77" i="3"/>
  <c r="E75" i="3"/>
  <c r="F54" i="3"/>
  <c r="F52" i="3"/>
  <c r="E50" i="3"/>
  <c r="J24" i="3"/>
  <c r="E24" i="3"/>
  <c r="J80" i="3" s="1"/>
  <c r="J23" i="3"/>
  <c r="J21" i="3"/>
  <c r="E21" i="3"/>
  <c r="J79" i="3"/>
  <c r="J54" i="3"/>
  <c r="J20" i="3"/>
  <c r="J18" i="3"/>
  <c r="E18" i="3"/>
  <c r="F80" i="3"/>
  <c r="F55" i="3"/>
  <c r="J17" i="3"/>
  <c r="J12" i="3"/>
  <c r="J77" i="3"/>
  <c r="J52" i="3"/>
  <c r="E7" i="3"/>
  <c r="E73" i="3"/>
  <c r="E48" i="3"/>
  <c r="J37" i="2"/>
  <c r="J36" i="2"/>
  <c r="AY55" i="1"/>
  <c r="J35" i="2"/>
  <c r="AX55" i="1" s="1"/>
  <c r="BI146" i="2"/>
  <c r="BH146" i="2"/>
  <c r="BG146" i="2"/>
  <c r="BF146" i="2"/>
  <c r="T146" i="2"/>
  <c r="T145" i="2"/>
  <c r="T144" i="2"/>
  <c r="R146" i="2"/>
  <c r="R145" i="2" s="1"/>
  <c r="R144" i="2" s="1"/>
  <c r="P146" i="2"/>
  <c r="P145" i="2" s="1"/>
  <c r="P144" i="2" s="1"/>
  <c r="BK146" i="2"/>
  <c r="BK145" i="2"/>
  <c r="J145" i="2" s="1"/>
  <c r="J66" i="2" s="1"/>
  <c r="J146" i="2"/>
  <c r="BE146" i="2" s="1"/>
  <c r="BI143" i="2"/>
  <c r="BH143" i="2"/>
  <c r="BG143" i="2"/>
  <c r="BF143" i="2"/>
  <c r="T143" i="2"/>
  <c r="T142" i="2" s="1"/>
  <c r="R143" i="2"/>
  <c r="R142" i="2"/>
  <c r="P143" i="2"/>
  <c r="P142" i="2" s="1"/>
  <c r="BK143" i="2"/>
  <c r="BK142" i="2"/>
  <c r="J142" i="2"/>
  <c r="J64" i="2" s="1"/>
  <c r="J143" i="2"/>
  <c r="BE143" i="2" s="1"/>
  <c r="BI141" i="2"/>
  <c r="BH141" i="2"/>
  <c r="BG141" i="2"/>
  <c r="BF141" i="2"/>
  <c r="T141" i="2"/>
  <c r="R141" i="2"/>
  <c r="P141" i="2"/>
  <c r="BK141" i="2"/>
  <c r="J141" i="2"/>
  <c r="BE141" i="2" s="1"/>
  <c r="BI140" i="2"/>
  <c r="BH140" i="2"/>
  <c r="BG140" i="2"/>
  <c r="BF140" i="2"/>
  <c r="T140" i="2"/>
  <c r="R140" i="2"/>
  <c r="P140" i="2"/>
  <c r="BK140" i="2"/>
  <c r="J140" i="2"/>
  <c r="BE140" i="2"/>
  <c r="BI139" i="2"/>
  <c r="BH139" i="2"/>
  <c r="BG139" i="2"/>
  <c r="BF139" i="2"/>
  <c r="T139" i="2"/>
  <c r="R139" i="2"/>
  <c r="P139" i="2"/>
  <c r="BK139" i="2"/>
  <c r="J139" i="2"/>
  <c r="BE139" i="2" s="1"/>
  <c r="BI138" i="2"/>
  <c r="BH138" i="2"/>
  <c r="BG138" i="2"/>
  <c r="BF138" i="2"/>
  <c r="T138" i="2"/>
  <c r="R138" i="2"/>
  <c r="P138" i="2"/>
  <c r="BK138" i="2"/>
  <c r="J138" i="2"/>
  <c r="BE138" i="2"/>
  <c r="BI137" i="2"/>
  <c r="BH137" i="2"/>
  <c r="BG137" i="2"/>
  <c r="BF137" i="2"/>
  <c r="T137" i="2"/>
  <c r="R137" i="2"/>
  <c r="P137" i="2"/>
  <c r="BK137" i="2"/>
  <c r="J137" i="2"/>
  <c r="BE137" i="2" s="1"/>
  <c r="BI136" i="2"/>
  <c r="BH136" i="2"/>
  <c r="BG136" i="2"/>
  <c r="BF136" i="2"/>
  <c r="T136" i="2"/>
  <c r="R136" i="2"/>
  <c r="P136" i="2"/>
  <c r="BK136" i="2"/>
  <c r="J136" i="2"/>
  <c r="BE136" i="2"/>
  <c r="BI135" i="2"/>
  <c r="BH135" i="2"/>
  <c r="BG135" i="2"/>
  <c r="BF135" i="2"/>
  <c r="T135" i="2"/>
  <c r="R135" i="2"/>
  <c r="P135" i="2"/>
  <c r="BK135" i="2"/>
  <c r="J135" i="2"/>
  <c r="BE135" i="2" s="1"/>
  <c r="BI134" i="2"/>
  <c r="BH134" i="2"/>
  <c r="BG134" i="2"/>
  <c r="BF134" i="2"/>
  <c r="T134" i="2"/>
  <c r="R134" i="2"/>
  <c r="P134" i="2"/>
  <c r="BK134" i="2"/>
  <c r="J134" i="2"/>
  <c r="BE134" i="2"/>
  <c r="BI133" i="2"/>
  <c r="BH133" i="2"/>
  <c r="BG133" i="2"/>
  <c r="BF133" i="2"/>
  <c r="T133" i="2"/>
  <c r="R133" i="2"/>
  <c r="P133" i="2"/>
  <c r="BK133" i="2"/>
  <c r="J133" i="2"/>
  <c r="BE133" i="2" s="1"/>
  <c r="BI132" i="2"/>
  <c r="BH132" i="2"/>
  <c r="BG132" i="2"/>
  <c r="BF132" i="2"/>
  <c r="T132" i="2"/>
  <c r="R132" i="2"/>
  <c r="P132" i="2"/>
  <c r="BK132" i="2"/>
  <c r="J132" i="2"/>
  <c r="BE132" i="2"/>
  <c r="BI131" i="2"/>
  <c r="BH131" i="2"/>
  <c r="BG131" i="2"/>
  <c r="BF131" i="2"/>
  <c r="T131" i="2"/>
  <c r="R131" i="2"/>
  <c r="P131" i="2"/>
  <c r="BK131" i="2"/>
  <c r="J131" i="2"/>
  <c r="BE131" i="2" s="1"/>
  <c r="BI130" i="2"/>
  <c r="BH130" i="2"/>
  <c r="BG130" i="2"/>
  <c r="BF130" i="2"/>
  <c r="T130" i="2"/>
  <c r="R130" i="2"/>
  <c r="P130" i="2"/>
  <c r="BK130" i="2"/>
  <c r="J130" i="2"/>
  <c r="BE130" i="2"/>
  <c r="BI129" i="2"/>
  <c r="BH129" i="2"/>
  <c r="BG129" i="2"/>
  <c r="BF129" i="2"/>
  <c r="T129" i="2"/>
  <c r="R129" i="2"/>
  <c r="P129" i="2"/>
  <c r="BK129" i="2"/>
  <c r="J129" i="2"/>
  <c r="BE129" i="2" s="1"/>
  <c r="BI128" i="2"/>
  <c r="BH128" i="2"/>
  <c r="BG128" i="2"/>
  <c r="BF128" i="2"/>
  <c r="T128" i="2"/>
  <c r="R128" i="2"/>
  <c r="P128" i="2"/>
  <c r="BK128" i="2"/>
  <c r="J128" i="2"/>
  <c r="BE128" i="2"/>
  <c r="BI127" i="2"/>
  <c r="BH127" i="2"/>
  <c r="BG127" i="2"/>
  <c r="BF127" i="2"/>
  <c r="T127" i="2"/>
  <c r="R127" i="2"/>
  <c r="P127" i="2"/>
  <c r="BK127" i="2"/>
  <c r="J127" i="2"/>
  <c r="BE127" i="2" s="1"/>
  <c r="BI126" i="2"/>
  <c r="BH126" i="2"/>
  <c r="BG126" i="2"/>
  <c r="BF126" i="2"/>
  <c r="T126" i="2"/>
  <c r="R126" i="2"/>
  <c r="P126" i="2"/>
  <c r="P123" i="2" s="1"/>
  <c r="BK126" i="2"/>
  <c r="J126" i="2"/>
  <c r="BE126" i="2"/>
  <c r="BI125" i="2"/>
  <c r="BH125" i="2"/>
  <c r="BG125" i="2"/>
  <c r="BF125" i="2"/>
  <c r="T125" i="2"/>
  <c r="T123" i="2" s="1"/>
  <c r="R125" i="2"/>
  <c r="P125" i="2"/>
  <c r="BK125" i="2"/>
  <c r="J125" i="2"/>
  <c r="BE125" i="2" s="1"/>
  <c r="BI124" i="2"/>
  <c r="BH124" i="2"/>
  <c r="BG124" i="2"/>
  <c r="BF124" i="2"/>
  <c r="T124" i="2"/>
  <c r="R124" i="2"/>
  <c r="R123" i="2" s="1"/>
  <c r="P124" i="2"/>
  <c r="BK124" i="2"/>
  <c r="BK123" i="2" s="1"/>
  <c r="J123" i="2" s="1"/>
  <c r="J63" i="2" s="1"/>
  <c r="J124" i="2"/>
  <c r="BE124" i="2"/>
  <c r="BI122" i="2"/>
  <c r="BH122" i="2"/>
  <c r="BG122" i="2"/>
  <c r="BF122" i="2"/>
  <c r="T122" i="2"/>
  <c r="T121" i="2"/>
  <c r="R122" i="2"/>
  <c r="R121" i="2" s="1"/>
  <c r="P122" i="2"/>
  <c r="P121" i="2"/>
  <c r="BK122" i="2"/>
  <c r="BK121" i="2" s="1"/>
  <c r="J121" i="2" s="1"/>
  <c r="J62" i="2" s="1"/>
  <c r="J122" i="2"/>
  <c r="BE122" i="2"/>
  <c r="BI119" i="2"/>
  <c r="BH119" i="2"/>
  <c r="BG119" i="2"/>
  <c r="BF119" i="2"/>
  <c r="T119" i="2"/>
  <c r="R119" i="2"/>
  <c r="P119" i="2"/>
  <c r="BK119" i="2"/>
  <c r="J119" i="2"/>
  <c r="BE119" i="2"/>
  <c r="BI118" i="2"/>
  <c r="BH118" i="2"/>
  <c r="BG118" i="2"/>
  <c r="BF118" i="2"/>
  <c r="T118" i="2"/>
  <c r="R118" i="2"/>
  <c r="P118" i="2"/>
  <c r="BK118" i="2"/>
  <c r="J118" i="2"/>
  <c r="BE118" i="2" s="1"/>
  <c r="BI117" i="2"/>
  <c r="BH117" i="2"/>
  <c r="BG117" i="2"/>
  <c r="BF117" i="2"/>
  <c r="T117" i="2"/>
  <c r="R117" i="2"/>
  <c r="P117" i="2"/>
  <c r="BK117" i="2"/>
  <c r="J117" i="2"/>
  <c r="BE117" i="2"/>
  <c r="BI116" i="2"/>
  <c r="BH116" i="2"/>
  <c r="BG116" i="2"/>
  <c r="BF116" i="2"/>
  <c r="T116" i="2"/>
  <c r="R116" i="2"/>
  <c r="P116" i="2"/>
  <c r="BK116" i="2"/>
  <c r="J116" i="2"/>
  <c r="BE116" i="2" s="1"/>
  <c r="BI115" i="2"/>
  <c r="BH115" i="2"/>
  <c r="BG115" i="2"/>
  <c r="BF115" i="2"/>
  <c r="T115" i="2"/>
  <c r="R115" i="2"/>
  <c r="P115" i="2"/>
  <c r="BK115" i="2"/>
  <c r="J115" i="2"/>
  <c r="BE115" i="2"/>
  <c r="BI114" i="2"/>
  <c r="BH114" i="2"/>
  <c r="BG114" i="2"/>
  <c r="BF114" i="2"/>
  <c r="T114" i="2"/>
  <c r="R114" i="2"/>
  <c r="P114" i="2"/>
  <c r="BK114" i="2"/>
  <c r="J114" i="2"/>
  <c r="BE114" i="2" s="1"/>
  <c r="BI113" i="2"/>
  <c r="BH113" i="2"/>
  <c r="BG113" i="2"/>
  <c r="BF113" i="2"/>
  <c r="T113" i="2"/>
  <c r="R113" i="2"/>
  <c r="P113" i="2"/>
  <c r="BK113" i="2"/>
  <c r="J113" i="2"/>
  <c r="BE113" i="2"/>
  <c r="BI111" i="2"/>
  <c r="BH111" i="2"/>
  <c r="BG111" i="2"/>
  <c r="BF111" i="2"/>
  <c r="T111" i="2"/>
  <c r="R111" i="2"/>
  <c r="P111" i="2"/>
  <c r="BK111" i="2"/>
  <c r="J111" i="2"/>
  <c r="BE111" i="2" s="1"/>
  <c r="BI109" i="2"/>
  <c r="BH109" i="2"/>
  <c r="BG109" i="2"/>
  <c r="BF109" i="2"/>
  <c r="T109" i="2"/>
  <c r="R109" i="2"/>
  <c r="P109" i="2"/>
  <c r="BK109" i="2"/>
  <c r="J109" i="2"/>
  <c r="BE109" i="2"/>
  <c r="BI107" i="2"/>
  <c r="BH107" i="2"/>
  <c r="BG107" i="2"/>
  <c r="BF107" i="2"/>
  <c r="T107" i="2"/>
  <c r="R107" i="2"/>
  <c r="P107" i="2"/>
  <c r="BK107" i="2"/>
  <c r="J107" i="2"/>
  <c r="BE107" i="2" s="1"/>
  <c r="BI105" i="2"/>
  <c r="BH105" i="2"/>
  <c r="BG105" i="2"/>
  <c r="BF105" i="2"/>
  <c r="T105" i="2"/>
  <c r="R105" i="2"/>
  <c r="P105" i="2"/>
  <c r="BK105" i="2"/>
  <c r="J105" i="2"/>
  <c r="BE105" i="2"/>
  <c r="BI103" i="2"/>
  <c r="BH103" i="2"/>
  <c r="BG103" i="2"/>
  <c r="BF103" i="2"/>
  <c r="T103" i="2"/>
  <c r="R103" i="2"/>
  <c r="P103" i="2"/>
  <c r="BK103" i="2"/>
  <c r="J103" i="2"/>
  <c r="BE103" i="2" s="1"/>
  <c r="BI102" i="2"/>
  <c r="BH102" i="2"/>
  <c r="BG102" i="2"/>
  <c r="BF102" i="2"/>
  <c r="T102" i="2"/>
  <c r="R102" i="2"/>
  <c r="P102" i="2"/>
  <c r="BK102" i="2"/>
  <c r="J102" i="2"/>
  <c r="BE102" i="2"/>
  <c r="BI101" i="2"/>
  <c r="BH101" i="2"/>
  <c r="BG101" i="2"/>
  <c r="BF101" i="2"/>
  <c r="T101" i="2"/>
  <c r="R101" i="2"/>
  <c r="P101" i="2"/>
  <c r="BK101" i="2"/>
  <c r="J101" i="2"/>
  <c r="BE101" i="2" s="1"/>
  <c r="BI100" i="2"/>
  <c r="BH100" i="2"/>
  <c r="BG100" i="2"/>
  <c r="BF100" i="2"/>
  <c r="T100" i="2"/>
  <c r="R100" i="2"/>
  <c r="P100" i="2"/>
  <c r="BK100" i="2"/>
  <c r="J100" i="2"/>
  <c r="BE100" i="2"/>
  <c r="BI99" i="2"/>
  <c r="BH99" i="2"/>
  <c r="BG99" i="2"/>
  <c r="BF99" i="2"/>
  <c r="T99" i="2"/>
  <c r="R99" i="2"/>
  <c r="P99" i="2"/>
  <c r="BK99" i="2"/>
  <c r="J99" i="2"/>
  <c r="BE99" i="2" s="1"/>
  <c r="BI98" i="2"/>
  <c r="BH98" i="2"/>
  <c r="BG98" i="2"/>
  <c r="BF98" i="2"/>
  <c r="T98" i="2"/>
  <c r="R98" i="2"/>
  <c r="P98" i="2"/>
  <c r="BK98" i="2"/>
  <c r="J98" i="2"/>
  <c r="BE98" i="2"/>
  <c r="BI97" i="2"/>
  <c r="BH97" i="2"/>
  <c r="BG97" i="2"/>
  <c r="BF97" i="2"/>
  <c r="T97" i="2"/>
  <c r="R97" i="2"/>
  <c r="P97" i="2"/>
  <c r="BK97" i="2"/>
  <c r="J97" i="2"/>
  <c r="BE97" i="2" s="1"/>
  <c r="BI96" i="2"/>
  <c r="BH96" i="2"/>
  <c r="BG96" i="2"/>
  <c r="BF96" i="2"/>
  <c r="T96" i="2"/>
  <c r="R96" i="2"/>
  <c r="P96" i="2"/>
  <c r="BK96" i="2"/>
  <c r="J96" i="2"/>
  <c r="BE96" i="2"/>
  <c r="BI95" i="2"/>
  <c r="BH95" i="2"/>
  <c r="BG95" i="2"/>
  <c r="BF95" i="2"/>
  <c r="T95" i="2"/>
  <c r="R95" i="2"/>
  <c r="P95" i="2"/>
  <c r="BK95" i="2"/>
  <c r="J95" i="2"/>
  <c r="BE95" i="2" s="1"/>
  <c r="BI94" i="2"/>
  <c r="BH94" i="2"/>
  <c r="BG94" i="2"/>
  <c r="BF94" i="2"/>
  <c r="T94" i="2"/>
  <c r="R94" i="2"/>
  <c r="P94" i="2"/>
  <c r="BK94" i="2"/>
  <c r="J94" i="2"/>
  <c r="BE94" i="2"/>
  <c r="BI92" i="2"/>
  <c r="BH92" i="2"/>
  <c r="BG92" i="2"/>
  <c r="BF92" i="2"/>
  <c r="T92" i="2"/>
  <c r="T88" i="2" s="1"/>
  <c r="R92" i="2"/>
  <c r="R88" i="2" s="1"/>
  <c r="P92" i="2"/>
  <c r="BK92" i="2"/>
  <c r="J92" i="2"/>
  <c r="BE92" i="2" s="1"/>
  <c r="BI90" i="2"/>
  <c r="BH90" i="2"/>
  <c r="BG90" i="2"/>
  <c r="F35" i="2" s="1"/>
  <c r="BB55" i="1" s="1"/>
  <c r="BF90" i="2"/>
  <c r="T90" i="2"/>
  <c r="R90" i="2"/>
  <c r="P90" i="2"/>
  <c r="P88" i="2" s="1"/>
  <c r="BK90" i="2"/>
  <c r="J90" i="2"/>
  <c r="BE90" i="2"/>
  <c r="BI89" i="2"/>
  <c r="F37" i="2" s="1"/>
  <c r="BD55" i="1" s="1"/>
  <c r="BH89" i="2"/>
  <c r="F36" i="2"/>
  <c r="BC55" i="1" s="1"/>
  <c r="BG89" i="2"/>
  <c r="BF89" i="2"/>
  <c r="J34" i="2" s="1"/>
  <c r="AW55" i="1" s="1"/>
  <c r="F34" i="2"/>
  <c r="BA55" i="1" s="1"/>
  <c r="T89" i="2"/>
  <c r="R89" i="2"/>
  <c r="P89" i="2"/>
  <c r="BK89" i="2"/>
  <c r="BK88" i="2"/>
  <c r="J88" i="2" s="1"/>
  <c r="J61" i="2" s="1"/>
  <c r="J89" i="2"/>
  <c r="BE89" i="2" s="1"/>
  <c r="F82" i="2"/>
  <c r="F80" i="2"/>
  <c r="E78" i="2"/>
  <c r="F54" i="2"/>
  <c r="F52" i="2"/>
  <c r="E50" i="2"/>
  <c r="J24" i="2"/>
  <c r="E24" i="2"/>
  <c r="J83" i="2" s="1"/>
  <c r="J23" i="2"/>
  <c r="J21" i="2"/>
  <c r="E21" i="2"/>
  <c r="J82" i="2"/>
  <c r="J54" i="2"/>
  <c r="J20" i="2"/>
  <c r="J18" i="2"/>
  <c r="E18" i="2"/>
  <c r="F83" i="2"/>
  <c r="F55" i="2"/>
  <c r="J17" i="2"/>
  <c r="J12" i="2"/>
  <c r="J80" i="2"/>
  <c r="J52" i="2"/>
  <c r="E7" i="2"/>
  <c r="E76" i="2"/>
  <c r="E48" i="2"/>
  <c r="AS54" i="1"/>
  <c r="L50" i="1"/>
  <c r="AM50" i="1"/>
  <c r="AM49" i="1"/>
  <c r="L49" i="1"/>
  <c r="AM47" i="1"/>
  <c r="L47" i="1"/>
  <c r="L45" i="1"/>
  <c r="L44" i="1"/>
  <c r="F33" i="2" l="1"/>
  <c r="AZ55" i="1" s="1"/>
  <c r="J33" i="2"/>
  <c r="AV55" i="1" s="1"/>
  <c r="AT55" i="1" s="1"/>
  <c r="BA54" i="1"/>
  <c r="T87" i="2"/>
  <c r="T86" i="2" s="1"/>
  <c r="P83" i="3"/>
  <c r="AU56" i="1" s="1"/>
  <c r="J33" i="5"/>
  <c r="AV58" i="1" s="1"/>
  <c r="T87" i="5"/>
  <c r="R87" i="2"/>
  <c r="R86" i="2" s="1"/>
  <c r="BD54" i="1"/>
  <c r="W33" i="1" s="1"/>
  <c r="P87" i="2"/>
  <c r="P86" i="2" s="1"/>
  <c r="AU55" i="1" s="1"/>
  <c r="F33" i="3"/>
  <c r="AZ56" i="1" s="1"/>
  <c r="J33" i="3"/>
  <c r="AV56" i="1" s="1"/>
  <c r="AT56" i="1" s="1"/>
  <c r="J136" i="5"/>
  <c r="J67" i="5" s="1"/>
  <c r="BK135" i="5"/>
  <c r="J135" i="5" s="1"/>
  <c r="J66" i="5" s="1"/>
  <c r="J33" i="4"/>
  <c r="AV57" i="1" s="1"/>
  <c r="AT57" i="1" s="1"/>
  <c r="J89" i="5"/>
  <c r="J61" i="5" s="1"/>
  <c r="J55" i="3"/>
  <c r="P92" i="4"/>
  <c r="T92" i="4"/>
  <c r="F35" i="4"/>
  <c r="BB57" i="1" s="1"/>
  <c r="BB54" i="1" s="1"/>
  <c r="P110" i="4"/>
  <c r="T115" i="4"/>
  <c r="BK143" i="4"/>
  <c r="J143" i="4" s="1"/>
  <c r="J67" i="4" s="1"/>
  <c r="P123" i="5"/>
  <c r="P88" i="5" s="1"/>
  <c r="P87" i="5" s="1"/>
  <c r="AU58" i="1" s="1"/>
  <c r="BK126" i="5"/>
  <c r="J126" i="5" s="1"/>
  <c r="J64" i="5" s="1"/>
  <c r="J55" i="2"/>
  <c r="BK87" i="2"/>
  <c r="BK144" i="2"/>
  <c r="J144" i="2" s="1"/>
  <c r="J65" i="2" s="1"/>
  <c r="BK84" i="3"/>
  <c r="BK92" i="3"/>
  <c r="J92" i="3" s="1"/>
  <c r="J62" i="3" s="1"/>
  <c r="F86" i="4"/>
  <c r="F54" i="4"/>
  <c r="BK92" i="4"/>
  <c r="P115" i="4"/>
  <c r="T122" i="4"/>
  <c r="T143" i="4"/>
  <c r="F33" i="5"/>
  <c r="AZ58" i="1" s="1"/>
  <c r="J52" i="4"/>
  <c r="F33" i="4"/>
  <c r="AZ57" i="1" s="1"/>
  <c r="R92" i="4"/>
  <c r="R91" i="4" s="1"/>
  <c r="R90" i="4" s="1"/>
  <c r="J34" i="4"/>
  <c r="AW57" i="1" s="1"/>
  <c r="F36" i="4"/>
  <c r="BC57" i="1" s="1"/>
  <c r="BC54" i="1" s="1"/>
  <c r="P122" i="4"/>
  <c r="F84" i="5"/>
  <c r="F37" i="5"/>
  <c r="BD58" i="1" s="1"/>
  <c r="J34" i="5"/>
  <c r="AW58" i="1" s="1"/>
  <c r="W31" i="1" l="1"/>
  <c r="AX54" i="1"/>
  <c r="AY54" i="1"/>
  <c r="W32" i="1"/>
  <c r="J92" i="4"/>
  <c r="J61" i="4" s="1"/>
  <c r="BK91" i="4"/>
  <c r="BK83" i="3"/>
  <c r="J83" i="3" s="1"/>
  <c r="J84" i="3"/>
  <c r="J60" i="3" s="1"/>
  <c r="AZ54" i="1"/>
  <c r="BK88" i="5"/>
  <c r="P91" i="4"/>
  <c r="P90" i="4" s="1"/>
  <c r="AU57" i="1" s="1"/>
  <c r="AT58" i="1"/>
  <c r="BK86" i="2"/>
  <c r="J86" i="2" s="1"/>
  <c r="J87" i="2"/>
  <c r="J60" i="2" s="1"/>
  <c r="T91" i="4"/>
  <c r="T90" i="4" s="1"/>
  <c r="AU54" i="1"/>
  <c r="AW54" i="1"/>
  <c r="AK30" i="1" s="1"/>
  <c r="W30" i="1"/>
  <c r="J59" i="3" l="1"/>
  <c r="J30" i="3"/>
  <c r="J88" i="5"/>
  <c r="J60" i="5" s="1"/>
  <c r="BK87" i="5"/>
  <c r="J87" i="5" s="1"/>
  <c r="J91" i="4"/>
  <c r="J60" i="4" s="1"/>
  <c r="BK90" i="4"/>
  <c r="J90" i="4" s="1"/>
  <c r="J59" i="2"/>
  <c r="J30" i="2"/>
  <c r="W29" i="1"/>
  <c r="AV54" i="1"/>
  <c r="AG55" i="1" l="1"/>
  <c r="J39" i="2"/>
  <c r="J59" i="5"/>
  <c r="J30" i="5"/>
  <c r="AT54" i="1"/>
  <c r="AK29" i="1"/>
  <c r="J30" i="4"/>
  <c r="J59" i="4"/>
  <c r="J39" i="3"/>
  <c r="AG56" i="1"/>
  <c r="AN56" i="1" s="1"/>
  <c r="J39" i="5" l="1"/>
  <c r="AG58" i="1"/>
  <c r="AN58" i="1" s="1"/>
  <c r="AG57" i="1"/>
  <c r="AN57" i="1" s="1"/>
  <c r="J39" i="4"/>
  <c r="AN55" i="1"/>
  <c r="AG54" i="1"/>
  <c r="AK26" i="1" l="1"/>
  <c r="AK35" i="1" s="1"/>
  <c r="AN54" i="1"/>
</calcChain>
</file>

<file path=xl/sharedStrings.xml><?xml version="1.0" encoding="utf-8"?>
<sst xmlns="http://schemas.openxmlformats.org/spreadsheetml/2006/main" count="2681" uniqueCount="562">
  <si>
    <t>Export Komplet</t>
  </si>
  <si>
    <t/>
  </si>
  <si>
    <t>2.0</t>
  </si>
  <si>
    <t>ZAMOK</t>
  </si>
  <si>
    <t>False</t>
  </si>
  <si>
    <t>{728b26c8-4242-487a-91ce-7c89b7d4d402}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</si>
  <si>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</si>
  <si>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</si>
  <si>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</si>
  <si>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</si>
  <si>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</si>
  <si>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</si>
  <si>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</si>
  <si>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</si>
  <si>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3224/02</t>
  </si>
  <si>
    <t>Měnit lze pouze buňky se žlutým podbarvením!_x000D_
_x000D_
1) na prvním listu Rekapitulace stavby vyplňte v sestavě_x000D_
_x000D_
    a) Souhrnný list_x000D_
       - údaje o Zhotoviteli_x000D_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Zhotoviteli, pokud se liší od údajů o Zhotoviteli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</si>
  <si>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</si>
  <si>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Stavba č.3295 TV Horní Počernice, etapa 0012 IS ostatní - Libuňská chodník</t>
  </si>
  <si>
    <t>KSO:</t>
  </si>
  <si>
    <t>CC-CZ:</t>
  </si>
  <si>
    <t>Místo:</t>
  </si>
  <si>
    <t>Horní Počernice</t>
  </si>
  <si>
    <t>Datum:</t>
  </si>
  <si>
    <t>5. 6. 2019</t>
  </si>
  <si>
    <t>Zadavatel:</t>
  </si>
  <si>
    <t>IČ:</t>
  </si>
  <si>
    <t>Městská část Praha 20</t>
  </si>
  <si>
    <t>DIČ:</t>
  </si>
  <si>
    <t>Uchazeč:</t>
  </si>
  <si>
    <t>Vyplň údaj</t>
  </si>
  <si>
    <t>Projektant:</t>
  </si>
  <si>
    <t>Apis s.r.o.</t>
  </si>
  <si>
    <t>True</t>
  </si>
  <si>
    <t>Zpracovatel:</t>
  </si>
  <si>
    <t xml:space="preserve"> 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</si>
  <si>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</si>
  <si>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</si>
  <si>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</si>
  <si>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</si>
  <si>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</si>
  <si>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</si>
  <si>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</si>
  <si>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</si>
  <si>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</si>
  <si>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</si>
  <si>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</si>
  <si>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</si>
  <si>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</si>
  <si>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</si>
  <si>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</si>
  <si>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</si>
  <si>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</si>
  <si>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</si>
  <si>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</si>
  <si>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</si>
  <si>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</si>
  <si>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</si>
  <si>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</si>
  <si>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</si>
  <si>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</si>
  <si>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</si>
  <si>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</si>
  <si>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</si>
  <si>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</si>
  <si>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</si>
  <si>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</si>
  <si>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</si>
  <si>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</si>
  <si>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</si>
  <si>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</si>
  <si>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</si>
  <si>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</si>
  <si>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</si>
  <si>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</si>
  <si>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</si>
  <si>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301</t>
  </si>
  <si>
    <t>SO 301 - Jednotná kanalizace</t>
  </si>
  <si>
    <t>STA</t>
  </si>
  <si>
    <t>1</t>
  </si>
  <si>
    <t>{adf21247-9950-4439-9f60-9b7fdf7d076b}</t>
  </si>
  <si>
    <t>2</t>
  </si>
  <si>
    <t>501</t>
  </si>
  <si>
    <t>SO 501 - Ochrana kabelů ČD Telematika</t>
  </si>
  <si>
    <t>{4e95dcc4-920a-4231-a3c7-b35a87099939}</t>
  </si>
  <si>
    <t>101</t>
  </si>
  <si>
    <t>SO 101 - Komunikace - chodník</t>
  </si>
  <si>
    <t>{611fcb9b-30da-4555-910f-1103af643251}</t>
  </si>
  <si>
    <t>303</t>
  </si>
  <si>
    <t>SO 303 - Kanalizační přípojky</t>
  </si>
  <si>
    <t>{fdd28b1d-57e0-484e-95b2-52721d6afcca}</t>
  </si>
  <si>
    <t>KRYCÍ LIST SOUPISU PRACÍ</t>
  </si>
  <si>
    <t>Objekt:</t>
  </si>
  <si>
    <t>301 - SO 301 - Jednotná kanalizace</t>
  </si>
  <si>
    <t>Praha 20</t>
  </si>
  <si>
    <t>OTV MHMP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</si>
  <si>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</si>
  <si>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</si>
  <si>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</si>
  <si>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</si>
  <si>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</si>
  <si>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</si>
  <si>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</si>
  <si>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4 - Vodorovné konstrukce</t>
  </si>
  <si>
    <t xml:space="preserve">    8 - Trubní vedení</t>
  </si>
  <si>
    <t xml:space="preserve">    998 - Přesun hmot</t>
  </si>
  <si>
    <t>VRN - Vedlejší rozpočtové náklady</t>
  </si>
  <si>
    <t xml:space="preserve">    VRN3 - Zařízení staveniště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</si>
  <si>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</si>
  <si>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</si>
  <si>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</si>
  <si>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</si>
  <si>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</si>
  <si>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</si>
  <si>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</si>
  <si>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</si>
  <si>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</si>
  <si>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</si>
  <si>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</si>
  <si>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</si>
  <si>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</si>
  <si>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</si>
  <si>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</si>
  <si>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</si>
  <si>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</si>
  <si>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</si>
  <si>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120001101</t>
  </si>
  <si>
    <t>Příplatek za ztížení vykopávky v blízkosti podzemního vedení</t>
  </si>
  <si>
    <t>m3</t>
  </si>
  <si>
    <t>CS ÚRS 2014 01</t>
  </si>
  <si>
    <t>4</t>
  </si>
  <si>
    <t>-1015874990</t>
  </si>
  <si>
    <t>52</t>
  </si>
  <si>
    <t>121101101</t>
  </si>
  <si>
    <t>Sejmutí ornice s přemístěním na vzdálenost do 50 m</t>
  </si>
  <si>
    <t>CS ÚRS 2019 01</t>
  </si>
  <si>
    <t>1522331482</t>
  </si>
  <si>
    <t>P</t>
  </si>
  <si>
    <t>Poznámka k položce:_x000D_
264,0 m2 * 0,2 = 52,8 m3</t>
  </si>
  <si>
    <t>3</t>
  </si>
  <si>
    <t>130901121</t>
  </si>
  <si>
    <t>Bourání kcí v hloubených vykopávkách ze zdiva z betonu prostého ručně</t>
  </si>
  <si>
    <t>1715025444</t>
  </si>
  <si>
    <t>Poznámka k položce:_x000D_
obetonování stáv. trub</t>
  </si>
  <si>
    <t>132201202</t>
  </si>
  <si>
    <t>Hloubení rýh š do 2000 mm v hornině tř. 3 objemu do 1000 m3</t>
  </si>
  <si>
    <t>CS ÚRS 2014 02</t>
  </si>
  <si>
    <t>-171504553</t>
  </si>
  <si>
    <t>5</t>
  </si>
  <si>
    <t>132401201</t>
  </si>
  <si>
    <t>Hloubení rýh š do 2000 mm v hornině tř. 5</t>
  </si>
  <si>
    <t>-1622893945</t>
  </si>
  <si>
    <t>7</t>
  </si>
  <si>
    <t>151101102</t>
  </si>
  <si>
    <t>Zřízení příložného pažení a rozepření stěn rýh hl do 4 m</t>
  </si>
  <si>
    <t>m2</t>
  </si>
  <si>
    <t>-212107985</t>
  </si>
  <si>
    <t>9</t>
  </si>
  <si>
    <t>151101112</t>
  </si>
  <si>
    <t>Odstranění příložného pažení a rozepření stěn rýh hl do 4 m</t>
  </si>
  <si>
    <t>1583882360</t>
  </si>
  <si>
    <t>10</t>
  </si>
  <si>
    <t>161101101</t>
  </si>
  <si>
    <t>Svislé přemístění výkopku z horniny tř. 1 až 4 hl výkopu do 2,5 m</t>
  </si>
  <si>
    <t>-675575880</t>
  </si>
  <si>
    <t>73</t>
  </si>
  <si>
    <t>161101102</t>
  </si>
  <si>
    <t>Svislé přemístění výkopku z horniny tř. 1 až 4 hl výkopu do 4 m</t>
  </si>
  <si>
    <t>206885121</t>
  </si>
  <si>
    <t>11</t>
  </si>
  <si>
    <t>161101151</t>
  </si>
  <si>
    <t>Svislé přemístění výkopku z horniny tř. 5 až 7 hl výkopu do 2,5 m</t>
  </si>
  <si>
    <t>1894284680</t>
  </si>
  <si>
    <t>51</t>
  </si>
  <si>
    <t>161101152</t>
  </si>
  <si>
    <t>Svislé přemístění výkopku z horniny tř. 5 až 7 hl výkopu do 4 m</t>
  </si>
  <si>
    <t>210075691</t>
  </si>
  <si>
    <t>47</t>
  </si>
  <si>
    <t>162701105</t>
  </si>
  <si>
    <t>Vodorovné přemístění do 10000 m výkopku/sypaniny z horniny tř. 1 až 4</t>
  </si>
  <si>
    <t>387043096</t>
  </si>
  <si>
    <t>48</t>
  </si>
  <si>
    <t>162701109</t>
  </si>
  <si>
    <t>Příplatek k vodorovnému přemístění výkopku/sypaniny z horniny tř. 1 až 4 ZKD 1000 m přes 10000 m</t>
  </si>
  <si>
    <t>482689105</t>
  </si>
  <si>
    <t>Poznámka k položce:_x000D_
10 x 74,07 = 859,6 m3</t>
  </si>
  <si>
    <t>49</t>
  </si>
  <si>
    <t>162701155</t>
  </si>
  <si>
    <t>Vodorovné přemístění do 10000 m výkopku/sypaniny z horniny tř. 5 až 7</t>
  </si>
  <si>
    <t>-2124655016</t>
  </si>
  <si>
    <t>Poznámka k položce:_x000D_
výkopek tř.5 46,27 m3_x000D_
beton 1,0 m3_x000D_
_x000D_
CELKEM  47,270 m3</t>
  </si>
  <si>
    <t>50</t>
  </si>
  <si>
    <t>162701159</t>
  </si>
  <si>
    <t>Příplatek k vodorovnému přemístění výkopku/sypaniny z horniny tř. 5 až 7 ZKD 1000 m přes 10000 m</t>
  </si>
  <si>
    <t>-854083508</t>
  </si>
  <si>
    <t>Poznámka k položce:_x000D_
10 x 47,27 = 472,7 m3</t>
  </si>
  <si>
    <t>14</t>
  </si>
  <si>
    <t>171201201</t>
  </si>
  <si>
    <t>Uložení sypaniny na skládky</t>
  </si>
  <si>
    <t>-988171545</t>
  </si>
  <si>
    <t>Poznámka k položce:_x000D_
přebytek výkopku tř.3  85,07  m3_x000D_
výkopek tř. 5   46,27 m3_x000D_
beton 1,0 m3_x000D_
_x000D_
CELKEM 120,34 m3</t>
  </si>
  <si>
    <t>171201211</t>
  </si>
  <si>
    <t>Poplatek za uložení odpadu ze sypaniny na skládce (skládkovné)</t>
  </si>
  <si>
    <t>t</t>
  </si>
  <si>
    <t>-110757613</t>
  </si>
  <si>
    <t>Poznámka k položce:_x000D_
146,38 m3 x 1,7 t/m3 = 248,846 t_x000D_
15 m3 x 2,7 t/m3 = 40,5 t_x000D_
_x000D_
CELKEM 289,346 m3</t>
  </si>
  <si>
    <t>16</t>
  </si>
  <si>
    <t>174101101</t>
  </si>
  <si>
    <t>Zásyp jam, šachet rýh nebo kolem objektů sypaninou se zhutněním</t>
  </si>
  <si>
    <t>526968753</t>
  </si>
  <si>
    <t>17</t>
  </si>
  <si>
    <t>175101101</t>
  </si>
  <si>
    <t>Obsypání potrubí bez prohození sypaniny z hornin tř. 1 až 4 uloženým do 3 m od kraje výkopu</t>
  </si>
  <si>
    <t>104766401</t>
  </si>
  <si>
    <t>53</t>
  </si>
  <si>
    <t>181301103</t>
  </si>
  <si>
    <t>Rozprostření ornice tl vrstvy do 200 mm pl do 500 m2 v rovině nebo ve svahu do 1:5</t>
  </si>
  <si>
    <t>-1270044475</t>
  </si>
  <si>
    <t>54</t>
  </si>
  <si>
    <t>181411131</t>
  </si>
  <si>
    <t>Založení parkového trávníku výsevem plochy do 1000 m2 v rovině a ve svahu do 1:5</t>
  </si>
  <si>
    <t>654022389</t>
  </si>
  <si>
    <t>55</t>
  </si>
  <si>
    <t>M</t>
  </si>
  <si>
    <t>00572410</t>
  </si>
  <si>
    <t>osivo směs travní parková</t>
  </si>
  <si>
    <t>kg</t>
  </si>
  <si>
    <t>8</t>
  </si>
  <si>
    <t>-1740458144</t>
  </si>
  <si>
    <t>18</t>
  </si>
  <si>
    <t>451573111</t>
  </si>
  <si>
    <t>Lože pod potrubí otevřený výkop ze štěrkopísku</t>
  </si>
  <si>
    <t>2123051290</t>
  </si>
  <si>
    <t>19</t>
  </si>
  <si>
    <t>58337331</t>
  </si>
  <si>
    <t>štěrkopísek frakce 0/22</t>
  </si>
  <si>
    <t>-1775690845</t>
  </si>
  <si>
    <t>Poznámka k položce:_x000D_
64,79 m3 x 2 t/m3 = 131,8 t</t>
  </si>
  <si>
    <t>Vodorovné konstrukce</t>
  </si>
  <si>
    <t>20</t>
  </si>
  <si>
    <t>452311131</t>
  </si>
  <si>
    <t>Podkladní desky z betonu prostého tř. C 12/15 otevřený výkop</t>
  </si>
  <si>
    <t>-1495455978</t>
  </si>
  <si>
    <t>Trubní vedení</t>
  </si>
  <si>
    <t>56</t>
  </si>
  <si>
    <t>831372121</t>
  </si>
  <si>
    <t>Montáž potrubí z trub kameninových hrdlových s integrovaným těsněním výkop sklon do 20 % DN 300</t>
  </si>
  <si>
    <t>m</t>
  </si>
  <si>
    <t>-1392671971</t>
  </si>
  <si>
    <t>57</t>
  </si>
  <si>
    <t>STZ.RB0003024C25</t>
  </si>
  <si>
    <t>trouba kameninová glazovaná DN300mm L2,50m spojovací systém C Třída 240</t>
  </si>
  <si>
    <t>2037132727</t>
  </si>
  <si>
    <t>28</t>
  </si>
  <si>
    <t>837354111</t>
  </si>
  <si>
    <t>Montáž kameninových útesů s hrdlem DN 200</t>
  </si>
  <si>
    <t>kus</t>
  </si>
  <si>
    <t>-365377297</t>
  </si>
  <si>
    <t>58</t>
  </si>
  <si>
    <t>837371221</t>
  </si>
  <si>
    <t>Montáž kameninových tvarovek odbočných s integrovaným těsněním otevřený výkop DN 300</t>
  </si>
  <si>
    <t>2116354895</t>
  </si>
  <si>
    <t>59</t>
  </si>
  <si>
    <t>STZ.AB0302016CF1</t>
  </si>
  <si>
    <t>odbočka kameninová glazovaná jednoduchá šikmá DN300/200 L50cm spojovací systém C/F tř.160/200</t>
  </si>
  <si>
    <t>-2063339229</t>
  </si>
  <si>
    <t>60</t>
  </si>
  <si>
    <t>837374111</t>
  </si>
  <si>
    <t>Montáž kameninových útesů s hrdlem DN 300</t>
  </si>
  <si>
    <t>1920850659</t>
  </si>
  <si>
    <t>30</t>
  </si>
  <si>
    <t>851321292</t>
  </si>
  <si>
    <t>Příplatek za krácení kameninové trouby DN 300</t>
  </si>
  <si>
    <t>CS ÚRS 2016 02</t>
  </si>
  <si>
    <t>882670932</t>
  </si>
  <si>
    <t>62</t>
  </si>
  <si>
    <t>894411121</t>
  </si>
  <si>
    <t>Zřízení šachet kanalizačních z betonových dílců na potrubí DN nad 200 do 300 dno beton tř. C 25/30</t>
  </si>
  <si>
    <t>-605125789</t>
  </si>
  <si>
    <t>72</t>
  </si>
  <si>
    <t>894411122</t>
  </si>
  <si>
    <t>Rekonstrukce stávajících šachet kanalizačních z betonových dílců na potrubí DN nad 200 do 300 dno beton tř. C 25/30</t>
  </si>
  <si>
    <t>216437611</t>
  </si>
  <si>
    <t>63</t>
  </si>
  <si>
    <t>59224052</t>
  </si>
  <si>
    <t>skruž pro kanalizační šachty se zabudovanými stupadly 100 x 100 x 12 cm</t>
  </si>
  <si>
    <t>-449328538</t>
  </si>
  <si>
    <t>64</t>
  </si>
  <si>
    <t>59224013</t>
  </si>
  <si>
    <t>prstenec šachtový vyrovnávací betonový 800x100x100mm</t>
  </si>
  <si>
    <t>741126897</t>
  </si>
  <si>
    <t>67</t>
  </si>
  <si>
    <t>59224012</t>
  </si>
  <si>
    <t>prstenec šachtový vyrovnávací betonový 800x100x80mm</t>
  </si>
  <si>
    <t>-598974601</t>
  </si>
  <si>
    <t>66</t>
  </si>
  <si>
    <t>59224011</t>
  </si>
  <si>
    <t>prstenec šachtový vyrovnávací betonový 800x100x60mm</t>
  </si>
  <si>
    <t>780733579</t>
  </si>
  <si>
    <t>69</t>
  </si>
  <si>
    <t>28661933</t>
  </si>
  <si>
    <t>poklop šachtový litinový dno DN 800 s odvětráním, logo Praha, pro třídu zatížení D400</t>
  </si>
  <si>
    <t>-1805687174</t>
  </si>
  <si>
    <t>70</t>
  </si>
  <si>
    <t>59224130</t>
  </si>
  <si>
    <t>deska betonová přechodová 1000/800 pro tlak kola 5 kN 1000x20x9 cm</t>
  </si>
  <si>
    <t>964978224</t>
  </si>
  <si>
    <t>71</t>
  </si>
  <si>
    <t>59224063</t>
  </si>
  <si>
    <t>dno betonové šachtové kulaté DN 1000 x 1000, 100 x 115 x 15 cm</t>
  </si>
  <si>
    <t>1277049379</t>
  </si>
  <si>
    <t>74</t>
  </si>
  <si>
    <t>899104112</t>
  </si>
  <si>
    <t>Osazení poklopů litinových nebo ocelových včetně rámů pro třídu zatížení D400, E600</t>
  </si>
  <si>
    <t>214038782</t>
  </si>
  <si>
    <t>61</t>
  </si>
  <si>
    <t>899623141</t>
  </si>
  <si>
    <t>Obetonování potrubí nebo zdiva stok betonem prostým tř. C 12/15 otevřený výkop</t>
  </si>
  <si>
    <t>1903852025</t>
  </si>
  <si>
    <t>998</t>
  </si>
  <si>
    <t>Přesun hmot</t>
  </si>
  <si>
    <t>45</t>
  </si>
  <si>
    <t>998275101</t>
  </si>
  <si>
    <t>Přesun hmot pro trubní vedení z trub kameninových otevřený výkop</t>
  </si>
  <si>
    <t>-140083270</t>
  </si>
  <si>
    <t>VRN</t>
  </si>
  <si>
    <t>Vedlejší rozpočtové náklady</t>
  </si>
  <si>
    <t>VRN3</t>
  </si>
  <si>
    <t>Zařízení staveniště</t>
  </si>
  <si>
    <t>46</t>
  </si>
  <si>
    <t>030001000</t>
  </si>
  <si>
    <t>%</t>
  </si>
  <si>
    <t>1024</t>
  </si>
  <si>
    <t>1879083342</t>
  </si>
  <si>
    <t>Poznámka k položce:_x000D_
2% ZRN_x000D_
zřízení a odstranění</t>
  </si>
  <si>
    <t>501 - SO 501 - Ochrana kabelů ČD Telematika</t>
  </si>
  <si>
    <t xml:space="preserve">    469 - Stavební práce při elektromontážích</t>
  </si>
  <si>
    <t xml:space="preserve">    VRN1 - Průzkumné, geodetické a projektové práce</t>
  </si>
  <si>
    <t>469</t>
  </si>
  <si>
    <t>Stavební práce při elektromontážích</t>
  </si>
  <si>
    <t>220111431</t>
  </si>
  <si>
    <t>Jednosměrné měření na kabelech</t>
  </si>
  <si>
    <t>pár</t>
  </si>
  <si>
    <t>947144402</t>
  </si>
  <si>
    <t>Poznámka k položce:_x000D_
2 x 10 párů</t>
  </si>
  <si>
    <t>31</t>
  </si>
  <si>
    <t>220111432</t>
  </si>
  <si>
    <t>Zkrácené měření v obou směrech za provozu</t>
  </si>
  <si>
    <t>ks</t>
  </si>
  <si>
    <t>-1714800257</t>
  </si>
  <si>
    <t>979800003</t>
  </si>
  <si>
    <t>Manipulaci se stáv. sděl. kabely</t>
  </si>
  <si>
    <t>hod</t>
  </si>
  <si>
    <t>1672658815</t>
  </si>
  <si>
    <t>Poznámka k položce:_x000D_
geodetické zaměření 200 m</t>
  </si>
  <si>
    <t>VRN1</t>
  </si>
  <si>
    <t>Průzkumné, geodetické a projektové práce</t>
  </si>
  <si>
    <t>012303000</t>
  </si>
  <si>
    <t>Geodetické práce po výstavbě</t>
  </si>
  <si>
    <t>-422778221</t>
  </si>
  <si>
    <t>Poznámka k položce:_x000D_
mapování tras inž. sítí</t>
  </si>
  <si>
    <t>101 - SO 101 - Komunikace - chodník</t>
  </si>
  <si>
    <t xml:space="preserve">    3 - Svislé a kompletní konstrukce</t>
  </si>
  <si>
    <t xml:space="preserve">    5 - Komunikace pozemní</t>
  </si>
  <si>
    <t xml:space="preserve">    9 - Ostatní konstrukce a práce, bourání</t>
  </si>
  <si>
    <t xml:space="preserve">    997 - Přesun sutě</t>
  </si>
  <si>
    <t xml:space="preserve">    VRN4 - Inženýrská činnost</t>
  </si>
  <si>
    <t>164</t>
  </si>
  <si>
    <t>113107212</t>
  </si>
  <si>
    <t>Odstranění podkladu z kameniva těženého tl 200 mm strojně pl přes 200 m2</t>
  </si>
  <si>
    <t>1317802866</t>
  </si>
  <si>
    <t>121101102</t>
  </si>
  <si>
    <t>Sejmutí ornice s přemístěním na vzdálenost do 100 m</t>
  </si>
  <si>
    <t>1766701611</t>
  </si>
  <si>
    <t>Poznámka k položce:_x000D_
tl. 200 mm_x000D_
plocha 934,0 m2_x000D_
934,0 * 0,2 ´86,82 m3</t>
  </si>
  <si>
    <t>22</t>
  </si>
  <si>
    <t>122101401</t>
  </si>
  <si>
    <t>Vykopávky v zemníku na suchu v hornině tř. 1 a 2 objem do 100 m3</t>
  </si>
  <si>
    <t>-1904862689</t>
  </si>
  <si>
    <t xml:space="preserve">Poznámka k položce:_x000D_
ornice z meziskládky k opětnému ohumusování_x000D_
</t>
  </si>
  <si>
    <t>146</t>
  </si>
  <si>
    <t>-1595197039</t>
  </si>
  <si>
    <t>Poznámka k položce:_x000D_
v oblasti sejmutí ornice v blízkosti inženýrských sítí</t>
  </si>
  <si>
    <t>171</t>
  </si>
  <si>
    <t>-1492229315</t>
  </si>
  <si>
    <t>162</t>
  </si>
  <si>
    <t>182301123</t>
  </si>
  <si>
    <t>Rozprostření ornice pl do 500 m2 ve svahu přes 1:5 tl vrstvy do 200 mm</t>
  </si>
  <si>
    <t>-438934463</t>
  </si>
  <si>
    <t>34</t>
  </si>
  <si>
    <t>947437166</t>
  </si>
  <si>
    <t>38</t>
  </si>
  <si>
    <t>181102302</t>
  </si>
  <si>
    <t>Úprava pláně v zářezech se zhutněním</t>
  </si>
  <si>
    <t>425153573</t>
  </si>
  <si>
    <t>Poznámka k položce:_x000D_
238,31 * 2,3 = 548,12</t>
  </si>
  <si>
    <t>40</t>
  </si>
  <si>
    <t>181451131</t>
  </si>
  <si>
    <t>Založení parkového trávníku výsevem plochy přes 1000 m2 v rovině a ve svahu do 1:5</t>
  </si>
  <si>
    <t>-1552893238</t>
  </si>
  <si>
    <t>163</t>
  </si>
  <si>
    <t>-705999061</t>
  </si>
  <si>
    <t>42</t>
  </si>
  <si>
    <t>185804312</t>
  </si>
  <si>
    <t>Zalití rostlin vodou plocha přes 20 m2</t>
  </si>
  <si>
    <t>397641949</t>
  </si>
  <si>
    <t>Poznámka k položce:_x000D_
0,01 m3 vody na 1 m2 zeleně_x000D_
0,01 x 3 x 1786,496 m2 = 53,595 m3</t>
  </si>
  <si>
    <t>43</t>
  </si>
  <si>
    <t>185851121</t>
  </si>
  <si>
    <t>Dovoz vody pro zálivku rostlin za vzdálenost do 1000 m</t>
  </si>
  <si>
    <t>50147003</t>
  </si>
  <si>
    <t>Svislé a kompletní konstrukce</t>
  </si>
  <si>
    <t>168</t>
  </si>
  <si>
    <t>348401230</t>
  </si>
  <si>
    <t>Montáž oplocení ze strojového pletiva bez napínacích drátů výšky do 2,0 m</t>
  </si>
  <si>
    <t>-1118118428</t>
  </si>
  <si>
    <t>Poznámka k položce:_x000D_
oplocení staveniště</t>
  </si>
  <si>
    <t>169</t>
  </si>
  <si>
    <t>31324768</t>
  </si>
  <si>
    <t>pletivo drátěné se čtvercovými oky zapletené Pz 50x2x2000mm</t>
  </si>
  <si>
    <t>-1906898490</t>
  </si>
  <si>
    <t>170</t>
  </si>
  <si>
    <t>55342181</t>
  </si>
  <si>
    <t>plotový profilovaný sloupek D 40-50mm dl 2,0-2,5m pro svařované pletivo v návinu povrchová úprava Pz a komaxit</t>
  </si>
  <si>
    <t>1726204130</t>
  </si>
  <si>
    <t>Komunikace pozemní</t>
  </si>
  <si>
    <t>165</t>
  </si>
  <si>
    <t>564750114</t>
  </si>
  <si>
    <t>Podklad z kameniva hrubého drceného vel. 16-32 mm tl 180 mm</t>
  </si>
  <si>
    <t>6007270</t>
  </si>
  <si>
    <t>Poznámka k položce:_x000D_
(457,741+21,185)*0,9=431,033 m2</t>
  </si>
  <si>
    <t>596211123</t>
  </si>
  <si>
    <t>Kladení zámkové dlažby komunikací pro pěší tl 60 mm skupiny B pl přes 300 m2</t>
  </si>
  <si>
    <t>122011690</t>
  </si>
  <si>
    <t>Poznámka k položce:_x000D_
chodníky - okrová dlažba 1202,271 m2_x000D_
slepecká dlažba - kontrastní s výstupky 39,878 m2_x000D_
_x000D_
CELKEM 1242,149 m2</t>
  </si>
  <si>
    <t>166</t>
  </si>
  <si>
    <t>59245284</t>
  </si>
  <si>
    <t>dlažba zámková profilová kraj 200x140x60mm barevná</t>
  </si>
  <si>
    <t>-1119093883</t>
  </si>
  <si>
    <t>Poznámka k položce:_x000D_
478,926*1,01=483,715</t>
  </si>
  <si>
    <t>Ostatní konstrukce a práce, bourání</t>
  </si>
  <si>
    <t>95</t>
  </si>
  <si>
    <t>184807111</t>
  </si>
  <si>
    <t>Zřízení ochrany stromu bedněním</t>
  </si>
  <si>
    <t>-1613971415</t>
  </si>
  <si>
    <t>Poznámka k položce:_x000D_
8,0 m2/1strom do DN do 600_x000D_
12,0 m2/1 strom DN přes 600_x000D_
28 ks x 8,0 m2 = 224,0 m2_x000D_
5 ks x 12,0 m2 = 60,0 m2_x000D_
Celkem 284,0 m2</t>
  </si>
  <si>
    <t>150</t>
  </si>
  <si>
    <t>184807112</t>
  </si>
  <si>
    <t>Odstranění ochrany stromu bedněním</t>
  </si>
  <si>
    <t>924683053</t>
  </si>
  <si>
    <t>96</t>
  </si>
  <si>
    <t>914111111</t>
  </si>
  <si>
    <t>Montáž svislé dopravní značky do velikosti 1 m2 objímkami na sloupek nebo konzolu</t>
  </si>
  <si>
    <t>-1304497870</t>
  </si>
  <si>
    <t>97</t>
  </si>
  <si>
    <t>914511111</t>
  </si>
  <si>
    <t>Montáž sloupku dopravních značek délky do 3,5 m s betonovým základem</t>
  </si>
  <si>
    <t>-1968104877</t>
  </si>
  <si>
    <t>100</t>
  </si>
  <si>
    <t>40445512</t>
  </si>
  <si>
    <t>značka dopravní svislá retroreflexní fólie tř 1 FeZn-Al rám 500x500mm</t>
  </si>
  <si>
    <t>348813694</t>
  </si>
  <si>
    <t>103</t>
  </si>
  <si>
    <t>40445225</t>
  </si>
  <si>
    <t>sloupek pro dopravní značku Zn D 60mm v 3,5m</t>
  </si>
  <si>
    <t>-1772818630</t>
  </si>
  <si>
    <t>104</t>
  </si>
  <si>
    <t>40445256</t>
  </si>
  <si>
    <t>svorka upínací na sloupek dopravní značky D 60mm</t>
  </si>
  <si>
    <t>1961913088</t>
  </si>
  <si>
    <t>105</t>
  </si>
  <si>
    <t>40445253</t>
  </si>
  <si>
    <t>víčko plastové na sloupek D 60mm</t>
  </si>
  <si>
    <t>23838016</t>
  </si>
  <si>
    <t>106</t>
  </si>
  <si>
    <t>40445240</t>
  </si>
  <si>
    <t>patka pro sloupek Al D 60mm</t>
  </si>
  <si>
    <t>784368151</t>
  </si>
  <si>
    <t>115</t>
  </si>
  <si>
    <t>693110610</t>
  </si>
  <si>
    <t>geotextilie netkaná, 200 g/m2, šíře 250 cm</t>
  </si>
  <si>
    <t>-1322994532</t>
  </si>
  <si>
    <t>Poznámka k položce:_x000D_
5634 m2 / 2,0 m = 2817 m</t>
  </si>
  <si>
    <t>167</t>
  </si>
  <si>
    <t>59217003</t>
  </si>
  <si>
    <t>obrubník betonový zahradní 500x50x250mm</t>
  </si>
  <si>
    <t>-1058061117</t>
  </si>
  <si>
    <t>997</t>
  </si>
  <si>
    <t>Přesun sutě</t>
  </si>
  <si>
    <t>125</t>
  </si>
  <si>
    <t>997221551</t>
  </si>
  <si>
    <t>Vodorovná doprava suti ze sypkých materiálů do 1 km</t>
  </si>
  <si>
    <t>115285755</t>
  </si>
  <si>
    <t>Poznámka k položce:_x000D_
kamenivo těžené  442,0 m2*0,24=106,08 t</t>
  </si>
  <si>
    <t>126</t>
  </si>
  <si>
    <t>997221559</t>
  </si>
  <si>
    <t>Příplatek ZKD 1 km u vodorovné dopravy suti ze sypkých materiálů</t>
  </si>
  <si>
    <t>2116212455</t>
  </si>
  <si>
    <t>Poznámka k položce:_x000D_
106,08*19=2015,52 t</t>
  </si>
  <si>
    <t>129</t>
  </si>
  <si>
    <t>998223011</t>
  </si>
  <si>
    <t>Přesun hmot pro pozemní komunikace s krytem dlážděným</t>
  </si>
  <si>
    <t>-1658570531</t>
  </si>
  <si>
    <t>130</t>
  </si>
  <si>
    <t>013224000</t>
  </si>
  <si>
    <t>Dokumentace skutečného provedení stavby</t>
  </si>
  <si>
    <t>…</t>
  </si>
  <si>
    <t>1750295846</t>
  </si>
  <si>
    <t>156</t>
  </si>
  <si>
    <t>013244000</t>
  </si>
  <si>
    <t>Dokumentace pro provádění stavby</t>
  </si>
  <si>
    <t>864256349</t>
  </si>
  <si>
    <t>Poznámka k položce:_x000D_
realizační dokumentace_x000D_
detaily výškového řešení křižovatek,_x000D_
projednání a schválení definitivního DZ na DI-PČR a odboru dopravy MČ 20</t>
  </si>
  <si>
    <t>132</t>
  </si>
  <si>
    <t>-1336943051</t>
  </si>
  <si>
    <t>VRN4</t>
  </si>
  <si>
    <t>Inženýrská činnost</t>
  </si>
  <si>
    <t>133</t>
  </si>
  <si>
    <t>045002000</t>
  </si>
  <si>
    <t>Kompletační a koordinační činnost</t>
  </si>
  <si>
    <t>1954717747</t>
  </si>
  <si>
    <t>Poznámka k položce:_x000D_
1% ZRN</t>
  </si>
  <si>
    <t>303 - SO 303 - Kanalizační přípojky</t>
  </si>
  <si>
    <t>78719405</t>
  </si>
  <si>
    <t>Poznámka k položce:_x000D_
obetonování stáv. trub a beton. konstrukce</t>
  </si>
  <si>
    <t>6</t>
  </si>
  <si>
    <t>151101101</t>
  </si>
  <si>
    <t>Zřízení příložného pažení a rozepření stěn rýh hl do 2 m</t>
  </si>
  <si>
    <t>1011085060</t>
  </si>
  <si>
    <t>151101111</t>
  </si>
  <si>
    <t>Odstranění příložného pažení a rozepření stěn rýh hl do 2 m</t>
  </si>
  <si>
    <t>1548600636</t>
  </si>
  <si>
    <t>1920415275</t>
  </si>
  <si>
    <t>Poznámka k položce:_x000D_
výkopek 60,42 m3_x000D_
beton 15 m3_x000D_
_x000D_
CELKEM 75,42 m3</t>
  </si>
  <si>
    <t>Poznámka k položce:_x000D_
10 x 6,33 = 63,3 m3</t>
  </si>
  <si>
    <t>Poznámka k položce:_x000D_
výkopek tř.5 5,67 m3_x000D_
beton 1,0 m3_x000D_
_x000D_
CELKEM  6,670 m3</t>
  </si>
  <si>
    <t>Poznámka k položce:_x000D_
10 x 6,67 = 66,7 m3</t>
  </si>
  <si>
    <t>Poznámka k položce:_x000D_
přebytek výkopku tř.3  6,33  m3_x000D_
výkopek tř. 5   5,67 m3_x000D_
beton 1,0 m3_x000D_
_x000D_
CELKEM 13,00 m3</t>
  </si>
  <si>
    <t>Poznámka k položce:_x000D_
15,34 m3 x 1,7 t/m3 = 27,778 t_x000D_
1,0 m3 x 2,7 t/m3 = 2,7 t_x000D_
_x000D_
CELKEM 30,478 t</t>
  </si>
  <si>
    <t>-1457681567</t>
  </si>
  <si>
    <t>-1360260471</t>
  </si>
  <si>
    <t>-634532113</t>
  </si>
  <si>
    <t>Poznámka k položce:_x000D_
1,38 m3 x 2 t/m3 =3,76 t</t>
  </si>
  <si>
    <t>564760011</t>
  </si>
  <si>
    <t>Podklad z kameniva hrubého drceného vel. 8-16 mm tl 200 mm</t>
  </si>
  <si>
    <t>42157511</t>
  </si>
  <si>
    <t>581124115</t>
  </si>
  <si>
    <t>Kryt z betonu komunikace pro pěší tl. 150 mm</t>
  </si>
  <si>
    <t>2058400788</t>
  </si>
  <si>
    <t>831352121</t>
  </si>
  <si>
    <t>Montáž potrubí z trub kameninových hrdlových s integrovaným těsněním výkop sklon do 20 % DN 200</t>
  </si>
  <si>
    <t>1319770482</t>
  </si>
  <si>
    <t>26</t>
  </si>
  <si>
    <t>59710987</t>
  </si>
  <si>
    <t>koleno kameninové glazované DN 200 45° spojovací systém F tř. 240</t>
  </si>
  <si>
    <t>-1001449350</t>
  </si>
  <si>
    <t>29</t>
  </si>
  <si>
    <t>597106330</t>
  </si>
  <si>
    <t>trouba kameninová glazovaná DN200mm L1,00m spojovací systém F Třida 160</t>
  </si>
  <si>
    <t>-203641862</t>
  </si>
  <si>
    <t>Příplatek za krácení kameninové trouby DN 200</t>
  </si>
  <si>
    <t>44</t>
  </si>
  <si>
    <t>-827825682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</si>
</sst>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0">
    <font>
      <sz val="8"/>
      <name val="Arial CE"/>
      <family val="2"/>
    </font>
    <font>
      <sz val="8"/>
      <color rgb="FF969696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8"/>
      <name val="Arial CE"/>
    </font>
    <font>
      <sz val="12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b/>
      <sz val="12"/>
      <color rgb="FF800000"/>
      <name val="Arial CE"/>
    </font>
    <font>
      <sz val="8"/>
      <color rgb="FF960000"/>
      <name val="Arial CE"/>
    </font>
    <font>
      <sz val="7"/>
      <color rgb="FF969696"/>
      <name val="Arial CE"/>
    </font>
    <font>
      <i/>
      <sz val="7"/>
      <color rgb="FF969696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29" fillId="0" borderId="0" applyNumberFormat="0" applyFill="0" applyBorder="0" applyAlignment="0" applyProtection="0"/>
  </cellStyleXfs>
  <cellXfs count="248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9" fillId="0" borderId="0" xfId="0" applyFont="1" applyAlignment="1" applyProtection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0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0" fillId="2" borderId="0" xfId="0" applyFont="1" applyFill="1" applyAlignment="1" applyProtection="1">
      <alignment horizontal="left" vertical="center"/>
      <protection locked="0"/>
    </xf>
    <xf numFmtId="49" fontId="0" fillId="2" borderId="0" xfId="0" applyNumberFormat="1" applyFont="1" applyFill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3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3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3" fillId="3" borderId="7" xfId="0" applyFont="1" applyFill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165" fontId="0" fillId="0" borderId="0" xfId="0" applyNumberFormat="1" applyFont="1" applyAlignment="1" applyProtection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16" fillId="4" borderId="0" xfId="0" applyFont="1" applyFill="1" applyAlignment="1" applyProtection="1">
      <alignment horizontal="center" vertical="center"/>
    </xf>
    <xf numFmtId="0" fontId="17" fillId="0" borderId="16" xfId="0" applyFont="1" applyBorder="1" applyAlignment="1" applyProtection="1">
      <alignment horizontal="center" vertical="center" wrapText="1"/>
    </xf>
    <xf numFmtId="0" fontId="17" fillId="0" borderId="17" xfId="0" applyFont="1" applyBorder="1" applyAlignment="1" applyProtection="1">
      <alignment horizontal="center" vertical="center" wrapText="1"/>
    </xf>
    <xf numFmtId="0" fontId="17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18" fillId="0" borderId="0" xfId="0" applyFont="1" applyAlignment="1" applyProtection="1">
      <alignment horizontal="left" vertical="center"/>
    </xf>
    <xf numFmtId="0" fontId="18" fillId="0" borderId="0" xfId="0" applyFont="1" applyAlignment="1" applyProtection="1">
      <alignment vertical="center"/>
    </xf>
    <xf numFmtId="4" fontId="1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3" xfId="0" applyFont="1" applyBorder="1" applyAlignment="1">
      <alignment vertical="center"/>
    </xf>
    <xf numFmtId="4" fontId="15" fillId="0" borderId="14" xfId="0" applyNumberFormat="1" applyFont="1" applyBorder="1" applyAlignment="1" applyProtection="1">
      <alignment vertical="center"/>
    </xf>
    <xf numFmtId="4" fontId="15" fillId="0" borderId="0" xfId="0" applyNumberFormat="1" applyFont="1" applyBorder="1" applyAlignment="1" applyProtection="1">
      <alignment vertical="center"/>
    </xf>
    <xf numFmtId="166" fontId="15" fillId="0" borderId="0" xfId="0" applyNumberFormat="1" applyFont="1" applyBorder="1" applyAlignment="1" applyProtection="1">
      <alignment vertical="center"/>
    </xf>
    <xf numFmtId="4" fontId="15" fillId="0" borderId="15" xfId="0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0" borderId="0" xfId="1" applyFont="1" applyAlignment="1">
      <alignment horizontal="center" vertical="center"/>
    </xf>
    <xf numFmtId="0" fontId="4" fillId="0" borderId="3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0" fontId="2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3" fillId="0" borderId="14" xfId="0" applyNumberFormat="1" applyFont="1" applyBorder="1" applyAlignment="1" applyProtection="1">
      <alignment vertical="center"/>
    </xf>
    <xf numFmtId="4" fontId="23" fillId="0" borderId="0" xfId="0" applyNumberFormat="1" applyFont="1" applyBorder="1" applyAlignment="1" applyProtection="1">
      <alignment vertical="center"/>
    </xf>
    <xf numFmtId="166" fontId="23" fillId="0" borderId="0" xfId="0" applyNumberFormat="1" applyFont="1" applyBorder="1" applyAlignment="1" applyProtection="1">
      <alignment vertical="center"/>
    </xf>
    <xf numFmtId="4" fontId="23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4" fontId="23" fillId="0" borderId="19" xfId="0" applyNumberFormat="1" applyFont="1" applyBorder="1" applyAlignment="1" applyProtection="1">
      <alignment vertical="center"/>
    </xf>
    <xf numFmtId="4" fontId="23" fillId="0" borderId="20" xfId="0" applyNumberFormat="1" applyFont="1" applyBorder="1" applyAlignment="1" applyProtection="1">
      <alignment vertical="center"/>
    </xf>
    <xf numFmtId="166" fontId="23" fillId="0" borderId="20" xfId="0" applyNumberFormat="1" applyFont="1" applyBorder="1" applyAlignment="1" applyProtection="1">
      <alignment vertical="center"/>
    </xf>
    <xf numFmtId="4" fontId="23" fillId="0" borderId="21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2" xfId="0" applyBorder="1" applyProtection="1">
      <protection locked="0"/>
    </xf>
    <xf numFmtId="0" fontId="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165" fontId="0" fillId="0" borderId="0" xfId="0" applyNumberFormat="1" applyFont="1" applyAlignment="1">
      <alignment horizontal="left" vertical="center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13" fillId="0" borderId="0" xfId="0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4" borderId="0" xfId="0" applyFont="1" applyFill="1" applyAlignment="1">
      <alignment vertical="center"/>
    </xf>
    <xf numFmtId="0" fontId="3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3" fillId="4" borderId="7" xfId="0" applyFont="1" applyFill="1" applyBorder="1" applyAlignment="1">
      <alignment horizontal="right" vertical="center"/>
    </xf>
    <xf numFmtId="0" fontId="3" fillId="4" borderId="7" xfId="0" applyFont="1" applyFill="1" applyBorder="1" applyAlignment="1">
      <alignment horizontal="center" vertical="center"/>
    </xf>
    <xf numFmtId="0" fontId="0" fillId="4" borderId="7" xfId="0" applyFont="1" applyFill="1" applyBorder="1" applyAlignment="1" applyProtection="1">
      <alignment vertical="center"/>
      <protection locked="0"/>
    </xf>
    <xf numFmtId="4" fontId="3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 applyProtection="1">
      <alignment vertical="center"/>
      <protection locked="0"/>
    </xf>
    <xf numFmtId="0" fontId="16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0" fillId="4" borderId="0" xfId="0" applyFont="1" applyFill="1" applyAlignment="1" applyProtection="1">
      <alignment vertical="center"/>
      <protection locked="0"/>
    </xf>
    <xf numFmtId="0" fontId="16" fillId="4" borderId="0" xfId="0" applyFont="1" applyFill="1" applyAlignment="1" applyProtection="1">
      <alignment horizontal="right" vertical="center"/>
    </xf>
    <xf numFmtId="0" fontId="24" fillId="0" borderId="0" xfId="0" applyFont="1" applyAlignment="1" applyProtection="1">
      <alignment horizontal="left" vertical="center"/>
    </xf>
    <xf numFmtId="0" fontId="5" fillId="0" borderId="3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20" xfId="0" applyFont="1" applyBorder="1" applyAlignment="1" applyProtection="1">
      <alignment horizontal="left" vertical="center"/>
    </xf>
    <xf numFmtId="0" fontId="5" fillId="0" borderId="20" xfId="0" applyFont="1" applyBorder="1" applyAlignment="1" applyProtection="1">
      <alignment vertical="center"/>
    </xf>
    <xf numFmtId="0" fontId="5" fillId="0" borderId="20" xfId="0" applyFont="1" applyBorder="1" applyAlignment="1" applyProtection="1">
      <alignment vertical="center"/>
      <protection locked="0"/>
    </xf>
    <xf numFmtId="4" fontId="5" fillId="0" borderId="20" xfId="0" applyNumberFormat="1" applyFont="1" applyBorder="1" applyAlignment="1" applyProtection="1">
      <alignment vertical="center"/>
    </xf>
    <xf numFmtId="0" fontId="5" fillId="0" borderId="3" xfId="0" applyFont="1" applyBorder="1" applyAlignment="1">
      <alignment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0" fillId="0" borderId="3" xfId="0" applyFont="1" applyBorder="1" applyAlignment="1" applyProtection="1">
      <alignment horizontal="center" vertical="center" wrapText="1"/>
    </xf>
    <xf numFmtId="0" fontId="16" fillId="4" borderId="16" xfId="0" applyFont="1" applyFill="1" applyBorder="1" applyAlignment="1" applyProtection="1">
      <alignment horizontal="center" vertical="center" wrapText="1"/>
    </xf>
    <xf numFmtId="0" fontId="16" fillId="4" borderId="17" xfId="0" applyFont="1" applyFill="1" applyBorder="1" applyAlignment="1" applyProtection="1">
      <alignment horizontal="center" vertical="center" wrapText="1"/>
    </xf>
    <xf numFmtId="0" fontId="16" fillId="4" borderId="17" xfId="0" applyFont="1" applyFill="1" applyBorder="1" applyAlignment="1" applyProtection="1">
      <alignment horizontal="center" vertical="center" wrapText="1"/>
      <protection locked="0"/>
    </xf>
    <xf numFmtId="0" fontId="16" fillId="4" borderId="18" xfId="0" applyFont="1" applyFill="1" applyBorder="1" applyAlignment="1" applyProtection="1">
      <alignment horizontal="center" vertical="center" wrapText="1"/>
    </xf>
    <xf numFmtId="0" fontId="16" fillId="4" borderId="0" xfId="0" applyFont="1" applyFill="1" applyAlignment="1" applyProtection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4" fontId="18" fillId="0" borderId="0" xfId="0" applyNumberFormat="1" applyFont="1" applyAlignment="1" applyProtection="1"/>
    <xf numFmtId="166" fontId="25" fillId="0" borderId="12" xfId="0" applyNumberFormat="1" applyFont="1" applyBorder="1" applyAlignment="1" applyProtection="1"/>
    <xf numFmtId="166" fontId="25" fillId="0" borderId="13" xfId="0" applyNumberFormat="1" applyFont="1" applyBorder="1" applyAlignment="1" applyProtection="1"/>
    <xf numFmtId="4" fontId="14" fillId="0" borderId="0" xfId="0" applyNumberFormat="1" applyFont="1" applyAlignment="1">
      <alignment vertical="center"/>
    </xf>
    <xf numFmtId="0" fontId="7" fillId="0" borderId="3" xfId="0" applyFont="1" applyBorder="1" applyAlignment="1" applyProtection="1"/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7" fillId="0" borderId="0" xfId="0" applyFont="1" applyAlignment="1" applyProtection="1">
      <protection locked="0"/>
    </xf>
    <xf numFmtId="4" fontId="5" fillId="0" borderId="0" xfId="0" applyNumberFormat="1" applyFont="1" applyAlignment="1" applyProtection="1"/>
    <xf numFmtId="0" fontId="7" fillId="0" borderId="3" xfId="0" applyFont="1" applyBorder="1" applyAlignment="1"/>
    <xf numFmtId="0" fontId="7" fillId="0" borderId="14" xfId="0" applyFont="1" applyBorder="1" applyAlignment="1" applyProtection="1"/>
    <xf numFmtId="0" fontId="7" fillId="0" borderId="0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5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6" fillId="0" borderId="0" xfId="0" applyFont="1" applyAlignment="1" applyProtection="1">
      <alignment horizontal="left"/>
    </xf>
    <xf numFmtId="4" fontId="6" fillId="0" borderId="0" xfId="0" applyNumberFormat="1" applyFont="1" applyAlignment="1" applyProtection="1"/>
    <xf numFmtId="0" fontId="0" fillId="0" borderId="22" xfId="0" applyFont="1" applyBorder="1" applyAlignment="1" applyProtection="1">
      <alignment horizontal="center" vertical="center"/>
    </xf>
    <xf numFmtId="49" fontId="0" fillId="0" borderId="22" xfId="0" applyNumberFormat="1" applyFont="1" applyBorder="1" applyAlignment="1" applyProtection="1">
      <alignment horizontal="left" vertical="center" wrapText="1"/>
    </xf>
    <xf numFmtId="0" fontId="0" fillId="0" borderId="22" xfId="0" applyFont="1" applyBorder="1" applyAlignment="1" applyProtection="1">
      <alignment horizontal="left" vertical="center" wrapText="1"/>
    </xf>
    <xf numFmtId="0" fontId="0" fillId="0" borderId="22" xfId="0" applyFont="1" applyBorder="1" applyAlignment="1" applyProtection="1">
      <alignment horizontal="center" vertical="center" wrapText="1"/>
    </xf>
    <xf numFmtId="167" fontId="0" fillId="0" borderId="22" xfId="0" applyNumberFormat="1" applyFont="1" applyBorder="1" applyAlignment="1" applyProtection="1">
      <alignment vertical="center"/>
    </xf>
    <xf numFmtId="4" fontId="0" fillId="2" borderId="22" xfId="0" applyNumberFormat="1" applyFont="1" applyFill="1" applyBorder="1" applyAlignment="1" applyProtection="1">
      <alignment vertical="center"/>
      <protection locked="0"/>
    </xf>
    <xf numFmtId="4" fontId="0" fillId="0" borderId="22" xfId="0" applyNumberFormat="1" applyFont="1" applyBorder="1" applyAlignment="1" applyProtection="1">
      <alignment vertical="center"/>
    </xf>
    <xf numFmtId="0" fontId="1" fillId="2" borderId="14" xfId="0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/>
    </xf>
    <xf numFmtId="166" fontId="1" fillId="0" borderId="0" xfId="0" applyNumberFormat="1" applyFont="1" applyBorder="1" applyAlignment="1" applyProtection="1">
      <alignment vertical="center"/>
    </xf>
    <xf numFmtId="166" fontId="1" fillId="0" borderId="15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0" fontId="26" fillId="0" borderId="0" xfId="0" applyFont="1" applyAlignment="1" applyProtection="1">
      <alignment horizontal="left" vertical="center"/>
    </xf>
    <xf numFmtId="0" fontId="27" fillId="0" borderId="0" xfId="0" applyFont="1" applyAlignment="1" applyProtection="1">
      <alignment vertical="center" wrapText="1"/>
    </xf>
    <xf numFmtId="0" fontId="0" fillId="0" borderId="14" xfId="0" applyFont="1" applyBorder="1" applyAlignment="1" applyProtection="1">
      <alignment vertical="center"/>
    </xf>
    <xf numFmtId="0" fontId="28" fillId="0" borderId="22" xfId="0" applyFont="1" applyBorder="1" applyAlignment="1" applyProtection="1">
      <alignment horizontal="center" vertical="center"/>
    </xf>
    <xf numFmtId="49" fontId="28" fillId="0" borderId="22" xfId="0" applyNumberFormat="1" applyFont="1" applyBorder="1" applyAlignment="1" applyProtection="1">
      <alignment horizontal="left" vertical="center" wrapText="1"/>
    </xf>
    <xf numFmtId="0" fontId="28" fillId="0" borderId="22" xfId="0" applyFont="1" applyBorder="1" applyAlignment="1" applyProtection="1">
      <alignment horizontal="left" vertical="center" wrapText="1"/>
    </xf>
    <xf numFmtId="0" fontId="28" fillId="0" borderId="22" xfId="0" applyFont="1" applyBorder="1" applyAlignment="1" applyProtection="1">
      <alignment horizontal="center" vertical="center" wrapText="1"/>
    </xf>
    <xf numFmtId="167" fontId="28" fillId="0" borderId="22" xfId="0" applyNumberFormat="1" applyFont="1" applyBorder="1" applyAlignment="1" applyProtection="1">
      <alignment vertical="center"/>
    </xf>
    <xf numFmtId="4" fontId="28" fillId="2" borderId="22" xfId="0" applyNumberFormat="1" applyFont="1" applyFill="1" applyBorder="1" applyAlignment="1" applyProtection="1">
      <alignment vertical="center"/>
      <protection locked="0"/>
    </xf>
    <xf numFmtId="4" fontId="28" fillId="0" borderId="22" xfId="0" applyNumberFormat="1" applyFont="1" applyBorder="1" applyAlignment="1" applyProtection="1">
      <alignment vertical="center"/>
    </xf>
    <xf numFmtId="0" fontId="28" fillId="0" borderId="3" xfId="0" applyFont="1" applyBorder="1" applyAlignment="1">
      <alignment vertical="center"/>
    </xf>
    <xf numFmtId="0" fontId="28" fillId="2" borderId="14" xfId="0" applyFont="1" applyFill="1" applyBorder="1" applyAlignment="1" applyProtection="1">
      <alignment horizontal="left" vertical="center"/>
      <protection locked="0"/>
    </xf>
    <xf numFmtId="0" fontId="28" fillId="0" borderId="0" xfId="0" applyFont="1" applyBorder="1" applyAlignment="1" applyProtection="1">
      <alignment horizontal="center" vertical="center"/>
    </xf>
    <xf numFmtId="167" fontId="0" fillId="2" borderId="22" xfId="0" applyNumberFormat="1" applyFont="1" applyFill="1" applyBorder="1" applyAlignment="1" applyProtection="1">
      <alignment vertical="center"/>
      <protection locked="0"/>
    </xf>
    <xf numFmtId="0" fontId="0" fillId="0" borderId="19" xfId="0" applyFont="1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4" fontId="22" fillId="0" borderId="0" xfId="0" applyNumberFormat="1" applyFont="1" applyAlignment="1" applyProtection="1">
      <alignment vertical="center"/>
    </xf>
    <xf numFmtId="0" fontId="22" fillId="0" borderId="0" xfId="0" applyFont="1" applyAlignment="1" applyProtection="1">
      <alignment vertical="center"/>
    </xf>
    <xf numFmtId="4" fontId="18" fillId="0" borderId="0" xfId="0" applyNumberFormat="1" applyFont="1" applyAlignment="1" applyProtection="1">
      <alignment horizontal="right" vertical="center"/>
    </xf>
    <xf numFmtId="4" fontId="18" fillId="0" borderId="0" xfId="0" applyNumberFormat="1" applyFont="1" applyAlignment="1" applyProtection="1">
      <alignment vertical="center"/>
    </xf>
    <xf numFmtId="0" fontId="16" fillId="4" borderId="6" xfId="0" applyFont="1" applyFill="1" applyBorder="1" applyAlignment="1" applyProtection="1">
      <alignment horizontal="center" vertical="center"/>
    </xf>
    <xf numFmtId="0" fontId="16" fillId="4" borderId="7" xfId="0" applyFont="1" applyFill="1" applyBorder="1" applyAlignment="1" applyProtection="1">
      <alignment horizontal="left" vertical="center"/>
    </xf>
    <xf numFmtId="0" fontId="16" fillId="4" borderId="7" xfId="0" applyFont="1" applyFill="1" applyBorder="1" applyAlignment="1" applyProtection="1">
      <alignment horizontal="center" vertical="center"/>
    </xf>
    <xf numFmtId="0" fontId="21" fillId="0" borderId="0" xfId="0" applyFont="1" applyAlignment="1" applyProtection="1">
      <alignment horizontal="left" vertical="center" wrapText="1"/>
    </xf>
    <xf numFmtId="164" fontId="1" fillId="0" borderId="0" xfId="0" applyNumberFormat="1" applyFont="1" applyAlignment="1" applyProtection="1">
      <alignment horizontal="right" vertical="center"/>
    </xf>
    <xf numFmtId="0" fontId="1" fillId="0" borderId="0" xfId="0" applyFont="1" applyAlignment="1" applyProtection="1">
      <alignment vertical="center"/>
    </xf>
    <xf numFmtId="0" fontId="16" fillId="4" borderId="8" xfId="0" applyFont="1" applyFill="1" applyBorder="1" applyAlignment="1" applyProtection="1">
      <alignment horizontal="left" vertical="center"/>
    </xf>
    <xf numFmtId="0" fontId="16" fillId="4" borderId="7" xfId="0" applyFont="1" applyFill="1" applyBorder="1" applyAlignment="1" applyProtection="1">
      <alignment horizontal="right" vertical="center"/>
    </xf>
    <xf numFmtId="0" fontId="3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4" fontId="3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0" xfId="0"/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4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0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vertical="center"/>
    </xf>
    <xf numFmtId="165" fontId="0" fillId="0" borderId="0" xfId="0" applyNumberFormat="1" applyFont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/>
    </xf>
    <xf numFmtId="0" fontId="0" fillId="0" borderId="0" xfId="0" applyProtection="1"/>
    <xf numFmtId="0" fontId="2" fillId="0" borderId="0" xfId="0" applyFont="1" applyAlignment="1" applyProtection="1">
      <alignment horizontal="left" vertical="top" wrapText="1"/>
    </xf>
    <xf numFmtId="49" fontId="0" fillId="2" borderId="0" xfId="0" applyNumberFormat="1" applyFont="1" applyFill="1" applyAlignment="1" applyProtection="1">
      <alignment horizontal="left" vertical="center"/>
      <protection locked="0"/>
    </xf>
    <xf numFmtId="49" fontId="0" fillId="0" borderId="0" xfId="0" applyNumberFormat="1" applyFont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right" vertical="center"/>
    </xf>
    <xf numFmtId="4" fontId="12" fillId="0" borderId="0" xfId="0" applyNumberFormat="1" applyFont="1" applyAlignment="1" applyProtection="1">
      <alignment vertical="center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center"/>
    </xf>
    <xf numFmtId="4" fontId="13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0" fillId="2" borderId="0" xfId="0" applyFont="1" applyFill="1" applyAlignment="1" applyProtection="1">
      <alignment horizontal="left" vertical="center"/>
      <protection locked="0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60"/>
  <sheetViews>
    <sheetView showGridLines="0" workbookViewId="0"/>
  </sheetViews>
  <sheetFormatPr defaultRowHeight="10.199999999999999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5.7109375" hidden="1" customWidth="1"/>
    <col min="44" max="44" width="13.7109375" customWidth="1"/>
    <col min="45" max="47" width="25.85546875" hidden="1" customWidth="1"/>
    <col min="48" max="49" width="21.7109375" hidden="1" customWidth="1"/>
    <col min="50" max="51" width="25" hidden="1" customWidth="1"/>
    <col min="52" max="52" width="21.7109375" hidden="1" customWidth="1"/>
    <col min="53" max="53" width="19.140625" hidden="1" customWidth="1"/>
    <col min="54" max="54" width="25" hidden="1" customWidth="1"/>
    <col min="55" max="55" width="21.7109375" hidden="1" customWidth="1"/>
    <col min="56" max="56" width="19.140625" hidden="1" customWidth="1"/>
    <col min="57" max="57" width="66.42578125" customWidth="1"/>
    <col min="71" max="91" width="9.28515625" hidden="1"/>
  </cols>
  <sheetData>
    <row r="1" spans="1:74">
      <c r="A1" s="11" t="s">
        <v>0</v>
      </c>
      <c r="AZ1" s="11" t="s">
        <v>1</v>
      </c>
      <c r="BA1" s="11" t="s">
        <v>2</v>
      </c>
      <c r="BB1" s="11" t="s">
        <v>3</v>
      </c>
      <c r="BT1" s="11" t="s">
        <v>4</v>
      </c>
      <c r="BU1" s="11" t="s">
        <v>4</v>
      </c>
      <c r="BV1" s="11" t="s">
        <v>5</v>
      </c>
    </row>
    <row r="2" spans="1:74" ht="36.9" customHeight="1">
      <c r="AR2" s="215"/>
      <c r="AS2" s="215"/>
      <c r="AT2" s="215"/>
      <c r="AU2" s="215"/>
      <c r="AV2" s="215"/>
      <c r="AW2" s="215"/>
      <c r="AX2" s="215"/>
      <c r="AY2" s="215"/>
      <c r="AZ2" s="215"/>
      <c r="BA2" s="215"/>
      <c r="BB2" s="215"/>
      <c r="BC2" s="215"/>
      <c r="BD2" s="215"/>
      <c r="BE2" s="215"/>
      <c r="BS2" s="12" t="s">
        <v>6</v>
      </c>
      <c r="BT2" s="12" t="s">
        <v>7</v>
      </c>
    </row>
    <row r="3" spans="1:74" ht="6.9" customHeight="1">
      <c r="B3" s="13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5"/>
      <c r="BS3" s="12" t="s">
        <v>6</v>
      </c>
      <c r="BT3" s="12" t="s">
        <v>8</v>
      </c>
    </row>
    <row r="4" spans="1:74" ht="24.9" customHeight="1">
      <c r="B4" s="16"/>
      <c r="C4" s="17"/>
      <c r="D4" s="18" t="s">
        <v>9</v>
      </c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5"/>
      <c r="AS4" s="19" t="s">
        <v>10</v>
      </c>
      <c r="BE4" s="20" t="s">
        <v>11</v>
      </c>
      <c r="BS4" s="12" t="s">
        <v>12</v>
      </c>
    </row>
    <row r="5" spans="1:74" ht="12" customHeight="1">
      <c r="B5" s="16"/>
      <c r="C5" s="17"/>
      <c r="D5" s="21" t="s">
        <v>13</v>
      </c>
      <c r="E5" s="17"/>
      <c r="F5" s="17"/>
      <c r="G5" s="17"/>
      <c r="H5" s="17"/>
      <c r="I5" s="17"/>
      <c r="J5" s="17"/>
      <c r="K5" s="227" t="s">
        <v>14</v>
      </c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8"/>
      <c r="AC5" s="228"/>
      <c r="AD5" s="228"/>
      <c r="AE5" s="228"/>
      <c r="AF5" s="228"/>
      <c r="AG5" s="228"/>
      <c r="AH5" s="228"/>
      <c r="AI5" s="228"/>
      <c r="AJ5" s="228"/>
      <c r="AK5" s="228"/>
      <c r="AL5" s="228"/>
      <c r="AM5" s="228"/>
      <c r="AN5" s="228"/>
      <c r="AO5" s="228"/>
      <c r="AP5" s="17"/>
      <c r="AQ5" s="17"/>
      <c r="AR5" s="15"/>
      <c r="BE5" s="235" t="s">
        <v>15</v>
      </c>
      <c r="BS5" s="12" t="s">
        <v>6</v>
      </c>
    </row>
    <row r="6" spans="1:74" ht="36.9" customHeight="1">
      <c r="B6" s="16"/>
      <c r="C6" s="17"/>
      <c r="D6" s="23" t="s">
        <v>16</v>
      </c>
      <c r="E6" s="17"/>
      <c r="F6" s="17"/>
      <c r="G6" s="17"/>
      <c r="H6" s="17"/>
      <c r="I6" s="17"/>
      <c r="J6" s="17"/>
      <c r="K6" s="229" t="s">
        <v>17</v>
      </c>
      <c r="L6" s="228"/>
      <c r="M6" s="228"/>
      <c r="N6" s="228"/>
      <c r="O6" s="228"/>
      <c r="P6" s="228"/>
      <c r="Q6" s="228"/>
      <c r="R6" s="228"/>
      <c r="S6" s="228"/>
      <c r="T6" s="228"/>
      <c r="U6" s="228"/>
      <c r="V6" s="228"/>
      <c r="W6" s="228"/>
      <c r="X6" s="228"/>
      <c r="Y6" s="228"/>
      <c r="Z6" s="228"/>
      <c r="AA6" s="228"/>
      <c r="AB6" s="228"/>
      <c r="AC6" s="228"/>
      <c r="AD6" s="228"/>
      <c r="AE6" s="228"/>
      <c r="AF6" s="228"/>
      <c r="AG6" s="228"/>
      <c r="AH6" s="228"/>
      <c r="AI6" s="228"/>
      <c r="AJ6" s="228"/>
      <c r="AK6" s="228"/>
      <c r="AL6" s="228"/>
      <c r="AM6" s="228"/>
      <c r="AN6" s="228"/>
      <c r="AO6" s="228"/>
      <c r="AP6" s="17"/>
      <c r="AQ6" s="17"/>
      <c r="AR6" s="15"/>
      <c r="BE6" s="236"/>
      <c r="BS6" s="12" t="s">
        <v>6</v>
      </c>
    </row>
    <row r="7" spans="1:74" ht="12" customHeight="1">
      <c r="B7" s="16"/>
      <c r="C7" s="17"/>
      <c r="D7" s="24" t="s">
        <v>18</v>
      </c>
      <c r="E7" s="17"/>
      <c r="F7" s="17"/>
      <c r="G7" s="17"/>
      <c r="H7" s="17"/>
      <c r="I7" s="17"/>
      <c r="J7" s="17"/>
      <c r="K7" s="22" t="s">
        <v>1</v>
      </c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24" t="s">
        <v>19</v>
      </c>
      <c r="AL7" s="17"/>
      <c r="AM7" s="17"/>
      <c r="AN7" s="22" t="s">
        <v>1</v>
      </c>
      <c r="AO7" s="17"/>
      <c r="AP7" s="17"/>
      <c r="AQ7" s="17"/>
      <c r="AR7" s="15"/>
      <c r="BE7" s="236"/>
      <c r="BS7" s="12" t="s">
        <v>6</v>
      </c>
    </row>
    <row r="8" spans="1:74" ht="12" customHeight="1">
      <c r="B8" s="16"/>
      <c r="C8" s="17"/>
      <c r="D8" s="24" t="s">
        <v>20</v>
      </c>
      <c r="E8" s="17"/>
      <c r="F8" s="17"/>
      <c r="G8" s="17"/>
      <c r="H8" s="17"/>
      <c r="I8" s="17"/>
      <c r="J8" s="17"/>
      <c r="K8" s="22" t="s">
        <v>21</v>
      </c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24" t="s">
        <v>22</v>
      </c>
      <c r="AL8" s="17"/>
      <c r="AM8" s="17"/>
      <c r="AN8" s="25" t="s">
        <v>23</v>
      </c>
      <c r="AO8" s="17"/>
      <c r="AP8" s="17"/>
      <c r="AQ8" s="17"/>
      <c r="AR8" s="15"/>
      <c r="BE8" s="236"/>
      <c r="BS8" s="12" t="s">
        <v>6</v>
      </c>
    </row>
    <row r="9" spans="1:74" ht="14.4" customHeight="1">
      <c r="B9" s="16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5"/>
      <c r="BE9" s="236"/>
      <c r="BS9" s="12" t="s">
        <v>6</v>
      </c>
    </row>
    <row r="10" spans="1:74" ht="12" customHeight="1">
      <c r="B10" s="16"/>
      <c r="C10" s="17"/>
      <c r="D10" s="24" t="s">
        <v>24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24" t="s">
        <v>25</v>
      </c>
      <c r="AL10" s="17"/>
      <c r="AM10" s="17"/>
      <c r="AN10" s="22" t="s">
        <v>1</v>
      </c>
      <c r="AO10" s="17"/>
      <c r="AP10" s="17"/>
      <c r="AQ10" s="17"/>
      <c r="AR10" s="15"/>
      <c r="BE10" s="236"/>
      <c r="BS10" s="12" t="s">
        <v>6</v>
      </c>
    </row>
    <row r="11" spans="1:74" ht="18.45" customHeight="1">
      <c r="B11" s="16"/>
      <c r="C11" s="17"/>
      <c r="D11" s="17"/>
      <c r="E11" s="22" t="s">
        <v>26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24" t="s">
        <v>27</v>
      </c>
      <c r="AL11" s="17"/>
      <c r="AM11" s="17"/>
      <c r="AN11" s="22" t="s">
        <v>1</v>
      </c>
      <c r="AO11" s="17"/>
      <c r="AP11" s="17"/>
      <c r="AQ11" s="17"/>
      <c r="AR11" s="15"/>
      <c r="BE11" s="236"/>
      <c r="BS11" s="12" t="s">
        <v>6</v>
      </c>
    </row>
    <row r="12" spans="1:74" ht="6.9" customHeight="1"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5"/>
      <c r="BE12" s="236"/>
      <c r="BS12" s="12" t="s">
        <v>6</v>
      </c>
    </row>
    <row r="13" spans="1:74" ht="12" customHeight="1">
      <c r="B13" s="16"/>
      <c r="C13" s="17"/>
      <c r="D13" s="24" t="s">
        <v>28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24" t="s">
        <v>25</v>
      </c>
      <c r="AL13" s="17"/>
      <c r="AM13" s="17"/>
      <c r="AN13" s="26" t="s">
        <v>29</v>
      </c>
      <c r="AO13" s="17"/>
      <c r="AP13" s="17"/>
      <c r="AQ13" s="17"/>
      <c r="AR13" s="15"/>
      <c r="BE13" s="236"/>
      <c r="BS13" s="12" t="s">
        <v>6</v>
      </c>
    </row>
    <row r="14" spans="1:74">
      <c r="B14" s="16"/>
      <c r="C14" s="17"/>
      <c r="D14" s="17"/>
      <c r="E14" s="230" t="s">
        <v>29</v>
      </c>
      <c r="F14" s="231"/>
      <c r="G14" s="231"/>
      <c r="H14" s="231"/>
      <c r="I14" s="231"/>
      <c r="J14" s="231"/>
      <c r="K14" s="231"/>
      <c r="L14" s="231"/>
      <c r="M14" s="231"/>
      <c r="N14" s="231"/>
      <c r="O14" s="231"/>
      <c r="P14" s="231"/>
      <c r="Q14" s="231"/>
      <c r="R14" s="231"/>
      <c r="S14" s="231"/>
      <c r="T14" s="231"/>
      <c r="U14" s="231"/>
      <c r="V14" s="231"/>
      <c r="W14" s="231"/>
      <c r="X14" s="231"/>
      <c r="Y14" s="231"/>
      <c r="Z14" s="231"/>
      <c r="AA14" s="231"/>
      <c r="AB14" s="231"/>
      <c r="AC14" s="231"/>
      <c r="AD14" s="231"/>
      <c r="AE14" s="231"/>
      <c r="AF14" s="231"/>
      <c r="AG14" s="231"/>
      <c r="AH14" s="231"/>
      <c r="AI14" s="231"/>
      <c r="AJ14" s="231"/>
      <c r="AK14" s="24" t="s">
        <v>27</v>
      </c>
      <c r="AL14" s="17"/>
      <c r="AM14" s="17"/>
      <c r="AN14" s="26" t="s">
        <v>29</v>
      </c>
      <c r="AO14" s="17"/>
      <c r="AP14" s="17"/>
      <c r="AQ14" s="17"/>
      <c r="AR14" s="15"/>
      <c r="BE14" s="236"/>
      <c r="BS14" s="12" t="s">
        <v>6</v>
      </c>
    </row>
    <row r="15" spans="1:74" ht="6.9" customHeight="1">
      <c r="B15" s="16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5"/>
      <c r="BE15" s="236"/>
      <c r="BS15" s="12" t="s">
        <v>4</v>
      </c>
    </row>
    <row r="16" spans="1:74" ht="12" customHeight="1">
      <c r="B16" s="16"/>
      <c r="C16" s="17"/>
      <c r="D16" s="24" t="s">
        <v>30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24" t="s">
        <v>25</v>
      </c>
      <c r="AL16" s="17"/>
      <c r="AM16" s="17"/>
      <c r="AN16" s="22" t="s">
        <v>1</v>
      </c>
      <c r="AO16" s="17"/>
      <c r="AP16" s="17"/>
      <c r="AQ16" s="17"/>
      <c r="AR16" s="15"/>
      <c r="BE16" s="236"/>
      <c r="BS16" s="12" t="s">
        <v>4</v>
      </c>
    </row>
    <row r="17" spans="2:71" ht="18.45" customHeight="1">
      <c r="B17" s="16"/>
      <c r="C17" s="17"/>
      <c r="D17" s="17"/>
      <c r="E17" s="22" t="s">
        <v>31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24" t="s">
        <v>27</v>
      </c>
      <c r="AL17" s="17"/>
      <c r="AM17" s="17"/>
      <c r="AN17" s="22" t="s">
        <v>1</v>
      </c>
      <c r="AO17" s="17"/>
      <c r="AP17" s="17"/>
      <c r="AQ17" s="17"/>
      <c r="AR17" s="15"/>
      <c r="BE17" s="236"/>
      <c r="BS17" s="12" t="s">
        <v>32</v>
      </c>
    </row>
    <row r="18" spans="2:71" ht="6.9" customHeight="1"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5"/>
      <c r="BE18" s="236"/>
      <c r="BS18" s="12" t="s">
        <v>6</v>
      </c>
    </row>
    <row r="19" spans="2:71" ht="12" customHeight="1">
      <c r="B19" s="16"/>
      <c r="C19" s="17"/>
      <c r="D19" s="24" t="s">
        <v>33</v>
      </c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24" t="s">
        <v>25</v>
      </c>
      <c r="AL19" s="17"/>
      <c r="AM19" s="17"/>
      <c r="AN19" s="22" t="s">
        <v>1</v>
      </c>
      <c r="AO19" s="17"/>
      <c r="AP19" s="17"/>
      <c r="AQ19" s="17"/>
      <c r="AR19" s="15"/>
      <c r="BE19" s="236"/>
      <c r="BS19" s="12" t="s">
        <v>6</v>
      </c>
    </row>
    <row r="20" spans="2:71" ht="18.45" customHeight="1">
      <c r="B20" s="16"/>
      <c r="C20" s="17"/>
      <c r="D20" s="17"/>
      <c r="E20" s="22" t="s">
        <v>34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24" t="s">
        <v>27</v>
      </c>
      <c r="AL20" s="17"/>
      <c r="AM20" s="17"/>
      <c r="AN20" s="22" t="s">
        <v>1</v>
      </c>
      <c r="AO20" s="17"/>
      <c r="AP20" s="17"/>
      <c r="AQ20" s="17"/>
      <c r="AR20" s="15"/>
      <c r="BE20" s="236"/>
      <c r="BS20" s="12" t="s">
        <v>32</v>
      </c>
    </row>
    <row r="21" spans="2:71" ht="6.9" customHeight="1"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5"/>
      <c r="BE21" s="236"/>
    </row>
    <row r="22" spans="2:71" ht="12" customHeight="1">
      <c r="B22" s="16"/>
      <c r="C22" s="17"/>
      <c r="D22" s="24" t="s">
        <v>35</v>
      </c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5"/>
      <c r="BE22" s="236"/>
    </row>
    <row r="23" spans="2:71" ht="16.5" customHeight="1">
      <c r="B23" s="16"/>
      <c r="C23" s="17"/>
      <c r="D23" s="17"/>
      <c r="E23" s="232" t="s">
        <v>1</v>
      </c>
      <c r="F23" s="232"/>
      <c r="G23" s="232"/>
      <c r="H23" s="232"/>
      <c r="I23" s="232"/>
      <c r="J23" s="232"/>
      <c r="K23" s="232"/>
      <c r="L23" s="232"/>
      <c r="M23" s="232"/>
      <c r="N23" s="232"/>
      <c r="O23" s="232"/>
      <c r="P23" s="232"/>
      <c r="Q23" s="232"/>
      <c r="R23" s="232"/>
      <c r="S23" s="232"/>
      <c r="T23" s="232"/>
      <c r="U23" s="232"/>
      <c r="V23" s="232"/>
      <c r="W23" s="232"/>
      <c r="X23" s="232"/>
      <c r="Y23" s="232"/>
      <c r="Z23" s="232"/>
      <c r="AA23" s="232"/>
      <c r="AB23" s="232"/>
      <c r="AC23" s="232"/>
      <c r="AD23" s="232"/>
      <c r="AE23" s="232"/>
      <c r="AF23" s="232"/>
      <c r="AG23" s="232"/>
      <c r="AH23" s="232"/>
      <c r="AI23" s="232"/>
      <c r="AJ23" s="232"/>
      <c r="AK23" s="232"/>
      <c r="AL23" s="232"/>
      <c r="AM23" s="232"/>
      <c r="AN23" s="232"/>
      <c r="AO23" s="17"/>
      <c r="AP23" s="17"/>
      <c r="AQ23" s="17"/>
      <c r="AR23" s="15"/>
      <c r="BE23" s="236"/>
    </row>
    <row r="24" spans="2:71" ht="6.9" customHeight="1"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5"/>
      <c r="BE24" s="236"/>
    </row>
    <row r="25" spans="2:71" ht="6.9" customHeight="1">
      <c r="B25" s="16"/>
      <c r="C25" s="1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17"/>
      <c r="AQ25" s="17"/>
      <c r="AR25" s="15"/>
      <c r="BE25" s="236"/>
    </row>
    <row r="26" spans="2:71" s="1" customFormat="1" ht="25.95" customHeight="1">
      <c r="B26" s="29"/>
      <c r="C26" s="30"/>
      <c r="D26" s="31" t="s">
        <v>36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237">
        <f>ROUND(AG54,2)</f>
        <v>0</v>
      </c>
      <c r="AL26" s="238"/>
      <c r="AM26" s="238"/>
      <c r="AN26" s="238"/>
      <c r="AO26" s="238"/>
      <c r="AP26" s="30"/>
      <c r="AQ26" s="30"/>
      <c r="AR26" s="33"/>
      <c r="BE26" s="236"/>
    </row>
    <row r="27" spans="2:71" s="1" customFormat="1" ht="6.9" customHeight="1">
      <c r="B27" s="29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3"/>
      <c r="BE27" s="236"/>
    </row>
    <row r="28" spans="2:71" s="1" customFormat="1">
      <c r="B28" s="29"/>
      <c r="C28" s="30"/>
      <c r="D28" s="30"/>
      <c r="E28" s="30"/>
      <c r="F28" s="30"/>
      <c r="G28" s="30"/>
      <c r="H28" s="30"/>
      <c r="I28" s="30"/>
      <c r="J28" s="30"/>
      <c r="K28" s="30"/>
      <c r="L28" s="233" t="s">
        <v>37</v>
      </c>
      <c r="M28" s="233"/>
      <c r="N28" s="233"/>
      <c r="O28" s="233"/>
      <c r="P28" s="233"/>
      <c r="Q28" s="30"/>
      <c r="R28" s="30"/>
      <c r="S28" s="30"/>
      <c r="T28" s="30"/>
      <c r="U28" s="30"/>
      <c r="V28" s="30"/>
      <c r="W28" s="233" t="s">
        <v>38</v>
      </c>
      <c r="X28" s="233"/>
      <c r="Y28" s="233"/>
      <c r="Z28" s="233"/>
      <c r="AA28" s="233"/>
      <c r="AB28" s="233"/>
      <c r="AC28" s="233"/>
      <c r="AD28" s="233"/>
      <c r="AE28" s="233"/>
      <c r="AF28" s="30"/>
      <c r="AG28" s="30"/>
      <c r="AH28" s="30"/>
      <c r="AI28" s="30"/>
      <c r="AJ28" s="30"/>
      <c r="AK28" s="233" t="s">
        <v>39</v>
      </c>
      <c r="AL28" s="233"/>
      <c r="AM28" s="233"/>
      <c r="AN28" s="233"/>
      <c r="AO28" s="233"/>
      <c r="AP28" s="30"/>
      <c r="AQ28" s="30"/>
      <c r="AR28" s="33"/>
      <c r="BE28" s="236"/>
    </row>
    <row r="29" spans="2:71" s="2" customFormat="1" ht="14.4" customHeight="1">
      <c r="B29" s="34"/>
      <c r="C29" s="35"/>
      <c r="D29" s="24" t="s">
        <v>40</v>
      </c>
      <c r="E29" s="35"/>
      <c r="F29" s="24" t="s">
        <v>41</v>
      </c>
      <c r="G29" s="35"/>
      <c r="H29" s="35"/>
      <c r="I29" s="35"/>
      <c r="J29" s="35"/>
      <c r="K29" s="35"/>
      <c r="L29" s="207">
        <v>0.21</v>
      </c>
      <c r="M29" s="208"/>
      <c r="N29" s="208"/>
      <c r="O29" s="208"/>
      <c r="P29" s="208"/>
      <c r="Q29" s="35"/>
      <c r="R29" s="35"/>
      <c r="S29" s="35"/>
      <c r="T29" s="35"/>
      <c r="U29" s="35"/>
      <c r="V29" s="35"/>
      <c r="W29" s="234">
        <f>ROUND(AZ54, 2)</f>
        <v>0</v>
      </c>
      <c r="X29" s="208"/>
      <c r="Y29" s="208"/>
      <c r="Z29" s="208"/>
      <c r="AA29" s="208"/>
      <c r="AB29" s="208"/>
      <c r="AC29" s="208"/>
      <c r="AD29" s="208"/>
      <c r="AE29" s="208"/>
      <c r="AF29" s="35"/>
      <c r="AG29" s="35"/>
      <c r="AH29" s="35"/>
      <c r="AI29" s="35"/>
      <c r="AJ29" s="35"/>
      <c r="AK29" s="234">
        <f>ROUND(AV54, 2)</f>
        <v>0</v>
      </c>
      <c r="AL29" s="208"/>
      <c r="AM29" s="208"/>
      <c r="AN29" s="208"/>
      <c r="AO29" s="208"/>
      <c r="AP29" s="35"/>
      <c r="AQ29" s="35"/>
      <c r="AR29" s="36"/>
      <c r="BE29" s="236"/>
    </row>
    <row r="30" spans="2:71" s="2" customFormat="1" ht="14.4" customHeight="1">
      <c r="B30" s="34"/>
      <c r="C30" s="35"/>
      <c r="D30" s="35"/>
      <c r="E30" s="35"/>
      <c r="F30" s="24" t="s">
        <v>42</v>
      </c>
      <c r="G30" s="35"/>
      <c r="H30" s="35"/>
      <c r="I30" s="35"/>
      <c r="J30" s="35"/>
      <c r="K30" s="35"/>
      <c r="L30" s="207">
        <v>0.15</v>
      </c>
      <c r="M30" s="208"/>
      <c r="N30" s="208"/>
      <c r="O30" s="208"/>
      <c r="P30" s="208"/>
      <c r="Q30" s="35"/>
      <c r="R30" s="35"/>
      <c r="S30" s="35"/>
      <c r="T30" s="35"/>
      <c r="U30" s="35"/>
      <c r="V30" s="35"/>
      <c r="W30" s="234">
        <f>ROUND(BA54, 2)</f>
        <v>0</v>
      </c>
      <c r="X30" s="208"/>
      <c r="Y30" s="208"/>
      <c r="Z30" s="208"/>
      <c r="AA30" s="208"/>
      <c r="AB30" s="208"/>
      <c r="AC30" s="208"/>
      <c r="AD30" s="208"/>
      <c r="AE30" s="208"/>
      <c r="AF30" s="35"/>
      <c r="AG30" s="35"/>
      <c r="AH30" s="35"/>
      <c r="AI30" s="35"/>
      <c r="AJ30" s="35"/>
      <c r="AK30" s="234">
        <f>ROUND(AW54, 2)</f>
        <v>0</v>
      </c>
      <c r="AL30" s="208"/>
      <c r="AM30" s="208"/>
      <c r="AN30" s="208"/>
      <c r="AO30" s="208"/>
      <c r="AP30" s="35"/>
      <c r="AQ30" s="35"/>
      <c r="AR30" s="36"/>
      <c r="BE30" s="236"/>
    </row>
    <row r="31" spans="2:71" s="2" customFormat="1" ht="14.4" hidden="1" customHeight="1">
      <c r="B31" s="34"/>
      <c r="C31" s="35"/>
      <c r="D31" s="35"/>
      <c r="E31" s="35"/>
      <c r="F31" s="24" t="s">
        <v>43</v>
      </c>
      <c r="G31" s="35"/>
      <c r="H31" s="35"/>
      <c r="I31" s="35"/>
      <c r="J31" s="35"/>
      <c r="K31" s="35"/>
      <c r="L31" s="207">
        <v>0.21</v>
      </c>
      <c r="M31" s="208"/>
      <c r="N31" s="208"/>
      <c r="O31" s="208"/>
      <c r="P31" s="208"/>
      <c r="Q31" s="35"/>
      <c r="R31" s="35"/>
      <c r="S31" s="35"/>
      <c r="T31" s="35"/>
      <c r="U31" s="35"/>
      <c r="V31" s="35"/>
      <c r="W31" s="234">
        <f>ROUND(BB54, 2)</f>
        <v>0</v>
      </c>
      <c r="X31" s="208"/>
      <c r="Y31" s="208"/>
      <c r="Z31" s="208"/>
      <c r="AA31" s="208"/>
      <c r="AB31" s="208"/>
      <c r="AC31" s="208"/>
      <c r="AD31" s="208"/>
      <c r="AE31" s="208"/>
      <c r="AF31" s="35"/>
      <c r="AG31" s="35"/>
      <c r="AH31" s="35"/>
      <c r="AI31" s="35"/>
      <c r="AJ31" s="35"/>
      <c r="AK31" s="234">
        <v>0</v>
      </c>
      <c r="AL31" s="208"/>
      <c r="AM31" s="208"/>
      <c r="AN31" s="208"/>
      <c r="AO31" s="208"/>
      <c r="AP31" s="35"/>
      <c r="AQ31" s="35"/>
      <c r="AR31" s="36"/>
      <c r="BE31" s="236"/>
    </row>
    <row r="32" spans="2:71" s="2" customFormat="1" ht="14.4" hidden="1" customHeight="1">
      <c r="B32" s="34"/>
      <c r="C32" s="35"/>
      <c r="D32" s="35"/>
      <c r="E32" s="35"/>
      <c r="F32" s="24" t="s">
        <v>44</v>
      </c>
      <c r="G32" s="35"/>
      <c r="H32" s="35"/>
      <c r="I32" s="35"/>
      <c r="J32" s="35"/>
      <c r="K32" s="35"/>
      <c r="L32" s="207">
        <v>0.15</v>
      </c>
      <c r="M32" s="208"/>
      <c r="N32" s="208"/>
      <c r="O32" s="208"/>
      <c r="P32" s="208"/>
      <c r="Q32" s="35"/>
      <c r="R32" s="35"/>
      <c r="S32" s="35"/>
      <c r="T32" s="35"/>
      <c r="U32" s="35"/>
      <c r="V32" s="35"/>
      <c r="W32" s="234">
        <f>ROUND(BC54, 2)</f>
        <v>0</v>
      </c>
      <c r="X32" s="208"/>
      <c r="Y32" s="208"/>
      <c r="Z32" s="208"/>
      <c r="AA32" s="208"/>
      <c r="AB32" s="208"/>
      <c r="AC32" s="208"/>
      <c r="AD32" s="208"/>
      <c r="AE32" s="208"/>
      <c r="AF32" s="35"/>
      <c r="AG32" s="35"/>
      <c r="AH32" s="35"/>
      <c r="AI32" s="35"/>
      <c r="AJ32" s="35"/>
      <c r="AK32" s="234">
        <v>0</v>
      </c>
      <c r="AL32" s="208"/>
      <c r="AM32" s="208"/>
      <c r="AN32" s="208"/>
      <c r="AO32" s="208"/>
      <c r="AP32" s="35"/>
      <c r="AQ32" s="35"/>
      <c r="AR32" s="36"/>
      <c r="BE32" s="236"/>
    </row>
    <row r="33" spans="2:57" s="2" customFormat="1" ht="14.4" hidden="1" customHeight="1">
      <c r="B33" s="34"/>
      <c r="C33" s="35"/>
      <c r="D33" s="35"/>
      <c r="E33" s="35"/>
      <c r="F33" s="24" t="s">
        <v>45</v>
      </c>
      <c r="G33" s="35"/>
      <c r="H33" s="35"/>
      <c r="I33" s="35"/>
      <c r="J33" s="35"/>
      <c r="K33" s="35"/>
      <c r="L33" s="207">
        <v>0</v>
      </c>
      <c r="M33" s="208"/>
      <c r="N33" s="208"/>
      <c r="O33" s="208"/>
      <c r="P33" s="208"/>
      <c r="Q33" s="35"/>
      <c r="R33" s="35"/>
      <c r="S33" s="35"/>
      <c r="T33" s="35"/>
      <c r="U33" s="35"/>
      <c r="V33" s="35"/>
      <c r="W33" s="234">
        <f>ROUND(BD54, 2)</f>
        <v>0</v>
      </c>
      <c r="X33" s="208"/>
      <c r="Y33" s="208"/>
      <c r="Z33" s="208"/>
      <c r="AA33" s="208"/>
      <c r="AB33" s="208"/>
      <c r="AC33" s="208"/>
      <c r="AD33" s="208"/>
      <c r="AE33" s="208"/>
      <c r="AF33" s="35"/>
      <c r="AG33" s="35"/>
      <c r="AH33" s="35"/>
      <c r="AI33" s="35"/>
      <c r="AJ33" s="35"/>
      <c r="AK33" s="234">
        <v>0</v>
      </c>
      <c r="AL33" s="208"/>
      <c r="AM33" s="208"/>
      <c r="AN33" s="208"/>
      <c r="AO33" s="208"/>
      <c r="AP33" s="35"/>
      <c r="AQ33" s="35"/>
      <c r="AR33" s="36"/>
      <c r="BE33" s="236"/>
    </row>
    <row r="34" spans="2:57" s="1" customFormat="1" ht="6.9" customHeight="1">
      <c r="B34" s="29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3"/>
      <c r="BE34" s="236"/>
    </row>
    <row r="35" spans="2:57" s="1" customFormat="1" ht="25.95" customHeight="1">
      <c r="B35" s="29"/>
      <c r="C35" s="37"/>
      <c r="D35" s="38" t="s">
        <v>46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 t="s">
        <v>47</v>
      </c>
      <c r="U35" s="39"/>
      <c r="V35" s="39"/>
      <c r="W35" s="39"/>
      <c r="X35" s="211" t="s">
        <v>48</v>
      </c>
      <c r="Y35" s="212"/>
      <c r="Z35" s="212"/>
      <c r="AA35" s="212"/>
      <c r="AB35" s="212"/>
      <c r="AC35" s="39"/>
      <c r="AD35" s="39"/>
      <c r="AE35" s="39"/>
      <c r="AF35" s="39"/>
      <c r="AG35" s="39"/>
      <c r="AH35" s="39"/>
      <c r="AI35" s="39"/>
      <c r="AJ35" s="39"/>
      <c r="AK35" s="213">
        <f>SUM(AK26:AK33)</f>
        <v>0</v>
      </c>
      <c r="AL35" s="212"/>
      <c r="AM35" s="212"/>
      <c r="AN35" s="212"/>
      <c r="AO35" s="214"/>
      <c r="AP35" s="37"/>
      <c r="AQ35" s="37"/>
      <c r="AR35" s="33"/>
    </row>
    <row r="36" spans="2:57" s="1" customFormat="1" ht="6.9" customHeight="1">
      <c r="B36" s="29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3"/>
    </row>
    <row r="37" spans="2:57" s="1" customFormat="1" ht="6.9" customHeight="1">
      <c r="B37" s="41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33"/>
    </row>
    <row r="41" spans="2:57" s="1" customFormat="1" ht="6.9" customHeight="1">
      <c r="B41" s="43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33"/>
    </row>
    <row r="42" spans="2:57" s="1" customFormat="1" ht="24.9" customHeight="1">
      <c r="B42" s="29"/>
      <c r="C42" s="18" t="s">
        <v>49</v>
      </c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3"/>
    </row>
    <row r="43" spans="2:57" s="1" customFormat="1" ht="6.9" customHeight="1">
      <c r="B43" s="29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3"/>
    </row>
    <row r="44" spans="2:57" s="1" customFormat="1" ht="12" customHeight="1">
      <c r="B44" s="29"/>
      <c r="C44" s="24" t="s">
        <v>13</v>
      </c>
      <c r="D44" s="30"/>
      <c r="E44" s="30"/>
      <c r="F44" s="30"/>
      <c r="G44" s="30"/>
      <c r="H44" s="30"/>
      <c r="I44" s="30"/>
      <c r="J44" s="30"/>
      <c r="K44" s="30"/>
      <c r="L44" s="30" t="str">
        <f>K5</f>
        <v>3224/02</v>
      </c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3"/>
    </row>
    <row r="45" spans="2:57" s="3" customFormat="1" ht="36.9" customHeight="1">
      <c r="B45" s="45"/>
      <c r="C45" s="46" t="s">
        <v>16</v>
      </c>
      <c r="D45" s="47"/>
      <c r="E45" s="47"/>
      <c r="F45" s="47"/>
      <c r="G45" s="47"/>
      <c r="H45" s="47"/>
      <c r="I45" s="47"/>
      <c r="J45" s="47"/>
      <c r="K45" s="47"/>
      <c r="L45" s="224" t="str">
        <f>K6</f>
        <v>Stavba č.3295 TV Horní Počernice, etapa 0012 IS ostatní - Libuňská chodník</v>
      </c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47"/>
      <c r="AQ45" s="47"/>
      <c r="AR45" s="48"/>
    </row>
    <row r="46" spans="2:57" s="1" customFormat="1" ht="6.9" customHeight="1">
      <c r="B46" s="29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3"/>
    </row>
    <row r="47" spans="2:57" s="1" customFormat="1" ht="12" customHeight="1">
      <c r="B47" s="29"/>
      <c r="C47" s="24" t="s">
        <v>20</v>
      </c>
      <c r="D47" s="30"/>
      <c r="E47" s="30"/>
      <c r="F47" s="30"/>
      <c r="G47" s="30"/>
      <c r="H47" s="30"/>
      <c r="I47" s="30"/>
      <c r="J47" s="30"/>
      <c r="K47" s="30"/>
      <c r="L47" s="49" t="str">
        <f>IF(K8="","",K8)</f>
        <v>Horní Počernice</v>
      </c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24" t="s">
        <v>22</v>
      </c>
      <c r="AJ47" s="30"/>
      <c r="AK47" s="30"/>
      <c r="AL47" s="30"/>
      <c r="AM47" s="226" t="str">
        <f>IF(AN8= "","",AN8)</f>
        <v>5. 6. 2019</v>
      </c>
      <c r="AN47" s="226"/>
      <c r="AO47" s="30"/>
      <c r="AP47" s="30"/>
      <c r="AQ47" s="30"/>
      <c r="AR47" s="33"/>
    </row>
    <row r="48" spans="2:57" s="1" customFormat="1" ht="6.9" customHeight="1">
      <c r="B48" s="29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3"/>
    </row>
    <row r="49" spans="1:91" s="1" customFormat="1" ht="13.65" customHeight="1">
      <c r="B49" s="29"/>
      <c r="C49" s="24" t="s">
        <v>24</v>
      </c>
      <c r="D49" s="30"/>
      <c r="E49" s="30"/>
      <c r="F49" s="30"/>
      <c r="G49" s="30"/>
      <c r="H49" s="30"/>
      <c r="I49" s="30"/>
      <c r="J49" s="30"/>
      <c r="K49" s="30"/>
      <c r="L49" s="30" t="str">
        <f>IF(E11= "","",E11)</f>
        <v>Městská část Praha 20</v>
      </c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24" t="s">
        <v>30</v>
      </c>
      <c r="AJ49" s="30"/>
      <c r="AK49" s="30"/>
      <c r="AL49" s="30"/>
      <c r="AM49" s="222" t="str">
        <f>IF(E17="","",E17)</f>
        <v>Apis s.r.o.</v>
      </c>
      <c r="AN49" s="223"/>
      <c r="AO49" s="223"/>
      <c r="AP49" s="223"/>
      <c r="AQ49" s="30"/>
      <c r="AR49" s="33"/>
      <c r="AS49" s="216" t="s">
        <v>50</v>
      </c>
      <c r="AT49" s="217"/>
      <c r="AU49" s="51"/>
      <c r="AV49" s="51"/>
      <c r="AW49" s="51"/>
      <c r="AX49" s="51"/>
      <c r="AY49" s="51"/>
      <c r="AZ49" s="51"/>
      <c r="BA49" s="51"/>
      <c r="BB49" s="51"/>
      <c r="BC49" s="51"/>
      <c r="BD49" s="52"/>
    </row>
    <row r="50" spans="1:91" s="1" customFormat="1" ht="13.65" customHeight="1">
      <c r="B50" s="29"/>
      <c r="C50" s="24" t="s">
        <v>28</v>
      </c>
      <c r="D50" s="30"/>
      <c r="E50" s="30"/>
      <c r="F50" s="30"/>
      <c r="G50" s="30"/>
      <c r="H50" s="30"/>
      <c r="I50" s="30"/>
      <c r="J50" s="30"/>
      <c r="K50" s="30"/>
      <c r="L50" s="30" t="str">
        <f>IF(E14= "Vyplň údaj","",E14)</f>
        <v/>
      </c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24" t="s">
        <v>33</v>
      </c>
      <c r="AJ50" s="30"/>
      <c r="AK50" s="30"/>
      <c r="AL50" s="30"/>
      <c r="AM50" s="222" t="str">
        <f>IF(E20="","",E20)</f>
        <v xml:space="preserve"> </v>
      </c>
      <c r="AN50" s="223"/>
      <c r="AO50" s="223"/>
      <c r="AP50" s="223"/>
      <c r="AQ50" s="30"/>
      <c r="AR50" s="33"/>
      <c r="AS50" s="218"/>
      <c r="AT50" s="219"/>
      <c r="AU50" s="53"/>
      <c r="AV50" s="53"/>
      <c r="AW50" s="53"/>
      <c r="AX50" s="53"/>
      <c r="AY50" s="53"/>
      <c r="AZ50" s="53"/>
      <c r="BA50" s="53"/>
      <c r="BB50" s="53"/>
      <c r="BC50" s="53"/>
      <c r="BD50" s="54"/>
    </row>
    <row r="51" spans="1:91" s="1" customFormat="1" ht="10.8" customHeight="1">
      <c r="B51" s="29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3"/>
      <c r="AS51" s="220"/>
      <c r="AT51" s="221"/>
      <c r="AU51" s="55"/>
      <c r="AV51" s="55"/>
      <c r="AW51" s="55"/>
      <c r="AX51" s="55"/>
      <c r="AY51" s="55"/>
      <c r="AZ51" s="55"/>
      <c r="BA51" s="55"/>
      <c r="BB51" s="55"/>
      <c r="BC51" s="55"/>
      <c r="BD51" s="56"/>
    </row>
    <row r="52" spans="1:91" s="1" customFormat="1" ht="29.25" customHeight="1">
      <c r="B52" s="29"/>
      <c r="C52" s="203" t="s">
        <v>51</v>
      </c>
      <c r="D52" s="204"/>
      <c r="E52" s="204"/>
      <c r="F52" s="204"/>
      <c r="G52" s="204"/>
      <c r="H52" s="57"/>
      <c r="I52" s="205" t="s">
        <v>52</v>
      </c>
      <c r="J52" s="204"/>
      <c r="K52" s="204"/>
      <c r="L52" s="204"/>
      <c r="M52" s="204"/>
      <c r="N52" s="204"/>
      <c r="O52" s="204"/>
      <c r="P52" s="204"/>
      <c r="Q52" s="204"/>
      <c r="R52" s="204"/>
      <c r="S52" s="204"/>
      <c r="T52" s="204"/>
      <c r="U52" s="204"/>
      <c r="V52" s="204"/>
      <c r="W52" s="204"/>
      <c r="X52" s="204"/>
      <c r="Y52" s="204"/>
      <c r="Z52" s="204"/>
      <c r="AA52" s="204"/>
      <c r="AB52" s="204"/>
      <c r="AC52" s="204"/>
      <c r="AD52" s="204"/>
      <c r="AE52" s="204"/>
      <c r="AF52" s="204"/>
      <c r="AG52" s="210" t="s">
        <v>53</v>
      </c>
      <c r="AH52" s="204"/>
      <c r="AI52" s="204"/>
      <c r="AJ52" s="204"/>
      <c r="AK52" s="204"/>
      <c r="AL52" s="204"/>
      <c r="AM52" s="204"/>
      <c r="AN52" s="205" t="s">
        <v>54</v>
      </c>
      <c r="AO52" s="204"/>
      <c r="AP52" s="209"/>
      <c r="AQ52" s="58" t="s">
        <v>55</v>
      </c>
      <c r="AR52" s="33"/>
      <c r="AS52" s="59" t="s">
        <v>56</v>
      </c>
      <c r="AT52" s="60" t="s">
        <v>57</v>
      </c>
      <c r="AU52" s="60" t="s">
        <v>58</v>
      </c>
      <c r="AV52" s="60" t="s">
        <v>59</v>
      </c>
      <c r="AW52" s="60" t="s">
        <v>60</v>
      </c>
      <c r="AX52" s="60" t="s">
        <v>61</v>
      </c>
      <c r="AY52" s="60" t="s">
        <v>62</v>
      </c>
      <c r="AZ52" s="60" t="s">
        <v>63</v>
      </c>
      <c r="BA52" s="60" t="s">
        <v>64</v>
      </c>
      <c r="BB52" s="60" t="s">
        <v>65</v>
      </c>
      <c r="BC52" s="60" t="s">
        <v>66</v>
      </c>
      <c r="BD52" s="61" t="s">
        <v>67</v>
      </c>
    </row>
    <row r="53" spans="1:91" s="1" customFormat="1" ht="10.8" customHeight="1">
      <c r="B53" s="29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3"/>
      <c r="AS53" s="62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4"/>
    </row>
    <row r="54" spans="1:91" s="4" customFormat="1" ht="32.4" customHeight="1">
      <c r="B54" s="65"/>
      <c r="C54" s="66" t="s">
        <v>68</v>
      </c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201">
        <f>ROUND(SUM(AG55:AG58),2)</f>
        <v>0</v>
      </c>
      <c r="AH54" s="201"/>
      <c r="AI54" s="201"/>
      <c r="AJ54" s="201"/>
      <c r="AK54" s="201"/>
      <c r="AL54" s="201"/>
      <c r="AM54" s="201"/>
      <c r="AN54" s="202">
        <f>SUM(AG54,AT54)</f>
        <v>0</v>
      </c>
      <c r="AO54" s="202"/>
      <c r="AP54" s="202"/>
      <c r="AQ54" s="69" t="s">
        <v>1</v>
      </c>
      <c r="AR54" s="70"/>
      <c r="AS54" s="71">
        <f>ROUND(SUM(AS55:AS58),2)</f>
        <v>0</v>
      </c>
      <c r="AT54" s="72">
        <f>ROUND(SUM(AV54:AW54),2)</f>
        <v>0</v>
      </c>
      <c r="AU54" s="73">
        <f>ROUND(SUM(AU55:AU58),5)</f>
        <v>0</v>
      </c>
      <c r="AV54" s="72">
        <f>ROUND(AZ54*L29,2)</f>
        <v>0</v>
      </c>
      <c r="AW54" s="72">
        <f>ROUND(BA54*L30,2)</f>
        <v>0</v>
      </c>
      <c r="AX54" s="72">
        <f>ROUND(BB54*L29,2)</f>
        <v>0</v>
      </c>
      <c r="AY54" s="72">
        <f>ROUND(BC54*L30,2)</f>
        <v>0</v>
      </c>
      <c r="AZ54" s="72">
        <f>ROUND(SUM(AZ55:AZ58),2)</f>
        <v>0</v>
      </c>
      <c r="BA54" s="72">
        <f>ROUND(SUM(BA55:BA58),2)</f>
        <v>0</v>
      </c>
      <c r="BB54" s="72">
        <f>ROUND(SUM(BB55:BB58),2)</f>
        <v>0</v>
      </c>
      <c r="BC54" s="72">
        <f>ROUND(SUM(BC55:BC58),2)</f>
        <v>0</v>
      </c>
      <c r="BD54" s="74">
        <f>ROUND(SUM(BD55:BD58),2)</f>
        <v>0</v>
      </c>
      <c r="BS54" s="75" t="s">
        <v>69</v>
      </c>
      <c r="BT54" s="75" t="s">
        <v>70</v>
      </c>
      <c r="BU54" s="76" t="s">
        <v>71</v>
      </c>
      <c r="BV54" s="75" t="s">
        <v>72</v>
      </c>
      <c r="BW54" s="75" t="s">
        <v>5</v>
      </c>
      <c r="BX54" s="75" t="s">
        <v>73</v>
      </c>
      <c r="CL54" s="75" t="s">
        <v>1</v>
      </c>
    </row>
    <row r="55" spans="1:91" s="5" customFormat="1" ht="16.5" customHeight="1">
      <c r="A55" s="77" t="s">
        <v>74</v>
      </c>
      <c r="B55" s="78"/>
      <c r="C55" s="79"/>
      <c r="D55" s="206" t="s">
        <v>75</v>
      </c>
      <c r="E55" s="206"/>
      <c r="F55" s="206"/>
      <c r="G55" s="206"/>
      <c r="H55" s="206"/>
      <c r="I55" s="80"/>
      <c r="J55" s="206" t="s">
        <v>76</v>
      </c>
      <c r="K55" s="206"/>
      <c r="L55" s="206"/>
      <c r="M55" s="206"/>
      <c r="N55" s="206"/>
      <c r="O55" s="206"/>
      <c r="P55" s="206"/>
      <c r="Q55" s="206"/>
      <c r="R55" s="206"/>
      <c r="S55" s="206"/>
      <c r="T55" s="206"/>
      <c r="U55" s="206"/>
      <c r="V55" s="206"/>
      <c r="W55" s="206"/>
      <c r="X55" s="206"/>
      <c r="Y55" s="206"/>
      <c r="Z55" s="206"/>
      <c r="AA55" s="206"/>
      <c r="AB55" s="206"/>
      <c r="AC55" s="206"/>
      <c r="AD55" s="206"/>
      <c r="AE55" s="206"/>
      <c r="AF55" s="206"/>
      <c r="AG55" s="199">
        <f>'301 - SO 301 - Jednotná k...'!J30</f>
        <v>0</v>
      </c>
      <c r="AH55" s="200"/>
      <c r="AI55" s="200"/>
      <c r="AJ55" s="200"/>
      <c r="AK55" s="200"/>
      <c r="AL55" s="200"/>
      <c r="AM55" s="200"/>
      <c r="AN55" s="199">
        <f>SUM(AG55,AT55)</f>
        <v>0</v>
      </c>
      <c r="AO55" s="200"/>
      <c r="AP55" s="200"/>
      <c r="AQ55" s="81" t="s">
        <v>77</v>
      </c>
      <c r="AR55" s="82"/>
      <c r="AS55" s="83">
        <v>0</v>
      </c>
      <c r="AT55" s="84">
        <f>ROUND(SUM(AV55:AW55),2)</f>
        <v>0</v>
      </c>
      <c r="AU55" s="85">
        <f>'301 - SO 301 - Jednotná k...'!P86</f>
        <v>0</v>
      </c>
      <c r="AV55" s="84">
        <f>'301 - SO 301 - Jednotná k...'!J33</f>
        <v>0</v>
      </c>
      <c r="AW55" s="84">
        <f>'301 - SO 301 - Jednotná k...'!J34</f>
        <v>0</v>
      </c>
      <c r="AX55" s="84">
        <f>'301 - SO 301 - Jednotná k...'!J35</f>
        <v>0</v>
      </c>
      <c r="AY55" s="84">
        <f>'301 - SO 301 - Jednotná k...'!J36</f>
        <v>0</v>
      </c>
      <c r="AZ55" s="84">
        <f>'301 - SO 301 - Jednotná k...'!F33</f>
        <v>0</v>
      </c>
      <c r="BA55" s="84">
        <f>'301 - SO 301 - Jednotná k...'!F34</f>
        <v>0</v>
      </c>
      <c r="BB55" s="84">
        <f>'301 - SO 301 - Jednotná k...'!F35</f>
        <v>0</v>
      </c>
      <c r="BC55" s="84">
        <f>'301 - SO 301 - Jednotná k...'!F36</f>
        <v>0</v>
      </c>
      <c r="BD55" s="86">
        <f>'301 - SO 301 - Jednotná k...'!F37</f>
        <v>0</v>
      </c>
      <c r="BT55" s="87" t="s">
        <v>78</v>
      </c>
      <c r="BV55" s="87" t="s">
        <v>72</v>
      </c>
      <c r="BW55" s="87" t="s">
        <v>79</v>
      </c>
      <c r="BX55" s="87" t="s">
        <v>5</v>
      </c>
      <c r="CL55" s="87" t="s">
        <v>1</v>
      </c>
      <c r="CM55" s="87" t="s">
        <v>80</v>
      </c>
    </row>
    <row r="56" spans="1:91" s="5" customFormat="1" ht="27" customHeight="1">
      <c r="A56" s="77" t="s">
        <v>74</v>
      </c>
      <c r="B56" s="78"/>
      <c r="C56" s="79"/>
      <c r="D56" s="206" t="s">
        <v>81</v>
      </c>
      <c r="E56" s="206"/>
      <c r="F56" s="206"/>
      <c r="G56" s="206"/>
      <c r="H56" s="206"/>
      <c r="I56" s="80"/>
      <c r="J56" s="206" t="s">
        <v>82</v>
      </c>
      <c r="K56" s="206"/>
      <c r="L56" s="206"/>
      <c r="M56" s="206"/>
      <c r="N56" s="206"/>
      <c r="O56" s="206"/>
      <c r="P56" s="206"/>
      <c r="Q56" s="206"/>
      <c r="R56" s="206"/>
      <c r="S56" s="206"/>
      <c r="T56" s="206"/>
      <c r="U56" s="206"/>
      <c r="V56" s="206"/>
      <c r="W56" s="206"/>
      <c r="X56" s="206"/>
      <c r="Y56" s="206"/>
      <c r="Z56" s="206"/>
      <c r="AA56" s="206"/>
      <c r="AB56" s="206"/>
      <c r="AC56" s="206"/>
      <c r="AD56" s="206"/>
      <c r="AE56" s="206"/>
      <c r="AF56" s="206"/>
      <c r="AG56" s="199">
        <f>'501 - SO 501 - Ochrana ka...'!J30</f>
        <v>0</v>
      </c>
      <c r="AH56" s="200"/>
      <c r="AI56" s="200"/>
      <c r="AJ56" s="200"/>
      <c r="AK56" s="200"/>
      <c r="AL56" s="200"/>
      <c r="AM56" s="200"/>
      <c r="AN56" s="199">
        <f>SUM(AG56,AT56)</f>
        <v>0</v>
      </c>
      <c r="AO56" s="200"/>
      <c r="AP56" s="200"/>
      <c r="AQ56" s="81" t="s">
        <v>77</v>
      </c>
      <c r="AR56" s="82"/>
      <c r="AS56" s="83">
        <v>0</v>
      </c>
      <c r="AT56" s="84">
        <f>ROUND(SUM(AV56:AW56),2)</f>
        <v>0</v>
      </c>
      <c r="AU56" s="85">
        <f>'501 - SO 501 - Ochrana ka...'!P83</f>
        <v>0</v>
      </c>
      <c r="AV56" s="84">
        <f>'501 - SO 501 - Ochrana ka...'!J33</f>
        <v>0</v>
      </c>
      <c r="AW56" s="84">
        <f>'501 - SO 501 - Ochrana ka...'!J34</f>
        <v>0</v>
      </c>
      <c r="AX56" s="84">
        <f>'501 - SO 501 - Ochrana ka...'!J35</f>
        <v>0</v>
      </c>
      <c r="AY56" s="84">
        <f>'501 - SO 501 - Ochrana ka...'!J36</f>
        <v>0</v>
      </c>
      <c r="AZ56" s="84">
        <f>'501 - SO 501 - Ochrana ka...'!F33</f>
        <v>0</v>
      </c>
      <c r="BA56" s="84">
        <f>'501 - SO 501 - Ochrana ka...'!F34</f>
        <v>0</v>
      </c>
      <c r="BB56" s="84">
        <f>'501 - SO 501 - Ochrana ka...'!F35</f>
        <v>0</v>
      </c>
      <c r="BC56" s="84">
        <f>'501 - SO 501 - Ochrana ka...'!F36</f>
        <v>0</v>
      </c>
      <c r="BD56" s="86">
        <f>'501 - SO 501 - Ochrana ka...'!F37</f>
        <v>0</v>
      </c>
      <c r="BT56" s="87" t="s">
        <v>78</v>
      </c>
      <c r="BV56" s="87" t="s">
        <v>72</v>
      </c>
      <c r="BW56" s="87" t="s">
        <v>83</v>
      </c>
      <c r="BX56" s="87" t="s">
        <v>5</v>
      </c>
      <c r="CL56" s="87" t="s">
        <v>1</v>
      </c>
      <c r="CM56" s="87" t="s">
        <v>80</v>
      </c>
    </row>
    <row r="57" spans="1:91" s="5" customFormat="1" ht="16.5" customHeight="1">
      <c r="A57" s="77" t="s">
        <v>74</v>
      </c>
      <c r="B57" s="78"/>
      <c r="C57" s="79"/>
      <c r="D57" s="206" t="s">
        <v>84</v>
      </c>
      <c r="E57" s="206"/>
      <c r="F57" s="206"/>
      <c r="G57" s="206"/>
      <c r="H57" s="206"/>
      <c r="I57" s="80"/>
      <c r="J57" s="206" t="s">
        <v>85</v>
      </c>
      <c r="K57" s="206"/>
      <c r="L57" s="206"/>
      <c r="M57" s="206"/>
      <c r="N57" s="206"/>
      <c r="O57" s="206"/>
      <c r="P57" s="206"/>
      <c r="Q57" s="206"/>
      <c r="R57" s="206"/>
      <c r="S57" s="206"/>
      <c r="T57" s="206"/>
      <c r="U57" s="206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  <c r="AF57" s="206"/>
      <c r="AG57" s="199">
        <f>'101 - SO 101 - Komunikace...'!J30</f>
        <v>0</v>
      </c>
      <c r="AH57" s="200"/>
      <c r="AI57" s="200"/>
      <c r="AJ57" s="200"/>
      <c r="AK57" s="200"/>
      <c r="AL57" s="200"/>
      <c r="AM57" s="200"/>
      <c r="AN57" s="199">
        <f>SUM(AG57,AT57)</f>
        <v>0</v>
      </c>
      <c r="AO57" s="200"/>
      <c r="AP57" s="200"/>
      <c r="AQ57" s="81" t="s">
        <v>77</v>
      </c>
      <c r="AR57" s="82"/>
      <c r="AS57" s="83">
        <v>0</v>
      </c>
      <c r="AT57" s="84">
        <f>ROUND(SUM(AV57:AW57),2)</f>
        <v>0</v>
      </c>
      <c r="AU57" s="85">
        <f>'101 - SO 101 - Komunikace...'!P90</f>
        <v>0</v>
      </c>
      <c r="AV57" s="84">
        <f>'101 - SO 101 - Komunikace...'!J33</f>
        <v>0</v>
      </c>
      <c r="AW57" s="84">
        <f>'101 - SO 101 - Komunikace...'!J34</f>
        <v>0</v>
      </c>
      <c r="AX57" s="84">
        <f>'101 - SO 101 - Komunikace...'!J35</f>
        <v>0</v>
      </c>
      <c r="AY57" s="84">
        <f>'101 - SO 101 - Komunikace...'!J36</f>
        <v>0</v>
      </c>
      <c r="AZ57" s="84">
        <f>'101 - SO 101 - Komunikace...'!F33</f>
        <v>0</v>
      </c>
      <c r="BA57" s="84">
        <f>'101 - SO 101 - Komunikace...'!F34</f>
        <v>0</v>
      </c>
      <c r="BB57" s="84">
        <f>'101 - SO 101 - Komunikace...'!F35</f>
        <v>0</v>
      </c>
      <c r="BC57" s="84">
        <f>'101 - SO 101 - Komunikace...'!F36</f>
        <v>0</v>
      </c>
      <c r="BD57" s="86">
        <f>'101 - SO 101 - Komunikace...'!F37</f>
        <v>0</v>
      </c>
      <c r="BT57" s="87" t="s">
        <v>78</v>
      </c>
      <c r="BV57" s="87" t="s">
        <v>72</v>
      </c>
      <c r="BW57" s="87" t="s">
        <v>86</v>
      </c>
      <c r="BX57" s="87" t="s">
        <v>5</v>
      </c>
      <c r="CL57" s="87" t="s">
        <v>1</v>
      </c>
      <c r="CM57" s="87" t="s">
        <v>80</v>
      </c>
    </row>
    <row r="58" spans="1:91" s="5" customFormat="1" ht="16.5" customHeight="1">
      <c r="A58" s="77" t="s">
        <v>74</v>
      </c>
      <c r="B58" s="78"/>
      <c r="C58" s="79"/>
      <c r="D58" s="206" t="s">
        <v>87</v>
      </c>
      <c r="E58" s="206"/>
      <c r="F58" s="206"/>
      <c r="G58" s="206"/>
      <c r="H58" s="206"/>
      <c r="I58" s="80"/>
      <c r="J58" s="206" t="s">
        <v>88</v>
      </c>
      <c r="K58" s="206"/>
      <c r="L58" s="206"/>
      <c r="M58" s="206"/>
      <c r="N58" s="206"/>
      <c r="O58" s="206"/>
      <c r="P58" s="206"/>
      <c r="Q58" s="206"/>
      <c r="R58" s="206"/>
      <c r="S58" s="206"/>
      <c r="T58" s="206"/>
      <c r="U58" s="206"/>
      <c r="V58" s="206"/>
      <c r="W58" s="206"/>
      <c r="X58" s="206"/>
      <c r="Y58" s="206"/>
      <c r="Z58" s="206"/>
      <c r="AA58" s="206"/>
      <c r="AB58" s="206"/>
      <c r="AC58" s="206"/>
      <c r="AD58" s="206"/>
      <c r="AE58" s="206"/>
      <c r="AF58" s="206"/>
      <c r="AG58" s="199">
        <f>'303 - SO 303 - Kanalizačn...'!J30</f>
        <v>0</v>
      </c>
      <c r="AH58" s="200"/>
      <c r="AI58" s="200"/>
      <c r="AJ58" s="200"/>
      <c r="AK58" s="200"/>
      <c r="AL58" s="200"/>
      <c r="AM58" s="200"/>
      <c r="AN58" s="199">
        <f>SUM(AG58,AT58)</f>
        <v>0</v>
      </c>
      <c r="AO58" s="200"/>
      <c r="AP58" s="200"/>
      <c r="AQ58" s="81" t="s">
        <v>77</v>
      </c>
      <c r="AR58" s="82"/>
      <c r="AS58" s="88">
        <v>0</v>
      </c>
      <c r="AT58" s="89">
        <f>ROUND(SUM(AV58:AW58),2)</f>
        <v>0</v>
      </c>
      <c r="AU58" s="90">
        <f>'303 - SO 303 - Kanalizačn...'!P87</f>
        <v>0</v>
      </c>
      <c r="AV58" s="89">
        <f>'303 - SO 303 - Kanalizačn...'!J33</f>
        <v>0</v>
      </c>
      <c r="AW58" s="89">
        <f>'303 - SO 303 - Kanalizačn...'!J34</f>
        <v>0</v>
      </c>
      <c r="AX58" s="89">
        <f>'303 - SO 303 - Kanalizačn...'!J35</f>
        <v>0</v>
      </c>
      <c r="AY58" s="89">
        <f>'303 - SO 303 - Kanalizačn...'!J36</f>
        <v>0</v>
      </c>
      <c r="AZ58" s="89">
        <f>'303 - SO 303 - Kanalizačn...'!F33</f>
        <v>0</v>
      </c>
      <c r="BA58" s="89">
        <f>'303 - SO 303 - Kanalizačn...'!F34</f>
        <v>0</v>
      </c>
      <c r="BB58" s="89">
        <f>'303 - SO 303 - Kanalizačn...'!F35</f>
        <v>0</v>
      </c>
      <c r="BC58" s="89">
        <f>'303 - SO 303 - Kanalizačn...'!F36</f>
        <v>0</v>
      </c>
      <c r="BD58" s="91">
        <f>'303 - SO 303 - Kanalizačn...'!F37</f>
        <v>0</v>
      </c>
      <c r="BT58" s="87" t="s">
        <v>78</v>
      </c>
      <c r="BV58" s="87" t="s">
        <v>72</v>
      </c>
      <c r="BW58" s="87" t="s">
        <v>89</v>
      </c>
      <c r="BX58" s="87" t="s">
        <v>5</v>
      </c>
      <c r="CL58" s="87" t="s">
        <v>1</v>
      </c>
      <c r="CM58" s="87" t="s">
        <v>80</v>
      </c>
    </row>
    <row r="59" spans="1:91" s="1" customFormat="1" ht="30" customHeight="1">
      <c r="B59" s="29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3"/>
    </row>
    <row r="60" spans="1:91" s="1" customFormat="1" ht="6.9" customHeight="1">
      <c r="B60" s="41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33"/>
    </row>
  </sheetData>
  <sheetProtection algorithmName="SHA-512" hashValue="elXQXuwRBiGSjN5eIrl4HpLNTFpH5viBI1psbfQgZzK4Q5LQSnDydwW8+prVtfp7SIKExTdTFeNb+DXu5AID4g==" saltValue="KQZcGCyXrqSLphMQfZf11SxvfQQphT7swMepPJhI8lztFik4OMMDufzcGKuPSYcfBSLqAsjj351sJe1NpA0F8g==" spinCount="100000" sheet="1" objects="1" scenarios="1" formatColumns="0" formatRows="0"/>
  <mergeCells count="54">
    <mergeCell ref="AK33:AO33"/>
    <mergeCell ref="AK26:AO26"/>
    <mergeCell ref="W29:AE29"/>
    <mergeCell ref="AK29:AO29"/>
    <mergeCell ref="W30:AE30"/>
    <mergeCell ref="AK30:AO30"/>
    <mergeCell ref="AR2:BE2"/>
    <mergeCell ref="AS49:AT51"/>
    <mergeCell ref="AM50:AP50"/>
    <mergeCell ref="L45:AO45"/>
    <mergeCell ref="AM47:AN47"/>
    <mergeCell ref="AM49:AP49"/>
    <mergeCell ref="K5:AO5"/>
    <mergeCell ref="K6:AO6"/>
    <mergeCell ref="E14:AJ14"/>
    <mergeCell ref="E23:AN23"/>
    <mergeCell ref="L28:P28"/>
    <mergeCell ref="W28:AE28"/>
    <mergeCell ref="AK28:AO28"/>
    <mergeCell ref="L29:P29"/>
    <mergeCell ref="W31:AE31"/>
    <mergeCell ref="BE5:BE34"/>
    <mergeCell ref="AN56:AP56"/>
    <mergeCell ref="AG56:AM56"/>
    <mergeCell ref="AN57:AP57"/>
    <mergeCell ref="AG57:AM57"/>
    <mergeCell ref="L30:P30"/>
    <mergeCell ref="L31:P31"/>
    <mergeCell ref="L32:P32"/>
    <mergeCell ref="L33:P33"/>
    <mergeCell ref="AN52:AP52"/>
    <mergeCell ref="AG52:AM52"/>
    <mergeCell ref="X35:AB35"/>
    <mergeCell ref="AK35:AO35"/>
    <mergeCell ref="AK31:AO31"/>
    <mergeCell ref="W32:AE32"/>
    <mergeCell ref="AK32:AO32"/>
    <mergeCell ref="W33:AE33"/>
    <mergeCell ref="AN58:AP58"/>
    <mergeCell ref="AG58:AM58"/>
    <mergeCell ref="AG54:AM54"/>
    <mergeCell ref="AN54:AP54"/>
    <mergeCell ref="C52:G52"/>
    <mergeCell ref="I52:AF52"/>
    <mergeCell ref="D55:H55"/>
    <mergeCell ref="J55:AF55"/>
    <mergeCell ref="D56:H56"/>
    <mergeCell ref="J56:AF56"/>
    <mergeCell ref="D57:H57"/>
    <mergeCell ref="J57:AF57"/>
    <mergeCell ref="D58:H58"/>
    <mergeCell ref="J58:AF58"/>
    <mergeCell ref="AN55:AP55"/>
    <mergeCell ref="AG55:AM55"/>
  </mergeCells>
  <hyperlinks>
    <hyperlink ref="A55" location="'301 - SO 301 - Jednotná k...'!C2" display="/"/>
    <hyperlink ref="A56" location="'501 - SO 501 - Ochrana ka...'!C2" display="/"/>
    <hyperlink ref="A57" location="'101 - SO 101 - Komunikace...'!C2" display="/"/>
    <hyperlink ref="A58" location="'303 - SO 303 - Kanalizačn...'!C2" display="/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48"/>
  <sheetViews>
    <sheetView showGridLines="0" workbookViewId="0"/>
  </sheetViews>
  <sheetFormatPr defaultRowHeight="10.199999999999999"/>
  <cols>
    <col min="1" max="1" width="8.28515625" customWidth="1"/>
    <col min="2" max="2" width="1.7109375" customWidth="1"/>
    <col min="3" max="3" width="4.140625" customWidth="1"/>
    <col min="4" max="4" width="4.28515625" customWidth="1"/>
    <col min="5" max="5" width="17.140625" customWidth="1"/>
    <col min="6" max="6" width="100.85546875" customWidth="1"/>
    <col min="7" max="7" width="8.7109375" customWidth="1"/>
    <col min="8" max="8" width="11.140625" customWidth="1"/>
    <col min="9" max="9" width="14.140625" style="92" customWidth="1"/>
    <col min="10" max="10" width="23.42578125" customWidth="1"/>
    <col min="11" max="11" width="15.425781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AT2" s="12" t="s">
        <v>79</v>
      </c>
    </row>
    <row r="3" spans="2:46" ht="6.9" customHeight="1">
      <c r="B3" s="93"/>
      <c r="C3" s="94"/>
      <c r="D3" s="94"/>
      <c r="E3" s="94"/>
      <c r="F3" s="94"/>
      <c r="G3" s="94"/>
      <c r="H3" s="94"/>
      <c r="I3" s="95"/>
      <c r="J3" s="94"/>
      <c r="K3" s="94"/>
      <c r="L3" s="15"/>
      <c r="AT3" s="12" t="s">
        <v>80</v>
      </c>
    </row>
    <row r="4" spans="2:46" ht="24.9" customHeight="1">
      <c r="B4" s="15"/>
      <c r="D4" s="96" t="s">
        <v>90</v>
      </c>
      <c r="L4" s="15"/>
      <c r="M4" s="19" t="s">
        <v>10</v>
      </c>
      <c r="AT4" s="12" t="s">
        <v>4</v>
      </c>
    </row>
    <row r="5" spans="2:46" ht="6.9" customHeight="1">
      <c r="B5" s="15"/>
      <c r="L5" s="15"/>
    </row>
    <row r="6" spans="2:46" ht="12" customHeight="1">
      <c r="B6" s="15"/>
      <c r="D6" s="97" t="s">
        <v>16</v>
      </c>
      <c r="L6" s="15"/>
    </row>
    <row r="7" spans="2:46" ht="16.5" customHeight="1">
      <c r="B7" s="15"/>
      <c r="E7" s="241" t="str">
        <f>'Rekapitulace stavby'!K6</f>
        <v>Stavba č.3295 TV Horní Počernice, etapa 0012 IS ostatní - Libuňská chodník</v>
      </c>
      <c r="F7" s="242"/>
      <c r="G7" s="242"/>
      <c r="H7" s="242"/>
      <c r="L7" s="15"/>
    </row>
    <row r="8" spans="2:46" s="1" customFormat="1" ht="12" customHeight="1">
      <c r="B8" s="33"/>
      <c r="D8" s="97" t="s">
        <v>91</v>
      </c>
      <c r="I8" s="98"/>
      <c r="L8" s="33"/>
    </row>
    <row r="9" spans="2:46" s="1" customFormat="1" ht="36.9" customHeight="1">
      <c r="B9" s="33"/>
      <c r="E9" s="243" t="s">
        <v>92</v>
      </c>
      <c r="F9" s="244"/>
      <c r="G9" s="244"/>
      <c r="H9" s="244"/>
      <c r="I9" s="98"/>
      <c r="L9" s="33"/>
    </row>
    <row r="10" spans="2:46" s="1" customFormat="1">
      <c r="B10" s="33"/>
      <c r="I10" s="98"/>
      <c r="L10" s="33"/>
    </row>
    <row r="11" spans="2:46" s="1" customFormat="1" ht="12" customHeight="1">
      <c r="B11" s="33"/>
      <c r="D11" s="97" t="s">
        <v>18</v>
      </c>
      <c r="F11" s="12" t="s">
        <v>1</v>
      </c>
      <c r="I11" s="99" t="s">
        <v>19</v>
      </c>
      <c r="J11" s="12" t="s">
        <v>1</v>
      </c>
      <c r="L11" s="33"/>
    </row>
    <row r="12" spans="2:46" s="1" customFormat="1" ht="12" customHeight="1">
      <c r="B12" s="33"/>
      <c r="D12" s="97" t="s">
        <v>20</v>
      </c>
      <c r="F12" s="12" t="s">
        <v>93</v>
      </c>
      <c r="I12" s="99" t="s">
        <v>22</v>
      </c>
      <c r="J12" s="100" t="str">
        <f>'Rekapitulace stavby'!AN8</f>
        <v>5. 6. 2019</v>
      </c>
      <c r="L12" s="33"/>
    </row>
    <row r="13" spans="2:46" s="1" customFormat="1" ht="10.8" customHeight="1">
      <c r="B13" s="33"/>
      <c r="I13" s="98"/>
      <c r="L13" s="33"/>
    </row>
    <row r="14" spans="2:46" s="1" customFormat="1" ht="12" customHeight="1">
      <c r="B14" s="33"/>
      <c r="D14" s="97" t="s">
        <v>24</v>
      </c>
      <c r="I14" s="99" t="s">
        <v>25</v>
      </c>
      <c r="J14" s="12" t="s">
        <v>1</v>
      </c>
      <c r="L14" s="33"/>
    </row>
    <row r="15" spans="2:46" s="1" customFormat="1" ht="18" customHeight="1">
      <c r="B15" s="33"/>
      <c r="E15" s="12" t="s">
        <v>94</v>
      </c>
      <c r="I15" s="99" t="s">
        <v>27</v>
      </c>
      <c r="J15" s="12" t="s">
        <v>1</v>
      </c>
      <c r="L15" s="33"/>
    </row>
    <row r="16" spans="2:46" s="1" customFormat="1" ht="6.9" customHeight="1">
      <c r="B16" s="33"/>
      <c r="I16" s="98"/>
      <c r="L16" s="33"/>
    </row>
    <row r="17" spans="2:12" s="1" customFormat="1" ht="12" customHeight="1">
      <c r="B17" s="33"/>
      <c r="D17" s="97" t="s">
        <v>28</v>
      </c>
      <c r="I17" s="99" t="s">
        <v>25</v>
      </c>
      <c r="J17" s="25" t="str">
        <f>'Rekapitulace stavby'!AN13</f>
        <v>Vyplň údaj</v>
      </c>
      <c r="L17" s="33"/>
    </row>
    <row r="18" spans="2:12" s="1" customFormat="1" ht="18" customHeight="1">
      <c r="B18" s="33"/>
      <c r="E18" s="245" t="str">
        <f>'Rekapitulace stavby'!E14</f>
        <v>Vyplň údaj</v>
      </c>
      <c r="F18" s="246"/>
      <c r="G18" s="246"/>
      <c r="H18" s="246"/>
      <c r="I18" s="99" t="s">
        <v>27</v>
      </c>
      <c r="J18" s="25" t="str">
        <f>'Rekapitulace stavby'!AN14</f>
        <v>Vyplň údaj</v>
      </c>
      <c r="L18" s="33"/>
    </row>
    <row r="19" spans="2:12" s="1" customFormat="1" ht="6.9" customHeight="1">
      <c r="B19" s="33"/>
      <c r="I19" s="98"/>
      <c r="L19" s="33"/>
    </row>
    <row r="20" spans="2:12" s="1" customFormat="1" ht="12" customHeight="1">
      <c r="B20" s="33"/>
      <c r="D20" s="97" t="s">
        <v>30</v>
      </c>
      <c r="I20" s="99" t="s">
        <v>25</v>
      </c>
      <c r="J20" s="12" t="str">
        <f>IF('Rekapitulace stavby'!AN16="","",'Rekapitulace stavby'!AN16)</f>
        <v/>
      </c>
      <c r="L20" s="33"/>
    </row>
    <row r="21" spans="2:12" s="1" customFormat="1" ht="18" customHeight="1">
      <c r="B21" s="33"/>
      <c r="E21" s="12" t="str">
        <f>IF('Rekapitulace stavby'!E17="","",'Rekapitulace stavby'!E17)</f>
        <v>Apis s.r.o.</v>
      </c>
      <c r="I21" s="99" t="s">
        <v>27</v>
      </c>
      <c r="J21" s="12" t="str">
        <f>IF('Rekapitulace stavby'!AN17="","",'Rekapitulace stavby'!AN17)</f>
        <v/>
      </c>
      <c r="L21" s="33"/>
    </row>
    <row r="22" spans="2:12" s="1" customFormat="1" ht="6.9" customHeight="1">
      <c r="B22" s="33"/>
      <c r="I22" s="98"/>
      <c r="L22" s="33"/>
    </row>
    <row r="23" spans="2:12" s="1" customFormat="1" ht="12" customHeight="1">
      <c r="B23" s="33"/>
      <c r="D23" s="97" t="s">
        <v>33</v>
      </c>
      <c r="I23" s="99" t="s">
        <v>25</v>
      </c>
      <c r="J23" s="12" t="str">
        <f>IF('Rekapitulace stavby'!AN19="","",'Rekapitulace stavby'!AN19)</f>
        <v/>
      </c>
      <c r="L23" s="33"/>
    </row>
    <row r="24" spans="2:12" s="1" customFormat="1" ht="18" customHeight="1">
      <c r="B24" s="33"/>
      <c r="E24" s="12" t="str">
        <f>IF('Rekapitulace stavby'!E20="","",'Rekapitulace stavby'!E20)</f>
        <v xml:space="preserve"> </v>
      </c>
      <c r="I24" s="99" t="s">
        <v>27</v>
      </c>
      <c r="J24" s="12" t="str">
        <f>IF('Rekapitulace stavby'!AN20="","",'Rekapitulace stavby'!AN20)</f>
        <v/>
      </c>
      <c r="L24" s="33"/>
    </row>
    <row r="25" spans="2:12" s="1" customFormat="1" ht="6.9" customHeight="1">
      <c r="B25" s="33"/>
      <c r="I25" s="98"/>
      <c r="L25" s="33"/>
    </row>
    <row r="26" spans="2:12" s="1" customFormat="1" ht="12" customHeight="1">
      <c r="B26" s="33"/>
      <c r="D26" s="97" t="s">
        <v>35</v>
      </c>
      <c r="I26" s="98"/>
      <c r="L26" s="33"/>
    </row>
    <row r="27" spans="2:12" s="6" customFormat="1" ht="16.5" customHeight="1">
      <c r="B27" s="101"/>
      <c r="E27" s="247" t="s">
        <v>1</v>
      </c>
      <c r="F27" s="247"/>
      <c r="G27" s="247"/>
      <c r="H27" s="247"/>
      <c r="I27" s="102"/>
      <c r="L27" s="101"/>
    </row>
    <row r="28" spans="2:12" s="1" customFormat="1" ht="6.9" customHeight="1">
      <c r="B28" s="33"/>
      <c r="I28" s="98"/>
      <c r="L28" s="33"/>
    </row>
    <row r="29" spans="2:12" s="1" customFormat="1" ht="6.9" customHeight="1">
      <c r="B29" s="33"/>
      <c r="D29" s="51"/>
      <c r="E29" s="51"/>
      <c r="F29" s="51"/>
      <c r="G29" s="51"/>
      <c r="H29" s="51"/>
      <c r="I29" s="103"/>
      <c r="J29" s="51"/>
      <c r="K29" s="51"/>
      <c r="L29" s="33"/>
    </row>
    <row r="30" spans="2:12" s="1" customFormat="1" ht="25.35" customHeight="1">
      <c r="B30" s="33"/>
      <c r="D30" s="104" t="s">
        <v>36</v>
      </c>
      <c r="I30" s="98"/>
      <c r="J30" s="105">
        <f>ROUND(J86, 2)</f>
        <v>0</v>
      </c>
      <c r="L30" s="33"/>
    </row>
    <row r="31" spans="2:12" s="1" customFormat="1" ht="6.9" customHeight="1">
      <c r="B31" s="33"/>
      <c r="D31" s="51"/>
      <c r="E31" s="51"/>
      <c r="F31" s="51"/>
      <c r="G31" s="51"/>
      <c r="H31" s="51"/>
      <c r="I31" s="103"/>
      <c r="J31" s="51"/>
      <c r="K31" s="51"/>
      <c r="L31" s="33"/>
    </row>
    <row r="32" spans="2:12" s="1" customFormat="1" ht="14.4" customHeight="1">
      <c r="B32" s="33"/>
      <c r="F32" s="106" t="s">
        <v>38</v>
      </c>
      <c r="I32" s="107" t="s">
        <v>37</v>
      </c>
      <c r="J32" s="106" t="s">
        <v>39</v>
      </c>
      <c r="L32" s="33"/>
    </row>
    <row r="33" spans="2:12" s="1" customFormat="1" ht="14.4" customHeight="1">
      <c r="B33" s="33"/>
      <c r="D33" s="97" t="s">
        <v>40</v>
      </c>
      <c r="E33" s="97" t="s">
        <v>41</v>
      </c>
      <c r="F33" s="108">
        <f>ROUND((SUM(BE86:BE147)),  2)</f>
        <v>0</v>
      </c>
      <c r="I33" s="109">
        <v>0.21</v>
      </c>
      <c r="J33" s="108">
        <f>ROUND(((SUM(BE86:BE147))*I33),  2)</f>
        <v>0</v>
      </c>
      <c r="L33" s="33"/>
    </row>
    <row r="34" spans="2:12" s="1" customFormat="1" ht="14.4" customHeight="1">
      <c r="B34" s="33"/>
      <c r="E34" s="97" t="s">
        <v>42</v>
      </c>
      <c r="F34" s="108">
        <f>ROUND((SUM(BF86:BF147)),  2)</f>
        <v>0</v>
      </c>
      <c r="I34" s="109">
        <v>0.15</v>
      </c>
      <c r="J34" s="108">
        <f>ROUND(((SUM(BF86:BF147))*I34),  2)</f>
        <v>0</v>
      </c>
      <c r="L34" s="33"/>
    </row>
    <row r="35" spans="2:12" s="1" customFormat="1" ht="14.4" hidden="1" customHeight="1">
      <c r="B35" s="33"/>
      <c r="E35" s="97" t="s">
        <v>43</v>
      </c>
      <c r="F35" s="108">
        <f>ROUND((SUM(BG86:BG147)),  2)</f>
        <v>0</v>
      </c>
      <c r="I35" s="109">
        <v>0.21</v>
      </c>
      <c r="J35" s="108">
        <f>0</f>
        <v>0</v>
      </c>
      <c r="L35" s="33"/>
    </row>
    <row r="36" spans="2:12" s="1" customFormat="1" ht="14.4" hidden="1" customHeight="1">
      <c r="B36" s="33"/>
      <c r="E36" s="97" t="s">
        <v>44</v>
      </c>
      <c r="F36" s="108">
        <f>ROUND((SUM(BH86:BH147)),  2)</f>
        <v>0</v>
      </c>
      <c r="I36" s="109">
        <v>0.15</v>
      </c>
      <c r="J36" s="108">
        <f>0</f>
        <v>0</v>
      </c>
      <c r="L36" s="33"/>
    </row>
    <row r="37" spans="2:12" s="1" customFormat="1" ht="14.4" hidden="1" customHeight="1">
      <c r="B37" s="33"/>
      <c r="E37" s="97" t="s">
        <v>45</v>
      </c>
      <c r="F37" s="108">
        <f>ROUND((SUM(BI86:BI147)),  2)</f>
        <v>0</v>
      </c>
      <c r="I37" s="109">
        <v>0</v>
      </c>
      <c r="J37" s="108">
        <f>0</f>
        <v>0</v>
      </c>
      <c r="L37" s="33"/>
    </row>
    <row r="38" spans="2:12" s="1" customFormat="1" ht="6.9" customHeight="1">
      <c r="B38" s="33"/>
      <c r="I38" s="98"/>
      <c r="L38" s="33"/>
    </row>
    <row r="39" spans="2:12" s="1" customFormat="1" ht="25.35" customHeight="1">
      <c r="B39" s="33"/>
      <c r="C39" s="110"/>
      <c r="D39" s="111" t="s">
        <v>46</v>
      </c>
      <c r="E39" s="112"/>
      <c r="F39" s="112"/>
      <c r="G39" s="113" t="s">
        <v>47</v>
      </c>
      <c r="H39" s="114" t="s">
        <v>48</v>
      </c>
      <c r="I39" s="115"/>
      <c r="J39" s="116">
        <f>SUM(J30:J37)</f>
        <v>0</v>
      </c>
      <c r="K39" s="117"/>
      <c r="L39" s="33"/>
    </row>
    <row r="40" spans="2:12" s="1" customFormat="1" ht="14.4" customHeight="1">
      <c r="B40" s="118"/>
      <c r="C40" s="119"/>
      <c r="D40" s="119"/>
      <c r="E40" s="119"/>
      <c r="F40" s="119"/>
      <c r="G40" s="119"/>
      <c r="H40" s="119"/>
      <c r="I40" s="120"/>
      <c r="J40" s="119"/>
      <c r="K40" s="119"/>
      <c r="L40" s="33"/>
    </row>
    <row r="44" spans="2:12" s="1" customFormat="1" ht="6.9" customHeight="1">
      <c r="B44" s="121"/>
      <c r="C44" s="122"/>
      <c r="D44" s="122"/>
      <c r="E44" s="122"/>
      <c r="F44" s="122"/>
      <c r="G44" s="122"/>
      <c r="H44" s="122"/>
      <c r="I44" s="123"/>
      <c r="J44" s="122"/>
      <c r="K44" s="122"/>
      <c r="L44" s="33"/>
    </row>
    <row r="45" spans="2:12" s="1" customFormat="1" ht="24.9" customHeight="1">
      <c r="B45" s="29"/>
      <c r="C45" s="18" t="s">
        <v>95</v>
      </c>
      <c r="D45" s="30"/>
      <c r="E45" s="30"/>
      <c r="F45" s="30"/>
      <c r="G45" s="30"/>
      <c r="H45" s="30"/>
      <c r="I45" s="98"/>
      <c r="J45" s="30"/>
      <c r="K45" s="30"/>
      <c r="L45" s="33"/>
    </row>
    <row r="46" spans="2:12" s="1" customFormat="1" ht="6.9" customHeight="1">
      <c r="B46" s="29"/>
      <c r="C46" s="30"/>
      <c r="D46" s="30"/>
      <c r="E46" s="30"/>
      <c r="F46" s="30"/>
      <c r="G46" s="30"/>
      <c r="H46" s="30"/>
      <c r="I46" s="98"/>
      <c r="J46" s="30"/>
      <c r="K46" s="30"/>
      <c r="L46" s="33"/>
    </row>
    <row r="47" spans="2:12" s="1" customFormat="1" ht="12" customHeight="1">
      <c r="B47" s="29"/>
      <c r="C47" s="24" t="s">
        <v>16</v>
      </c>
      <c r="D47" s="30"/>
      <c r="E47" s="30"/>
      <c r="F47" s="30"/>
      <c r="G47" s="30"/>
      <c r="H47" s="30"/>
      <c r="I47" s="98"/>
      <c r="J47" s="30"/>
      <c r="K47" s="30"/>
      <c r="L47" s="33"/>
    </row>
    <row r="48" spans="2:12" s="1" customFormat="1" ht="16.5" customHeight="1">
      <c r="B48" s="29"/>
      <c r="C48" s="30"/>
      <c r="D48" s="30"/>
      <c r="E48" s="239" t="str">
        <f>E7</f>
        <v>Stavba č.3295 TV Horní Počernice, etapa 0012 IS ostatní - Libuňská chodník</v>
      </c>
      <c r="F48" s="240"/>
      <c r="G48" s="240"/>
      <c r="H48" s="240"/>
      <c r="I48" s="98"/>
      <c r="J48" s="30"/>
      <c r="K48" s="30"/>
      <c r="L48" s="33"/>
    </row>
    <row r="49" spans="2:47" s="1" customFormat="1" ht="12" customHeight="1">
      <c r="B49" s="29"/>
      <c r="C49" s="24" t="s">
        <v>91</v>
      </c>
      <c r="D49" s="30"/>
      <c r="E49" s="30"/>
      <c r="F49" s="30"/>
      <c r="G49" s="30"/>
      <c r="H49" s="30"/>
      <c r="I49" s="98"/>
      <c r="J49" s="30"/>
      <c r="K49" s="30"/>
      <c r="L49" s="33"/>
    </row>
    <row r="50" spans="2:47" s="1" customFormat="1" ht="16.5" customHeight="1">
      <c r="B50" s="29"/>
      <c r="C50" s="30"/>
      <c r="D50" s="30"/>
      <c r="E50" s="224" t="str">
        <f>E9</f>
        <v>301 - SO 301 - Jednotná kanalizace</v>
      </c>
      <c r="F50" s="223"/>
      <c r="G50" s="223"/>
      <c r="H50" s="223"/>
      <c r="I50" s="98"/>
      <c r="J50" s="30"/>
      <c r="K50" s="30"/>
      <c r="L50" s="33"/>
    </row>
    <row r="51" spans="2:47" s="1" customFormat="1" ht="6.9" customHeight="1">
      <c r="B51" s="29"/>
      <c r="C51" s="30"/>
      <c r="D51" s="30"/>
      <c r="E51" s="30"/>
      <c r="F51" s="30"/>
      <c r="G51" s="30"/>
      <c r="H51" s="30"/>
      <c r="I51" s="98"/>
      <c r="J51" s="30"/>
      <c r="K51" s="30"/>
      <c r="L51" s="33"/>
    </row>
    <row r="52" spans="2:47" s="1" customFormat="1" ht="12" customHeight="1">
      <c r="B52" s="29"/>
      <c r="C52" s="24" t="s">
        <v>20</v>
      </c>
      <c r="D52" s="30"/>
      <c r="E52" s="30"/>
      <c r="F52" s="22" t="str">
        <f>F12</f>
        <v>Praha 20</v>
      </c>
      <c r="G52" s="30"/>
      <c r="H52" s="30"/>
      <c r="I52" s="99" t="s">
        <v>22</v>
      </c>
      <c r="J52" s="50" t="str">
        <f>IF(J12="","",J12)</f>
        <v>5. 6. 2019</v>
      </c>
      <c r="K52" s="30"/>
      <c r="L52" s="33"/>
    </row>
    <row r="53" spans="2:47" s="1" customFormat="1" ht="6.9" customHeight="1">
      <c r="B53" s="29"/>
      <c r="C53" s="30"/>
      <c r="D53" s="30"/>
      <c r="E53" s="30"/>
      <c r="F53" s="30"/>
      <c r="G53" s="30"/>
      <c r="H53" s="30"/>
      <c r="I53" s="98"/>
      <c r="J53" s="30"/>
      <c r="K53" s="30"/>
      <c r="L53" s="33"/>
    </row>
    <row r="54" spans="2:47" s="1" customFormat="1" ht="13.65" customHeight="1">
      <c r="B54" s="29"/>
      <c r="C54" s="24" t="s">
        <v>24</v>
      </c>
      <c r="D54" s="30"/>
      <c r="E54" s="30"/>
      <c r="F54" s="22" t="str">
        <f>E15</f>
        <v>OTV MHMP</v>
      </c>
      <c r="G54" s="30"/>
      <c r="H54" s="30"/>
      <c r="I54" s="99" t="s">
        <v>30</v>
      </c>
      <c r="J54" s="27" t="str">
        <f>E21</f>
        <v>Apis s.r.o.</v>
      </c>
      <c r="K54" s="30"/>
      <c r="L54" s="33"/>
    </row>
    <row r="55" spans="2:47" s="1" customFormat="1" ht="13.65" customHeight="1">
      <c r="B55" s="29"/>
      <c r="C55" s="24" t="s">
        <v>28</v>
      </c>
      <c r="D55" s="30"/>
      <c r="E55" s="30"/>
      <c r="F55" s="22" t="str">
        <f>IF(E18="","",E18)</f>
        <v>Vyplň údaj</v>
      </c>
      <c r="G55" s="30"/>
      <c r="H55" s="30"/>
      <c r="I55" s="99" t="s">
        <v>33</v>
      </c>
      <c r="J55" s="27" t="str">
        <f>E24</f>
        <v xml:space="preserve"> </v>
      </c>
      <c r="K55" s="30"/>
      <c r="L55" s="33"/>
    </row>
    <row r="56" spans="2:47" s="1" customFormat="1" ht="10.35" customHeight="1">
      <c r="B56" s="29"/>
      <c r="C56" s="30"/>
      <c r="D56" s="30"/>
      <c r="E56" s="30"/>
      <c r="F56" s="30"/>
      <c r="G56" s="30"/>
      <c r="H56" s="30"/>
      <c r="I56" s="98"/>
      <c r="J56" s="30"/>
      <c r="K56" s="30"/>
      <c r="L56" s="33"/>
    </row>
    <row r="57" spans="2:47" s="1" customFormat="1" ht="29.25" customHeight="1">
      <c r="B57" s="29"/>
      <c r="C57" s="124" t="s">
        <v>96</v>
      </c>
      <c r="D57" s="125"/>
      <c r="E57" s="125"/>
      <c r="F57" s="125"/>
      <c r="G57" s="125"/>
      <c r="H57" s="125"/>
      <c r="I57" s="126"/>
      <c r="J57" s="127" t="s">
        <v>97</v>
      </c>
      <c r="K57" s="125"/>
      <c r="L57" s="33"/>
    </row>
    <row r="58" spans="2:47" s="1" customFormat="1" ht="10.35" customHeight="1">
      <c r="B58" s="29"/>
      <c r="C58" s="30"/>
      <c r="D58" s="30"/>
      <c r="E58" s="30"/>
      <c r="F58" s="30"/>
      <c r="G58" s="30"/>
      <c r="H58" s="30"/>
      <c r="I58" s="98"/>
      <c r="J58" s="30"/>
      <c r="K58" s="30"/>
      <c r="L58" s="33"/>
    </row>
    <row r="59" spans="2:47" s="1" customFormat="1" ht="22.8" customHeight="1">
      <c r="B59" s="29"/>
      <c r="C59" s="128" t="s">
        <v>98</v>
      </c>
      <c r="D59" s="30"/>
      <c r="E59" s="30"/>
      <c r="F59" s="30"/>
      <c r="G59" s="30"/>
      <c r="H59" s="30"/>
      <c r="I59" s="98"/>
      <c r="J59" s="68">
        <f>J86</f>
        <v>0</v>
      </c>
      <c r="K59" s="30"/>
      <c r="L59" s="33"/>
      <c r="AU59" s="12" t="s">
        <v>99</v>
      </c>
    </row>
    <row r="60" spans="2:47" s="7" customFormat="1" ht="24.9" customHeight="1">
      <c r="B60" s="129"/>
      <c r="C60" s="130"/>
      <c r="D60" s="131" t="s">
        <v>100</v>
      </c>
      <c r="E60" s="132"/>
      <c r="F60" s="132"/>
      <c r="G60" s="132"/>
      <c r="H60" s="132"/>
      <c r="I60" s="133"/>
      <c r="J60" s="134">
        <f>J87</f>
        <v>0</v>
      </c>
      <c r="K60" s="130"/>
      <c r="L60" s="135"/>
    </row>
    <row r="61" spans="2:47" s="8" customFormat="1" ht="19.95" customHeight="1">
      <c r="B61" s="136"/>
      <c r="C61" s="137"/>
      <c r="D61" s="138" t="s">
        <v>101</v>
      </c>
      <c r="E61" s="139"/>
      <c r="F61" s="139"/>
      <c r="G61" s="139"/>
      <c r="H61" s="139"/>
      <c r="I61" s="140"/>
      <c r="J61" s="141">
        <f>J88</f>
        <v>0</v>
      </c>
      <c r="K61" s="137"/>
      <c r="L61" s="142"/>
    </row>
    <row r="62" spans="2:47" s="8" customFormat="1" ht="19.95" customHeight="1">
      <c r="B62" s="136"/>
      <c r="C62" s="137"/>
      <c r="D62" s="138" t="s">
        <v>102</v>
      </c>
      <c r="E62" s="139"/>
      <c r="F62" s="139"/>
      <c r="G62" s="139"/>
      <c r="H62" s="139"/>
      <c r="I62" s="140"/>
      <c r="J62" s="141">
        <f>J121</f>
        <v>0</v>
      </c>
      <c r="K62" s="137"/>
      <c r="L62" s="142"/>
    </row>
    <row r="63" spans="2:47" s="8" customFormat="1" ht="19.95" customHeight="1">
      <c r="B63" s="136"/>
      <c r="C63" s="137"/>
      <c r="D63" s="138" t="s">
        <v>103</v>
      </c>
      <c r="E63" s="139"/>
      <c r="F63" s="139"/>
      <c r="G63" s="139"/>
      <c r="H63" s="139"/>
      <c r="I63" s="140"/>
      <c r="J63" s="141">
        <f>J123</f>
        <v>0</v>
      </c>
      <c r="K63" s="137"/>
      <c r="L63" s="142"/>
    </row>
    <row r="64" spans="2:47" s="8" customFormat="1" ht="19.95" customHeight="1">
      <c r="B64" s="136"/>
      <c r="C64" s="137"/>
      <c r="D64" s="138" t="s">
        <v>104</v>
      </c>
      <c r="E64" s="139"/>
      <c r="F64" s="139"/>
      <c r="G64" s="139"/>
      <c r="H64" s="139"/>
      <c r="I64" s="140"/>
      <c r="J64" s="141">
        <f>J142</f>
        <v>0</v>
      </c>
      <c r="K64" s="137"/>
      <c r="L64" s="142"/>
    </row>
    <row r="65" spans="2:12" s="7" customFormat="1" ht="24.9" customHeight="1">
      <c r="B65" s="129"/>
      <c r="C65" s="130"/>
      <c r="D65" s="131" t="s">
        <v>105</v>
      </c>
      <c r="E65" s="132"/>
      <c r="F65" s="132"/>
      <c r="G65" s="132"/>
      <c r="H65" s="132"/>
      <c r="I65" s="133"/>
      <c r="J65" s="134">
        <f>J144</f>
        <v>0</v>
      </c>
      <c r="K65" s="130"/>
      <c r="L65" s="135"/>
    </row>
    <row r="66" spans="2:12" s="8" customFormat="1" ht="19.95" customHeight="1">
      <c r="B66" s="136"/>
      <c r="C66" s="137"/>
      <c r="D66" s="138" t="s">
        <v>106</v>
      </c>
      <c r="E66" s="139"/>
      <c r="F66" s="139"/>
      <c r="G66" s="139"/>
      <c r="H66" s="139"/>
      <c r="I66" s="140"/>
      <c r="J66" s="141">
        <f>J145</f>
        <v>0</v>
      </c>
      <c r="K66" s="137"/>
      <c r="L66" s="142"/>
    </row>
    <row r="67" spans="2:12" s="1" customFormat="1" ht="21.75" customHeight="1">
      <c r="B67" s="29"/>
      <c r="C67" s="30"/>
      <c r="D67" s="30"/>
      <c r="E67" s="30"/>
      <c r="F67" s="30"/>
      <c r="G67" s="30"/>
      <c r="H67" s="30"/>
      <c r="I67" s="98"/>
      <c r="J67" s="30"/>
      <c r="K67" s="30"/>
      <c r="L67" s="33"/>
    </row>
    <row r="68" spans="2:12" s="1" customFormat="1" ht="6.9" customHeight="1">
      <c r="B68" s="41"/>
      <c r="C68" s="42"/>
      <c r="D68" s="42"/>
      <c r="E68" s="42"/>
      <c r="F68" s="42"/>
      <c r="G68" s="42"/>
      <c r="H68" s="42"/>
      <c r="I68" s="120"/>
      <c r="J68" s="42"/>
      <c r="K68" s="42"/>
      <c r="L68" s="33"/>
    </row>
    <row r="72" spans="2:12" s="1" customFormat="1" ht="6.9" customHeight="1">
      <c r="B72" s="43"/>
      <c r="C72" s="44"/>
      <c r="D72" s="44"/>
      <c r="E72" s="44"/>
      <c r="F72" s="44"/>
      <c r="G72" s="44"/>
      <c r="H72" s="44"/>
      <c r="I72" s="123"/>
      <c r="J72" s="44"/>
      <c r="K72" s="44"/>
      <c r="L72" s="33"/>
    </row>
    <row r="73" spans="2:12" s="1" customFormat="1" ht="24.9" customHeight="1">
      <c r="B73" s="29"/>
      <c r="C73" s="18" t="s">
        <v>107</v>
      </c>
      <c r="D73" s="30"/>
      <c r="E73" s="30"/>
      <c r="F73" s="30"/>
      <c r="G73" s="30"/>
      <c r="H73" s="30"/>
      <c r="I73" s="98"/>
      <c r="J73" s="30"/>
      <c r="K73" s="30"/>
      <c r="L73" s="33"/>
    </row>
    <row r="74" spans="2:12" s="1" customFormat="1" ht="6.9" customHeight="1">
      <c r="B74" s="29"/>
      <c r="C74" s="30"/>
      <c r="D74" s="30"/>
      <c r="E74" s="30"/>
      <c r="F74" s="30"/>
      <c r="G74" s="30"/>
      <c r="H74" s="30"/>
      <c r="I74" s="98"/>
      <c r="J74" s="30"/>
      <c r="K74" s="30"/>
      <c r="L74" s="33"/>
    </row>
    <row r="75" spans="2:12" s="1" customFormat="1" ht="12" customHeight="1">
      <c r="B75" s="29"/>
      <c r="C75" s="24" t="s">
        <v>16</v>
      </c>
      <c r="D75" s="30"/>
      <c r="E75" s="30"/>
      <c r="F75" s="30"/>
      <c r="G75" s="30"/>
      <c r="H75" s="30"/>
      <c r="I75" s="98"/>
      <c r="J75" s="30"/>
      <c r="K75" s="30"/>
      <c r="L75" s="33"/>
    </row>
    <row r="76" spans="2:12" s="1" customFormat="1" ht="16.5" customHeight="1">
      <c r="B76" s="29"/>
      <c r="C76" s="30"/>
      <c r="D76" s="30"/>
      <c r="E76" s="239" t="str">
        <f>E7</f>
        <v>Stavba č.3295 TV Horní Počernice, etapa 0012 IS ostatní - Libuňská chodník</v>
      </c>
      <c r="F76" s="240"/>
      <c r="G76" s="240"/>
      <c r="H76" s="240"/>
      <c r="I76" s="98"/>
      <c r="J76" s="30"/>
      <c r="K76" s="30"/>
      <c r="L76" s="33"/>
    </row>
    <row r="77" spans="2:12" s="1" customFormat="1" ht="12" customHeight="1">
      <c r="B77" s="29"/>
      <c r="C77" s="24" t="s">
        <v>91</v>
      </c>
      <c r="D77" s="30"/>
      <c r="E77" s="30"/>
      <c r="F77" s="30"/>
      <c r="G77" s="30"/>
      <c r="H77" s="30"/>
      <c r="I77" s="98"/>
      <c r="J77" s="30"/>
      <c r="K77" s="30"/>
      <c r="L77" s="33"/>
    </row>
    <row r="78" spans="2:12" s="1" customFormat="1" ht="16.5" customHeight="1">
      <c r="B78" s="29"/>
      <c r="C78" s="30"/>
      <c r="D78" s="30"/>
      <c r="E78" s="224" t="str">
        <f>E9</f>
        <v>301 - SO 301 - Jednotná kanalizace</v>
      </c>
      <c r="F78" s="223"/>
      <c r="G78" s="223"/>
      <c r="H78" s="223"/>
      <c r="I78" s="98"/>
      <c r="J78" s="30"/>
      <c r="K78" s="30"/>
      <c r="L78" s="33"/>
    </row>
    <row r="79" spans="2:12" s="1" customFormat="1" ht="6.9" customHeight="1">
      <c r="B79" s="29"/>
      <c r="C79" s="30"/>
      <c r="D79" s="30"/>
      <c r="E79" s="30"/>
      <c r="F79" s="30"/>
      <c r="G79" s="30"/>
      <c r="H79" s="30"/>
      <c r="I79" s="98"/>
      <c r="J79" s="30"/>
      <c r="K79" s="30"/>
      <c r="L79" s="33"/>
    </row>
    <row r="80" spans="2:12" s="1" customFormat="1" ht="12" customHeight="1">
      <c r="B80" s="29"/>
      <c r="C80" s="24" t="s">
        <v>20</v>
      </c>
      <c r="D80" s="30"/>
      <c r="E80" s="30"/>
      <c r="F80" s="22" t="str">
        <f>F12</f>
        <v>Praha 20</v>
      </c>
      <c r="G80" s="30"/>
      <c r="H80" s="30"/>
      <c r="I80" s="99" t="s">
        <v>22</v>
      </c>
      <c r="J80" s="50" t="str">
        <f>IF(J12="","",J12)</f>
        <v>5. 6. 2019</v>
      </c>
      <c r="K80" s="30"/>
      <c r="L80" s="33"/>
    </row>
    <row r="81" spans="2:65" s="1" customFormat="1" ht="6.9" customHeight="1">
      <c r="B81" s="29"/>
      <c r="C81" s="30"/>
      <c r="D81" s="30"/>
      <c r="E81" s="30"/>
      <c r="F81" s="30"/>
      <c r="G81" s="30"/>
      <c r="H81" s="30"/>
      <c r="I81" s="98"/>
      <c r="J81" s="30"/>
      <c r="K81" s="30"/>
      <c r="L81" s="33"/>
    </row>
    <row r="82" spans="2:65" s="1" customFormat="1" ht="13.65" customHeight="1">
      <c r="B82" s="29"/>
      <c r="C82" s="24" t="s">
        <v>24</v>
      </c>
      <c r="D82" s="30"/>
      <c r="E82" s="30"/>
      <c r="F82" s="22" t="str">
        <f>E15</f>
        <v>OTV MHMP</v>
      </c>
      <c r="G82" s="30"/>
      <c r="H82" s="30"/>
      <c r="I82" s="99" t="s">
        <v>30</v>
      </c>
      <c r="J82" s="27" t="str">
        <f>E21</f>
        <v>Apis s.r.o.</v>
      </c>
      <c r="K82" s="30"/>
      <c r="L82" s="33"/>
    </row>
    <row r="83" spans="2:65" s="1" customFormat="1" ht="13.65" customHeight="1">
      <c r="B83" s="29"/>
      <c r="C83" s="24" t="s">
        <v>28</v>
      </c>
      <c r="D83" s="30"/>
      <c r="E83" s="30"/>
      <c r="F83" s="22" t="str">
        <f>IF(E18="","",E18)</f>
        <v>Vyplň údaj</v>
      </c>
      <c r="G83" s="30"/>
      <c r="H83" s="30"/>
      <c r="I83" s="99" t="s">
        <v>33</v>
      </c>
      <c r="J83" s="27" t="str">
        <f>E24</f>
        <v xml:space="preserve"> </v>
      </c>
      <c r="K83" s="30"/>
      <c r="L83" s="33"/>
    </row>
    <row r="84" spans="2:65" s="1" customFormat="1" ht="10.35" customHeight="1">
      <c r="B84" s="29"/>
      <c r="C84" s="30"/>
      <c r="D84" s="30"/>
      <c r="E84" s="30"/>
      <c r="F84" s="30"/>
      <c r="G84" s="30"/>
      <c r="H84" s="30"/>
      <c r="I84" s="98"/>
      <c r="J84" s="30"/>
      <c r="K84" s="30"/>
      <c r="L84" s="33"/>
    </row>
    <row r="85" spans="2:65" s="9" customFormat="1" ht="29.25" customHeight="1">
      <c r="B85" s="143"/>
      <c r="C85" s="144" t="s">
        <v>108</v>
      </c>
      <c r="D85" s="145" t="s">
        <v>55</v>
      </c>
      <c r="E85" s="145" t="s">
        <v>51</v>
      </c>
      <c r="F85" s="145" t="s">
        <v>52</v>
      </c>
      <c r="G85" s="145" t="s">
        <v>109</v>
      </c>
      <c r="H85" s="145" t="s">
        <v>110</v>
      </c>
      <c r="I85" s="146" t="s">
        <v>111</v>
      </c>
      <c r="J85" s="147" t="s">
        <v>97</v>
      </c>
      <c r="K85" s="148" t="s">
        <v>112</v>
      </c>
      <c r="L85" s="149"/>
      <c r="M85" s="59" t="s">
        <v>1</v>
      </c>
      <c r="N85" s="60" t="s">
        <v>40</v>
      </c>
      <c r="O85" s="60" t="s">
        <v>113</v>
      </c>
      <c r="P85" s="60" t="s">
        <v>114</v>
      </c>
      <c r="Q85" s="60" t="s">
        <v>115</v>
      </c>
      <c r="R85" s="60" t="s">
        <v>116</v>
      </c>
      <c r="S85" s="60" t="s">
        <v>117</v>
      </c>
      <c r="T85" s="61" t="s">
        <v>118</v>
      </c>
    </row>
    <row r="86" spans="2:65" s="1" customFormat="1" ht="22.8" customHeight="1">
      <c r="B86" s="29"/>
      <c r="C86" s="66" t="s">
        <v>119</v>
      </c>
      <c r="D86" s="30"/>
      <c r="E86" s="30"/>
      <c r="F86" s="30"/>
      <c r="G86" s="30"/>
      <c r="H86" s="30"/>
      <c r="I86" s="98"/>
      <c r="J86" s="150">
        <f>BK86</f>
        <v>0</v>
      </c>
      <c r="K86" s="30"/>
      <c r="L86" s="33"/>
      <c r="M86" s="62"/>
      <c r="N86" s="63"/>
      <c r="O86" s="63"/>
      <c r="P86" s="151">
        <f>P87+P144</f>
        <v>0</v>
      </c>
      <c r="Q86" s="63"/>
      <c r="R86" s="151">
        <f>R87+R144</f>
        <v>218.84706336189998</v>
      </c>
      <c r="S86" s="63"/>
      <c r="T86" s="152">
        <f>T87+T144</f>
        <v>0</v>
      </c>
      <c r="AT86" s="12" t="s">
        <v>69</v>
      </c>
      <c r="AU86" s="12" t="s">
        <v>99</v>
      </c>
      <c r="BK86" s="153">
        <f>BK87+BK144</f>
        <v>0</v>
      </c>
    </row>
    <row r="87" spans="2:65" s="10" customFormat="1" ht="25.95" customHeight="1">
      <c r="B87" s="154"/>
      <c r="C87" s="155"/>
      <c r="D87" s="156" t="s">
        <v>69</v>
      </c>
      <c r="E87" s="157" t="s">
        <v>120</v>
      </c>
      <c r="F87" s="157" t="s">
        <v>121</v>
      </c>
      <c r="G87" s="155"/>
      <c r="H87" s="155"/>
      <c r="I87" s="158"/>
      <c r="J87" s="159">
        <f>BK87</f>
        <v>0</v>
      </c>
      <c r="K87" s="155"/>
      <c r="L87" s="160"/>
      <c r="M87" s="161"/>
      <c r="N87" s="162"/>
      <c r="O87" s="162"/>
      <c r="P87" s="163">
        <f>P88+P121+P123+P142</f>
        <v>0</v>
      </c>
      <c r="Q87" s="162"/>
      <c r="R87" s="163">
        <f>R88+R121+R123+R142</f>
        <v>218.84706336189998</v>
      </c>
      <c r="S87" s="162"/>
      <c r="T87" s="164">
        <f>T88+T121+T123+T142</f>
        <v>0</v>
      </c>
      <c r="AR87" s="165" t="s">
        <v>78</v>
      </c>
      <c r="AT87" s="166" t="s">
        <v>69</v>
      </c>
      <c r="AU87" s="166" t="s">
        <v>70</v>
      </c>
      <c r="AY87" s="165" t="s">
        <v>122</v>
      </c>
      <c r="BK87" s="167">
        <f>BK88+BK121+BK123+BK142</f>
        <v>0</v>
      </c>
    </row>
    <row r="88" spans="2:65" s="10" customFormat="1" ht="22.8" customHeight="1">
      <c r="B88" s="154"/>
      <c r="C88" s="155"/>
      <c r="D88" s="156" t="s">
        <v>69</v>
      </c>
      <c r="E88" s="168" t="s">
        <v>78</v>
      </c>
      <c r="F88" s="168" t="s">
        <v>123</v>
      </c>
      <c r="G88" s="155"/>
      <c r="H88" s="155"/>
      <c r="I88" s="158"/>
      <c r="J88" s="169">
        <f>BK88</f>
        <v>0</v>
      </c>
      <c r="K88" s="155"/>
      <c r="L88" s="160"/>
      <c r="M88" s="161"/>
      <c r="N88" s="162"/>
      <c r="O88" s="162"/>
      <c r="P88" s="163">
        <f>SUM(P89:P120)</f>
        <v>0</v>
      </c>
      <c r="Q88" s="162"/>
      <c r="R88" s="163">
        <f>SUM(R89:R120)</f>
        <v>158.73188344190001</v>
      </c>
      <c r="S88" s="162"/>
      <c r="T88" s="164">
        <f>SUM(T89:T120)</f>
        <v>0</v>
      </c>
      <c r="AR88" s="165" t="s">
        <v>78</v>
      </c>
      <c r="AT88" s="166" t="s">
        <v>69</v>
      </c>
      <c r="AU88" s="166" t="s">
        <v>78</v>
      </c>
      <c r="AY88" s="165" t="s">
        <v>122</v>
      </c>
      <c r="BK88" s="167">
        <f>SUM(BK89:BK120)</f>
        <v>0</v>
      </c>
    </row>
    <row r="89" spans="2:65" s="1" customFormat="1" ht="16.5" customHeight="1">
      <c r="B89" s="29"/>
      <c r="C89" s="170" t="s">
        <v>78</v>
      </c>
      <c r="D89" s="170" t="s">
        <v>124</v>
      </c>
      <c r="E89" s="171" t="s">
        <v>125</v>
      </c>
      <c r="F89" s="172" t="s">
        <v>126</v>
      </c>
      <c r="G89" s="173" t="s">
        <v>127</v>
      </c>
      <c r="H89" s="174">
        <v>5</v>
      </c>
      <c r="I89" s="175"/>
      <c r="J89" s="176">
        <f>ROUND(I89*H89,2)</f>
        <v>0</v>
      </c>
      <c r="K89" s="172" t="s">
        <v>128</v>
      </c>
      <c r="L89" s="33"/>
      <c r="M89" s="177" t="s">
        <v>1</v>
      </c>
      <c r="N89" s="178" t="s">
        <v>41</v>
      </c>
      <c r="O89" s="55"/>
      <c r="P89" s="179">
        <f>O89*H89</f>
        <v>0</v>
      </c>
      <c r="Q89" s="179">
        <v>0</v>
      </c>
      <c r="R89" s="179">
        <f>Q89*H89</f>
        <v>0</v>
      </c>
      <c r="S89" s="179">
        <v>0</v>
      </c>
      <c r="T89" s="180">
        <f>S89*H89</f>
        <v>0</v>
      </c>
      <c r="AR89" s="12" t="s">
        <v>129</v>
      </c>
      <c r="AT89" s="12" t="s">
        <v>124</v>
      </c>
      <c r="AU89" s="12" t="s">
        <v>80</v>
      </c>
      <c r="AY89" s="12" t="s">
        <v>122</v>
      </c>
      <c r="BE89" s="181">
        <f>IF(N89="základní",J89,0)</f>
        <v>0</v>
      </c>
      <c r="BF89" s="181">
        <f>IF(N89="snížená",J89,0)</f>
        <v>0</v>
      </c>
      <c r="BG89" s="181">
        <f>IF(N89="zákl. přenesená",J89,0)</f>
        <v>0</v>
      </c>
      <c r="BH89" s="181">
        <f>IF(N89="sníž. přenesená",J89,0)</f>
        <v>0</v>
      </c>
      <c r="BI89" s="181">
        <f>IF(N89="nulová",J89,0)</f>
        <v>0</v>
      </c>
      <c r="BJ89" s="12" t="s">
        <v>78</v>
      </c>
      <c r="BK89" s="181">
        <f>ROUND(I89*H89,2)</f>
        <v>0</v>
      </c>
      <c r="BL89" s="12" t="s">
        <v>129</v>
      </c>
      <c r="BM89" s="12" t="s">
        <v>130</v>
      </c>
    </row>
    <row r="90" spans="2:65" s="1" customFormat="1" ht="16.5" customHeight="1">
      <c r="B90" s="29"/>
      <c r="C90" s="170" t="s">
        <v>131</v>
      </c>
      <c r="D90" s="170" t="s">
        <v>124</v>
      </c>
      <c r="E90" s="171" t="s">
        <v>132</v>
      </c>
      <c r="F90" s="172" t="s">
        <v>133</v>
      </c>
      <c r="G90" s="173" t="s">
        <v>127</v>
      </c>
      <c r="H90" s="174">
        <v>52.8</v>
      </c>
      <c r="I90" s="175"/>
      <c r="J90" s="176">
        <f>ROUND(I90*H90,2)</f>
        <v>0</v>
      </c>
      <c r="K90" s="172" t="s">
        <v>134</v>
      </c>
      <c r="L90" s="33"/>
      <c r="M90" s="177" t="s">
        <v>1</v>
      </c>
      <c r="N90" s="178" t="s">
        <v>41</v>
      </c>
      <c r="O90" s="55"/>
      <c r="P90" s="179">
        <f>O90*H90</f>
        <v>0</v>
      </c>
      <c r="Q90" s="179">
        <v>0</v>
      </c>
      <c r="R90" s="179">
        <f>Q90*H90</f>
        <v>0</v>
      </c>
      <c r="S90" s="179">
        <v>0</v>
      </c>
      <c r="T90" s="180">
        <f>S90*H90</f>
        <v>0</v>
      </c>
      <c r="AR90" s="12" t="s">
        <v>129</v>
      </c>
      <c r="AT90" s="12" t="s">
        <v>124</v>
      </c>
      <c r="AU90" s="12" t="s">
        <v>80</v>
      </c>
      <c r="AY90" s="12" t="s">
        <v>122</v>
      </c>
      <c r="BE90" s="181">
        <f>IF(N90="základní",J90,0)</f>
        <v>0</v>
      </c>
      <c r="BF90" s="181">
        <f>IF(N90="snížená",J90,0)</f>
        <v>0</v>
      </c>
      <c r="BG90" s="181">
        <f>IF(N90="zákl. přenesená",J90,0)</f>
        <v>0</v>
      </c>
      <c r="BH90" s="181">
        <f>IF(N90="sníž. přenesená",J90,0)</f>
        <v>0</v>
      </c>
      <c r="BI90" s="181">
        <f>IF(N90="nulová",J90,0)</f>
        <v>0</v>
      </c>
      <c r="BJ90" s="12" t="s">
        <v>78</v>
      </c>
      <c r="BK90" s="181">
        <f>ROUND(I90*H90,2)</f>
        <v>0</v>
      </c>
      <c r="BL90" s="12" t="s">
        <v>129</v>
      </c>
      <c r="BM90" s="12" t="s">
        <v>135</v>
      </c>
    </row>
    <row r="91" spans="2:65" s="1" customFormat="1" ht="19.2">
      <c r="B91" s="29"/>
      <c r="C91" s="30"/>
      <c r="D91" s="182" t="s">
        <v>136</v>
      </c>
      <c r="E91" s="30"/>
      <c r="F91" s="183" t="s">
        <v>137</v>
      </c>
      <c r="G91" s="30"/>
      <c r="H91" s="30"/>
      <c r="I91" s="98"/>
      <c r="J91" s="30"/>
      <c r="K91" s="30"/>
      <c r="L91" s="33"/>
      <c r="M91" s="184"/>
      <c r="N91" s="55"/>
      <c r="O91" s="55"/>
      <c r="P91" s="55"/>
      <c r="Q91" s="55"/>
      <c r="R91" s="55"/>
      <c r="S91" s="55"/>
      <c r="T91" s="56"/>
      <c r="AT91" s="12" t="s">
        <v>136</v>
      </c>
      <c r="AU91" s="12" t="s">
        <v>80</v>
      </c>
    </row>
    <row r="92" spans="2:65" s="1" customFormat="1" ht="16.5" customHeight="1">
      <c r="B92" s="29"/>
      <c r="C92" s="170" t="s">
        <v>138</v>
      </c>
      <c r="D92" s="170" t="s">
        <v>124</v>
      </c>
      <c r="E92" s="171" t="s">
        <v>139</v>
      </c>
      <c r="F92" s="172" t="s">
        <v>140</v>
      </c>
      <c r="G92" s="173" t="s">
        <v>127</v>
      </c>
      <c r="H92" s="174">
        <v>1</v>
      </c>
      <c r="I92" s="175"/>
      <c r="J92" s="176">
        <f>ROUND(I92*H92,2)</f>
        <v>0</v>
      </c>
      <c r="K92" s="172" t="s">
        <v>128</v>
      </c>
      <c r="L92" s="33"/>
      <c r="M92" s="177" t="s">
        <v>1</v>
      </c>
      <c r="N92" s="178" t="s">
        <v>41</v>
      </c>
      <c r="O92" s="55"/>
      <c r="P92" s="179">
        <f>O92*H92</f>
        <v>0</v>
      </c>
      <c r="Q92" s="179">
        <v>0</v>
      </c>
      <c r="R92" s="179">
        <f>Q92*H92</f>
        <v>0</v>
      </c>
      <c r="S92" s="179">
        <v>0</v>
      </c>
      <c r="T92" s="180">
        <f>S92*H92</f>
        <v>0</v>
      </c>
      <c r="AR92" s="12" t="s">
        <v>129</v>
      </c>
      <c r="AT92" s="12" t="s">
        <v>124</v>
      </c>
      <c r="AU92" s="12" t="s">
        <v>80</v>
      </c>
      <c r="AY92" s="12" t="s">
        <v>122</v>
      </c>
      <c r="BE92" s="181">
        <f>IF(N92="základní",J92,0)</f>
        <v>0</v>
      </c>
      <c r="BF92" s="181">
        <f>IF(N92="snížená",J92,0)</f>
        <v>0</v>
      </c>
      <c r="BG92" s="181">
        <f>IF(N92="zákl. přenesená",J92,0)</f>
        <v>0</v>
      </c>
      <c r="BH92" s="181">
        <f>IF(N92="sníž. přenesená",J92,0)</f>
        <v>0</v>
      </c>
      <c r="BI92" s="181">
        <f>IF(N92="nulová",J92,0)</f>
        <v>0</v>
      </c>
      <c r="BJ92" s="12" t="s">
        <v>78</v>
      </c>
      <c r="BK92" s="181">
        <f>ROUND(I92*H92,2)</f>
        <v>0</v>
      </c>
      <c r="BL92" s="12" t="s">
        <v>129</v>
      </c>
      <c r="BM92" s="12" t="s">
        <v>141</v>
      </c>
    </row>
    <row r="93" spans="2:65" s="1" customFormat="1" ht="19.2">
      <c r="B93" s="29"/>
      <c r="C93" s="30"/>
      <c r="D93" s="182" t="s">
        <v>136</v>
      </c>
      <c r="E93" s="30"/>
      <c r="F93" s="183" t="s">
        <v>142</v>
      </c>
      <c r="G93" s="30"/>
      <c r="H93" s="30"/>
      <c r="I93" s="98"/>
      <c r="J93" s="30"/>
      <c r="K93" s="30"/>
      <c r="L93" s="33"/>
      <c r="M93" s="184"/>
      <c r="N93" s="55"/>
      <c r="O93" s="55"/>
      <c r="P93" s="55"/>
      <c r="Q93" s="55"/>
      <c r="R93" s="55"/>
      <c r="S93" s="55"/>
      <c r="T93" s="56"/>
      <c r="AT93" s="12" t="s">
        <v>136</v>
      </c>
      <c r="AU93" s="12" t="s">
        <v>80</v>
      </c>
    </row>
    <row r="94" spans="2:65" s="1" customFormat="1" ht="16.5" customHeight="1">
      <c r="B94" s="29"/>
      <c r="C94" s="170" t="s">
        <v>129</v>
      </c>
      <c r="D94" s="170" t="s">
        <v>124</v>
      </c>
      <c r="E94" s="171" t="s">
        <v>143</v>
      </c>
      <c r="F94" s="172" t="s">
        <v>144</v>
      </c>
      <c r="G94" s="173" t="s">
        <v>127</v>
      </c>
      <c r="H94" s="174">
        <v>185.08</v>
      </c>
      <c r="I94" s="175"/>
      <c r="J94" s="176">
        <f t="shared" ref="J94:J103" si="0">ROUND(I94*H94,2)</f>
        <v>0</v>
      </c>
      <c r="K94" s="172" t="s">
        <v>145</v>
      </c>
      <c r="L94" s="33"/>
      <c r="M94" s="177" t="s">
        <v>1</v>
      </c>
      <c r="N94" s="178" t="s">
        <v>41</v>
      </c>
      <c r="O94" s="55"/>
      <c r="P94" s="179">
        <f t="shared" ref="P94:P103" si="1">O94*H94</f>
        <v>0</v>
      </c>
      <c r="Q94" s="179">
        <v>0</v>
      </c>
      <c r="R94" s="179">
        <f t="shared" ref="R94:R103" si="2">Q94*H94</f>
        <v>0</v>
      </c>
      <c r="S94" s="179">
        <v>0</v>
      </c>
      <c r="T94" s="180">
        <f t="shared" ref="T94:T103" si="3">S94*H94</f>
        <v>0</v>
      </c>
      <c r="AR94" s="12" t="s">
        <v>129</v>
      </c>
      <c r="AT94" s="12" t="s">
        <v>124</v>
      </c>
      <c r="AU94" s="12" t="s">
        <v>80</v>
      </c>
      <c r="AY94" s="12" t="s">
        <v>122</v>
      </c>
      <c r="BE94" s="181">
        <f t="shared" ref="BE94:BE103" si="4">IF(N94="základní",J94,0)</f>
        <v>0</v>
      </c>
      <c r="BF94" s="181">
        <f t="shared" ref="BF94:BF103" si="5">IF(N94="snížená",J94,0)</f>
        <v>0</v>
      </c>
      <c r="BG94" s="181">
        <f t="shared" ref="BG94:BG103" si="6">IF(N94="zákl. přenesená",J94,0)</f>
        <v>0</v>
      </c>
      <c r="BH94" s="181">
        <f t="shared" ref="BH94:BH103" si="7">IF(N94="sníž. přenesená",J94,0)</f>
        <v>0</v>
      </c>
      <c r="BI94" s="181">
        <f t="shared" ref="BI94:BI103" si="8">IF(N94="nulová",J94,0)</f>
        <v>0</v>
      </c>
      <c r="BJ94" s="12" t="s">
        <v>78</v>
      </c>
      <c r="BK94" s="181">
        <f t="shared" ref="BK94:BK103" si="9">ROUND(I94*H94,2)</f>
        <v>0</v>
      </c>
      <c r="BL94" s="12" t="s">
        <v>129</v>
      </c>
      <c r="BM94" s="12" t="s">
        <v>146</v>
      </c>
    </row>
    <row r="95" spans="2:65" s="1" customFormat="1" ht="16.5" customHeight="1">
      <c r="B95" s="29"/>
      <c r="C95" s="170" t="s">
        <v>147</v>
      </c>
      <c r="D95" s="170" t="s">
        <v>124</v>
      </c>
      <c r="E95" s="171" t="s">
        <v>148</v>
      </c>
      <c r="F95" s="172" t="s">
        <v>149</v>
      </c>
      <c r="G95" s="173" t="s">
        <v>127</v>
      </c>
      <c r="H95" s="174">
        <v>46.27</v>
      </c>
      <c r="I95" s="175"/>
      <c r="J95" s="176">
        <f t="shared" si="0"/>
        <v>0</v>
      </c>
      <c r="K95" s="172" t="s">
        <v>128</v>
      </c>
      <c r="L95" s="33"/>
      <c r="M95" s="177" t="s">
        <v>1</v>
      </c>
      <c r="N95" s="178" t="s">
        <v>41</v>
      </c>
      <c r="O95" s="55"/>
      <c r="P95" s="179">
        <f t="shared" si="1"/>
        <v>0</v>
      </c>
      <c r="Q95" s="179">
        <v>1.030325E-2</v>
      </c>
      <c r="R95" s="179">
        <f t="shared" si="2"/>
        <v>0.47673137750000005</v>
      </c>
      <c r="S95" s="179">
        <v>0</v>
      </c>
      <c r="T95" s="180">
        <f t="shared" si="3"/>
        <v>0</v>
      </c>
      <c r="AR95" s="12" t="s">
        <v>129</v>
      </c>
      <c r="AT95" s="12" t="s">
        <v>124</v>
      </c>
      <c r="AU95" s="12" t="s">
        <v>80</v>
      </c>
      <c r="AY95" s="12" t="s">
        <v>122</v>
      </c>
      <c r="BE95" s="181">
        <f t="shared" si="4"/>
        <v>0</v>
      </c>
      <c r="BF95" s="181">
        <f t="shared" si="5"/>
        <v>0</v>
      </c>
      <c r="BG95" s="181">
        <f t="shared" si="6"/>
        <v>0</v>
      </c>
      <c r="BH95" s="181">
        <f t="shared" si="7"/>
        <v>0</v>
      </c>
      <c r="BI95" s="181">
        <f t="shared" si="8"/>
        <v>0</v>
      </c>
      <c r="BJ95" s="12" t="s">
        <v>78</v>
      </c>
      <c r="BK95" s="181">
        <f t="shared" si="9"/>
        <v>0</v>
      </c>
      <c r="BL95" s="12" t="s">
        <v>129</v>
      </c>
      <c r="BM95" s="12" t="s">
        <v>150</v>
      </c>
    </row>
    <row r="96" spans="2:65" s="1" customFormat="1" ht="16.5" customHeight="1">
      <c r="B96" s="29"/>
      <c r="C96" s="170" t="s">
        <v>151</v>
      </c>
      <c r="D96" s="170" t="s">
        <v>124</v>
      </c>
      <c r="E96" s="171" t="s">
        <v>152</v>
      </c>
      <c r="F96" s="172" t="s">
        <v>153</v>
      </c>
      <c r="G96" s="173" t="s">
        <v>154</v>
      </c>
      <c r="H96" s="174">
        <v>154.66999999999999</v>
      </c>
      <c r="I96" s="175"/>
      <c r="J96" s="176">
        <f t="shared" si="0"/>
        <v>0</v>
      </c>
      <c r="K96" s="172" t="s">
        <v>128</v>
      </c>
      <c r="L96" s="33"/>
      <c r="M96" s="177" t="s">
        <v>1</v>
      </c>
      <c r="N96" s="178" t="s">
        <v>41</v>
      </c>
      <c r="O96" s="55"/>
      <c r="P96" s="179">
        <f t="shared" si="1"/>
        <v>0</v>
      </c>
      <c r="Q96" s="179">
        <v>8.5132000000000003E-4</v>
      </c>
      <c r="R96" s="179">
        <f t="shared" si="2"/>
        <v>0.1316736644</v>
      </c>
      <c r="S96" s="179">
        <v>0</v>
      </c>
      <c r="T96" s="180">
        <f t="shared" si="3"/>
        <v>0</v>
      </c>
      <c r="AR96" s="12" t="s">
        <v>129</v>
      </c>
      <c r="AT96" s="12" t="s">
        <v>124</v>
      </c>
      <c r="AU96" s="12" t="s">
        <v>80</v>
      </c>
      <c r="AY96" s="12" t="s">
        <v>122</v>
      </c>
      <c r="BE96" s="181">
        <f t="shared" si="4"/>
        <v>0</v>
      </c>
      <c r="BF96" s="181">
        <f t="shared" si="5"/>
        <v>0</v>
      </c>
      <c r="BG96" s="181">
        <f t="shared" si="6"/>
        <v>0</v>
      </c>
      <c r="BH96" s="181">
        <f t="shared" si="7"/>
        <v>0</v>
      </c>
      <c r="BI96" s="181">
        <f t="shared" si="8"/>
        <v>0</v>
      </c>
      <c r="BJ96" s="12" t="s">
        <v>78</v>
      </c>
      <c r="BK96" s="181">
        <f t="shared" si="9"/>
        <v>0</v>
      </c>
      <c r="BL96" s="12" t="s">
        <v>129</v>
      </c>
      <c r="BM96" s="12" t="s">
        <v>155</v>
      </c>
    </row>
    <row r="97" spans="2:65" s="1" customFormat="1" ht="16.5" customHeight="1">
      <c r="B97" s="29"/>
      <c r="C97" s="170" t="s">
        <v>156</v>
      </c>
      <c r="D97" s="170" t="s">
        <v>124</v>
      </c>
      <c r="E97" s="171" t="s">
        <v>157</v>
      </c>
      <c r="F97" s="172" t="s">
        <v>158</v>
      </c>
      <c r="G97" s="173" t="s">
        <v>154</v>
      </c>
      <c r="H97" s="174">
        <v>154.66999999999999</v>
      </c>
      <c r="I97" s="175"/>
      <c r="J97" s="176">
        <f t="shared" si="0"/>
        <v>0</v>
      </c>
      <c r="K97" s="172" t="s">
        <v>128</v>
      </c>
      <c r="L97" s="33"/>
      <c r="M97" s="177" t="s">
        <v>1</v>
      </c>
      <c r="N97" s="178" t="s">
        <v>41</v>
      </c>
      <c r="O97" s="55"/>
      <c r="P97" s="179">
        <f t="shared" si="1"/>
        <v>0</v>
      </c>
      <c r="Q97" s="179">
        <v>0</v>
      </c>
      <c r="R97" s="179">
        <f t="shared" si="2"/>
        <v>0</v>
      </c>
      <c r="S97" s="179">
        <v>0</v>
      </c>
      <c r="T97" s="180">
        <f t="shared" si="3"/>
        <v>0</v>
      </c>
      <c r="AR97" s="12" t="s">
        <v>129</v>
      </c>
      <c r="AT97" s="12" t="s">
        <v>124</v>
      </c>
      <c r="AU97" s="12" t="s">
        <v>80</v>
      </c>
      <c r="AY97" s="12" t="s">
        <v>122</v>
      </c>
      <c r="BE97" s="181">
        <f t="shared" si="4"/>
        <v>0</v>
      </c>
      <c r="BF97" s="181">
        <f t="shared" si="5"/>
        <v>0</v>
      </c>
      <c r="BG97" s="181">
        <f t="shared" si="6"/>
        <v>0</v>
      </c>
      <c r="BH97" s="181">
        <f t="shared" si="7"/>
        <v>0</v>
      </c>
      <c r="BI97" s="181">
        <f t="shared" si="8"/>
        <v>0</v>
      </c>
      <c r="BJ97" s="12" t="s">
        <v>78</v>
      </c>
      <c r="BK97" s="181">
        <f t="shared" si="9"/>
        <v>0</v>
      </c>
      <c r="BL97" s="12" t="s">
        <v>129</v>
      </c>
      <c r="BM97" s="12" t="s">
        <v>159</v>
      </c>
    </row>
    <row r="98" spans="2:65" s="1" customFormat="1" ht="16.5" customHeight="1">
      <c r="B98" s="29"/>
      <c r="C98" s="170" t="s">
        <v>160</v>
      </c>
      <c r="D98" s="170" t="s">
        <v>124</v>
      </c>
      <c r="E98" s="171" t="s">
        <v>161</v>
      </c>
      <c r="F98" s="172" t="s">
        <v>162</v>
      </c>
      <c r="G98" s="173" t="s">
        <v>127</v>
      </c>
      <c r="H98" s="174">
        <v>71.56</v>
      </c>
      <c r="I98" s="175"/>
      <c r="J98" s="176">
        <f t="shared" si="0"/>
        <v>0</v>
      </c>
      <c r="K98" s="172" t="s">
        <v>128</v>
      </c>
      <c r="L98" s="33"/>
      <c r="M98" s="177" t="s">
        <v>1</v>
      </c>
      <c r="N98" s="178" t="s">
        <v>41</v>
      </c>
      <c r="O98" s="55"/>
      <c r="P98" s="179">
        <f t="shared" si="1"/>
        <v>0</v>
      </c>
      <c r="Q98" s="179">
        <v>0</v>
      </c>
      <c r="R98" s="179">
        <f t="shared" si="2"/>
        <v>0</v>
      </c>
      <c r="S98" s="179">
        <v>0</v>
      </c>
      <c r="T98" s="180">
        <f t="shared" si="3"/>
        <v>0</v>
      </c>
      <c r="AR98" s="12" t="s">
        <v>129</v>
      </c>
      <c r="AT98" s="12" t="s">
        <v>124</v>
      </c>
      <c r="AU98" s="12" t="s">
        <v>80</v>
      </c>
      <c r="AY98" s="12" t="s">
        <v>122</v>
      </c>
      <c r="BE98" s="181">
        <f t="shared" si="4"/>
        <v>0</v>
      </c>
      <c r="BF98" s="181">
        <f t="shared" si="5"/>
        <v>0</v>
      </c>
      <c r="BG98" s="181">
        <f t="shared" si="6"/>
        <v>0</v>
      </c>
      <c r="BH98" s="181">
        <f t="shared" si="7"/>
        <v>0</v>
      </c>
      <c r="BI98" s="181">
        <f t="shared" si="8"/>
        <v>0</v>
      </c>
      <c r="BJ98" s="12" t="s">
        <v>78</v>
      </c>
      <c r="BK98" s="181">
        <f t="shared" si="9"/>
        <v>0</v>
      </c>
      <c r="BL98" s="12" t="s">
        <v>129</v>
      </c>
      <c r="BM98" s="12" t="s">
        <v>163</v>
      </c>
    </row>
    <row r="99" spans="2:65" s="1" customFormat="1" ht="16.5" customHeight="1">
      <c r="B99" s="29"/>
      <c r="C99" s="170" t="s">
        <v>164</v>
      </c>
      <c r="D99" s="170" t="s">
        <v>124</v>
      </c>
      <c r="E99" s="171" t="s">
        <v>165</v>
      </c>
      <c r="F99" s="172" t="s">
        <v>166</v>
      </c>
      <c r="G99" s="173" t="s">
        <v>127</v>
      </c>
      <c r="H99" s="174">
        <v>113.52</v>
      </c>
      <c r="I99" s="175"/>
      <c r="J99" s="176">
        <f t="shared" si="0"/>
        <v>0</v>
      </c>
      <c r="K99" s="172" t="s">
        <v>134</v>
      </c>
      <c r="L99" s="33"/>
      <c r="M99" s="177" t="s">
        <v>1</v>
      </c>
      <c r="N99" s="178" t="s">
        <v>41</v>
      </c>
      <c r="O99" s="55"/>
      <c r="P99" s="179">
        <f t="shared" si="1"/>
        <v>0</v>
      </c>
      <c r="Q99" s="179">
        <v>0</v>
      </c>
      <c r="R99" s="179">
        <f t="shared" si="2"/>
        <v>0</v>
      </c>
      <c r="S99" s="179">
        <v>0</v>
      </c>
      <c r="T99" s="180">
        <f t="shared" si="3"/>
        <v>0</v>
      </c>
      <c r="AR99" s="12" t="s">
        <v>129</v>
      </c>
      <c r="AT99" s="12" t="s">
        <v>124</v>
      </c>
      <c r="AU99" s="12" t="s">
        <v>80</v>
      </c>
      <c r="AY99" s="12" t="s">
        <v>122</v>
      </c>
      <c r="BE99" s="181">
        <f t="shared" si="4"/>
        <v>0</v>
      </c>
      <c r="BF99" s="181">
        <f t="shared" si="5"/>
        <v>0</v>
      </c>
      <c r="BG99" s="181">
        <f t="shared" si="6"/>
        <v>0</v>
      </c>
      <c r="BH99" s="181">
        <f t="shared" si="7"/>
        <v>0</v>
      </c>
      <c r="BI99" s="181">
        <f t="shared" si="8"/>
        <v>0</v>
      </c>
      <c r="BJ99" s="12" t="s">
        <v>78</v>
      </c>
      <c r="BK99" s="181">
        <f t="shared" si="9"/>
        <v>0</v>
      </c>
      <c r="BL99" s="12" t="s">
        <v>129</v>
      </c>
      <c r="BM99" s="12" t="s">
        <v>167</v>
      </c>
    </row>
    <row r="100" spans="2:65" s="1" customFormat="1" ht="16.5" customHeight="1">
      <c r="B100" s="29"/>
      <c r="C100" s="170" t="s">
        <v>168</v>
      </c>
      <c r="D100" s="170" t="s">
        <v>124</v>
      </c>
      <c r="E100" s="171" t="s">
        <v>169</v>
      </c>
      <c r="F100" s="172" t="s">
        <v>170</v>
      </c>
      <c r="G100" s="173" t="s">
        <v>127</v>
      </c>
      <c r="H100" s="174">
        <v>17.89</v>
      </c>
      <c r="I100" s="175"/>
      <c r="J100" s="176">
        <f t="shared" si="0"/>
        <v>0</v>
      </c>
      <c r="K100" s="172" t="s">
        <v>128</v>
      </c>
      <c r="L100" s="33"/>
      <c r="M100" s="177" t="s">
        <v>1</v>
      </c>
      <c r="N100" s="178" t="s">
        <v>41</v>
      </c>
      <c r="O100" s="55"/>
      <c r="P100" s="179">
        <f t="shared" si="1"/>
        <v>0</v>
      </c>
      <c r="Q100" s="179">
        <v>0</v>
      </c>
      <c r="R100" s="179">
        <f t="shared" si="2"/>
        <v>0</v>
      </c>
      <c r="S100" s="179">
        <v>0</v>
      </c>
      <c r="T100" s="180">
        <f t="shared" si="3"/>
        <v>0</v>
      </c>
      <c r="AR100" s="12" t="s">
        <v>129</v>
      </c>
      <c r="AT100" s="12" t="s">
        <v>124</v>
      </c>
      <c r="AU100" s="12" t="s">
        <v>80</v>
      </c>
      <c r="AY100" s="12" t="s">
        <v>122</v>
      </c>
      <c r="BE100" s="181">
        <f t="shared" si="4"/>
        <v>0</v>
      </c>
      <c r="BF100" s="181">
        <f t="shared" si="5"/>
        <v>0</v>
      </c>
      <c r="BG100" s="181">
        <f t="shared" si="6"/>
        <v>0</v>
      </c>
      <c r="BH100" s="181">
        <f t="shared" si="7"/>
        <v>0</v>
      </c>
      <c r="BI100" s="181">
        <f t="shared" si="8"/>
        <v>0</v>
      </c>
      <c r="BJ100" s="12" t="s">
        <v>78</v>
      </c>
      <c r="BK100" s="181">
        <f t="shared" si="9"/>
        <v>0</v>
      </c>
      <c r="BL100" s="12" t="s">
        <v>129</v>
      </c>
      <c r="BM100" s="12" t="s">
        <v>171</v>
      </c>
    </row>
    <row r="101" spans="2:65" s="1" customFormat="1" ht="16.5" customHeight="1">
      <c r="B101" s="29"/>
      <c r="C101" s="170" t="s">
        <v>172</v>
      </c>
      <c r="D101" s="170" t="s">
        <v>124</v>
      </c>
      <c r="E101" s="171" t="s">
        <v>173</v>
      </c>
      <c r="F101" s="172" t="s">
        <v>174</v>
      </c>
      <c r="G101" s="173" t="s">
        <v>127</v>
      </c>
      <c r="H101" s="174">
        <v>141.9</v>
      </c>
      <c r="I101" s="175"/>
      <c r="J101" s="176">
        <f t="shared" si="0"/>
        <v>0</v>
      </c>
      <c r="K101" s="172" t="s">
        <v>134</v>
      </c>
      <c r="L101" s="33"/>
      <c r="M101" s="177" t="s">
        <v>1</v>
      </c>
      <c r="N101" s="178" t="s">
        <v>41</v>
      </c>
      <c r="O101" s="55"/>
      <c r="P101" s="179">
        <f t="shared" si="1"/>
        <v>0</v>
      </c>
      <c r="Q101" s="179">
        <v>0</v>
      </c>
      <c r="R101" s="179">
        <f t="shared" si="2"/>
        <v>0</v>
      </c>
      <c r="S101" s="179">
        <v>0</v>
      </c>
      <c r="T101" s="180">
        <f t="shared" si="3"/>
        <v>0</v>
      </c>
      <c r="AR101" s="12" t="s">
        <v>129</v>
      </c>
      <c r="AT101" s="12" t="s">
        <v>124</v>
      </c>
      <c r="AU101" s="12" t="s">
        <v>80</v>
      </c>
      <c r="AY101" s="12" t="s">
        <v>122</v>
      </c>
      <c r="BE101" s="181">
        <f t="shared" si="4"/>
        <v>0</v>
      </c>
      <c r="BF101" s="181">
        <f t="shared" si="5"/>
        <v>0</v>
      </c>
      <c r="BG101" s="181">
        <f t="shared" si="6"/>
        <v>0</v>
      </c>
      <c r="BH101" s="181">
        <f t="shared" si="7"/>
        <v>0</v>
      </c>
      <c r="BI101" s="181">
        <f t="shared" si="8"/>
        <v>0</v>
      </c>
      <c r="BJ101" s="12" t="s">
        <v>78</v>
      </c>
      <c r="BK101" s="181">
        <f t="shared" si="9"/>
        <v>0</v>
      </c>
      <c r="BL101" s="12" t="s">
        <v>129</v>
      </c>
      <c r="BM101" s="12" t="s">
        <v>175</v>
      </c>
    </row>
    <row r="102" spans="2:65" s="1" customFormat="1" ht="16.5" customHeight="1">
      <c r="B102" s="29"/>
      <c r="C102" s="170" t="s">
        <v>176</v>
      </c>
      <c r="D102" s="170" t="s">
        <v>124</v>
      </c>
      <c r="E102" s="171" t="s">
        <v>177</v>
      </c>
      <c r="F102" s="172" t="s">
        <v>178</v>
      </c>
      <c r="G102" s="173" t="s">
        <v>127</v>
      </c>
      <c r="H102" s="174">
        <v>74.069999999999993</v>
      </c>
      <c r="I102" s="175"/>
      <c r="J102" s="176">
        <f t="shared" si="0"/>
        <v>0</v>
      </c>
      <c r="K102" s="172" t="s">
        <v>128</v>
      </c>
      <c r="L102" s="33"/>
      <c r="M102" s="177" t="s">
        <v>1</v>
      </c>
      <c r="N102" s="178" t="s">
        <v>41</v>
      </c>
      <c r="O102" s="55"/>
      <c r="P102" s="179">
        <f t="shared" si="1"/>
        <v>0</v>
      </c>
      <c r="Q102" s="179">
        <v>0</v>
      </c>
      <c r="R102" s="179">
        <f t="shared" si="2"/>
        <v>0</v>
      </c>
      <c r="S102" s="179">
        <v>0</v>
      </c>
      <c r="T102" s="180">
        <f t="shared" si="3"/>
        <v>0</v>
      </c>
      <c r="AR102" s="12" t="s">
        <v>129</v>
      </c>
      <c r="AT102" s="12" t="s">
        <v>124</v>
      </c>
      <c r="AU102" s="12" t="s">
        <v>80</v>
      </c>
      <c r="AY102" s="12" t="s">
        <v>122</v>
      </c>
      <c r="BE102" s="181">
        <f t="shared" si="4"/>
        <v>0</v>
      </c>
      <c r="BF102" s="181">
        <f t="shared" si="5"/>
        <v>0</v>
      </c>
      <c r="BG102" s="181">
        <f t="shared" si="6"/>
        <v>0</v>
      </c>
      <c r="BH102" s="181">
        <f t="shared" si="7"/>
        <v>0</v>
      </c>
      <c r="BI102" s="181">
        <f t="shared" si="8"/>
        <v>0</v>
      </c>
      <c r="BJ102" s="12" t="s">
        <v>78</v>
      </c>
      <c r="BK102" s="181">
        <f t="shared" si="9"/>
        <v>0</v>
      </c>
      <c r="BL102" s="12" t="s">
        <v>129</v>
      </c>
      <c r="BM102" s="12" t="s">
        <v>179</v>
      </c>
    </row>
    <row r="103" spans="2:65" s="1" customFormat="1" ht="16.5" customHeight="1">
      <c r="B103" s="29"/>
      <c r="C103" s="170" t="s">
        <v>180</v>
      </c>
      <c r="D103" s="170" t="s">
        <v>124</v>
      </c>
      <c r="E103" s="171" t="s">
        <v>181</v>
      </c>
      <c r="F103" s="172" t="s">
        <v>182</v>
      </c>
      <c r="G103" s="173" t="s">
        <v>127</v>
      </c>
      <c r="H103" s="174">
        <v>747.7</v>
      </c>
      <c r="I103" s="175"/>
      <c r="J103" s="176">
        <f t="shared" si="0"/>
        <v>0</v>
      </c>
      <c r="K103" s="172" t="s">
        <v>128</v>
      </c>
      <c r="L103" s="33"/>
      <c r="M103" s="177" t="s">
        <v>1</v>
      </c>
      <c r="N103" s="178" t="s">
        <v>41</v>
      </c>
      <c r="O103" s="55"/>
      <c r="P103" s="179">
        <f t="shared" si="1"/>
        <v>0</v>
      </c>
      <c r="Q103" s="179">
        <v>0</v>
      </c>
      <c r="R103" s="179">
        <f t="shared" si="2"/>
        <v>0</v>
      </c>
      <c r="S103" s="179">
        <v>0</v>
      </c>
      <c r="T103" s="180">
        <f t="shared" si="3"/>
        <v>0</v>
      </c>
      <c r="AR103" s="12" t="s">
        <v>129</v>
      </c>
      <c r="AT103" s="12" t="s">
        <v>124</v>
      </c>
      <c r="AU103" s="12" t="s">
        <v>80</v>
      </c>
      <c r="AY103" s="12" t="s">
        <v>122</v>
      </c>
      <c r="BE103" s="181">
        <f t="shared" si="4"/>
        <v>0</v>
      </c>
      <c r="BF103" s="181">
        <f t="shared" si="5"/>
        <v>0</v>
      </c>
      <c r="BG103" s="181">
        <f t="shared" si="6"/>
        <v>0</v>
      </c>
      <c r="BH103" s="181">
        <f t="shared" si="7"/>
        <v>0</v>
      </c>
      <c r="BI103" s="181">
        <f t="shared" si="8"/>
        <v>0</v>
      </c>
      <c r="BJ103" s="12" t="s">
        <v>78</v>
      </c>
      <c r="BK103" s="181">
        <f t="shared" si="9"/>
        <v>0</v>
      </c>
      <c r="BL103" s="12" t="s">
        <v>129</v>
      </c>
      <c r="BM103" s="12" t="s">
        <v>183</v>
      </c>
    </row>
    <row r="104" spans="2:65" s="1" customFormat="1" ht="19.2">
      <c r="B104" s="29"/>
      <c r="C104" s="30"/>
      <c r="D104" s="182" t="s">
        <v>136</v>
      </c>
      <c r="E104" s="30"/>
      <c r="F104" s="183" t="s">
        <v>184</v>
      </c>
      <c r="G104" s="30"/>
      <c r="H104" s="30"/>
      <c r="I104" s="98"/>
      <c r="J104" s="30"/>
      <c r="K104" s="30"/>
      <c r="L104" s="33"/>
      <c r="M104" s="184"/>
      <c r="N104" s="55"/>
      <c r="O104" s="55"/>
      <c r="P104" s="55"/>
      <c r="Q104" s="55"/>
      <c r="R104" s="55"/>
      <c r="S104" s="55"/>
      <c r="T104" s="56"/>
      <c r="AT104" s="12" t="s">
        <v>136</v>
      </c>
      <c r="AU104" s="12" t="s">
        <v>80</v>
      </c>
    </row>
    <row r="105" spans="2:65" s="1" customFormat="1" ht="16.5" customHeight="1">
      <c r="B105" s="29"/>
      <c r="C105" s="170" t="s">
        <v>185</v>
      </c>
      <c r="D105" s="170" t="s">
        <v>124</v>
      </c>
      <c r="E105" s="171" t="s">
        <v>186</v>
      </c>
      <c r="F105" s="172" t="s">
        <v>187</v>
      </c>
      <c r="G105" s="173" t="s">
        <v>127</v>
      </c>
      <c r="H105" s="174">
        <v>47.27</v>
      </c>
      <c r="I105" s="175"/>
      <c r="J105" s="176">
        <f>ROUND(I105*H105,2)</f>
        <v>0</v>
      </c>
      <c r="K105" s="172" t="s">
        <v>128</v>
      </c>
      <c r="L105" s="33"/>
      <c r="M105" s="177" t="s">
        <v>1</v>
      </c>
      <c r="N105" s="178" t="s">
        <v>41</v>
      </c>
      <c r="O105" s="55"/>
      <c r="P105" s="179">
        <f>O105*H105</f>
        <v>0</v>
      </c>
      <c r="Q105" s="179">
        <v>0</v>
      </c>
      <c r="R105" s="179">
        <f>Q105*H105</f>
        <v>0</v>
      </c>
      <c r="S105" s="179">
        <v>0</v>
      </c>
      <c r="T105" s="180">
        <f>S105*H105</f>
        <v>0</v>
      </c>
      <c r="AR105" s="12" t="s">
        <v>129</v>
      </c>
      <c r="AT105" s="12" t="s">
        <v>124</v>
      </c>
      <c r="AU105" s="12" t="s">
        <v>80</v>
      </c>
      <c r="AY105" s="12" t="s">
        <v>122</v>
      </c>
      <c r="BE105" s="181">
        <f>IF(N105="základní",J105,0)</f>
        <v>0</v>
      </c>
      <c r="BF105" s="181">
        <f>IF(N105="snížená",J105,0)</f>
        <v>0</v>
      </c>
      <c r="BG105" s="181">
        <f>IF(N105="zákl. přenesená",J105,0)</f>
        <v>0</v>
      </c>
      <c r="BH105" s="181">
        <f>IF(N105="sníž. přenesená",J105,0)</f>
        <v>0</v>
      </c>
      <c r="BI105" s="181">
        <f>IF(N105="nulová",J105,0)</f>
        <v>0</v>
      </c>
      <c r="BJ105" s="12" t="s">
        <v>78</v>
      </c>
      <c r="BK105" s="181">
        <f>ROUND(I105*H105,2)</f>
        <v>0</v>
      </c>
      <c r="BL105" s="12" t="s">
        <v>129</v>
      </c>
      <c r="BM105" s="12" t="s">
        <v>188</v>
      </c>
    </row>
    <row r="106" spans="2:65" s="1" customFormat="1" ht="48">
      <c r="B106" s="29"/>
      <c r="C106" s="30"/>
      <c r="D106" s="182" t="s">
        <v>136</v>
      </c>
      <c r="E106" s="30"/>
      <c r="F106" s="183" t="s">
        <v>189</v>
      </c>
      <c r="G106" s="30"/>
      <c r="H106" s="30"/>
      <c r="I106" s="98"/>
      <c r="J106" s="30"/>
      <c r="K106" s="30"/>
      <c r="L106" s="33"/>
      <c r="M106" s="184"/>
      <c r="N106" s="55"/>
      <c r="O106" s="55"/>
      <c r="P106" s="55"/>
      <c r="Q106" s="55"/>
      <c r="R106" s="55"/>
      <c r="S106" s="55"/>
      <c r="T106" s="56"/>
      <c r="AT106" s="12" t="s">
        <v>136</v>
      </c>
      <c r="AU106" s="12" t="s">
        <v>80</v>
      </c>
    </row>
    <row r="107" spans="2:65" s="1" customFormat="1" ht="16.5" customHeight="1">
      <c r="B107" s="29"/>
      <c r="C107" s="170" t="s">
        <v>190</v>
      </c>
      <c r="D107" s="170" t="s">
        <v>124</v>
      </c>
      <c r="E107" s="171" t="s">
        <v>191</v>
      </c>
      <c r="F107" s="172" t="s">
        <v>192</v>
      </c>
      <c r="G107" s="173" t="s">
        <v>127</v>
      </c>
      <c r="H107" s="174">
        <v>472.7</v>
      </c>
      <c r="I107" s="175"/>
      <c r="J107" s="176">
        <f>ROUND(I107*H107,2)</f>
        <v>0</v>
      </c>
      <c r="K107" s="172" t="s">
        <v>128</v>
      </c>
      <c r="L107" s="33"/>
      <c r="M107" s="177" t="s">
        <v>1</v>
      </c>
      <c r="N107" s="178" t="s">
        <v>41</v>
      </c>
      <c r="O107" s="55"/>
      <c r="P107" s="179">
        <f>O107*H107</f>
        <v>0</v>
      </c>
      <c r="Q107" s="179">
        <v>0</v>
      </c>
      <c r="R107" s="179">
        <f>Q107*H107</f>
        <v>0</v>
      </c>
      <c r="S107" s="179">
        <v>0</v>
      </c>
      <c r="T107" s="180">
        <f>S107*H107</f>
        <v>0</v>
      </c>
      <c r="AR107" s="12" t="s">
        <v>129</v>
      </c>
      <c r="AT107" s="12" t="s">
        <v>124</v>
      </c>
      <c r="AU107" s="12" t="s">
        <v>80</v>
      </c>
      <c r="AY107" s="12" t="s">
        <v>122</v>
      </c>
      <c r="BE107" s="181">
        <f>IF(N107="základní",J107,0)</f>
        <v>0</v>
      </c>
      <c r="BF107" s="181">
        <f>IF(N107="snížená",J107,0)</f>
        <v>0</v>
      </c>
      <c r="BG107" s="181">
        <f>IF(N107="zákl. přenesená",J107,0)</f>
        <v>0</v>
      </c>
      <c r="BH107" s="181">
        <f>IF(N107="sníž. přenesená",J107,0)</f>
        <v>0</v>
      </c>
      <c r="BI107" s="181">
        <f>IF(N107="nulová",J107,0)</f>
        <v>0</v>
      </c>
      <c r="BJ107" s="12" t="s">
        <v>78</v>
      </c>
      <c r="BK107" s="181">
        <f>ROUND(I107*H107,2)</f>
        <v>0</v>
      </c>
      <c r="BL107" s="12" t="s">
        <v>129</v>
      </c>
      <c r="BM107" s="12" t="s">
        <v>193</v>
      </c>
    </row>
    <row r="108" spans="2:65" s="1" customFormat="1" ht="19.2">
      <c r="B108" s="29"/>
      <c r="C108" s="30"/>
      <c r="D108" s="182" t="s">
        <v>136</v>
      </c>
      <c r="E108" s="30"/>
      <c r="F108" s="183" t="s">
        <v>194</v>
      </c>
      <c r="G108" s="30"/>
      <c r="H108" s="30"/>
      <c r="I108" s="98"/>
      <c r="J108" s="30"/>
      <c r="K108" s="30"/>
      <c r="L108" s="33"/>
      <c r="M108" s="184"/>
      <c r="N108" s="55"/>
      <c r="O108" s="55"/>
      <c r="P108" s="55"/>
      <c r="Q108" s="55"/>
      <c r="R108" s="55"/>
      <c r="S108" s="55"/>
      <c r="T108" s="56"/>
      <c r="AT108" s="12" t="s">
        <v>136</v>
      </c>
      <c r="AU108" s="12" t="s">
        <v>80</v>
      </c>
    </row>
    <row r="109" spans="2:65" s="1" customFormat="1" ht="16.5" customHeight="1">
      <c r="B109" s="29"/>
      <c r="C109" s="170" t="s">
        <v>195</v>
      </c>
      <c r="D109" s="170" t="s">
        <v>124</v>
      </c>
      <c r="E109" s="171" t="s">
        <v>196</v>
      </c>
      <c r="F109" s="172" t="s">
        <v>197</v>
      </c>
      <c r="G109" s="173" t="s">
        <v>127</v>
      </c>
      <c r="H109" s="174">
        <v>120.34</v>
      </c>
      <c r="I109" s="175"/>
      <c r="J109" s="176">
        <f>ROUND(I109*H109,2)</f>
        <v>0</v>
      </c>
      <c r="K109" s="172" t="s">
        <v>128</v>
      </c>
      <c r="L109" s="33"/>
      <c r="M109" s="177" t="s">
        <v>1</v>
      </c>
      <c r="N109" s="178" t="s">
        <v>41</v>
      </c>
      <c r="O109" s="55"/>
      <c r="P109" s="179">
        <f>O109*H109</f>
        <v>0</v>
      </c>
      <c r="Q109" s="179">
        <v>0</v>
      </c>
      <c r="R109" s="179">
        <f>Q109*H109</f>
        <v>0</v>
      </c>
      <c r="S109" s="179">
        <v>0</v>
      </c>
      <c r="T109" s="180">
        <f>S109*H109</f>
        <v>0</v>
      </c>
      <c r="AR109" s="12" t="s">
        <v>129</v>
      </c>
      <c r="AT109" s="12" t="s">
        <v>124</v>
      </c>
      <c r="AU109" s="12" t="s">
        <v>80</v>
      </c>
      <c r="AY109" s="12" t="s">
        <v>122</v>
      </c>
      <c r="BE109" s="181">
        <f>IF(N109="základní",J109,0)</f>
        <v>0</v>
      </c>
      <c r="BF109" s="181">
        <f>IF(N109="snížená",J109,0)</f>
        <v>0</v>
      </c>
      <c r="BG109" s="181">
        <f>IF(N109="zákl. přenesená",J109,0)</f>
        <v>0</v>
      </c>
      <c r="BH109" s="181">
        <f>IF(N109="sníž. přenesená",J109,0)</f>
        <v>0</v>
      </c>
      <c r="BI109" s="181">
        <f>IF(N109="nulová",J109,0)</f>
        <v>0</v>
      </c>
      <c r="BJ109" s="12" t="s">
        <v>78</v>
      </c>
      <c r="BK109" s="181">
        <f>ROUND(I109*H109,2)</f>
        <v>0</v>
      </c>
      <c r="BL109" s="12" t="s">
        <v>129</v>
      </c>
      <c r="BM109" s="12" t="s">
        <v>198</v>
      </c>
    </row>
    <row r="110" spans="2:65" s="1" customFormat="1" ht="57.6">
      <c r="B110" s="29"/>
      <c r="C110" s="30"/>
      <c r="D110" s="182" t="s">
        <v>136</v>
      </c>
      <c r="E110" s="30"/>
      <c r="F110" s="183" t="s">
        <v>199</v>
      </c>
      <c r="G110" s="30"/>
      <c r="H110" s="30"/>
      <c r="I110" s="98"/>
      <c r="J110" s="30"/>
      <c r="K110" s="30"/>
      <c r="L110" s="33"/>
      <c r="M110" s="184"/>
      <c r="N110" s="55"/>
      <c r="O110" s="55"/>
      <c r="P110" s="55"/>
      <c r="Q110" s="55"/>
      <c r="R110" s="55"/>
      <c r="S110" s="55"/>
      <c r="T110" s="56"/>
      <c r="AT110" s="12" t="s">
        <v>136</v>
      </c>
      <c r="AU110" s="12" t="s">
        <v>80</v>
      </c>
    </row>
    <row r="111" spans="2:65" s="1" customFormat="1" ht="16.5" customHeight="1">
      <c r="B111" s="29"/>
      <c r="C111" s="170" t="s">
        <v>8</v>
      </c>
      <c r="D111" s="170" t="s">
        <v>124</v>
      </c>
      <c r="E111" s="171" t="s">
        <v>200</v>
      </c>
      <c r="F111" s="172" t="s">
        <v>201</v>
      </c>
      <c r="G111" s="173" t="s">
        <v>202</v>
      </c>
      <c r="H111" s="174">
        <v>216.61199999999999</v>
      </c>
      <c r="I111" s="175"/>
      <c r="J111" s="176">
        <f>ROUND(I111*H111,2)</f>
        <v>0</v>
      </c>
      <c r="K111" s="172" t="s">
        <v>128</v>
      </c>
      <c r="L111" s="33"/>
      <c r="M111" s="177" t="s">
        <v>1</v>
      </c>
      <c r="N111" s="178" t="s">
        <v>41</v>
      </c>
      <c r="O111" s="55"/>
      <c r="P111" s="179">
        <f>O111*H111</f>
        <v>0</v>
      </c>
      <c r="Q111" s="179">
        <v>0</v>
      </c>
      <c r="R111" s="179">
        <f>Q111*H111</f>
        <v>0</v>
      </c>
      <c r="S111" s="179">
        <v>0</v>
      </c>
      <c r="T111" s="180">
        <f>S111*H111</f>
        <v>0</v>
      </c>
      <c r="AR111" s="12" t="s">
        <v>129</v>
      </c>
      <c r="AT111" s="12" t="s">
        <v>124</v>
      </c>
      <c r="AU111" s="12" t="s">
        <v>80</v>
      </c>
      <c r="AY111" s="12" t="s">
        <v>122</v>
      </c>
      <c r="BE111" s="181">
        <f>IF(N111="základní",J111,0)</f>
        <v>0</v>
      </c>
      <c r="BF111" s="181">
        <f>IF(N111="snížená",J111,0)</f>
        <v>0</v>
      </c>
      <c r="BG111" s="181">
        <f>IF(N111="zákl. přenesená",J111,0)</f>
        <v>0</v>
      </c>
      <c r="BH111" s="181">
        <f>IF(N111="sníž. přenesená",J111,0)</f>
        <v>0</v>
      </c>
      <c r="BI111" s="181">
        <f>IF(N111="nulová",J111,0)</f>
        <v>0</v>
      </c>
      <c r="BJ111" s="12" t="s">
        <v>78</v>
      </c>
      <c r="BK111" s="181">
        <f>ROUND(I111*H111,2)</f>
        <v>0</v>
      </c>
      <c r="BL111" s="12" t="s">
        <v>129</v>
      </c>
      <c r="BM111" s="12" t="s">
        <v>203</v>
      </c>
    </row>
    <row r="112" spans="2:65" s="1" customFormat="1" ht="48">
      <c r="B112" s="29"/>
      <c r="C112" s="30"/>
      <c r="D112" s="182" t="s">
        <v>136</v>
      </c>
      <c r="E112" s="30"/>
      <c r="F112" s="183" t="s">
        <v>204</v>
      </c>
      <c r="G112" s="30"/>
      <c r="H112" s="30"/>
      <c r="I112" s="98"/>
      <c r="J112" s="30"/>
      <c r="K112" s="30"/>
      <c r="L112" s="33"/>
      <c r="M112" s="184"/>
      <c r="N112" s="55"/>
      <c r="O112" s="55"/>
      <c r="P112" s="55"/>
      <c r="Q112" s="55"/>
      <c r="R112" s="55"/>
      <c r="S112" s="55"/>
      <c r="T112" s="56"/>
      <c r="AT112" s="12" t="s">
        <v>136</v>
      </c>
      <c r="AU112" s="12" t="s">
        <v>80</v>
      </c>
    </row>
    <row r="113" spans="2:65" s="1" customFormat="1" ht="16.5" customHeight="1">
      <c r="B113" s="29"/>
      <c r="C113" s="170" t="s">
        <v>205</v>
      </c>
      <c r="D113" s="170" t="s">
        <v>124</v>
      </c>
      <c r="E113" s="171" t="s">
        <v>206</v>
      </c>
      <c r="F113" s="172" t="s">
        <v>207</v>
      </c>
      <c r="G113" s="173" t="s">
        <v>127</v>
      </c>
      <c r="H113" s="174">
        <v>111.01</v>
      </c>
      <c r="I113" s="175"/>
      <c r="J113" s="176">
        <f t="shared" ref="J113:J119" si="10">ROUND(I113*H113,2)</f>
        <v>0</v>
      </c>
      <c r="K113" s="172" t="s">
        <v>128</v>
      </c>
      <c r="L113" s="33"/>
      <c r="M113" s="177" t="s">
        <v>1</v>
      </c>
      <c r="N113" s="178" t="s">
        <v>41</v>
      </c>
      <c r="O113" s="55"/>
      <c r="P113" s="179">
        <f t="shared" ref="P113:P119" si="11">O113*H113</f>
        <v>0</v>
      </c>
      <c r="Q113" s="179">
        <v>0</v>
      </c>
      <c r="R113" s="179">
        <f t="shared" ref="R113:R119" si="12">Q113*H113</f>
        <v>0</v>
      </c>
      <c r="S113" s="179">
        <v>0</v>
      </c>
      <c r="T113" s="180">
        <f t="shared" ref="T113:T119" si="13">S113*H113</f>
        <v>0</v>
      </c>
      <c r="AR113" s="12" t="s">
        <v>129</v>
      </c>
      <c r="AT113" s="12" t="s">
        <v>124</v>
      </c>
      <c r="AU113" s="12" t="s">
        <v>80</v>
      </c>
      <c r="AY113" s="12" t="s">
        <v>122</v>
      </c>
      <c r="BE113" s="181">
        <f t="shared" ref="BE113:BE119" si="14">IF(N113="základní",J113,0)</f>
        <v>0</v>
      </c>
      <c r="BF113" s="181">
        <f t="shared" ref="BF113:BF119" si="15">IF(N113="snížená",J113,0)</f>
        <v>0</v>
      </c>
      <c r="BG113" s="181">
        <f t="shared" ref="BG113:BG119" si="16">IF(N113="zákl. přenesená",J113,0)</f>
        <v>0</v>
      </c>
      <c r="BH113" s="181">
        <f t="shared" ref="BH113:BH119" si="17">IF(N113="sníž. přenesená",J113,0)</f>
        <v>0</v>
      </c>
      <c r="BI113" s="181">
        <f t="shared" ref="BI113:BI119" si="18">IF(N113="nulová",J113,0)</f>
        <v>0</v>
      </c>
      <c r="BJ113" s="12" t="s">
        <v>78</v>
      </c>
      <c r="BK113" s="181">
        <f t="shared" ref="BK113:BK119" si="19">ROUND(I113*H113,2)</f>
        <v>0</v>
      </c>
      <c r="BL113" s="12" t="s">
        <v>129</v>
      </c>
      <c r="BM113" s="12" t="s">
        <v>208</v>
      </c>
    </row>
    <row r="114" spans="2:65" s="1" customFormat="1" ht="16.5" customHeight="1">
      <c r="B114" s="29"/>
      <c r="C114" s="170" t="s">
        <v>209</v>
      </c>
      <c r="D114" s="170" t="s">
        <v>124</v>
      </c>
      <c r="E114" s="171" t="s">
        <v>210</v>
      </c>
      <c r="F114" s="172" t="s">
        <v>211</v>
      </c>
      <c r="G114" s="173" t="s">
        <v>127</v>
      </c>
      <c r="H114" s="174">
        <v>50.87</v>
      </c>
      <c r="I114" s="175"/>
      <c r="J114" s="176">
        <f t="shared" si="10"/>
        <v>0</v>
      </c>
      <c r="K114" s="172" t="s">
        <v>128</v>
      </c>
      <c r="L114" s="33"/>
      <c r="M114" s="177" t="s">
        <v>1</v>
      </c>
      <c r="N114" s="178" t="s">
        <v>41</v>
      </c>
      <c r="O114" s="55"/>
      <c r="P114" s="179">
        <f t="shared" si="11"/>
        <v>0</v>
      </c>
      <c r="Q114" s="179">
        <v>0</v>
      </c>
      <c r="R114" s="179">
        <f t="shared" si="12"/>
        <v>0</v>
      </c>
      <c r="S114" s="179">
        <v>0</v>
      </c>
      <c r="T114" s="180">
        <f t="shared" si="13"/>
        <v>0</v>
      </c>
      <c r="AR114" s="12" t="s">
        <v>129</v>
      </c>
      <c r="AT114" s="12" t="s">
        <v>124</v>
      </c>
      <c r="AU114" s="12" t="s">
        <v>80</v>
      </c>
      <c r="AY114" s="12" t="s">
        <v>122</v>
      </c>
      <c r="BE114" s="181">
        <f t="shared" si="14"/>
        <v>0</v>
      </c>
      <c r="BF114" s="181">
        <f t="shared" si="15"/>
        <v>0</v>
      </c>
      <c r="BG114" s="181">
        <f t="shared" si="16"/>
        <v>0</v>
      </c>
      <c r="BH114" s="181">
        <f t="shared" si="17"/>
        <v>0</v>
      </c>
      <c r="BI114" s="181">
        <f t="shared" si="18"/>
        <v>0</v>
      </c>
      <c r="BJ114" s="12" t="s">
        <v>78</v>
      </c>
      <c r="BK114" s="181">
        <f t="shared" si="19"/>
        <v>0</v>
      </c>
      <c r="BL114" s="12" t="s">
        <v>129</v>
      </c>
      <c r="BM114" s="12" t="s">
        <v>212</v>
      </c>
    </row>
    <row r="115" spans="2:65" s="1" customFormat="1" ht="16.5" customHeight="1">
      <c r="B115" s="29"/>
      <c r="C115" s="170" t="s">
        <v>213</v>
      </c>
      <c r="D115" s="170" t="s">
        <v>124</v>
      </c>
      <c r="E115" s="171" t="s">
        <v>214</v>
      </c>
      <c r="F115" s="172" t="s">
        <v>215</v>
      </c>
      <c r="G115" s="173" t="s">
        <v>154</v>
      </c>
      <c r="H115" s="174">
        <v>264</v>
      </c>
      <c r="I115" s="175"/>
      <c r="J115" s="176">
        <f t="shared" si="10"/>
        <v>0</v>
      </c>
      <c r="K115" s="172" t="s">
        <v>134</v>
      </c>
      <c r="L115" s="33"/>
      <c r="M115" s="177" t="s">
        <v>1</v>
      </c>
      <c r="N115" s="178" t="s">
        <v>41</v>
      </c>
      <c r="O115" s="55"/>
      <c r="P115" s="179">
        <f t="shared" si="11"/>
        <v>0</v>
      </c>
      <c r="Q115" s="179">
        <v>0</v>
      </c>
      <c r="R115" s="179">
        <f t="shared" si="12"/>
        <v>0</v>
      </c>
      <c r="S115" s="179">
        <v>0</v>
      </c>
      <c r="T115" s="180">
        <f t="shared" si="13"/>
        <v>0</v>
      </c>
      <c r="AR115" s="12" t="s">
        <v>129</v>
      </c>
      <c r="AT115" s="12" t="s">
        <v>124</v>
      </c>
      <c r="AU115" s="12" t="s">
        <v>80</v>
      </c>
      <c r="AY115" s="12" t="s">
        <v>122</v>
      </c>
      <c r="BE115" s="181">
        <f t="shared" si="14"/>
        <v>0</v>
      </c>
      <c r="BF115" s="181">
        <f t="shared" si="15"/>
        <v>0</v>
      </c>
      <c r="BG115" s="181">
        <f t="shared" si="16"/>
        <v>0</v>
      </c>
      <c r="BH115" s="181">
        <f t="shared" si="17"/>
        <v>0</v>
      </c>
      <c r="BI115" s="181">
        <f t="shared" si="18"/>
        <v>0</v>
      </c>
      <c r="BJ115" s="12" t="s">
        <v>78</v>
      </c>
      <c r="BK115" s="181">
        <f t="shared" si="19"/>
        <v>0</v>
      </c>
      <c r="BL115" s="12" t="s">
        <v>129</v>
      </c>
      <c r="BM115" s="12" t="s">
        <v>216</v>
      </c>
    </row>
    <row r="116" spans="2:65" s="1" customFormat="1" ht="16.5" customHeight="1">
      <c r="B116" s="29"/>
      <c r="C116" s="170" t="s">
        <v>217</v>
      </c>
      <c r="D116" s="170" t="s">
        <v>124</v>
      </c>
      <c r="E116" s="171" t="s">
        <v>218</v>
      </c>
      <c r="F116" s="172" t="s">
        <v>219</v>
      </c>
      <c r="G116" s="173" t="s">
        <v>154</v>
      </c>
      <c r="H116" s="174">
        <v>264</v>
      </c>
      <c r="I116" s="175"/>
      <c r="J116" s="176">
        <f t="shared" si="10"/>
        <v>0</v>
      </c>
      <c r="K116" s="172" t="s">
        <v>134</v>
      </c>
      <c r="L116" s="33"/>
      <c r="M116" s="177" t="s">
        <v>1</v>
      </c>
      <c r="N116" s="178" t="s">
        <v>41</v>
      </c>
      <c r="O116" s="55"/>
      <c r="P116" s="179">
        <f t="shared" si="11"/>
        <v>0</v>
      </c>
      <c r="Q116" s="179">
        <v>0</v>
      </c>
      <c r="R116" s="179">
        <f t="shared" si="12"/>
        <v>0</v>
      </c>
      <c r="S116" s="179">
        <v>0</v>
      </c>
      <c r="T116" s="180">
        <f t="shared" si="13"/>
        <v>0</v>
      </c>
      <c r="AR116" s="12" t="s">
        <v>129</v>
      </c>
      <c r="AT116" s="12" t="s">
        <v>124</v>
      </c>
      <c r="AU116" s="12" t="s">
        <v>80</v>
      </c>
      <c r="AY116" s="12" t="s">
        <v>122</v>
      </c>
      <c r="BE116" s="181">
        <f t="shared" si="14"/>
        <v>0</v>
      </c>
      <c r="BF116" s="181">
        <f t="shared" si="15"/>
        <v>0</v>
      </c>
      <c r="BG116" s="181">
        <f t="shared" si="16"/>
        <v>0</v>
      </c>
      <c r="BH116" s="181">
        <f t="shared" si="17"/>
        <v>0</v>
      </c>
      <c r="BI116" s="181">
        <f t="shared" si="18"/>
        <v>0</v>
      </c>
      <c r="BJ116" s="12" t="s">
        <v>78</v>
      </c>
      <c r="BK116" s="181">
        <f t="shared" si="19"/>
        <v>0</v>
      </c>
      <c r="BL116" s="12" t="s">
        <v>129</v>
      </c>
      <c r="BM116" s="12" t="s">
        <v>220</v>
      </c>
    </row>
    <row r="117" spans="2:65" s="1" customFormat="1" ht="16.5" customHeight="1">
      <c r="B117" s="29"/>
      <c r="C117" s="185" t="s">
        <v>221</v>
      </c>
      <c r="D117" s="185" t="s">
        <v>222</v>
      </c>
      <c r="E117" s="186" t="s">
        <v>223</v>
      </c>
      <c r="F117" s="187" t="s">
        <v>224</v>
      </c>
      <c r="G117" s="188" t="s">
        <v>225</v>
      </c>
      <c r="H117" s="189">
        <v>3.96</v>
      </c>
      <c r="I117" s="190"/>
      <c r="J117" s="191">
        <f t="shared" si="10"/>
        <v>0</v>
      </c>
      <c r="K117" s="187" t="s">
        <v>134</v>
      </c>
      <c r="L117" s="192"/>
      <c r="M117" s="193" t="s">
        <v>1</v>
      </c>
      <c r="N117" s="194" t="s">
        <v>41</v>
      </c>
      <c r="O117" s="55"/>
      <c r="P117" s="179">
        <f t="shared" si="11"/>
        <v>0</v>
      </c>
      <c r="Q117" s="179">
        <v>1E-3</v>
      </c>
      <c r="R117" s="179">
        <f t="shared" si="12"/>
        <v>3.96E-3</v>
      </c>
      <c r="S117" s="179">
        <v>0</v>
      </c>
      <c r="T117" s="180">
        <f t="shared" si="13"/>
        <v>0</v>
      </c>
      <c r="AR117" s="12" t="s">
        <v>226</v>
      </c>
      <c r="AT117" s="12" t="s">
        <v>222</v>
      </c>
      <c r="AU117" s="12" t="s">
        <v>80</v>
      </c>
      <c r="AY117" s="12" t="s">
        <v>122</v>
      </c>
      <c r="BE117" s="181">
        <f t="shared" si="14"/>
        <v>0</v>
      </c>
      <c r="BF117" s="181">
        <f t="shared" si="15"/>
        <v>0</v>
      </c>
      <c r="BG117" s="181">
        <f t="shared" si="16"/>
        <v>0</v>
      </c>
      <c r="BH117" s="181">
        <f t="shared" si="17"/>
        <v>0</v>
      </c>
      <c r="BI117" s="181">
        <f t="shared" si="18"/>
        <v>0</v>
      </c>
      <c r="BJ117" s="12" t="s">
        <v>78</v>
      </c>
      <c r="BK117" s="181">
        <f t="shared" si="19"/>
        <v>0</v>
      </c>
      <c r="BL117" s="12" t="s">
        <v>129</v>
      </c>
      <c r="BM117" s="12" t="s">
        <v>227</v>
      </c>
    </row>
    <row r="118" spans="2:65" s="1" customFormat="1" ht="16.5" customHeight="1">
      <c r="B118" s="29"/>
      <c r="C118" s="170" t="s">
        <v>228</v>
      </c>
      <c r="D118" s="170" t="s">
        <v>124</v>
      </c>
      <c r="E118" s="171" t="s">
        <v>229</v>
      </c>
      <c r="F118" s="172" t="s">
        <v>230</v>
      </c>
      <c r="G118" s="173" t="s">
        <v>127</v>
      </c>
      <c r="H118" s="174">
        <v>13.92</v>
      </c>
      <c r="I118" s="175"/>
      <c r="J118" s="176">
        <f t="shared" si="10"/>
        <v>0</v>
      </c>
      <c r="K118" s="172" t="s">
        <v>128</v>
      </c>
      <c r="L118" s="33"/>
      <c r="M118" s="177" t="s">
        <v>1</v>
      </c>
      <c r="N118" s="178" t="s">
        <v>41</v>
      </c>
      <c r="O118" s="55"/>
      <c r="P118" s="179">
        <f t="shared" si="11"/>
        <v>0</v>
      </c>
      <c r="Q118" s="179">
        <v>1.8907700000000001</v>
      </c>
      <c r="R118" s="179">
        <f t="shared" si="12"/>
        <v>26.3195184</v>
      </c>
      <c r="S118" s="179">
        <v>0</v>
      </c>
      <c r="T118" s="180">
        <f t="shared" si="13"/>
        <v>0</v>
      </c>
      <c r="AR118" s="12" t="s">
        <v>129</v>
      </c>
      <c r="AT118" s="12" t="s">
        <v>124</v>
      </c>
      <c r="AU118" s="12" t="s">
        <v>80</v>
      </c>
      <c r="AY118" s="12" t="s">
        <v>122</v>
      </c>
      <c r="BE118" s="181">
        <f t="shared" si="14"/>
        <v>0</v>
      </c>
      <c r="BF118" s="181">
        <f t="shared" si="15"/>
        <v>0</v>
      </c>
      <c r="BG118" s="181">
        <f t="shared" si="16"/>
        <v>0</v>
      </c>
      <c r="BH118" s="181">
        <f t="shared" si="17"/>
        <v>0</v>
      </c>
      <c r="BI118" s="181">
        <f t="shared" si="18"/>
        <v>0</v>
      </c>
      <c r="BJ118" s="12" t="s">
        <v>78</v>
      </c>
      <c r="BK118" s="181">
        <f t="shared" si="19"/>
        <v>0</v>
      </c>
      <c r="BL118" s="12" t="s">
        <v>129</v>
      </c>
      <c r="BM118" s="12" t="s">
        <v>231</v>
      </c>
    </row>
    <row r="119" spans="2:65" s="1" customFormat="1" ht="16.5" customHeight="1">
      <c r="B119" s="29"/>
      <c r="C119" s="185" t="s">
        <v>232</v>
      </c>
      <c r="D119" s="185" t="s">
        <v>222</v>
      </c>
      <c r="E119" s="186" t="s">
        <v>233</v>
      </c>
      <c r="F119" s="187" t="s">
        <v>234</v>
      </c>
      <c r="G119" s="188" t="s">
        <v>202</v>
      </c>
      <c r="H119" s="189">
        <v>131.80000000000001</v>
      </c>
      <c r="I119" s="190"/>
      <c r="J119" s="191">
        <f t="shared" si="10"/>
        <v>0</v>
      </c>
      <c r="K119" s="187" t="s">
        <v>128</v>
      </c>
      <c r="L119" s="192"/>
      <c r="M119" s="193" t="s">
        <v>1</v>
      </c>
      <c r="N119" s="194" t="s">
        <v>41</v>
      </c>
      <c r="O119" s="55"/>
      <c r="P119" s="179">
        <f t="shared" si="11"/>
        <v>0</v>
      </c>
      <c r="Q119" s="179">
        <v>1</v>
      </c>
      <c r="R119" s="179">
        <f t="shared" si="12"/>
        <v>131.80000000000001</v>
      </c>
      <c r="S119" s="179">
        <v>0</v>
      </c>
      <c r="T119" s="180">
        <f t="shared" si="13"/>
        <v>0</v>
      </c>
      <c r="AR119" s="12" t="s">
        <v>226</v>
      </c>
      <c r="AT119" s="12" t="s">
        <v>222</v>
      </c>
      <c r="AU119" s="12" t="s">
        <v>80</v>
      </c>
      <c r="AY119" s="12" t="s">
        <v>122</v>
      </c>
      <c r="BE119" s="181">
        <f t="shared" si="14"/>
        <v>0</v>
      </c>
      <c r="BF119" s="181">
        <f t="shared" si="15"/>
        <v>0</v>
      </c>
      <c r="BG119" s="181">
        <f t="shared" si="16"/>
        <v>0</v>
      </c>
      <c r="BH119" s="181">
        <f t="shared" si="17"/>
        <v>0</v>
      </c>
      <c r="BI119" s="181">
        <f t="shared" si="18"/>
        <v>0</v>
      </c>
      <c r="BJ119" s="12" t="s">
        <v>78</v>
      </c>
      <c r="BK119" s="181">
        <f t="shared" si="19"/>
        <v>0</v>
      </c>
      <c r="BL119" s="12" t="s">
        <v>129</v>
      </c>
      <c r="BM119" s="12" t="s">
        <v>235</v>
      </c>
    </row>
    <row r="120" spans="2:65" s="1" customFormat="1" ht="19.2">
      <c r="B120" s="29"/>
      <c r="C120" s="30"/>
      <c r="D120" s="182" t="s">
        <v>136</v>
      </c>
      <c r="E120" s="30"/>
      <c r="F120" s="183" t="s">
        <v>236</v>
      </c>
      <c r="G120" s="30"/>
      <c r="H120" s="30"/>
      <c r="I120" s="98"/>
      <c r="J120" s="30"/>
      <c r="K120" s="30"/>
      <c r="L120" s="33"/>
      <c r="M120" s="184"/>
      <c r="N120" s="55"/>
      <c r="O120" s="55"/>
      <c r="P120" s="55"/>
      <c r="Q120" s="55"/>
      <c r="R120" s="55"/>
      <c r="S120" s="55"/>
      <c r="T120" s="56"/>
      <c r="AT120" s="12" t="s">
        <v>136</v>
      </c>
      <c r="AU120" s="12" t="s">
        <v>80</v>
      </c>
    </row>
    <row r="121" spans="2:65" s="10" customFormat="1" ht="22.8" customHeight="1">
      <c r="B121" s="154"/>
      <c r="C121" s="155"/>
      <c r="D121" s="156" t="s">
        <v>69</v>
      </c>
      <c r="E121" s="168" t="s">
        <v>129</v>
      </c>
      <c r="F121" s="168" t="s">
        <v>237</v>
      </c>
      <c r="G121" s="155"/>
      <c r="H121" s="155"/>
      <c r="I121" s="158"/>
      <c r="J121" s="169">
        <f>BK121</f>
        <v>0</v>
      </c>
      <c r="K121" s="155"/>
      <c r="L121" s="160"/>
      <c r="M121" s="161"/>
      <c r="N121" s="162"/>
      <c r="O121" s="162"/>
      <c r="P121" s="163">
        <f>P122</f>
        <v>0</v>
      </c>
      <c r="Q121" s="162"/>
      <c r="R121" s="163">
        <f>R122</f>
        <v>17.693280000000001</v>
      </c>
      <c r="S121" s="162"/>
      <c r="T121" s="164">
        <f>T122</f>
        <v>0</v>
      </c>
      <c r="AR121" s="165" t="s">
        <v>78</v>
      </c>
      <c r="AT121" s="166" t="s">
        <v>69</v>
      </c>
      <c r="AU121" s="166" t="s">
        <v>78</v>
      </c>
      <c r="AY121" s="165" t="s">
        <v>122</v>
      </c>
      <c r="BK121" s="167">
        <f>BK122</f>
        <v>0</v>
      </c>
    </row>
    <row r="122" spans="2:65" s="1" customFormat="1" ht="16.5" customHeight="1">
      <c r="B122" s="29"/>
      <c r="C122" s="170" t="s">
        <v>238</v>
      </c>
      <c r="D122" s="170" t="s">
        <v>124</v>
      </c>
      <c r="E122" s="171" t="s">
        <v>239</v>
      </c>
      <c r="F122" s="172" t="s">
        <v>240</v>
      </c>
      <c r="G122" s="173" t="s">
        <v>127</v>
      </c>
      <c r="H122" s="174">
        <v>7.92</v>
      </c>
      <c r="I122" s="175"/>
      <c r="J122" s="176">
        <f>ROUND(I122*H122,2)</f>
        <v>0</v>
      </c>
      <c r="K122" s="172" t="s">
        <v>128</v>
      </c>
      <c r="L122" s="33"/>
      <c r="M122" s="177" t="s">
        <v>1</v>
      </c>
      <c r="N122" s="178" t="s">
        <v>41</v>
      </c>
      <c r="O122" s="55"/>
      <c r="P122" s="179">
        <f>O122*H122</f>
        <v>0</v>
      </c>
      <c r="Q122" s="179">
        <v>2.234</v>
      </c>
      <c r="R122" s="179">
        <f>Q122*H122</f>
        <v>17.693280000000001</v>
      </c>
      <c r="S122" s="179">
        <v>0</v>
      </c>
      <c r="T122" s="180">
        <f>S122*H122</f>
        <v>0</v>
      </c>
      <c r="AR122" s="12" t="s">
        <v>129</v>
      </c>
      <c r="AT122" s="12" t="s">
        <v>124</v>
      </c>
      <c r="AU122" s="12" t="s">
        <v>80</v>
      </c>
      <c r="AY122" s="12" t="s">
        <v>122</v>
      </c>
      <c r="BE122" s="181">
        <f>IF(N122="základní",J122,0)</f>
        <v>0</v>
      </c>
      <c r="BF122" s="181">
        <f>IF(N122="snížená",J122,0)</f>
        <v>0</v>
      </c>
      <c r="BG122" s="181">
        <f>IF(N122="zákl. přenesená",J122,0)</f>
        <v>0</v>
      </c>
      <c r="BH122" s="181">
        <f>IF(N122="sníž. přenesená",J122,0)</f>
        <v>0</v>
      </c>
      <c r="BI122" s="181">
        <f>IF(N122="nulová",J122,0)</f>
        <v>0</v>
      </c>
      <c r="BJ122" s="12" t="s">
        <v>78</v>
      </c>
      <c r="BK122" s="181">
        <f>ROUND(I122*H122,2)</f>
        <v>0</v>
      </c>
      <c r="BL122" s="12" t="s">
        <v>129</v>
      </c>
      <c r="BM122" s="12" t="s">
        <v>241</v>
      </c>
    </row>
    <row r="123" spans="2:65" s="10" customFormat="1" ht="22.8" customHeight="1">
      <c r="B123" s="154"/>
      <c r="C123" s="155"/>
      <c r="D123" s="156" t="s">
        <v>69</v>
      </c>
      <c r="E123" s="168" t="s">
        <v>226</v>
      </c>
      <c r="F123" s="168" t="s">
        <v>242</v>
      </c>
      <c r="G123" s="155"/>
      <c r="H123" s="155"/>
      <c r="I123" s="158"/>
      <c r="J123" s="169">
        <f>BK123</f>
        <v>0</v>
      </c>
      <c r="K123" s="155"/>
      <c r="L123" s="160"/>
      <c r="M123" s="161"/>
      <c r="N123" s="162"/>
      <c r="O123" s="162"/>
      <c r="P123" s="163">
        <f>SUM(P124:P141)</f>
        <v>0</v>
      </c>
      <c r="Q123" s="162"/>
      <c r="R123" s="163">
        <f>SUM(R124:R141)</f>
        <v>42.421899919999994</v>
      </c>
      <c r="S123" s="162"/>
      <c r="T123" s="164">
        <f>SUM(T124:T141)</f>
        <v>0</v>
      </c>
      <c r="AR123" s="165" t="s">
        <v>78</v>
      </c>
      <c r="AT123" s="166" t="s">
        <v>69</v>
      </c>
      <c r="AU123" s="166" t="s">
        <v>78</v>
      </c>
      <c r="AY123" s="165" t="s">
        <v>122</v>
      </c>
      <c r="BK123" s="167">
        <f>SUM(BK124:BK141)</f>
        <v>0</v>
      </c>
    </row>
    <row r="124" spans="2:65" s="1" customFormat="1" ht="16.5" customHeight="1">
      <c r="B124" s="29"/>
      <c r="C124" s="170" t="s">
        <v>243</v>
      </c>
      <c r="D124" s="170" t="s">
        <v>124</v>
      </c>
      <c r="E124" s="171" t="s">
        <v>244</v>
      </c>
      <c r="F124" s="172" t="s">
        <v>245</v>
      </c>
      <c r="G124" s="173" t="s">
        <v>246</v>
      </c>
      <c r="H124" s="174">
        <v>66</v>
      </c>
      <c r="I124" s="175"/>
      <c r="J124" s="176">
        <f t="shared" ref="J124:J141" si="20">ROUND(I124*H124,2)</f>
        <v>0</v>
      </c>
      <c r="K124" s="172" t="s">
        <v>134</v>
      </c>
      <c r="L124" s="33"/>
      <c r="M124" s="177" t="s">
        <v>1</v>
      </c>
      <c r="N124" s="178" t="s">
        <v>41</v>
      </c>
      <c r="O124" s="55"/>
      <c r="P124" s="179">
        <f t="shared" ref="P124:P141" si="21">O124*H124</f>
        <v>0</v>
      </c>
      <c r="Q124" s="179">
        <v>8.0000000000000007E-5</v>
      </c>
      <c r="R124" s="179">
        <f t="shared" ref="R124:R141" si="22">Q124*H124</f>
        <v>5.2800000000000008E-3</v>
      </c>
      <c r="S124" s="179">
        <v>0</v>
      </c>
      <c r="T124" s="180">
        <f t="shared" ref="T124:T141" si="23">S124*H124</f>
        <v>0</v>
      </c>
      <c r="AR124" s="12" t="s">
        <v>129</v>
      </c>
      <c r="AT124" s="12" t="s">
        <v>124</v>
      </c>
      <c r="AU124" s="12" t="s">
        <v>80</v>
      </c>
      <c r="AY124" s="12" t="s">
        <v>122</v>
      </c>
      <c r="BE124" s="181">
        <f t="shared" ref="BE124:BE141" si="24">IF(N124="základní",J124,0)</f>
        <v>0</v>
      </c>
      <c r="BF124" s="181">
        <f t="shared" ref="BF124:BF141" si="25">IF(N124="snížená",J124,0)</f>
        <v>0</v>
      </c>
      <c r="BG124" s="181">
        <f t="shared" ref="BG124:BG141" si="26">IF(N124="zákl. přenesená",J124,0)</f>
        <v>0</v>
      </c>
      <c r="BH124" s="181">
        <f t="shared" ref="BH124:BH141" si="27">IF(N124="sníž. přenesená",J124,0)</f>
        <v>0</v>
      </c>
      <c r="BI124" s="181">
        <f t="shared" ref="BI124:BI141" si="28">IF(N124="nulová",J124,0)</f>
        <v>0</v>
      </c>
      <c r="BJ124" s="12" t="s">
        <v>78</v>
      </c>
      <c r="BK124" s="181">
        <f t="shared" ref="BK124:BK141" si="29">ROUND(I124*H124,2)</f>
        <v>0</v>
      </c>
      <c r="BL124" s="12" t="s">
        <v>129</v>
      </c>
      <c r="BM124" s="12" t="s">
        <v>247</v>
      </c>
    </row>
    <row r="125" spans="2:65" s="1" customFormat="1" ht="16.5" customHeight="1">
      <c r="B125" s="29"/>
      <c r="C125" s="185" t="s">
        <v>248</v>
      </c>
      <c r="D125" s="185" t="s">
        <v>222</v>
      </c>
      <c r="E125" s="186" t="s">
        <v>249</v>
      </c>
      <c r="F125" s="187" t="s">
        <v>250</v>
      </c>
      <c r="G125" s="188" t="s">
        <v>246</v>
      </c>
      <c r="H125" s="189">
        <v>66.989999999999995</v>
      </c>
      <c r="I125" s="190"/>
      <c r="J125" s="191">
        <f t="shared" si="20"/>
        <v>0</v>
      </c>
      <c r="K125" s="187" t="s">
        <v>134</v>
      </c>
      <c r="L125" s="192"/>
      <c r="M125" s="193" t="s">
        <v>1</v>
      </c>
      <c r="N125" s="194" t="s">
        <v>41</v>
      </c>
      <c r="O125" s="55"/>
      <c r="P125" s="179">
        <f t="shared" si="21"/>
        <v>0</v>
      </c>
      <c r="Q125" s="179">
        <v>0.1</v>
      </c>
      <c r="R125" s="179">
        <f t="shared" si="22"/>
        <v>6.6989999999999998</v>
      </c>
      <c r="S125" s="179">
        <v>0</v>
      </c>
      <c r="T125" s="180">
        <f t="shared" si="23"/>
        <v>0</v>
      </c>
      <c r="AR125" s="12" t="s">
        <v>226</v>
      </c>
      <c r="AT125" s="12" t="s">
        <v>222</v>
      </c>
      <c r="AU125" s="12" t="s">
        <v>80</v>
      </c>
      <c r="AY125" s="12" t="s">
        <v>122</v>
      </c>
      <c r="BE125" s="181">
        <f t="shared" si="24"/>
        <v>0</v>
      </c>
      <c r="BF125" s="181">
        <f t="shared" si="25"/>
        <v>0</v>
      </c>
      <c r="BG125" s="181">
        <f t="shared" si="26"/>
        <v>0</v>
      </c>
      <c r="BH125" s="181">
        <f t="shared" si="27"/>
        <v>0</v>
      </c>
      <c r="BI125" s="181">
        <f t="shared" si="28"/>
        <v>0</v>
      </c>
      <c r="BJ125" s="12" t="s">
        <v>78</v>
      </c>
      <c r="BK125" s="181">
        <f t="shared" si="29"/>
        <v>0</v>
      </c>
      <c r="BL125" s="12" t="s">
        <v>129</v>
      </c>
      <c r="BM125" s="12" t="s">
        <v>251</v>
      </c>
    </row>
    <row r="126" spans="2:65" s="1" customFormat="1" ht="16.5" customHeight="1">
      <c r="B126" s="29"/>
      <c r="C126" s="170" t="s">
        <v>252</v>
      </c>
      <c r="D126" s="170" t="s">
        <v>124</v>
      </c>
      <c r="E126" s="171" t="s">
        <v>253</v>
      </c>
      <c r="F126" s="172" t="s">
        <v>254</v>
      </c>
      <c r="G126" s="173" t="s">
        <v>255</v>
      </c>
      <c r="H126" s="174">
        <v>88</v>
      </c>
      <c r="I126" s="175"/>
      <c r="J126" s="176">
        <f t="shared" si="20"/>
        <v>0</v>
      </c>
      <c r="K126" s="172" t="s">
        <v>128</v>
      </c>
      <c r="L126" s="33"/>
      <c r="M126" s="177" t="s">
        <v>1</v>
      </c>
      <c r="N126" s="178" t="s">
        <v>41</v>
      </c>
      <c r="O126" s="55"/>
      <c r="P126" s="179">
        <f t="shared" si="21"/>
        <v>0</v>
      </c>
      <c r="Q126" s="179">
        <v>0.23690659</v>
      </c>
      <c r="R126" s="179">
        <f t="shared" si="22"/>
        <v>20.847779920000001</v>
      </c>
      <c r="S126" s="179">
        <v>0</v>
      </c>
      <c r="T126" s="180">
        <f t="shared" si="23"/>
        <v>0</v>
      </c>
      <c r="AR126" s="12" t="s">
        <v>129</v>
      </c>
      <c r="AT126" s="12" t="s">
        <v>124</v>
      </c>
      <c r="AU126" s="12" t="s">
        <v>80</v>
      </c>
      <c r="AY126" s="12" t="s">
        <v>122</v>
      </c>
      <c r="BE126" s="181">
        <f t="shared" si="24"/>
        <v>0</v>
      </c>
      <c r="BF126" s="181">
        <f t="shared" si="25"/>
        <v>0</v>
      </c>
      <c r="BG126" s="181">
        <f t="shared" si="26"/>
        <v>0</v>
      </c>
      <c r="BH126" s="181">
        <f t="shared" si="27"/>
        <v>0</v>
      </c>
      <c r="BI126" s="181">
        <f t="shared" si="28"/>
        <v>0</v>
      </c>
      <c r="BJ126" s="12" t="s">
        <v>78</v>
      </c>
      <c r="BK126" s="181">
        <f t="shared" si="29"/>
        <v>0</v>
      </c>
      <c r="BL126" s="12" t="s">
        <v>129</v>
      </c>
      <c r="BM126" s="12" t="s">
        <v>256</v>
      </c>
    </row>
    <row r="127" spans="2:65" s="1" customFormat="1" ht="16.5" customHeight="1">
      <c r="B127" s="29"/>
      <c r="C127" s="170" t="s">
        <v>257</v>
      </c>
      <c r="D127" s="170" t="s">
        <v>124</v>
      </c>
      <c r="E127" s="171" t="s">
        <v>258</v>
      </c>
      <c r="F127" s="172" t="s">
        <v>259</v>
      </c>
      <c r="G127" s="173" t="s">
        <v>255</v>
      </c>
      <c r="H127" s="174">
        <v>2</v>
      </c>
      <c r="I127" s="175"/>
      <c r="J127" s="176">
        <f t="shared" si="20"/>
        <v>0</v>
      </c>
      <c r="K127" s="172" t="s">
        <v>134</v>
      </c>
      <c r="L127" s="33"/>
      <c r="M127" s="177" t="s">
        <v>1</v>
      </c>
      <c r="N127" s="178" t="s">
        <v>41</v>
      </c>
      <c r="O127" s="55"/>
      <c r="P127" s="179">
        <f t="shared" si="21"/>
        <v>0</v>
      </c>
      <c r="Q127" s="179">
        <v>1.6000000000000001E-4</v>
      </c>
      <c r="R127" s="179">
        <f t="shared" si="22"/>
        <v>3.2000000000000003E-4</v>
      </c>
      <c r="S127" s="179">
        <v>0</v>
      </c>
      <c r="T127" s="180">
        <f t="shared" si="23"/>
        <v>0</v>
      </c>
      <c r="AR127" s="12" t="s">
        <v>129</v>
      </c>
      <c r="AT127" s="12" t="s">
        <v>124</v>
      </c>
      <c r="AU127" s="12" t="s">
        <v>80</v>
      </c>
      <c r="AY127" s="12" t="s">
        <v>122</v>
      </c>
      <c r="BE127" s="181">
        <f t="shared" si="24"/>
        <v>0</v>
      </c>
      <c r="BF127" s="181">
        <f t="shared" si="25"/>
        <v>0</v>
      </c>
      <c r="BG127" s="181">
        <f t="shared" si="26"/>
        <v>0</v>
      </c>
      <c r="BH127" s="181">
        <f t="shared" si="27"/>
        <v>0</v>
      </c>
      <c r="BI127" s="181">
        <f t="shared" si="28"/>
        <v>0</v>
      </c>
      <c r="BJ127" s="12" t="s">
        <v>78</v>
      </c>
      <c r="BK127" s="181">
        <f t="shared" si="29"/>
        <v>0</v>
      </c>
      <c r="BL127" s="12" t="s">
        <v>129</v>
      </c>
      <c r="BM127" s="12" t="s">
        <v>260</v>
      </c>
    </row>
    <row r="128" spans="2:65" s="1" customFormat="1" ht="16.5" customHeight="1">
      <c r="B128" s="29"/>
      <c r="C128" s="185" t="s">
        <v>261</v>
      </c>
      <c r="D128" s="185" t="s">
        <v>222</v>
      </c>
      <c r="E128" s="186" t="s">
        <v>262</v>
      </c>
      <c r="F128" s="187" t="s">
        <v>263</v>
      </c>
      <c r="G128" s="188" t="s">
        <v>255</v>
      </c>
      <c r="H128" s="189">
        <v>2.0299999999999998</v>
      </c>
      <c r="I128" s="190"/>
      <c r="J128" s="191">
        <f t="shared" si="20"/>
        <v>0</v>
      </c>
      <c r="K128" s="187" t="s">
        <v>134</v>
      </c>
      <c r="L128" s="192"/>
      <c r="M128" s="193" t="s">
        <v>1</v>
      </c>
      <c r="N128" s="194" t="s">
        <v>41</v>
      </c>
      <c r="O128" s="55"/>
      <c r="P128" s="179">
        <f t="shared" si="21"/>
        <v>0</v>
      </c>
      <c r="Q128" s="179">
        <v>0.06</v>
      </c>
      <c r="R128" s="179">
        <f t="shared" si="22"/>
        <v>0.12179999999999998</v>
      </c>
      <c r="S128" s="179">
        <v>0</v>
      </c>
      <c r="T128" s="180">
        <f t="shared" si="23"/>
        <v>0</v>
      </c>
      <c r="AR128" s="12" t="s">
        <v>226</v>
      </c>
      <c r="AT128" s="12" t="s">
        <v>222</v>
      </c>
      <c r="AU128" s="12" t="s">
        <v>80</v>
      </c>
      <c r="AY128" s="12" t="s">
        <v>122</v>
      </c>
      <c r="BE128" s="181">
        <f t="shared" si="24"/>
        <v>0</v>
      </c>
      <c r="BF128" s="181">
        <f t="shared" si="25"/>
        <v>0</v>
      </c>
      <c r="BG128" s="181">
        <f t="shared" si="26"/>
        <v>0</v>
      </c>
      <c r="BH128" s="181">
        <f t="shared" si="27"/>
        <v>0</v>
      </c>
      <c r="BI128" s="181">
        <f t="shared" si="28"/>
        <v>0</v>
      </c>
      <c r="BJ128" s="12" t="s">
        <v>78</v>
      </c>
      <c r="BK128" s="181">
        <f t="shared" si="29"/>
        <v>0</v>
      </c>
      <c r="BL128" s="12" t="s">
        <v>129</v>
      </c>
      <c r="BM128" s="12" t="s">
        <v>264</v>
      </c>
    </row>
    <row r="129" spans="2:65" s="1" customFormat="1" ht="16.5" customHeight="1">
      <c r="B129" s="29"/>
      <c r="C129" s="170" t="s">
        <v>265</v>
      </c>
      <c r="D129" s="170" t="s">
        <v>124</v>
      </c>
      <c r="E129" s="171" t="s">
        <v>266</v>
      </c>
      <c r="F129" s="172" t="s">
        <v>267</v>
      </c>
      <c r="G129" s="173" t="s">
        <v>255</v>
      </c>
      <c r="H129" s="174">
        <v>4</v>
      </c>
      <c r="I129" s="175"/>
      <c r="J129" s="176">
        <f t="shared" si="20"/>
        <v>0</v>
      </c>
      <c r="K129" s="172" t="s">
        <v>134</v>
      </c>
      <c r="L129" s="33"/>
      <c r="M129" s="177" t="s">
        <v>1</v>
      </c>
      <c r="N129" s="178" t="s">
        <v>41</v>
      </c>
      <c r="O129" s="55"/>
      <c r="P129" s="179">
        <f t="shared" si="21"/>
        <v>0</v>
      </c>
      <c r="Q129" s="179">
        <v>0.29665999999999998</v>
      </c>
      <c r="R129" s="179">
        <f t="shared" si="22"/>
        <v>1.1866399999999999</v>
      </c>
      <c r="S129" s="179">
        <v>0</v>
      </c>
      <c r="T129" s="180">
        <f t="shared" si="23"/>
        <v>0</v>
      </c>
      <c r="AR129" s="12" t="s">
        <v>129</v>
      </c>
      <c r="AT129" s="12" t="s">
        <v>124</v>
      </c>
      <c r="AU129" s="12" t="s">
        <v>80</v>
      </c>
      <c r="AY129" s="12" t="s">
        <v>122</v>
      </c>
      <c r="BE129" s="181">
        <f t="shared" si="24"/>
        <v>0</v>
      </c>
      <c r="BF129" s="181">
        <f t="shared" si="25"/>
        <v>0</v>
      </c>
      <c r="BG129" s="181">
        <f t="shared" si="26"/>
        <v>0</v>
      </c>
      <c r="BH129" s="181">
        <f t="shared" si="27"/>
        <v>0</v>
      </c>
      <c r="BI129" s="181">
        <f t="shared" si="28"/>
        <v>0</v>
      </c>
      <c r="BJ129" s="12" t="s">
        <v>78</v>
      </c>
      <c r="BK129" s="181">
        <f t="shared" si="29"/>
        <v>0</v>
      </c>
      <c r="BL129" s="12" t="s">
        <v>129</v>
      </c>
      <c r="BM129" s="12" t="s">
        <v>268</v>
      </c>
    </row>
    <row r="130" spans="2:65" s="1" customFormat="1" ht="16.5" customHeight="1">
      <c r="B130" s="29"/>
      <c r="C130" s="170" t="s">
        <v>269</v>
      </c>
      <c r="D130" s="170" t="s">
        <v>124</v>
      </c>
      <c r="E130" s="171" t="s">
        <v>270</v>
      </c>
      <c r="F130" s="172" t="s">
        <v>271</v>
      </c>
      <c r="G130" s="173" t="s">
        <v>255</v>
      </c>
      <c r="H130" s="174">
        <v>6</v>
      </c>
      <c r="I130" s="175"/>
      <c r="J130" s="176">
        <f t="shared" si="20"/>
        <v>0</v>
      </c>
      <c r="K130" s="172" t="s">
        <v>272</v>
      </c>
      <c r="L130" s="33"/>
      <c r="M130" s="177" t="s">
        <v>1</v>
      </c>
      <c r="N130" s="178" t="s">
        <v>41</v>
      </c>
      <c r="O130" s="55"/>
      <c r="P130" s="179">
        <f t="shared" si="21"/>
        <v>0</v>
      </c>
      <c r="Q130" s="179">
        <v>2.0000000000000002E-5</v>
      </c>
      <c r="R130" s="179">
        <f t="shared" si="22"/>
        <v>1.2000000000000002E-4</v>
      </c>
      <c r="S130" s="179">
        <v>0</v>
      </c>
      <c r="T130" s="180">
        <f t="shared" si="23"/>
        <v>0</v>
      </c>
      <c r="AR130" s="12" t="s">
        <v>129</v>
      </c>
      <c r="AT130" s="12" t="s">
        <v>124</v>
      </c>
      <c r="AU130" s="12" t="s">
        <v>80</v>
      </c>
      <c r="AY130" s="12" t="s">
        <v>122</v>
      </c>
      <c r="BE130" s="181">
        <f t="shared" si="24"/>
        <v>0</v>
      </c>
      <c r="BF130" s="181">
        <f t="shared" si="25"/>
        <v>0</v>
      </c>
      <c r="BG130" s="181">
        <f t="shared" si="26"/>
        <v>0</v>
      </c>
      <c r="BH130" s="181">
        <f t="shared" si="27"/>
        <v>0</v>
      </c>
      <c r="BI130" s="181">
        <f t="shared" si="28"/>
        <v>0</v>
      </c>
      <c r="BJ130" s="12" t="s">
        <v>78</v>
      </c>
      <c r="BK130" s="181">
        <f t="shared" si="29"/>
        <v>0</v>
      </c>
      <c r="BL130" s="12" t="s">
        <v>129</v>
      </c>
      <c r="BM130" s="12" t="s">
        <v>273</v>
      </c>
    </row>
    <row r="131" spans="2:65" s="1" customFormat="1" ht="16.5" customHeight="1">
      <c r="B131" s="29"/>
      <c r="C131" s="170" t="s">
        <v>274</v>
      </c>
      <c r="D131" s="170" t="s">
        <v>124</v>
      </c>
      <c r="E131" s="171" t="s">
        <v>275</v>
      </c>
      <c r="F131" s="172" t="s">
        <v>276</v>
      </c>
      <c r="G131" s="173" t="s">
        <v>255</v>
      </c>
      <c r="H131" s="174">
        <v>2</v>
      </c>
      <c r="I131" s="175"/>
      <c r="J131" s="176">
        <f t="shared" si="20"/>
        <v>0</v>
      </c>
      <c r="K131" s="172" t="s">
        <v>134</v>
      </c>
      <c r="L131" s="33"/>
      <c r="M131" s="177" t="s">
        <v>1</v>
      </c>
      <c r="N131" s="178" t="s">
        <v>41</v>
      </c>
      <c r="O131" s="55"/>
      <c r="P131" s="179">
        <f t="shared" si="21"/>
        <v>0</v>
      </c>
      <c r="Q131" s="179">
        <v>2.1167600000000002</v>
      </c>
      <c r="R131" s="179">
        <f t="shared" si="22"/>
        <v>4.2335200000000004</v>
      </c>
      <c r="S131" s="179">
        <v>0</v>
      </c>
      <c r="T131" s="180">
        <f t="shared" si="23"/>
        <v>0</v>
      </c>
      <c r="AR131" s="12" t="s">
        <v>129</v>
      </c>
      <c r="AT131" s="12" t="s">
        <v>124</v>
      </c>
      <c r="AU131" s="12" t="s">
        <v>80</v>
      </c>
      <c r="AY131" s="12" t="s">
        <v>122</v>
      </c>
      <c r="BE131" s="181">
        <f t="shared" si="24"/>
        <v>0</v>
      </c>
      <c r="BF131" s="181">
        <f t="shared" si="25"/>
        <v>0</v>
      </c>
      <c r="BG131" s="181">
        <f t="shared" si="26"/>
        <v>0</v>
      </c>
      <c r="BH131" s="181">
        <f t="shared" si="27"/>
        <v>0</v>
      </c>
      <c r="BI131" s="181">
        <f t="shared" si="28"/>
        <v>0</v>
      </c>
      <c r="BJ131" s="12" t="s">
        <v>78</v>
      </c>
      <c r="BK131" s="181">
        <f t="shared" si="29"/>
        <v>0</v>
      </c>
      <c r="BL131" s="12" t="s">
        <v>129</v>
      </c>
      <c r="BM131" s="12" t="s">
        <v>277</v>
      </c>
    </row>
    <row r="132" spans="2:65" s="1" customFormat="1" ht="16.5" customHeight="1">
      <c r="B132" s="29"/>
      <c r="C132" s="170" t="s">
        <v>278</v>
      </c>
      <c r="D132" s="170" t="s">
        <v>124</v>
      </c>
      <c r="E132" s="171" t="s">
        <v>279</v>
      </c>
      <c r="F132" s="172" t="s">
        <v>280</v>
      </c>
      <c r="G132" s="173" t="s">
        <v>255</v>
      </c>
      <c r="H132" s="174">
        <v>1</v>
      </c>
      <c r="I132" s="175"/>
      <c r="J132" s="176">
        <f t="shared" si="20"/>
        <v>0</v>
      </c>
      <c r="K132" s="172" t="s">
        <v>1</v>
      </c>
      <c r="L132" s="33"/>
      <c r="M132" s="177" t="s">
        <v>1</v>
      </c>
      <c r="N132" s="178" t="s">
        <v>41</v>
      </c>
      <c r="O132" s="55"/>
      <c r="P132" s="179">
        <f t="shared" si="21"/>
        <v>0</v>
      </c>
      <c r="Q132" s="179">
        <v>2.1167600000000002</v>
      </c>
      <c r="R132" s="179">
        <f t="shared" si="22"/>
        <v>2.1167600000000002</v>
      </c>
      <c r="S132" s="179">
        <v>0</v>
      </c>
      <c r="T132" s="180">
        <f t="shared" si="23"/>
        <v>0</v>
      </c>
      <c r="AR132" s="12" t="s">
        <v>129</v>
      </c>
      <c r="AT132" s="12" t="s">
        <v>124</v>
      </c>
      <c r="AU132" s="12" t="s">
        <v>80</v>
      </c>
      <c r="AY132" s="12" t="s">
        <v>122</v>
      </c>
      <c r="BE132" s="181">
        <f t="shared" si="24"/>
        <v>0</v>
      </c>
      <c r="BF132" s="181">
        <f t="shared" si="25"/>
        <v>0</v>
      </c>
      <c r="BG132" s="181">
        <f t="shared" si="26"/>
        <v>0</v>
      </c>
      <c r="BH132" s="181">
        <f t="shared" si="27"/>
        <v>0</v>
      </c>
      <c r="BI132" s="181">
        <f t="shared" si="28"/>
        <v>0</v>
      </c>
      <c r="BJ132" s="12" t="s">
        <v>78</v>
      </c>
      <c r="BK132" s="181">
        <f t="shared" si="29"/>
        <v>0</v>
      </c>
      <c r="BL132" s="12" t="s">
        <v>129</v>
      </c>
      <c r="BM132" s="12" t="s">
        <v>281</v>
      </c>
    </row>
    <row r="133" spans="2:65" s="1" customFormat="1" ht="16.5" customHeight="1">
      <c r="B133" s="29"/>
      <c r="C133" s="185" t="s">
        <v>282</v>
      </c>
      <c r="D133" s="185" t="s">
        <v>222</v>
      </c>
      <c r="E133" s="186" t="s">
        <v>283</v>
      </c>
      <c r="F133" s="187" t="s">
        <v>284</v>
      </c>
      <c r="G133" s="188" t="s">
        <v>255</v>
      </c>
      <c r="H133" s="189">
        <v>2</v>
      </c>
      <c r="I133" s="190"/>
      <c r="J133" s="191">
        <f t="shared" si="20"/>
        <v>0</v>
      </c>
      <c r="K133" s="187" t="s">
        <v>134</v>
      </c>
      <c r="L133" s="192"/>
      <c r="M133" s="193" t="s">
        <v>1</v>
      </c>
      <c r="N133" s="194" t="s">
        <v>41</v>
      </c>
      <c r="O133" s="55"/>
      <c r="P133" s="179">
        <f t="shared" si="21"/>
        <v>0</v>
      </c>
      <c r="Q133" s="179">
        <v>1.0129999999999999</v>
      </c>
      <c r="R133" s="179">
        <f t="shared" si="22"/>
        <v>2.0259999999999998</v>
      </c>
      <c r="S133" s="179">
        <v>0</v>
      </c>
      <c r="T133" s="180">
        <f t="shared" si="23"/>
        <v>0</v>
      </c>
      <c r="AR133" s="12" t="s">
        <v>226</v>
      </c>
      <c r="AT133" s="12" t="s">
        <v>222</v>
      </c>
      <c r="AU133" s="12" t="s">
        <v>80</v>
      </c>
      <c r="AY133" s="12" t="s">
        <v>122</v>
      </c>
      <c r="BE133" s="181">
        <f t="shared" si="24"/>
        <v>0</v>
      </c>
      <c r="BF133" s="181">
        <f t="shared" si="25"/>
        <v>0</v>
      </c>
      <c r="BG133" s="181">
        <f t="shared" si="26"/>
        <v>0</v>
      </c>
      <c r="BH133" s="181">
        <f t="shared" si="27"/>
        <v>0</v>
      </c>
      <c r="BI133" s="181">
        <f t="shared" si="28"/>
        <v>0</v>
      </c>
      <c r="BJ133" s="12" t="s">
        <v>78</v>
      </c>
      <c r="BK133" s="181">
        <f t="shared" si="29"/>
        <v>0</v>
      </c>
      <c r="BL133" s="12" t="s">
        <v>129</v>
      </c>
      <c r="BM133" s="12" t="s">
        <v>285</v>
      </c>
    </row>
    <row r="134" spans="2:65" s="1" customFormat="1" ht="16.5" customHeight="1">
      <c r="B134" s="29"/>
      <c r="C134" s="185" t="s">
        <v>286</v>
      </c>
      <c r="D134" s="185" t="s">
        <v>222</v>
      </c>
      <c r="E134" s="186" t="s">
        <v>287</v>
      </c>
      <c r="F134" s="187" t="s">
        <v>288</v>
      </c>
      <c r="G134" s="188" t="s">
        <v>255</v>
      </c>
      <c r="H134" s="189">
        <v>1</v>
      </c>
      <c r="I134" s="190"/>
      <c r="J134" s="191">
        <f t="shared" si="20"/>
        <v>0</v>
      </c>
      <c r="K134" s="187" t="s">
        <v>134</v>
      </c>
      <c r="L134" s="192"/>
      <c r="M134" s="193" t="s">
        <v>1</v>
      </c>
      <c r="N134" s="194" t="s">
        <v>41</v>
      </c>
      <c r="O134" s="55"/>
      <c r="P134" s="179">
        <f t="shared" si="21"/>
        <v>0</v>
      </c>
      <c r="Q134" s="179">
        <v>5.2999999999999999E-2</v>
      </c>
      <c r="R134" s="179">
        <f t="shared" si="22"/>
        <v>5.2999999999999999E-2</v>
      </c>
      <c r="S134" s="179">
        <v>0</v>
      </c>
      <c r="T134" s="180">
        <f t="shared" si="23"/>
        <v>0</v>
      </c>
      <c r="AR134" s="12" t="s">
        <v>226</v>
      </c>
      <c r="AT134" s="12" t="s">
        <v>222</v>
      </c>
      <c r="AU134" s="12" t="s">
        <v>80</v>
      </c>
      <c r="AY134" s="12" t="s">
        <v>122</v>
      </c>
      <c r="BE134" s="181">
        <f t="shared" si="24"/>
        <v>0</v>
      </c>
      <c r="BF134" s="181">
        <f t="shared" si="25"/>
        <v>0</v>
      </c>
      <c r="BG134" s="181">
        <f t="shared" si="26"/>
        <v>0</v>
      </c>
      <c r="BH134" s="181">
        <f t="shared" si="27"/>
        <v>0</v>
      </c>
      <c r="BI134" s="181">
        <f t="shared" si="28"/>
        <v>0</v>
      </c>
      <c r="BJ134" s="12" t="s">
        <v>78</v>
      </c>
      <c r="BK134" s="181">
        <f t="shared" si="29"/>
        <v>0</v>
      </c>
      <c r="BL134" s="12" t="s">
        <v>129</v>
      </c>
      <c r="BM134" s="12" t="s">
        <v>289</v>
      </c>
    </row>
    <row r="135" spans="2:65" s="1" customFormat="1" ht="16.5" customHeight="1">
      <c r="B135" s="29"/>
      <c r="C135" s="185" t="s">
        <v>290</v>
      </c>
      <c r="D135" s="185" t="s">
        <v>222</v>
      </c>
      <c r="E135" s="186" t="s">
        <v>291</v>
      </c>
      <c r="F135" s="187" t="s">
        <v>292</v>
      </c>
      <c r="G135" s="188" t="s">
        <v>255</v>
      </c>
      <c r="H135" s="189">
        <v>1</v>
      </c>
      <c r="I135" s="190"/>
      <c r="J135" s="191">
        <f t="shared" si="20"/>
        <v>0</v>
      </c>
      <c r="K135" s="187" t="s">
        <v>134</v>
      </c>
      <c r="L135" s="192"/>
      <c r="M135" s="193" t="s">
        <v>1</v>
      </c>
      <c r="N135" s="194" t="s">
        <v>41</v>
      </c>
      <c r="O135" s="55"/>
      <c r="P135" s="179">
        <f t="shared" si="21"/>
        <v>0</v>
      </c>
      <c r="Q135" s="179">
        <v>4.1000000000000002E-2</v>
      </c>
      <c r="R135" s="179">
        <f t="shared" si="22"/>
        <v>4.1000000000000002E-2</v>
      </c>
      <c r="S135" s="179">
        <v>0</v>
      </c>
      <c r="T135" s="180">
        <f t="shared" si="23"/>
        <v>0</v>
      </c>
      <c r="AR135" s="12" t="s">
        <v>226</v>
      </c>
      <c r="AT135" s="12" t="s">
        <v>222</v>
      </c>
      <c r="AU135" s="12" t="s">
        <v>80</v>
      </c>
      <c r="AY135" s="12" t="s">
        <v>122</v>
      </c>
      <c r="BE135" s="181">
        <f t="shared" si="24"/>
        <v>0</v>
      </c>
      <c r="BF135" s="181">
        <f t="shared" si="25"/>
        <v>0</v>
      </c>
      <c r="BG135" s="181">
        <f t="shared" si="26"/>
        <v>0</v>
      </c>
      <c r="BH135" s="181">
        <f t="shared" si="27"/>
        <v>0</v>
      </c>
      <c r="BI135" s="181">
        <f t="shared" si="28"/>
        <v>0</v>
      </c>
      <c r="BJ135" s="12" t="s">
        <v>78</v>
      </c>
      <c r="BK135" s="181">
        <f t="shared" si="29"/>
        <v>0</v>
      </c>
      <c r="BL135" s="12" t="s">
        <v>129</v>
      </c>
      <c r="BM135" s="12" t="s">
        <v>293</v>
      </c>
    </row>
    <row r="136" spans="2:65" s="1" customFormat="1" ht="16.5" customHeight="1">
      <c r="B136" s="29"/>
      <c r="C136" s="185" t="s">
        <v>294</v>
      </c>
      <c r="D136" s="185" t="s">
        <v>222</v>
      </c>
      <c r="E136" s="186" t="s">
        <v>295</v>
      </c>
      <c r="F136" s="187" t="s">
        <v>296</v>
      </c>
      <c r="G136" s="188" t="s">
        <v>255</v>
      </c>
      <c r="H136" s="189">
        <v>1</v>
      </c>
      <c r="I136" s="190"/>
      <c r="J136" s="191">
        <f t="shared" si="20"/>
        <v>0</v>
      </c>
      <c r="K136" s="187" t="s">
        <v>134</v>
      </c>
      <c r="L136" s="192"/>
      <c r="M136" s="193" t="s">
        <v>1</v>
      </c>
      <c r="N136" s="194" t="s">
        <v>41</v>
      </c>
      <c r="O136" s="55"/>
      <c r="P136" s="179">
        <f t="shared" si="21"/>
        <v>0</v>
      </c>
      <c r="Q136" s="179">
        <v>3.2000000000000001E-2</v>
      </c>
      <c r="R136" s="179">
        <f t="shared" si="22"/>
        <v>3.2000000000000001E-2</v>
      </c>
      <c r="S136" s="179">
        <v>0</v>
      </c>
      <c r="T136" s="180">
        <f t="shared" si="23"/>
        <v>0</v>
      </c>
      <c r="AR136" s="12" t="s">
        <v>226</v>
      </c>
      <c r="AT136" s="12" t="s">
        <v>222</v>
      </c>
      <c r="AU136" s="12" t="s">
        <v>80</v>
      </c>
      <c r="AY136" s="12" t="s">
        <v>122</v>
      </c>
      <c r="BE136" s="181">
        <f t="shared" si="24"/>
        <v>0</v>
      </c>
      <c r="BF136" s="181">
        <f t="shared" si="25"/>
        <v>0</v>
      </c>
      <c r="BG136" s="181">
        <f t="shared" si="26"/>
        <v>0</v>
      </c>
      <c r="BH136" s="181">
        <f t="shared" si="27"/>
        <v>0</v>
      </c>
      <c r="BI136" s="181">
        <f t="shared" si="28"/>
        <v>0</v>
      </c>
      <c r="BJ136" s="12" t="s">
        <v>78</v>
      </c>
      <c r="BK136" s="181">
        <f t="shared" si="29"/>
        <v>0</v>
      </c>
      <c r="BL136" s="12" t="s">
        <v>129</v>
      </c>
      <c r="BM136" s="12" t="s">
        <v>297</v>
      </c>
    </row>
    <row r="137" spans="2:65" s="1" customFormat="1" ht="16.5" customHeight="1">
      <c r="B137" s="29"/>
      <c r="C137" s="185" t="s">
        <v>298</v>
      </c>
      <c r="D137" s="185" t="s">
        <v>222</v>
      </c>
      <c r="E137" s="186" t="s">
        <v>299</v>
      </c>
      <c r="F137" s="187" t="s">
        <v>300</v>
      </c>
      <c r="G137" s="188" t="s">
        <v>255</v>
      </c>
      <c r="H137" s="189">
        <v>2</v>
      </c>
      <c r="I137" s="190"/>
      <c r="J137" s="191">
        <f t="shared" si="20"/>
        <v>0</v>
      </c>
      <c r="K137" s="187" t="s">
        <v>134</v>
      </c>
      <c r="L137" s="192"/>
      <c r="M137" s="193" t="s">
        <v>1</v>
      </c>
      <c r="N137" s="194" t="s">
        <v>41</v>
      </c>
      <c r="O137" s="55"/>
      <c r="P137" s="179">
        <f t="shared" si="21"/>
        <v>0</v>
      </c>
      <c r="Q137" s="179">
        <v>0.10199999999999999</v>
      </c>
      <c r="R137" s="179">
        <f t="shared" si="22"/>
        <v>0.20399999999999999</v>
      </c>
      <c r="S137" s="179">
        <v>0</v>
      </c>
      <c r="T137" s="180">
        <f t="shared" si="23"/>
        <v>0</v>
      </c>
      <c r="AR137" s="12" t="s">
        <v>226</v>
      </c>
      <c r="AT137" s="12" t="s">
        <v>222</v>
      </c>
      <c r="AU137" s="12" t="s">
        <v>80</v>
      </c>
      <c r="AY137" s="12" t="s">
        <v>122</v>
      </c>
      <c r="BE137" s="181">
        <f t="shared" si="24"/>
        <v>0</v>
      </c>
      <c r="BF137" s="181">
        <f t="shared" si="25"/>
        <v>0</v>
      </c>
      <c r="BG137" s="181">
        <f t="shared" si="26"/>
        <v>0</v>
      </c>
      <c r="BH137" s="181">
        <f t="shared" si="27"/>
        <v>0</v>
      </c>
      <c r="BI137" s="181">
        <f t="shared" si="28"/>
        <v>0</v>
      </c>
      <c r="BJ137" s="12" t="s">
        <v>78</v>
      </c>
      <c r="BK137" s="181">
        <f t="shared" si="29"/>
        <v>0</v>
      </c>
      <c r="BL137" s="12" t="s">
        <v>129</v>
      </c>
      <c r="BM137" s="12" t="s">
        <v>301</v>
      </c>
    </row>
    <row r="138" spans="2:65" s="1" customFormat="1" ht="16.5" customHeight="1">
      <c r="B138" s="29"/>
      <c r="C138" s="185" t="s">
        <v>302</v>
      </c>
      <c r="D138" s="185" t="s">
        <v>222</v>
      </c>
      <c r="E138" s="186" t="s">
        <v>303</v>
      </c>
      <c r="F138" s="187" t="s">
        <v>304</v>
      </c>
      <c r="G138" s="188" t="s">
        <v>255</v>
      </c>
      <c r="H138" s="189">
        <v>2</v>
      </c>
      <c r="I138" s="190"/>
      <c r="J138" s="191">
        <f t="shared" si="20"/>
        <v>0</v>
      </c>
      <c r="K138" s="187" t="s">
        <v>134</v>
      </c>
      <c r="L138" s="192"/>
      <c r="M138" s="193" t="s">
        <v>1</v>
      </c>
      <c r="N138" s="194" t="s">
        <v>41</v>
      </c>
      <c r="O138" s="55"/>
      <c r="P138" s="179">
        <f t="shared" si="21"/>
        <v>0</v>
      </c>
      <c r="Q138" s="179">
        <v>0.39300000000000002</v>
      </c>
      <c r="R138" s="179">
        <f t="shared" si="22"/>
        <v>0.78600000000000003</v>
      </c>
      <c r="S138" s="179">
        <v>0</v>
      </c>
      <c r="T138" s="180">
        <f t="shared" si="23"/>
        <v>0</v>
      </c>
      <c r="AR138" s="12" t="s">
        <v>226</v>
      </c>
      <c r="AT138" s="12" t="s">
        <v>222</v>
      </c>
      <c r="AU138" s="12" t="s">
        <v>80</v>
      </c>
      <c r="AY138" s="12" t="s">
        <v>122</v>
      </c>
      <c r="BE138" s="181">
        <f t="shared" si="24"/>
        <v>0</v>
      </c>
      <c r="BF138" s="181">
        <f t="shared" si="25"/>
        <v>0</v>
      </c>
      <c r="BG138" s="181">
        <f t="shared" si="26"/>
        <v>0</v>
      </c>
      <c r="BH138" s="181">
        <f t="shared" si="27"/>
        <v>0</v>
      </c>
      <c r="BI138" s="181">
        <f t="shared" si="28"/>
        <v>0</v>
      </c>
      <c r="BJ138" s="12" t="s">
        <v>78</v>
      </c>
      <c r="BK138" s="181">
        <f t="shared" si="29"/>
        <v>0</v>
      </c>
      <c r="BL138" s="12" t="s">
        <v>129</v>
      </c>
      <c r="BM138" s="12" t="s">
        <v>305</v>
      </c>
    </row>
    <row r="139" spans="2:65" s="1" customFormat="1" ht="16.5" customHeight="1">
      <c r="B139" s="29"/>
      <c r="C139" s="185" t="s">
        <v>306</v>
      </c>
      <c r="D139" s="185" t="s">
        <v>222</v>
      </c>
      <c r="E139" s="186" t="s">
        <v>307</v>
      </c>
      <c r="F139" s="187" t="s">
        <v>308</v>
      </c>
      <c r="G139" s="188" t="s">
        <v>255</v>
      </c>
      <c r="H139" s="189">
        <v>2</v>
      </c>
      <c r="I139" s="190"/>
      <c r="J139" s="191">
        <f t="shared" si="20"/>
        <v>0</v>
      </c>
      <c r="K139" s="187" t="s">
        <v>134</v>
      </c>
      <c r="L139" s="192"/>
      <c r="M139" s="193" t="s">
        <v>1</v>
      </c>
      <c r="N139" s="194" t="s">
        <v>41</v>
      </c>
      <c r="O139" s="55"/>
      <c r="P139" s="179">
        <f t="shared" si="21"/>
        <v>0</v>
      </c>
      <c r="Q139" s="179">
        <v>1.8169999999999999</v>
      </c>
      <c r="R139" s="179">
        <f t="shared" si="22"/>
        <v>3.6339999999999999</v>
      </c>
      <c r="S139" s="179">
        <v>0</v>
      </c>
      <c r="T139" s="180">
        <f t="shared" si="23"/>
        <v>0</v>
      </c>
      <c r="AR139" s="12" t="s">
        <v>226</v>
      </c>
      <c r="AT139" s="12" t="s">
        <v>222</v>
      </c>
      <c r="AU139" s="12" t="s">
        <v>80</v>
      </c>
      <c r="AY139" s="12" t="s">
        <v>122</v>
      </c>
      <c r="BE139" s="181">
        <f t="shared" si="24"/>
        <v>0</v>
      </c>
      <c r="BF139" s="181">
        <f t="shared" si="25"/>
        <v>0</v>
      </c>
      <c r="BG139" s="181">
        <f t="shared" si="26"/>
        <v>0</v>
      </c>
      <c r="BH139" s="181">
        <f t="shared" si="27"/>
        <v>0</v>
      </c>
      <c r="BI139" s="181">
        <f t="shared" si="28"/>
        <v>0</v>
      </c>
      <c r="BJ139" s="12" t="s">
        <v>78</v>
      </c>
      <c r="BK139" s="181">
        <f t="shared" si="29"/>
        <v>0</v>
      </c>
      <c r="BL139" s="12" t="s">
        <v>129</v>
      </c>
      <c r="BM139" s="12" t="s">
        <v>309</v>
      </c>
    </row>
    <row r="140" spans="2:65" s="1" customFormat="1" ht="16.5" customHeight="1">
      <c r="B140" s="29"/>
      <c r="C140" s="170" t="s">
        <v>310</v>
      </c>
      <c r="D140" s="170" t="s">
        <v>124</v>
      </c>
      <c r="E140" s="171" t="s">
        <v>311</v>
      </c>
      <c r="F140" s="172" t="s">
        <v>312</v>
      </c>
      <c r="G140" s="173" t="s">
        <v>255</v>
      </c>
      <c r="H140" s="174">
        <v>2</v>
      </c>
      <c r="I140" s="175"/>
      <c r="J140" s="176">
        <f t="shared" si="20"/>
        <v>0</v>
      </c>
      <c r="K140" s="172" t="s">
        <v>134</v>
      </c>
      <c r="L140" s="33"/>
      <c r="M140" s="177" t="s">
        <v>1</v>
      </c>
      <c r="N140" s="178" t="s">
        <v>41</v>
      </c>
      <c r="O140" s="55"/>
      <c r="P140" s="179">
        <f t="shared" si="21"/>
        <v>0</v>
      </c>
      <c r="Q140" s="179">
        <v>0.21734000000000001</v>
      </c>
      <c r="R140" s="179">
        <f t="shared" si="22"/>
        <v>0.43468000000000001</v>
      </c>
      <c r="S140" s="179">
        <v>0</v>
      </c>
      <c r="T140" s="180">
        <f t="shared" si="23"/>
        <v>0</v>
      </c>
      <c r="AR140" s="12" t="s">
        <v>129</v>
      </c>
      <c r="AT140" s="12" t="s">
        <v>124</v>
      </c>
      <c r="AU140" s="12" t="s">
        <v>80</v>
      </c>
      <c r="AY140" s="12" t="s">
        <v>122</v>
      </c>
      <c r="BE140" s="181">
        <f t="shared" si="24"/>
        <v>0</v>
      </c>
      <c r="BF140" s="181">
        <f t="shared" si="25"/>
        <v>0</v>
      </c>
      <c r="BG140" s="181">
        <f t="shared" si="26"/>
        <v>0</v>
      </c>
      <c r="BH140" s="181">
        <f t="shared" si="27"/>
        <v>0</v>
      </c>
      <c r="BI140" s="181">
        <f t="shared" si="28"/>
        <v>0</v>
      </c>
      <c r="BJ140" s="12" t="s">
        <v>78</v>
      </c>
      <c r="BK140" s="181">
        <f t="shared" si="29"/>
        <v>0</v>
      </c>
      <c r="BL140" s="12" t="s">
        <v>129</v>
      </c>
      <c r="BM140" s="12" t="s">
        <v>313</v>
      </c>
    </row>
    <row r="141" spans="2:65" s="1" customFormat="1" ht="16.5" customHeight="1">
      <c r="B141" s="29"/>
      <c r="C141" s="170" t="s">
        <v>314</v>
      </c>
      <c r="D141" s="170" t="s">
        <v>124</v>
      </c>
      <c r="E141" s="171" t="s">
        <v>315</v>
      </c>
      <c r="F141" s="172" t="s">
        <v>316</v>
      </c>
      <c r="G141" s="173" t="s">
        <v>127</v>
      </c>
      <c r="H141" s="174">
        <v>34</v>
      </c>
      <c r="I141" s="175"/>
      <c r="J141" s="176">
        <f t="shared" si="20"/>
        <v>0</v>
      </c>
      <c r="K141" s="172" t="s">
        <v>128</v>
      </c>
      <c r="L141" s="33"/>
      <c r="M141" s="177" t="s">
        <v>1</v>
      </c>
      <c r="N141" s="178" t="s">
        <v>41</v>
      </c>
      <c r="O141" s="55"/>
      <c r="P141" s="179">
        <f t="shared" si="21"/>
        <v>0</v>
      </c>
      <c r="Q141" s="179">
        <v>0</v>
      </c>
      <c r="R141" s="179">
        <f t="shared" si="22"/>
        <v>0</v>
      </c>
      <c r="S141" s="179">
        <v>0</v>
      </c>
      <c r="T141" s="180">
        <f t="shared" si="23"/>
        <v>0</v>
      </c>
      <c r="AR141" s="12" t="s">
        <v>129</v>
      </c>
      <c r="AT141" s="12" t="s">
        <v>124</v>
      </c>
      <c r="AU141" s="12" t="s">
        <v>80</v>
      </c>
      <c r="AY141" s="12" t="s">
        <v>122</v>
      </c>
      <c r="BE141" s="181">
        <f t="shared" si="24"/>
        <v>0</v>
      </c>
      <c r="BF141" s="181">
        <f t="shared" si="25"/>
        <v>0</v>
      </c>
      <c r="BG141" s="181">
        <f t="shared" si="26"/>
        <v>0</v>
      </c>
      <c r="BH141" s="181">
        <f t="shared" si="27"/>
        <v>0</v>
      </c>
      <c r="BI141" s="181">
        <f t="shared" si="28"/>
        <v>0</v>
      </c>
      <c r="BJ141" s="12" t="s">
        <v>78</v>
      </c>
      <c r="BK141" s="181">
        <f t="shared" si="29"/>
        <v>0</v>
      </c>
      <c r="BL141" s="12" t="s">
        <v>129</v>
      </c>
      <c r="BM141" s="12" t="s">
        <v>317</v>
      </c>
    </row>
    <row r="142" spans="2:65" s="10" customFormat="1" ht="22.8" customHeight="1">
      <c r="B142" s="154"/>
      <c r="C142" s="155"/>
      <c r="D142" s="156" t="s">
        <v>69</v>
      </c>
      <c r="E142" s="168" t="s">
        <v>318</v>
      </c>
      <c r="F142" s="168" t="s">
        <v>319</v>
      </c>
      <c r="G142" s="155"/>
      <c r="H142" s="155"/>
      <c r="I142" s="158"/>
      <c r="J142" s="169">
        <f>BK142</f>
        <v>0</v>
      </c>
      <c r="K142" s="155"/>
      <c r="L142" s="160"/>
      <c r="M142" s="161"/>
      <c r="N142" s="162"/>
      <c r="O142" s="162"/>
      <c r="P142" s="163">
        <f>P143</f>
        <v>0</v>
      </c>
      <c r="Q142" s="162"/>
      <c r="R142" s="163">
        <f>R143</f>
        <v>0</v>
      </c>
      <c r="S142" s="162"/>
      <c r="T142" s="164">
        <f>T143</f>
        <v>0</v>
      </c>
      <c r="AR142" s="165" t="s">
        <v>78</v>
      </c>
      <c r="AT142" s="166" t="s">
        <v>69</v>
      </c>
      <c r="AU142" s="166" t="s">
        <v>78</v>
      </c>
      <c r="AY142" s="165" t="s">
        <v>122</v>
      </c>
      <c r="BK142" s="167">
        <f>BK143</f>
        <v>0</v>
      </c>
    </row>
    <row r="143" spans="2:65" s="1" customFormat="1" ht="16.5" customHeight="1">
      <c r="B143" s="29"/>
      <c r="C143" s="170" t="s">
        <v>320</v>
      </c>
      <c r="D143" s="170" t="s">
        <v>124</v>
      </c>
      <c r="E143" s="171" t="s">
        <v>321</v>
      </c>
      <c r="F143" s="172" t="s">
        <v>322</v>
      </c>
      <c r="G143" s="173" t="s">
        <v>202</v>
      </c>
      <c r="H143" s="174">
        <v>308.28699999999998</v>
      </c>
      <c r="I143" s="175"/>
      <c r="J143" s="176">
        <f>ROUND(I143*H143,2)</f>
        <v>0</v>
      </c>
      <c r="K143" s="172" t="s">
        <v>128</v>
      </c>
      <c r="L143" s="33"/>
      <c r="M143" s="177" t="s">
        <v>1</v>
      </c>
      <c r="N143" s="178" t="s">
        <v>41</v>
      </c>
      <c r="O143" s="55"/>
      <c r="P143" s="179">
        <f>O143*H143</f>
        <v>0</v>
      </c>
      <c r="Q143" s="179">
        <v>0</v>
      </c>
      <c r="R143" s="179">
        <f>Q143*H143</f>
        <v>0</v>
      </c>
      <c r="S143" s="179">
        <v>0</v>
      </c>
      <c r="T143" s="180">
        <f>S143*H143</f>
        <v>0</v>
      </c>
      <c r="AR143" s="12" t="s">
        <v>129</v>
      </c>
      <c r="AT143" s="12" t="s">
        <v>124</v>
      </c>
      <c r="AU143" s="12" t="s">
        <v>80</v>
      </c>
      <c r="AY143" s="12" t="s">
        <v>122</v>
      </c>
      <c r="BE143" s="181">
        <f>IF(N143="základní",J143,0)</f>
        <v>0</v>
      </c>
      <c r="BF143" s="181">
        <f>IF(N143="snížená",J143,0)</f>
        <v>0</v>
      </c>
      <c r="BG143" s="181">
        <f>IF(N143="zákl. přenesená",J143,0)</f>
        <v>0</v>
      </c>
      <c r="BH143" s="181">
        <f>IF(N143="sníž. přenesená",J143,0)</f>
        <v>0</v>
      </c>
      <c r="BI143" s="181">
        <f>IF(N143="nulová",J143,0)</f>
        <v>0</v>
      </c>
      <c r="BJ143" s="12" t="s">
        <v>78</v>
      </c>
      <c r="BK143" s="181">
        <f>ROUND(I143*H143,2)</f>
        <v>0</v>
      </c>
      <c r="BL143" s="12" t="s">
        <v>129</v>
      </c>
      <c r="BM143" s="12" t="s">
        <v>323</v>
      </c>
    </row>
    <row r="144" spans="2:65" s="10" customFormat="1" ht="25.95" customHeight="1">
      <c r="B144" s="154"/>
      <c r="C144" s="155"/>
      <c r="D144" s="156" t="s">
        <v>69</v>
      </c>
      <c r="E144" s="157" t="s">
        <v>324</v>
      </c>
      <c r="F144" s="157" t="s">
        <v>325</v>
      </c>
      <c r="G144" s="155"/>
      <c r="H144" s="155"/>
      <c r="I144" s="158"/>
      <c r="J144" s="159">
        <f>BK144</f>
        <v>0</v>
      </c>
      <c r="K144" s="155"/>
      <c r="L144" s="160"/>
      <c r="M144" s="161"/>
      <c r="N144" s="162"/>
      <c r="O144" s="162"/>
      <c r="P144" s="163">
        <f>P145</f>
        <v>0</v>
      </c>
      <c r="Q144" s="162"/>
      <c r="R144" s="163">
        <f>R145</f>
        <v>0</v>
      </c>
      <c r="S144" s="162"/>
      <c r="T144" s="164">
        <f>T145</f>
        <v>0</v>
      </c>
      <c r="AR144" s="165" t="s">
        <v>147</v>
      </c>
      <c r="AT144" s="166" t="s">
        <v>69</v>
      </c>
      <c r="AU144" s="166" t="s">
        <v>70</v>
      </c>
      <c r="AY144" s="165" t="s">
        <v>122</v>
      </c>
      <c r="BK144" s="167">
        <f>BK145</f>
        <v>0</v>
      </c>
    </row>
    <row r="145" spans="2:65" s="10" customFormat="1" ht="22.8" customHeight="1">
      <c r="B145" s="154"/>
      <c r="C145" s="155"/>
      <c r="D145" s="156" t="s">
        <v>69</v>
      </c>
      <c r="E145" s="168" t="s">
        <v>326</v>
      </c>
      <c r="F145" s="168" t="s">
        <v>327</v>
      </c>
      <c r="G145" s="155"/>
      <c r="H145" s="155"/>
      <c r="I145" s="158"/>
      <c r="J145" s="169">
        <f>BK145</f>
        <v>0</v>
      </c>
      <c r="K145" s="155"/>
      <c r="L145" s="160"/>
      <c r="M145" s="161"/>
      <c r="N145" s="162"/>
      <c r="O145" s="162"/>
      <c r="P145" s="163">
        <f>SUM(P146:P147)</f>
        <v>0</v>
      </c>
      <c r="Q145" s="162"/>
      <c r="R145" s="163">
        <f>SUM(R146:R147)</f>
        <v>0</v>
      </c>
      <c r="S145" s="162"/>
      <c r="T145" s="164">
        <f>SUM(T146:T147)</f>
        <v>0</v>
      </c>
      <c r="AR145" s="165" t="s">
        <v>147</v>
      </c>
      <c r="AT145" s="166" t="s">
        <v>69</v>
      </c>
      <c r="AU145" s="166" t="s">
        <v>78</v>
      </c>
      <c r="AY145" s="165" t="s">
        <v>122</v>
      </c>
      <c r="BK145" s="167">
        <f>SUM(BK146:BK147)</f>
        <v>0</v>
      </c>
    </row>
    <row r="146" spans="2:65" s="1" customFormat="1" ht="16.5" customHeight="1">
      <c r="B146" s="29"/>
      <c r="C146" s="170" t="s">
        <v>328</v>
      </c>
      <c r="D146" s="170" t="s">
        <v>124</v>
      </c>
      <c r="E146" s="171" t="s">
        <v>329</v>
      </c>
      <c r="F146" s="172" t="s">
        <v>327</v>
      </c>
      <c r="G146" s="173" t="s">
        <v>330</v>
      </c>
      <c r="H146" s="195"/>
      <c r="I146" s="175"/>
      <c r="J146" s="176">
        <f>ROUND(I146*H146,2)</f>
        <v>0</v>
      </c>
      <c r="K146" s="172" t="s">
        <v>128</v>
      </c>
      <c r="L146" s="33"/>
      <c r="M146" s="177" t="s">
        <v>1</v>
      </c>
      <c r="N146" s="178" t="s">
        <v>41</v>
      </c>
      <c r="O146" s="55"/>
      <c r="P146" s="179">
        <f>O146*H146</f>
        <v>0</v>
      </c>
      <c r="Q146" s="179">
        <v>0</v>
      </c>
      <c r="R146" s="179">
        <f>Q146*H146</f>
        <v>0</v>
      </c>
      <c r="S146" s="179">
        <v>0</v>
      </c>
      <c r="T146" s="180">
        <f>S146*H146</f>
        <v>0</v>
      </c>
      <c r="AR146" s="12" t="s">
        <v>331</v>
      </c>
      <c r="AT146" s="12" t="s">
        <v>124</v>
      </c>
      <c r="AU146" s="12" t="s">
        <v>80</v>
      </c>
      <c r="AY146" s="12" t="s">
        <v>122</v>
      </c>
      <c r="BE146" s="181">
        <f>IF(N146="základní",J146,0)</f>
        <v>0</v>
      </c>
      <c r="BF146" s="181">
        <f>IF(N146="snížená",J146,0)</f>
        <v>0</v>
      </c>
      <c r="BG146" s="181">
        <f>IF(N146="zákl. přenesená",J146,0)</f>
        <v>0</v>
      </c>
      <c r="BH146" s="181">
        <f>IF(N146="sníž. přenesená",J146,0)</f>
        <v>0</v>
      </c>
      <c r="BI146" s="181">
        <f>IF(N146="nulová",J146,0)</f>
        <v>0</v>
      </c>
      <c r="BJ146" s="12" t="s">
        <v>78</v>
      </c>
      <c r="BK146" s="181">
        <f>ROUND(I146*H146,2)</f>
        <v>0</v>
      </c>
      <c r="BL146" s="12" t="s">
        <v>331</v>
      </c>
      <c r="BM146" s="12" t="s">
        <v>332</v>
      </c>
    </row>
    <row r="147" spans="2:65" s="1" customFormat="1" ht="28.8">
      <c r="B147" s="29"/>
      <c r="C147" s="30"/>
      <c r="D147" s="182" t="s">
        <v>136</v>
      </c>
      <c r="E147" s="30"/>
      <c r="F147" s="183" t="s">
        <v>333</v>
      </c>
      <c r="G147" s="30"/>
      <c r="H147" s="30"/>
      <c r="I147" s="98"/>
      <c r="J147" s="30"/>
      <c r="K147" s="30"/>
      <c r="L147" s="33"/>
      <c r="M147" s="196"/>
      <c r="N147" s="197"/>
      <c r="O147" s="197"/>
      <c r="P147" s="197"/>
      <c r="Q147" s="197"/>
      <c r="R147" s="197"/>
      <c r="S147" s="197"/>
      <c r="T147" s="198"/>
      <c r="AT147" s="12" t="s">
        <v>136</v>
      </c>
      <c r="AU147" s="12" t="s">
        <v>80</v>
      </c>
    </row>
    <row r="148" spans="2:65" s="1" customFormat="1" ht="6.9" customHeight="1">
      <c r="B148" s="41"/>
      <c r="C148" s="42"/>
      <c r="D148" s="42"/>
      <c r="E148" s="42"/>
      <c r="F148" s="42"/>
      <c r="G148" s="42"/>
      <c r="H148" s="42"/>
      <c r="I148" s="120"/>
      <c r="J148" s="42"/>
      <c r="K148" s="42"/>
      <c r="L148" s="33"/>
    </row>
  </sheetData>
  <sheetProtection algorithmName="SHA-512" hashValue="wTcf1bM/WbO/SgFbgOW+1yd2HRn45d/q6PCxthjh83S7zbjHfDUzPwvUhnltOcM0iOSDTcDlgMgV3wAwhiFzrw==" saltValue="NQq8ZPk8Wm9B7J3cTQ47HCpHRzUrJSkhDkCEEtVJ98S/D9tepk0J+s73yxTdfl2ky0V58UzKMvLER+CKUDVTZg==" spinCount="100000" sheet="1" objects="1" scenarios="1" formatColumns="0" formatRows="0" autoFilter="0"/>
  <autoFilter ref="C85:K147"/>
  <mergeCells count="9">
    <mergeCell ref="E50:H50"/>
    <mergeCell ref="E76:H76"/>
    <mergeCell ref="E78:H78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96"/>
  <sheetViews>
    <sheetView showGridLines="0" workbookViewId="0"/>
  </sheetViews>
  <sheetFormatPr defaultRowHeight="10.199999999999999"/>
  <cols>
    <col min="1" max="1" width="8.28515625" customWidth="1"/>
    <col min="2" max="2" width="1.7109375" customWidth="1"/>
    <col min="3" max="3" width="4.140625" customWidth="1"/>
    <col min="4" max="4" width="4.28515625" customWidth="1"/>
    <col min="5" max="5" width="17.140625" customWidth="1"/>
    <col min="6" max="6" width="100.85546875" customWidth="1"/>
    <col min="7" max="7" width="8.7109375" customWidth="1"/>
    <col min="8" max="8" width="11.140625" customWidth="1"/>
    <col min="9" max="9" width="14.140625" style="92" customWidth="1"/>
    <col min="10" max="10" width="23.42578125" customWidth="1"/>
    <col min="11" max="11" width="15.425781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AT2" s="12" t="s">
        <v>83</v>
      </c>
    </row>
    <row r="3" spans="2:46" ht="6.9" customHeight="1">
      <c r="B3" s="93"/>
      <c r="C3" s="94"/>
      <c r="D3" s="94"/>
      <c r="E3" s="94"/>
      <c r="F3" s="94"/>
      <c r="G3" s="94"/>
      <c r="H3" s="94"/>
      <c r="I3" s="95"/>
      <c r="J3" s="94"/>
      <c r="K3" s="94"/>
      <c r="L3" s="15"/>
      <c r="AT3" s="12" t="s">
        <v>80</v>
      </c>
    </row>
    <row r="4" spans="2:46" ht="24.9" customHeight="1">
      <c r="B4" s="15"/>
      <c r="D4" s="96" t="s">
        <v>90</v>
      </c>
      <c r="L4" s="15"/>
      <c r="M4" s="19" t="s">
        <v>10</v>
      </c>
      <c r="AT4" s="12" t="s">
        <v>4</v>
      </c>
    </row>
    <row r="5" spans="2:46" ht="6.9" customHeight="1">
      <c r="B5" s="15"/>
      <c r="L5" s="15"/>
    </row>
    <row r="6" spans="2:46" ht="12" customHeight="1">
      <c r="B6" s="15"/>
      <c r="D6" s="97" t="s">
        <v>16</v>
      </c>
      <c r="L6" s="15"/>
    </row>
    <row r="7" spans="2:46" ht="16.5" customHeight="1">
      <c r="B7" s="15"/>
      <c r="E7" s="241" t="str">
        <f>'Rekapitulace stavby'!K6</f>
        <v>Stavba č.3295 TV Horní Počernice, etapa 0012 IS ostatní - Libuňská chodník</v>
      </c>
      <c r="F7" s="242"/>
      <c r="G7" s="242"/>
      <c r="H7" s="242"/>
      <c r="L7" s="15"/>
    </row>
    <row r="8" spans="2:46" s="1" customFormat="1" ht="12" customHeight="1">
      <c r="B8" s="33"/>
      <c r="D8" s="97" t="s">
        <v>91</v>
      </c>
      <c r="I8" s="98"/>
      <c r="L8" s="33"/>
    </row>
    <row r="9" spans="2:46" s="1" customFormat="1" ht="36.9" customHeight="1">
      <c r="B9" s="33"/>
      <c r="E9" s="243" t="s">
        <v>334</v>
      </c>
      <c r="F9" s="244"/>
      <c r="G9" s="244"/>
      <c r="H9" s="244"/>
      <c r="I9" s="98"/>
      <c r="L9" s="33"/>
    </row>
    <row r="10" spans="2:46" s="1" customFormat="1">
      <c r="B10" s="33"/>
      <c r="I10" s="98"/>
      <c r="L10" s="33"/>
    </row>
    <row r="11" spans="2:46" s="1" customFormat="1" ht="12" customHeight="1">
      <c r="B11" s="33"/>
      <c r="D11" s="97" t="s">
        <v>18</v>
      </c>
      <c r="F11" s="12" t="s">
        <v>1</v>
      </c>
      <c r="I11" s="99" t="s">
        <v>19</v>
      </c>
      <c r="J11" s="12" t="s">
        <v>1</v>
      </c>
      <c r="L11" s="33"/>
    </row>
    <row r="12" spans="2:46" s="1" customFormat="1" ht="12" customHeight="1">
      <c r="B12" s="33"/>
      <c r="D12" s="97" t="s">
        <v>20</v>
      </c>
      <c r="F12" s="12" t="s">
        <v>93</v>
      </c>
      <c r="I12" s="99" t="s">
        <v>22</v>
      </c>
      <c r="J12" s="100" t="str">
        <f>'Rekapitulace stavby'!AN8</f>
        <v>5. 6. 2019</v>
      </c>
      <c r="L12" s="33"/>
    </row>
    <row r="13" spans="2:46" s="1" customFormat="1" ht="10.8" customHeight="1">
      <c r="B13" s="33"/>
      <c r="I13" s="98"/>
      <c r="L13" s="33"/>
    </row>
    <row r="14" spans="2:46" s="1" customFormat="1" ht="12" customHeight="1">
      <c r="B14" s="33"/>
      <c r="D14" s="97" t="s">
        <v>24</v>
      </c>
      <c r="I14" s="99" t="s">
        <v>25</v>
      </c>
      <c r="J14" s="12" t="s">
        <v>1</v>
      </c>
      <c r="L14" s="33"/>
    </row>
    <row r="15" spans="2:46" s="1" customFormat="1" ht="18" customHeight="1">
      <c r="B15" s="33"/>
      <c r="E15" s="12" t="s">
        <v>94</v>
      </c>
      <c r="I15" s="99" t="s">
        <v>27</v>
      </c>
      <c r="J15" s="12" t="s">
        <v>1</v>
      </c>
      <c r="L15" s="33"/>
    </row>
    <row r="16" spans="2:46" s="1" customFormat="1" ht="6.9" customHeight="1">
      <c r="B16" s="33"/>
      <c r="I16" s="98"/>
      <c r="L16" s="33"/>
    </row>
    <row r="17" spans="2:12" s="1" customFormat="1" ht="12" customHeight="1">
      <c r="B17" s="33"/>
      <c r="D17" s="97" t="s">
        <v>28</v>
      </c>
      <c r="I17" s="99" t="s">
        <v>25</v>
      </c>
      <c r="J17" s="25" t="str">
        <f>'Rekapitulace stavby'!AN13</f>
        <v>Vyplň údaj</v>
      </c>
      <c r="L17" s="33"/>
    </row>
    <row r="18" spans="2:12" s="1" customFormat="1" ht="18" customHeight="1">
      <c r="B18" s="33"/>
      <c r="E18" s="245" t="str">
        <f>'Rekapitulace stavby'!E14</f>
        <v>Vyplň údaj</v>
      </c>
      <c r="F18" s="246"/>
      <c r="G18" s="246"/>
      <c r="H18" s="246"/>
      <c r="I18" s="99" t="s">
        <v>27</v>
      </c>
      <c r="J18" s="25" t="str">
        <f>'Rekapitulace stavby'!AN14</f>
        <v>Vyplň údaj</v>
      </c>
      <c r="L18" s="33"/>
    </row>
    <row r="19" spans="2:12" s="1" customFormat="1" ht="6.9" customHeight="1">
      <c r="B19" s="33"/>
      <c r="I19" s="98"/>
      <c r="L19" s="33"/>
    </row>
    <row r="20" spans="2:12" s="1" customFormat="1" ht="12" customHeight="1">
      <c r="B20" s="33"/>
      <c r="D20" s="97" t="s">
        <v>30</v>
      </c>
      <c r="I20" s="99" t="s">
        <v>25</v>
      </c>
      <c r="J20" s="12" t="str">
        <f>IF('Rekapitulace stavby'!AN16="","",'Rekapitulace stavby'!AN16)</f>
        <v/>
      </c>
      <c r="L20" s="33"/>
    </row>
    <row r="21" spans="2:12" s="1" customFormat="1" ht="18" customHeight="1">
      <c r="B21" s="33"/>
      <c r="E21" s="12" t="str">
        <f>IF('Rekapitulace stavby'!E17="","",'Rekapitulace stavby'!E17)</f>
        <v>Apis s.r.o.</v>
      </c>
      <c r="I21" s="99" t="s">
        <v>27</v>
      </c>
      <c r="J21" s="12" t="str">
        <f>IF('Rekapitulace stavby'!AN17="","",'Rekapitulace stavby'!AN17)</f>
        <v/>
      </c>
      <c r="L21" s="33"/>
    </row>
    <row r="22" spans="2:12" s="1" customFormat="1" ht="6.9" customHeight="1">
      <c r="B22" s="33"/>
      <c r="I22" s="98"/>
      <c r="L22" s="33"/>
    </row>
    <row r="23" spans="2:12" s="1" customFormat="1" ht="12" customHeight="1">
      <c r="B23" s="33"/>
      <c r="D23" s="97" t="s">
        <v>33</v>
      </c>
      <c r="I23" s="99" t="s">
        <v>25</v>
      </c>
      <c r="J23" s="12" t="str">
        <f>IF('Rekapitulace stavby'!AN19="","",'Rekapitulace stavby'!AN19)</f>
        <v/>
      </c>
      <c r="L23" s="33"/>
    </row>
    <row r="24" spans="2:12" s="1" customFormat="1" ht="18" customHeight="1">
      <c r="B24" s="33"/>
      <c r="E24" s="12" t="str">
        <f>IF('Rekapitulace stavby'!E20="","",'Rekapitulace stavby'!E20)</f>
        <v xml:space="preserve"> </v>
      </c>
      <c r="I24" s="99" t="s">
        <v>27</v>
      </c>
      <c r="J24" s="12" t="str">
        <f>IF('Rekapitulace stavby'!AN20="","",'Rekapitulace stavby'!AN20)</f>
        <v/>
      </c>
      <c r="L24" s="33"/>
    </row>
    <row r="25" spans="2:12" s="1" customFormat="1" ht="6.9" customHeight="1">
      <c r="B25" s="33"/>
      <c r="I25" s="98"/>
      <c r="L25" s="33"/>
    </row>
    <row r="26" spans="2:12" s="1" customFormat="1" ht="12" customHeight="1">
      <c r="B26" s="33"/>
      <c r="D26" s="97" t="s">
        <v>35</v>
      </c>
      <c r="I26" s="98"/>
      <c r="L26" s="33"/>
    </row>
    <row r="27" spans="2:12" s="6" customFormat="1" ht="16.5" customHeight="1">
      <c r="B27" s="101"/>
      <c r="E27" s="247" t="s">
        <v>1</v>
      </c>
      <c r="F27" s="247"/>
      <c r="G27" s="247"/>
      <c r="H27" s="247"/>
      <c r="I27" s="102"/>
      <c r="L27" s="101"/>
    </row>
    <row r="28" spans="2:12" s="1" customFormat="1" ht="6.9" customHeight="1">
      <c r="B28" s="33"/>
      <c r="I28" s="98"/>
      <c r="L28" s="33"/>
    </row>
    <row r="29" spans="2:12" s="1" customFormat="1" ht="6.9" customHeight="1">
      <c r="B29" s="33"/>
      <c r="D29" s="51"/>
      <c r="E29" s="51"/>
      <c r="F29" s="51"/>
      <c r="G29" s="51"/>
      <c r="H29" s="51"/>
      <c r="I29" s="103"/>
      <c r="J29" s="51"/>
      <c r="K29" s="51"/>
      <c r="L29" s="33"/>
    </row>
    <row r="30" spans="2:12" s="1" customFormat="1" ht="25.35" customHeight="1">
      <c r="B30" s="33"/>
      <c r="D30" s="104" t="s">
        <v>36</v>
      </c>
      <c r="I30" s="98"/>
      <c r="J30" s="105">
        <f>ROUND(J83, 2)</f>
        <v>0</v>
      </c>
      <c r="L30" s="33"/>
    </row>
    <row r="31" spans="2:12" s="1" customFormat="1" ht="6.9" customHeight="1">
      <c r="B31" s="33"/>
      <c r="D31" s="51"/>
      <c r="E31" s="51"/>
      <c r="F31" s="51"/>
      <c r="G31" s="51"/>
      <c r="H31" s="51"/>
      <c r="I31" s="103"/>
      <c r="J31" s="51"/>
      <c r="K31" s="51"/>
      <c r="L31" s="33"/>
    </row>
    <row r="32" spans="2:12" s="1" customFormat="1" ht="14.4" customHeight="1">
      <c r="B32" s="33"/>
      <c r="F32" s="106" t="s">
        <v>38</v>
      </c>
      <c r="I32" s="107" t="s">
        <v>37</v>
      </c>
      <c r="J32" s="106" t="s">
        <v>39</v>
      </c>
      <c r="L32" s="33"/>
    </row>
    <row r="33" spans="2:12" s="1" customFormat="1" ht="14.4" customHeight="1">
      <c r="B33" s="33"/>
      <c r="D33" s="97" t="s">
        <v>40</v>
      </c>
      <c r="E33" s="97" t="s">
        <v>41</v>
      </c>
      <c r="F33" s="108">
        <f>ROUND((SUM(BE83:BE95)),  2)</f>
        <v>0</v>
      </c>
      <c r="I33" s="109">
        <v>0.21</v>
      </c>
      <c r="J33" s="108">
        <f>ROUND(((SUM(BE83:BE95))*I33),  2)</f>
        <v>0</v>
      </c>
      <c r="L33" s="33"/>
    </row>
    <row r="34" spans="2:12" s="1" customFormat="1" ht="14.4" customHeight="1">
      <c r="B34" s="33"/>
      <c r="E34" s="97" t="s">
        <v>42</v>
      </c>
      <c r="F34" s="108">
        <f>ROUND((SUM(BF83:BF95)),  2)</f>
        <v>0</v>
      </c>
      <c r="I34" s="109">
        <v>0.15</v>
      </c>
      <c r="J34" s="108">
        <f>ROUND(((SUM(BF83:BF95))*I34),  2)</f>
        <v>0</v>
      </c>
      <c r="L34" s="33"/>
    </row>
    <row r="35" spans="2:12" s="1" customFormat="1" ht="14.4" hidden="1" customHeight="1">
      <c r="B35" s="33"/>
      <c r="E35" s="97" t="s">
        <v>43</v>
      </c>
      <c r="F35" s="108">
        <f>ROUND((SUM(BG83:BG95)),  2)</f>
        <v>0</v>
      </c>
      <c r="I35" s="109">
        <v>0.21</v>
      </c>
      <c r="J35" s="108">
        <f>0</f>
        <v>0</v>
      </c>
      <c r="L35" s="33"/>
    </row>
    <row r="36" spans="2:12" s="1" customFormat="1" ht="14.4" hidden="1" customHeight="1">
      <c r="B36" s="33"/>
      <c r="E36" s="97" t="s">
        <v>44</v>
      </c>
      <c r="F36" s="108">
        <f>ROUND((SUM(BH83:BH95)),  2)</f>
        <v>0</v>
      </c>
      <c r="I36" s="109">
        <v>0.15</v>
      </c>
      <c r="J36" s="108">
        <f>0</f>
        <v>0</v>
      </c>
      <c r="L36" s="33"/>
    </row>
    <row r="37" spans="2:12" s="1" customFormat="1" ht="14.4" hidden="1" customHeight="1">
      <c r="B37" s="33"/>
      <c r="E37" s="97" t="s">
        <v>45</v>
      </c>
      <c r="F37" s="108">
        <f>ROUND((SUM(BI83:BI95)),  2)</f>
        <v>0</v>
      </c>
      <c r="I37" s="109">
        <v>0</v>
      </c>
      <c r="J37" s="108">
        <f>0</f>
        <v>0</v>
      </c>
      <c r="L37" s="33"/>
    </row>
    <row r="38" spans="2:12" s="1" customFormat="1" ht="6.9" customHeight="1">
      <c r="B38" s="33"/>
      <c r="I38" s="98"/>
      <c r="L38" s="33"/>
    </row>
    <row r="39" spans="2:12" s="1" customFormat="1" ht="25.35" customHeight="1">
      <c r="B39" s="33"/>
      <c r="C39" s="110"/>
      <c r="D39" s="111" t="s">
        <v>46</v>
      </c>
      <c r="E39" s="112"/>
      <c r="F39" s="112"/>
      <c r="G39" s="113" t="s">
        <v>47</v>
      </c>
      <c r="H39" s="114" t="s">
        <v>48</v>
      </c>
      <c r="I39" s="115"/>
      <c r="J39" s="116">
        <f>SUM(J30:J37)</f>
        <v>0</v>
      </c>
      <c r="K39" s="117"/>
      <c r="L39" s="33"/>
    </row>
    <row r="40" spans="2:12" s="1" customFormat="1" ht="14.4" customHeight="1">
      <c r="B40" s="118"/>
      <c r="C40" s="119"/>
      <c r="D40" s="119"/>
      <c r="E40" s="119"/>
      <c r="F40" s="119"/>
      <c r="G40" s="119"/>
      <c r="H40" s="119"/>
      <c r="I40" s="120"/>
      <c r="J40" s="119"/>
      <c r="K40" s="119"/>
      <c r="L40" s="33"/>
    </row>
    <row r="44" spans="2:12" s="1" customFormat="1" ht="6.9" customHeight="1">
      <c r="B44" s="121"/>
      <c r="C44" s="122"/>
      <c r="D44" s="122"/>
      <c r="E44" s="122"/>
      <c r="F44" s="122"/>
      <c r="G44" s="122"/>
      <c r="H44" s="122"/>
      <c r="I44" s="123"/>
      <c r="J44" s="122"/>
      <c r="K44" s="122"/>
      <c r="L44" s="33"/>
    </row>
    <row r="45" spans="2:12" s="1" customFormat="1" ht="24.9" customHeight="1">
      <c r="B45" s="29"/>
      <c r="C45" s="18" t="s">
        <v>95</v>
      </c>
      <c r="D45" s="30"/>
      <c r="E45" s="30"/>
      <c r="F45" s="30"/>
      <c r="G45" s="30"/>
      <c r="H45" s="30"/>
      <c r="I45" s="98"/>
      <c r="J45" s="30"/>
      <c r="K45" s="30"/>
      <c r="L45" s="33"/>
    </row>
    <row r="46" spans="2:12" s="1" customFormat="1" ht="6.9" customHeight="1">
      <c r="B46" s="29"/>
      <c r="C46" s="30"/>
      <c r="D46" s="30"/>
      <c r="E46" s="30"/>
      <c r="F46" s="30"/>
      <c r="G46" s="30"/>
      <c r="H46" s="30"/>
      <c r="I46" s="98"/>
      <c r="J46" s="30"/>
      <c r="K46" s="30"/>
      <c r="L46" s="33"/>
    </row>
    <row r="47" spans="2:12" s="1" customFormat="1" ht="12" customHeight="1">
      <c r="B47" s="29"/>
      <c r="C47" s="24" t="s">
        <v>16</v>
      </c>
      <c r="D47" s="30"/>
      <c r="E47" s="30"/>
      <c r="F47" s="30"/>
      <c r="G47" s="30"/>
      <c r="H47" s="30"/>
      <c r="I47" s="98"/>
      <c r="J47" s="30"/>
      <c r="K47" s="30"/>
      <c r="L47" s="33"/>
    </row>
    <row r="48" spans="2:12" s="1" customFormat="1" ht="16.5" customHeight="1">
      <c r="B48" s="29"/>
      <c r="C48" s="30"/>
      <c r="D48" s="30"/>
      <c r="E48" s="239" t="str">
        <f>E7</f>
        <v>Stavba č.3295 TV Horní Počernice, etapa 0012 IS ostatní - Libuňská chodník</v>
      </c>
      <c r="F48" s="240"/>
      <c r="G48" s="240"/>
      <c r="H48" s="240"/>
      <c r="I48" s="98"/>
      <c r="J48" s="30"/>
      <c r="K48" s="30"/>
      <c r="L48" s="33"/>
    </row>
    <row r="49" spans="2:47" s="1" customFormat="1" ht="12" customHeight="1">
      <c r="B49" s="29"/>
      <c r="C49" s="24" t="s">
        <v>91</v>
      </c>
      <c r="D49" s="30"/>
      <c r="E49" s="30"/>
      <c r="F49" s="30"/>
      <c r="G49" s="30"/>
      <c r="H49" s="30"/>
      <c r="I49" s="98"/>
      <c r="J49" s="30"/>
      <c r="K49" s="30"/>
      <c r="L49" s="33"/>
    </row>
    <row r="50" spans="2:47" s="1" customFormat="1" ht="16.5" customHeight="1">
      <c r="B50" s="29"/>
      <c r="C50" s="30"/>
      <c r="D50" s="30"/>
      <c r="E50" s="224" t="str">
        <f>E9</f>
        <v>501 - SO 501 - Ochrana kabelů ČD Telematika</v>
      </c>
      <c r="F50" s="223"/>
      <c r="G50" s="223"/>
      <c r="H50" s="223"/>
      <c r="I50" s="98"/>
      <c r="J50" s="30"/>
      <c r="K50" s="30"/>
      <c r="L50" s="33"/>
    </row>
    <row r="51" spans="2:47" s="1" customFormat="1" ht="6.9" customHeight="1">
      <c r="B51" s="29"/>
      <c r="C51" s="30"/>
      <c r="D51" s="30"/>
      <c r="E51" s="30"/>
      <c r="F51" s="30"/>
      <c r="G51" s="30"/>
      <c r="H51" s="30"/>
      <c r="I51" s="98"/>
      <c r="J51" s="30"/>
      <c r="K51" s="30"/>
      <c r="L51" s="33"/>
    </row>
    <row r="52" spans="2:47" s="1" customFormat="1" ht="12" customHeight="1">
      <c r="B52" s="29"/>
      <c r="C52" s="24" t="s">
        <v>20</v>
      </c>
      <c r="D52" s="30"/>
      <c r="E52" s="30"/>
      <c r="F52" s="22" t="str">
        <f>F12</f>
        <v>Praha 20</v>
      </c>
      <c r="G52" s="30"/>
      <c r="H52" s="30"/>
      <c r="I52" s="99" t="s">
        <v>22</v>
      </c>
      <c r="J52" s="50" t="str">
        <f>IF(J12="","",J12)</f>
        <v>5. 6. 2019</v>
      </c>
      <c r="K52" s="30"/>
      <c r="L52" s="33"/>
    </row>
    <row r="53" spans="2:47" s="1" customFormat="1" ht="6.9" customHeight="1">
      <c r="B53" s="29"/>
      <c r="C53" s="30"/>
      <c r="D53" s="30"/>
      <c r="E53" s="30"/>
      <c r="F53" s="30"/>
      <c r="G53" s="30"/>
      <c r="H53" s="30"/>
      <c r="I53" s="98"/>
      <c r="J53" s="30"/>
      <c r="K53" s="30"/>
      <c r="L53" s="33"/>
    </row>
    <row r="54" spans="2:47" s="1" customFormat="1" ht="13.65" customHeight="1">
      <c r="B54" s="29"/>
      <c r="C54" s="24" t="s">
        <v>24</v>
      </c>
      <c r="D54" s="30"/>
      <c r="E54" s="30"/>
      <c r="F54" s="22" t="str">
        <f>E15</f>
        <v>OTV MHMP</v>
      </c>
      <c r="G54" s="30"/>
      <c r="H54" s="30"/>
      <c r="I54" s="99" t="s">
        <v>30</v>
      </c>
      <c r="J54" s="27" t="str">
        <f>E21</f>
        <v>Apis s.r.o.</v>
      </c>
      <c r="K54" s="30"/>
      <c r="L54" s="33"/>
    </row>
    <row r="55" spans="2:47" s="1" customFormat="1" ht="13.65" customHeight="1">
      <c r="B55" s="29"/>
      <c r="C55" s="24" t="s">
        <v>28</v>
      </c>
      <c r="D55" s="30"/>
      <c r="E55" s="30"/>
      <c r="F55" s="22" t="str">
        <f>IF(E18="","",E18)</f>
        <v>Vyplň údaj</v>
      </c>
      <c r="G55" s="30"/>
      <c r="H55" s="30"/>
      <c r="I55" s="99" t="s">
        <v>33</v>
      </c>
      <c r="J55" s="27" t="str">
        <f>E24</f>
        <v xml:space="preserve"> </v>
      </c>
      <c r="K55" s="30"/>
      <c r="L55" s="33"/>
    </row>
    <row r="56" spans="2:47" s="1" customFormat="1" ht="10.35" customHeight="1">
      <c r="B56" s="29"/>
      <c r="C56" s="30"/>
      <c r="D56" s="30"/>
      <c r="E56" s="30"/>
      <c r="F56" s="30"/>
      <c r="G56" s="30"/>
      <c r="H56" s="30"/>
      <c r="I56" s="98"/>
      <c r="J56" s="30"/>
      <c r="K56" s="30"/>
      <c r="L56" s="33"/>
    </row>
    <row r="57" spans="2:47" s="1" customFormat="1" ht="29.25" customHeight="1">
      <c r="B57" s="29"/>
      <c r="C57" s="124" t="s">
        <v>96</v>
      </c>
      <c r="D57" s="125"/>
      <c r="E57" s="125"/>
      <c r="F57" s="125"/>
      <c r="G57" s="125"/>
      <c r="H57" s="125"/>
      <c r="I57" s="126"/>
      <c r="J57" s="127" t="s">
        <v>97</v>
      </c>
      <c r="K57" s="125"/>
      <c r="L57" s="33"/>
    </row>
    <row r="58" spans="2:47" s="1" customFormat="1" ht="10.35" customHeight="1">
      <c r="B58" s="29"/>
      <c r="C58" s="30"/>
      <c r="D58" s="30"/>
      <c r="E58" s="30"/>
      <c r="F58" s="30"/>
      <c r="G58" s="30"/>
      <c r="H58" s="30"/>
      <c r="I58" s="98"/>
      <c r="J58" s="30"/>
      <c r="K58" s="30"/>
      <c r="L58" s="33"/>
    </row>
    <row r="59" spans="2:47" s="1" customFormat="1" ht="22.8" customHeight="1">
      <c r="B59" s="29"/>
      <c r="C59" s="128" t="s">
        <v>98</v>
      </c>
      <c r="D59" s="30"/>
      <c r="E59" s="30"/>
      <c r="F59" s="30"/>
      <c r="G59" s="30"/>
      <c r="H59" s="30"/>
      <c r="I59" s="98"/>
      <c r="J59" s="68">
        <f>J83</f>
        <v>0</v>
      </c>
      <c r="K59" s="30"/>
      <c r="L59" s="33"/>
      <c r="AU59" s="12" t="s">
        <v>99</v>
      </c>
    </row>
    <row r="60" spans="2:47" s="7" customFormat="1" ht="24.9" customHeight="1">
      <c r="B60" s="129"/>
      <c r="C60" s="130"/>
      <c r="D60" s="131" t="s">
        <v>100</v>
      </c>
      <c r="E60" s="132"/>
      <c r="F60" s="132"/>
      <c r="G60" s="132"/>
      <c r="H60" s="132"/>
      <c r="I60" s="133"/>
      <c r="J60" s="134">
        <f>J84</f>
        <v>0</v>
      </c>
      <c r="K60" s="130"/>
      <c r="L60" s="135"/>
    </row>
    <row r="61" spans="2:47" s="8" customFormat="1" ht="19.95" customHeight="1">
      <c r="B61" s="136"/>
      <c r="C61" s="137"/>
      <c r="D61" s="138" t="s">
        <v>335</v>
      </c>
      <c r="E61" s="139"/>
      <c r="F61" s="139"/>
      <c r="G61" s="139"/>
      <c r="H61" s="139"/>
      <c r="I61" s="140"/>
      <c r="J61" s="141">
        <f>J85</f>
        <v>0</v>
      </c>
      <c r="K61" s="137"/>
      <c r="L61" s="142"/>
    </row>
    <row r="62" spans="2:47" s="7" customFormat="1" ht="24.9" customHeight="1">
      <c r="B62" s="129"/>
      <c r="C62" s="130"/>
      <c r="D62" s="131" t="s">
        <v>105</v>
      </c>
      <c r="E62" s="132"/>
      <c r="F62" s="132"/>
      <c r="G62" s="132"/>
      <c r="H62" s="132"/>
      <c r="I62" s="133"/>
      <c r="J62" s="134">
        <f>J92</f>
        <v>0</v>
      </c>
      <c r="K62" s="130"/>
      <c r="L62" s="135"/>
    </row>
    <row r="63" spans="2:47" s="8" customFormat="1" ht="19.95" customHeight="1">
      <c r="B63" s="136"/>
      <c r="C63" s="137"/>
      <c r="D63" s="138" t="s">
        <v>336</v>
      </c>
      <c r="E63" s="139"/>
      <c r="F63" s="139"/>
      <c r="G63" s="139"/>
      <c r="H63" s="139"/>
      <c r="I63" s="140"/>
      <c r="J63" s="141">
        <f>J93</f>
        <v>0</v>
      </c>
      <c r="K63" s="137"/>
      <c r="L63" s="142"/>
    </row>
    <row r="64" spans="2:47" s="1" customFormat="1" ht="21.75" customHeight="1">
      <c r="B64" s="29"/>
      <c r="C64" s="30"/>
      <c r="D64" s="30"/>
      <c r="E64" s="30"/>
      <c r="F64" s="30"/>
      <c r="G64" s="30"/>
      <c r="H64" s="30"/>
      <c r="I64" s="98"/>
      <c r="J64" s="30"/>
      <c r="K64" s="30"/>
      <c r="L64" s="33"/>
    </row>
    <row r="65" spans="2:12" s="1" customFormat="1" ht="6.9" customHeight="1">
      <c r="B65" s="41"/>
      <c r="C65" s="42"/>
      <c r="D65" s="42"/>
      <c r="E65" s="42"/>
      <c r="F65" s="42"/>
      <c r="G65" s="42"/>
      <c r="H65" s="42"/>
      <c r="I65" s="120"/>
      <c r="J65" s="42"/>
      <c r="K65" s="42"/>
      <c r="L65" s="33"/>
    </row>
    <row r="69" spans="2:12" s="1" customFormat="1" ht="6.9" customHeight="1">
      <c r="B69" s="43"/>
      <c r="C69" s="44"/>
      <c r="D69" s="44"/>
      <c r="E69" s="44"/>
      <c r="F69" s="44"/>
      <c r="G69" s="44"/>
      <c r="H69" s="44"/>
      <c r="I69" s="123"/>
      <c r="J69" s="44"/>
      <c r="K69" s="44"/>
      <c r="L69" s="33"/>
    </row>
    <row r="70" spans="2:12" s="1" customFormat="1" ht="24.9" customHeight="1">
      <c r="B70" s="29"/>
      <c r="C70" s="18" t="s">
        <v>107</v>
      </c>
      <c r="D70" s="30"/>
      <c r="E70" s="30"/>
      <c r="F70" s="30"/>
      <c r="G70" s="30"/>
      <c r="H70" s="30"/>
      <c r="I70" s="98"/>
      <c r="J70" s="30"/>
      <c r="K70" s="30"/>
      <c r="L70" s="33"/>
    </row>
    <row r="71" spans="2:12" s="1" customFormat="1" ht="6.9" customHeight="1">
      <c r="B71" s="29"/>
      <c r="C71" s="30"/>
      <c r="D71" s="30"/>
      <c r="E71" s="30"/>
      <c r="F71" s="30"/>
      <c r="G71" s="30"/>
      <c r="H71" s="30"/>
      <c r="I71" s="98"/>
      <c r="J71" s="30"/>
      <c r="K71" s="30"/>
      <c r="L71" s="33"/>
    </row>
    <row r="72" spans="2:12" s="1" customFormat="1" ht="12" customHeight="1">
      <c r="B72" s="29"/>
      <c r="C72" s="24" t="s">
        <v>16</v>
      </c>
      <c r="D72" s="30"/>
      <c r="E72" s="30"/>
      <c r="F72" s="30"/>
      <c r="G72" s="30"/>
      <c r="H72" s="30"/>
      <c r="I72" s="98"/>
      <c r="J72" s="30"/>
      <c r="K72" s="30"/>
      <c r="L72" s="33"/>
    </row>
    <row r="73" spans="2:12" s="1" customFormat="1" ht="16.5" customHeight="1">
      <c r="B73" s="29"/>
      <c r="C73" s="30"/>
      <c r="D73" s="30"/>
      <c r="E73" s="239" t="str">
        <f>E7</f>
        <v>Stavba č.3295 TV Horní Počernice, etapa 0012 IS ostatní - Libuňská chodník</v>
      </c>
      <c r="F73" s="240"/>
      <c r="G73" s="240"/>
      <c r="H73" s="240"/>
      <c r="I73" s="98"/>
      <c r="J73" s="30"/>
      <c r="K73" s="30"/>
      <c r="L73" s="33"/>
    </row>
    <row r="74" spans="2:12" s="1" customFormat="1" ht="12" customHeight="1">
      <c r="B74" s="29"/>
      <c r="C74" s="24" t="s">
        <v>91</v>
      </c>
      <c r="D74" s="30"/>
      <c r="E74" s="30"/>
      <c r="F74" s="30"/>
      <c r="G74" s="30"/>
      <c r="H74" s="30"/>
      <c r="I74" s="98"/>
      <c r="J74" s="30"/>
      <c r="K74" s="30"/>
      <c r="L74" s="33"/>
    </row>
    <row r="75" spans="2:12" s="1" customFormat="1" ht="16.5" customHeight="1">
      <c r="B75" s="29"/>
      <c r="C75" s="30"/>
      <c r="D75" s="30"/>
      <c r="E75" s="224" t="str">
        <f>E9</f>
        <v>501 - SO 501 - Ochrana kabelů ČD Telematika</v>
      </c>
      <c r="F75" s="223"/>
      <c r="G75" s="223"/>
      <c r="H75" s="223"/>
      <c r="I75" s="98"/>
      <c r="J75" s="30"/>
      <c r="K75" s="30"/>
      <c r="L75" s="33"/>
    </row>
    <row r="76" spans="2:12" s="1" customFormat="1" ht="6.9" customHeight="1">
      <c r="B76" s="29"/>
      <c r="C76" s="30"/>
      <c r="D76" s="30"/>
      <c r="E76" s="30"/>
      <c r="F76" s="30"/>
      <c r="G76" s="30"/>
      <c r="H76" s="30"/>
      <c r="I76" s="98"/>
      <c r="J76" s="30"/>
      <c r="K76" s="30"/>
      <c r="L76" s="33"/>
    </row>
    <row r="77" spans="2:12" s="1" customFormat="1" ht="12" customHeight="1">
      <c r="B77" s="29"/>
      <c r="C77" s="24" t="s">
        <v>20</v>
      </c>
      <c r="D77" s="30"/>
      <c r="E77" s="30"/>
      <c r="F77" s="22" t="str">
        <f>F12</f>
        <v>Praha 20</v>
      </c>
      <c r="G77" s="30"/>
      <c r="H77" s="30"/>
      <c r="I77" s="99" t="s">
        <v>22</v>
      </c>
      <c r="J77" s="50" t="str">
        <f>IF(J12="","",J12)</f>
        <v>5. 6. 2019</v>
      </c>
      <c r="K77" s="30"/>
      <c r="L77" s="33"/>
    </row>
    <row r="78" spans="2:12" s="1" customFormat="1" ht="6.9" customHeight="1">
      <c r="B78" s="29"/>
      <c r="C78" s="30"/>
      <c r="D78" s="30"/>
      <c r="E78" s="30"/>
      <c r="F78" s="30"/>
      <c r="G78" s="30"/>
      <c r="H78" s="30"/>
      <c r="I78" s="98"/>
      <c r="J78" s="30"/>
      <c r="K78" s="30"/>
      <c r="L78" s="33"/>
    </row>
    <row r="79" spans="2:12" s="1" customFormat="1" ht="13.65" customHeight="1">
      <c r="B79" s="29"/>
      <c r="C79" s="24" t="s">
        <v>24</v>
      </c>
      <c r="D79" s="30"/>
      <c r="E79" s="30"/>
      <c r="F79" s="22" t="str">
        <f>E15</f>
        <v>OTV MHMP</v>
      </c>
      <c r="G79" s="30"/>
      <c r="H79" s="30"/>
      <c r="I79" s="99" t="s">
        <v>30</v>
      </c>
      <c r="J79" s="27" t="str">
        <f>E21</f>
        <v>Apis s.r.o.</v>
      </c>
      <c r="K79" s="30"/>
      <c r="L79" s="33"/>
    </row>
    <row r="80" spans="2:12" s="1" customFormat="1" ht="13.65" customHeight="1">
      <c r="B80" s="29"/>
      <c r="C80" s="24" t="s">
        <v>28</v>
      </c>
      <c r="D80" s="30"/>
      <c r="E80" s="30"/>
      <c r="F80" s="22" t="str">
        <f>IF(E18="","",E18)</f>
        <v>Vyplň údaj</v>
      </c>
      <c r="G80" s="30"/>
      <c r="H80" s="30"/>
      <c r="I80" s="99" t="s">
        <v>33</v>
      </c>
      <c r="J80" s="27" t="str">
        <f>E24</f>
        <v xml:space="preserve"> </v>
      </c>
      <c r="K80" s="30"/>
      <c r="L80" s="33"/>
    </row>
    <row r="81" spans="2:65" s="1" customFormat="1" ht="10.35" customHeight="1">
      <c r="B81" s="29"/>
      <c r="C81" s="30"/>
      <c r="D81" s="30"/>
      <c r="E81" s="30"/>
      <c r="F81" s="30"/>
      <c r="G81" s="30"/>
      <c r="H81" s="30"/>
      <c r="I81" s="98"/>
      <c r="J81" s="30"/>
      <c r="K81" s="30"/>
      <c r="L81" s="33"/>
    </row>
    <row r="82" spans="2:65" s="9" customFormat="1" ht="29.25" customHeight="1">
      <c r="B82" s="143"/>
      <c r="C82" s="144" t="s">
        <v>108</v>
      </c>
      <c r="D82" s="145" t="s">
        <v>55</v>
      </c>
      <c r="E82" s="145" t="s">
        <v>51</v>
      </c>
      <c r="F82" s="145" t="s">
        <v>52</v>
      </c>
      <c r="G82" s="145" t="s">
        <v>109</v>
      </c>
      <c r="H82" s="145" t="s">
        <v>110</v>
      </c>
      <c r="I82" s="146" t="s">
        <v>111</v>
      </c>
      <c r="J82" s="147" t="s">
        <v>97</v>
      </c>
      <c r="K82" s="148" t="s">
        <v>112</v>
      </c>
      <c r="L82" s="149"/>
      <c r="M82" s="59" t="s">
        <v>1</v>
      </c>
      <c r="N82" s="60" t="s">
        <v>40</v>
      </c>
      <c r="O82" s="60" t="s">
        <v>113</v>
      </c>
      <c r="P82" s="60" t="s">
        <v>114</v>
      </c>
      <c r="Q82" s="60" t="s">
        <v>115</v>
      </c>
      <c r="R82" s="60" t="s">
        <v>116</v>
      </c>
      <c r="S82" s="60" t="s">
        <v>117</v>
      </c>
      <c r="T82" s="61" t="s">
        <v>118</v>
      </c>
    </row>
    <row r="83" spans="2:65" s="1" customFormat="1" ht="22.8" customHeight="1">
      <c r="B83" s="29"/>
      <c r="C83" s="66" t="s">
        <v>119</v>
      </c>
      <c r="D83" s="30"/>
      <c r="E83" s="30"/>
      <c r="F83" s="30"/>
      <c r="G83" s="30"/>
      <c r="H83" s="30"/>
      <c r="I83" s="98"/>
      <c r="J83" s="150">
        <f>BK83</f>
        <v>0</v>
      </c>
      <c r="K83" s="30"/>
      <c r="L83" s="33"/>
      <c r="M83" s="62"/>
      <c r="N83" s="63"/>
      <c r="O83" s="63"/>
      <c r="P83" s="151">
        <f>P84+P92</f>
        <v>0</v>
      </c>
      <c r="Q83" s="63"/>
      <c r="R83" s="151">
        <f>R84+R92</f>
        <v>0</v>
      </c>
      <c r="S83" s="63"/>
      <c r="T83" s="152">
        <f>T84+T92</f>
        <v>0</v>
      </c>
      <c r="AT83" s="12" t="s">
        <v>69</v>
      </c>
      <c r="AU83" s="12" t="s">
        <v>99</v>
      </c>
      <c r="BK83" s="153">
        <f>BK84+BK92</f>
        <v>0</v>
      </c>
    </row>
    <row r="84" spans="2:65" s="10" customFormat="1" ht="25.95" customHeight="1">
      <c r="B84" s="154"/>
      <c r="C84" s="155"/>
      <c r="D84" s="156" t="s">
        <v>69</v>
      </c>
      <c r="E84" s="157" t="s">
        <v>120</v>
      </c>
      <c r="F84" s="157" t="s">
        <v>121</v>
      </c>
      <c r="G84" s="155"/>
      <c r="H84" s="155"/>
      <c r="I84" s="158"/>
      <c r="J84" s="159">
        <f>BK84</f>
        <v>0</v>
      </c>
      <c r="K84" s="155"/>
      <c r="L84" s="160"/>
      <c r="M84" s="161"/>
      <c r="N84" s="162"/>
      <c r="O84" s="162"/>
      <c r="P84" s="163">
        <f>P85</f>
        <v>0</v>
      </c>
      <c r="Q84" s="162"/>
      <c r="R84" s="163">
        <f>R85</f>
        <v>0</v>
      </c>
      <c r="S84" s="162"/>
      <c r="T84" s="164">
        <f>T85</f>
        <v>0</v>
      </c>
      <c r="AR84" s="165" t="s">
        <v>78</v>
      </c>
      <c r="AT84" s="166" t="s">
        <v>69</v>
      </c>
      <c r="AU84" s="166" t="s">
        <v>70</v>
      </c>
      <c r="AY84" s="165" t="s">
        <v>122</v>
      </c>
      <c r="BK84" s="167">
        <f>BK85</f>
        <v>0</v>
      </c>
    </row>
    <row r="85" spans="2:65" s="10" customFormat="1" ht="22.8" customHeight="1">
      <c r="B85" s="154"/>
      <c r="C85" s="155"/>
      <c r="D85" s="156" t="s">
        <v>69</v>
      </c>
      <c r="E85" s="168" t="s">
        <v>337</v>
      </c>
      <c r="F85" s="168" t="s">
        <v>338</v>
      </c>
      <c r="G85" s="155"/>
      <c r="H85" s="155"/>
      <c r="I85" s="158"/>
      <c r="J85" s="169">
        <f>BK85</f>
        <v>0</v>
      </c>
      <c r="K85" s="155"/>
      <c r="L85" s="160"/>
      <c r="M85" s="161"/>
      <c r="N85" s="162"/>
      <c r="O85" s="162"/>
      <c r="P85" s="163">
        <f>SUM(P86:P91)</f>
        <v>0</v>
      </c>
      <c r="Q85" s="162"/>
      <c r="R85" s="163">
        <f>SUM(R86:R91)</f>
        <v>0</v>
      </c>
      <c r="S85" s="162"/>
      <c r="T85" s="164">
        <f>SUM(T86:T91)</f>
        <v>0</v>
      </c>
      <c r="AR85" s="165" t="s">
        <v>78</v>
      </c>
      <c r="AT85" s="166" t="s">
        <v>69</v>
      </c>
      <c r="AU85" s="166" t="s">
        <v>78</v>
      </c>
      <c r="AY85" s="165" t="s">
        <v>122</v>
      </c>
      <c r="BK85" s="167">
        <f>SUM(BK86:BK91)</f>
        <v>0</v>
      </c>
    </row>
    <row r="86" spans="2:65" s="1" customFormat="1" ht="16.5" customHeight="1">
      <c r="B86" s="29"/>
      <c r="C86" s="170" t="s">
        <v>151</v>
      </c>
      <c r="D86" s="170" t="s">
        <v>124</v>
      </c>
      <c r="E86" s="171" t="s">
        <v>339</v>
      </c>
      <c r="F86" s="172" t="s">
        <v>340</v>
      </c>
      <c r="G86" s="173" t="s">
        <v>341</v>
      </c>
      <c r="H86" s="174">
        <v>20</v>
      </c>
      <c r="I86" s="175"/>
      <c r="J86" s="176">
        <f>ROUND(I86*H86,2)</f>
        <v>0</v>
      </c>
      <c r="K86" s="172" t="s">
        <v>1</v>
      </c>
      <c r="L86" s="33"/>
      <c r="M86" s="177" t="s">
        <v>1</v>
      </c>
      <c r="N86" s="178" t="s">
        <v>41</v>
      </c>
      <c r="O86" s="55"/>
      <c r="P86" s="179">
        <f>O86*H86</f>
        <v>0</v>
      </c>
      <c r="Q86" s="179">
        <v>0</v>
      </c>
      <c r="R86" s="179">
        <f>Q86*H86</f>
        <v>0</v>
      </c>
      <c r="S86" s="179">
        <v>0</v>
      </c>
      <c r="T86" s="180">
        <f>S86*H86</f>
        <v>0</v>
      </c>
      <c r="AR86" s="12" t="s">
        <v>129</v>
      </c>
      <c r="AT86" s="12" t="s">
        <v>124</v>
      </c>
      <c r="AU86" s="12" t="s">
        <v>80</v>
      </c>
      <c r="AY86" s="12" t="s">
        <v>122</v>
      </c>
      <c r="BE86" s="181">
        <f>IF(N86="základní",J86,0)</f>
        <v>0</v>
      </c>
      <c r="BF86" s="181">
        <f>IF(N86="snížená",J86,0)</f>
        <v>0</v>
      </c>
      <c r="BG86" s="181">
        <f>IF(N86="zákl. přenesená",J86,0)</f>
        <v>0</v>
      </c>
      <c r="BH86" s="181">
        <f>IF(N86="sníž. přenesená",J86,0)</f>
        <v>0</v>
      </c>
      <c r="BI86" s="181">
        <f>IF(N86="nulová",J86,0)</f>
        <v>0</v>
      </c>
      <c r="BJ86" s="12" t="s">
        <v>78</v>
      </c>
      <c r="BK86" s="181">
        <f>ROUND(I86*H86,2)</f>
        <v>0</v>
      </c>
      <c r="BL86" s="12" t="s">
        <v>129</v>
      </c>
      <c r="BM86" s="12" t="s">
        <v>342</v>
      </c>
    </row>
    <row r="87" spans="2:65" s="1" customFormat="1" ht="19.2">
      <c r="B87" s="29"/>
      <c r="C87" s="30"/>
      <c r="D87" s="182" t="s">
        <v>136</v>
      </c>
      <c r="E87" s="30"/>
      <c r="F87" s="183" t="s">
        <v>343</v>
      </c>
      <c r="G87" s="30"/>
      <c r="H87" s="30"/>
      <c r="I87" s="98"/>
      <c r="J87" s="30"/>
      <c r="K87" s="30"/>
      <c r="L87" s="33"/>
      <c r="M87" s="184"/>
      <c r="N87" s="55"/>
      <c r="O87" s="55"/>
      <c r="P87" s="55"/>
      <c r="Q87" s="55"/>
      <c r="R87" s="55"/>
      <c r="S87" s="55"/>
      <c r="T87" s="56"/>
      <c r="AT87" s="12" t="s">
        <v>136</v>
      </c>
      <c r="AU87" s="12" t="s">
        <v>80</v>
      </c>
    </row>
    <row r="88" spans="2:65" s="1" customFormat="1" ht="16.5" customHeight="1">
      <c r="B88" s="29"/>
      <c r="C88" s="170" t="s">
        <v>344</v>
      </c>
      <c r="D88" s="170" t="s">
        <v>124</v>
      </c>
      <c r="E88" s="171" t="s">
        <v>345</v>
      </c>
      <c r="F88" s="172" t="s">
        <v>346</v>
      </c>
      <c r="G88" s="173" t="s">
        <v>347</v>
      </c>
      <c r="H88" s="174">
        <v>2</v>
      </c>
      <c r="I88" s="175"/>
      <c r="J88" s="176">
        <f>ROUND(I88*H88,2)</f>
        <v>0</v>
      </c>
      <c r="K88" s="172" t="s">
        <v>1</v>
      </c>
      <c r="L88" s="33"/>
      <c r="M88" s="177" t="s">
        <v>1</v>
      </c>
      <c r="N88" s="178" t="s">
        <v>41</v>
      </c>
      <c r="O88" s="55"/>
      <c r="P88" s="179">
        <f>O88*H88</f>
        <v>0</v>
      </c>
      <c r="Q88" s="179">
        <v>0</v>
      </c>
      <c r="R88" s="179">
        <f>Q88*H88</f>
        <v>0</v>
      </c>
      <c r="S88" s="179">
        <v>0</v>
      </c>
      <c r="T88" s="180">
        <f>S88*H88</f>
        <v>0</v>
      </c>
      <c r="AR88" s="12" t="s">
        <v>129</v>
      </c>
      <c r="AT88" s="12" t="s">
        <v>124</v>
      </c>
      <c r="AU88" s="12" t="s">
        <v>80</v>
      </c>
      <c r="AY88" s="12" t="s">
        <v>122</v>
      </c>
      <c r="BE88" s="181">
        <f>IF(N88="základní",J88,0)</f>
        <v>0</v>
      </c>
      <c r="BF88" s="181">
        <f>IF(N88="snížená",J88,0)</f>
        <v>0</v>
      </c>
      <c r="BG88" s="181">
        <f>IF(N88="zákl. přenesená",J88,0)</f>
        <v>0</v>
      </c>
      <c r="BH88" s="181">
        <f>IF(N88="sníž. přenesená",J88,0)</f>
        <v>0</v>
      </c>
      <c r="BI88" s="181">
        <f>IF(N88="nulová",J88,0)</f>
        <v>0</v>
      </c>
      <c r="BJ88" s="12" t="s">
        <v>78</v>
      </c>
      <c r="BK88" s="181">
        <f>ROUND(I88*H88,2)</f>
        <v>0</v>
      </c>
      <c r="BL88" s="12" t="s">
        <v>129</v>
      </c>
      <c r="BM88" s="12" t="s">
        <v>348</v>
      </c>
    </row>
    <row r="89" spans="2:65" s="1" customFormat="1" ht="19.2">
      <c r="B89" s="29"/>
      <c r="C89" s="30"/>
      <c r="D89" s="182" t="s">
        <v>136</v>
      </c>
      <c r="E89" s="30"/>
      <c r="F89" s="183" t="s">
        <v>343</v>
      </c>
      <c r="G89" s="30"/>
      <c r="H89" s="30"/>
      <c r="I89" s="98"/>
      <c r="J89" s="30"/>
      <c r="K89" s="30"/>
      <c r="L89" s="33"/>
      <c r="M89" s="184"/>
      <c r="N89" s="55"/>
      <c r="O89" s="55"/>
      <c r="P89" s="55"/>
      <c r="Q89" s="55"/>
      <c r="R89" s="55"/>
      <c r="S89" s="55"/>
      <c r="T89" s="56"/>
      <c r="AT89" s="12" t="s">
        <v>136</v>
      </c>
      <c r="AU89" s="12" t="s">
        <v>80</v>
      </c>
    </row>
    <row r="90" spans="2:65" s="1" customFormat="1" ht="16.5" customHeight="1">
      <c r="B90" s="29"/>
      <c r="C90" s="170" t="s">
        <v>252</v>
      </c>
      <c r="D90" s="170" t="s">
        <v>124</v>
      </c>
      <c r="E90" s="171" t="s">
        <v>349</v>
      </c>
      <c r="F90" s="172" t="s">
        <v>350</v>
      </c>
      <c r="G90" s="173" t="s">
        <v>351</v>
      </c>
      <c r="H90" s="174">
        <v>6</v>
      </c>
      <c r="I90" s="175"/>
      <c r="J90" s="176">
        <f>ROUND(I90*H90,2)</f>
        <v>0</v>
      </c>
      <c r="K90" s="172" t="s">
        <v>1</v>
      </c>
      <c r="L90" s="33"/>
      <c r="M90" s="177" t="s">
        <v>1</v>
      </c>
      <c r="N90" s="178" t="s">
        <v>41</v>
      </c>
      <c r="O90" s="55"/>
      <c r="P90" s="179">
        <f>O90*H90</f>
        <v>0</v>
      </c>
      <c r="Q90" s="179">
        <v>0</v>
      </c>
      <c r="R90" s="179">
        <f>Q90*H90</f>
        <v>0</v>
      </c>
      <c r="S90" s="179">
        <v>0</v>
      </c>
      <c r="T90" s="180">
        <f>S90*H90</f>
        <v>0</v>
      </c>
      <c r="AR90" s="12" t="s">
        <v>129</v>
      </c>
      <c r="AT90" s="12" t="s">
        <v>124</v>
      </c>
      <c r="AU90" s="12" t="s">
        <v>80</v>
      </c>
      <c r="AY90" s="12" t="s">
        <v>122</v>
      </c>
      <c r="BE90" s="181">
        <f>IF(N90="základní",J90,0)</f>
        <v>0</v>
      </c>
      <c r="BF90" s="181">
        <f>IF(N90="snížená",J90,0)</f>
        <v>0</v>
      </c>
      <c r="BG90" s="181">
        <f>IF(N90="zákl. přenesená",J90,0)</f>
        <v>0</v>
      </c>
      <c r="BH90" s="181">
        <f>IF(N90="sníž. přenesená",J90,0)</f>
        <v>0</v>
      </c>
      <c r="BI90" s="181">
        <f>IF(N90="nulová",J90,0)</f>
        <v>0</v>
      </c>
      <c r="BJ90" s="12" t="s">
        <v>78</v>
      </c>
      <c r="BK90" s="181">
        <f>ROUND(I90*H90,2)</f>
        <v>0</v>
      </c>
      <c r="BL90" s="12" t="s">
        <v>129</v>
      </c>
      <c r="BM90" s="12" t="s">
        <v>352</v>
      </c>
    </row>
    <row r="91" spans="2:65" s="1" customFormat="1" ht="19.2">
      <c r="B91" s="29"/>
      <c r="C91" s="30"/>
      <c r="D91" s="182" t="s">
        <v>136</v>
      </c>
      <c r="E91" s="30"/>
      <c r="F91" s="183" t="s">
        <v>353</v>
      </c>
      <c r="G91" s="30"/>
      <c r="H91" s="30"/>
      <c r="I91" s="98"/>
      <c r="J91" s="30"/>
      <c r="K91" s="30"/>
      <c r="L91" s="33"/>
      <c r="M91" s="184"/>
      <c r="N91" s="55"/>
      <c r="O91" s="55"/>
      <c r="P91" s="55"/>
      <c r="Q91" s="55"/>
      <c r="R91" s="55"/>
      <c r="S91" s="55"/>
      <c r="T91" s="56"/>
      <c r="AT91" s="12" t="s">
        <v>136</v>
      </c>
      <c r="AU91" s="12" t="s">
        <v>80</v>
      </c>
    </row>
    <row r="92" spans="2:65" s="10" customFormat="1" ht="25.95" customHeight="1">
      <c r="B92" s="154"/>
      <c r="C92" s="155"/>
      <c r="D92" s="156" t="s">
        <v>69</v>
      </c>
      <c r="E92" s="157" t="s">
        <v>324</v>
      </c>
      <c r="F92" s="157" t="s">
        <v>325</v>
      </c>
      <c r="G92" s="155"/>
      <c r="H92" s="155"/>
      <c r="I92" s="158"/>
      <c r="J92" s="159">
        <f>BK92</f>
        <v>0</v>
      </c>
      <c r="K92" s="155"/>
      <c r="L92" s="160"/>
      <c r="M92" s="161"/>
      <c r="N92" s="162"/>
      <c r="O92" s="162"/>
      <c r="P92" s="163">
        <f>P93</f>
        <v>0</v>
      </c>
      <c r="Q92" s="162"/>
      <c r="R92" s="163">
        <f>R93</f>
        <v>0</v>
      </c>
      <c r="S92" s="162"/>
      <c r="T92" s="164">
        <f>T93</f>
        <v>0</v>
      </c>
      <c r="AR92" s="165" t="s">
        <v>147</v>
      </c>
      <c r="AT92" s="166" t="s">
        <v>69</v>
      </c>
      <c r="AU92" s="166" t="s">
        <v>70</v>
      </c>
      <c r="AY92" s="165" t="s">
        <v>122</v>
      </c>
      <c r="BK92" s="167">
        <f>BK93</f>
        <v>0</v>
      </c>
    </row>
    <row r="93" spans="2:65" s="10" customFormat="1" ht="22.8" customHeight="1">
      <c r="B93" s="154"/>
      <c r="C93" s="155"/>
      <c r="D93" s="156" t="s">
        <v>69</v>
      </c>
      <c r="E93" s="168" t="s">
        <v>354</v>
      </c>
      <c r="F93" s="168" t="s">
        <v>355</v>
      </c>
      <c r="G93" s="155"/>
      <c r="H93" s="155"/>
      <c r="I93" s="158"/>
      <c r="J93" s="169">
        <f>BK93</f>
        <v>0</v>
      </c>
      <c r="K93" s="155"/>
      <c r="L93" s="160"/>
      <c r="M93" s="161"/>
      <c r="N93" s="162"/>
      <c r="O93" s="162"/>
      <c r="P93" s="163">
        <f>SUM(P94:P95)</f>
        <v>0</v>
      </c>
      <c r="Q93" s="162"/>
      <c r="R93" s="163">
        <f>SUM(R94:R95)</f>
        <v>0</v>
      </c>
      <c r="S93" s="162"/>
      <c r="T93" s="164">
        <f>SUM(T94:T95)</f>
        <v>0</v>
      </c>
      <c r="AR93" s="165" t="s">
        <v>147</v>
      </c>
      <c r="AT93" s="166" t="s">
        <v>69</v>
      </c>
      <c r="AU93" s="166" t="s">
        <v>78</v>
      </c>
      <c r="AY93" s="165" t="s">
        <v>122</v>
      </c>
      <c r="BK93" s="167">
        <f>SUM(BK94:BK95)</f>
        <v>0</v>
      </c>
    </row>
    <row r="94" spans="2:65" s="1" customFormat="1" ht="16.5" customHeight="1">
      <c r="B94" s="29"/>
      <c r="C94" s="170" t="s">
        <v>269</v>
      </c>
      <c r="D94" s="170" t="s">
        <v>124</v>
      </c>
      <c r="E94" s="171" t="s">
        <v>356</v>
      </c>
      <c r="F94" s="172" t="s">
        <v>357</v>
      </c>
      <c r="G94" s="173" t="s">
        <v>351</v>
      </c>
      <c r="H94" s="174">
        <v>6</v>
      </c>
      <c r="I94" s="175"/>
      <c r="J94" s="176">
        <f>ROUND(I94*H94,2)</f>
        <v>0</v>
      </c>
      <c r="K94" s="172" t="s">
        <v>145</v>
      </c>
      <c r="L94" s="33"/>
      <c r="M94" s="177" t="s">
        <v>1</v>
      </c>
      <c r="N94" s="178" t="s">
        <v>41</v>
      </c>
      <c r="O94" s="55"/>
      <c r="P94" s="179">
        <f>O94*H94</f>
        <v>0</v>
      </c>
      <c r="Q94" s="179">
        <v>0</v>
      </c>
      <c r="R94" s="179">
        <f>Q94*H94</f>
        <v>0</v>
      </c>
      <c r="S94" s="179">
        <v>0</v>
      </c>
      <c r="T94" s="180">
        <f>S94*H94</f>
        <v>0</v>
      </c>
      <c r="AR94" s="12" t="s">
        <v>331</v>
      </c>
      <c r="AT94" s="12" t="s">
        <v>124</v>
      </c>
      <c r="AU94" s="12" t="s">
        <v>80</v>
      </c>
      <c r="AY94" s="12" t="s">
        <v>122</v>
      </c>
      <c r="BE94" s="181">
        <f>IF(N94="základní",J94,0)</f>
        <v>0</v>
      </c>
      <c r="BF94" s="181">
        <f>IF(N94="snížená",J94,0)</f>
        <v>0</v>
      </c>
      <c r="BG94" s="181">
        <f>IF(N94="zákl. přenesená",J94,0)</f>
        <v>0</v>
      </c>
      <c r="BH94" s="181">
        <f>IF(N94="sníž. přenesená",J94,0)</f>
        <v>0</v>
      </c>
      <c r="BI94" s="181">
        <f>IF(N94="nulová",J94,0)</f>
        <v>0</v>
      </c>
      <c r="BJ94" s="12" t="s">
        <v>78</v>
      </c>
      <c r="BK94" s="181">
        <f>ROUND(I94*H94,2)</f>
        <v>0</v>
      </c>
      <c r="BL94" s="12" t="s">
        <v>331</v>
      </c>
      <c r="BM94" s="12" t="s">
        <v>358</v>
      </c>
    </row>
    <row r="95" spans="2:65" s="1" customFormat="1" ht="19.2">
      <c r="B95" s="29"/>
      <c r="C95" s="30"/>
      <c r="D95" s="182" t="s">
        <v>136</v>
      </c>
      <c r="E95" s="30"/>
      <c r="F95" s="183" t="s">
        <v>359</v>
      </c>
      <c r="G95" s="30"/>
      <c r="H95" s="30"/>
      <c r="I95" s="98"/>
      <c r="J95" s="30"/>
      <c r="K95" s="30"/>
      <c r="L95" s="33"/>
      <c r="M95" s="196"/>
      <c r="N95" s="197"/>
      <c r="O95" s="197"/>
      <c r="P95" s="197"/>
      <c r="Q95" s="197"/>
      <c r="R95" s="197"/>
      <c r="S95" s="197"/>
      <c r="T95" s="198"/>
      <c r="AT95" s="12" t="s">
        <v>136</v>
      </c>
      <c r="AU95" s="12" t="s">
        <v>80</v>
      </c>
    </row>
    <row r="96" spans="2:65" s="1" customFormat="1" ht="6.9" customHeight="1">
      <c r="B96" s="41"/>
      <c r="C96" s="42"/>
      <c r="D96" s="42"/>
      <c r="E96" s="42"/>
      <c r="F96" s="42"/>
      <c r="G96" s="42"/>
      <c r="H96" s="42"/>
      <c r="I96" s="120"/>
      <c r="J96" s="42"/>
      <c r="K96" s="42"/>
      <c r="L96" s="33"/>
    </row>
  </sheetData>
  <sheetProtection algorithmName="SHA-512" hashValue="uLEL9SfT37oTcXqo0bdBDmsx1H9wluUrbp+cesDDQsyJkXv5t7ODefTtznu8EZBxwHrR5qMiOPrct/6OgLr2Rg==" saltValue="IgketvX0YKjkPVcpcveJaC8q29eY2a0dFV4cPKNn+s21hepJtVKkXQtH1li68O8rlQgTH9Q1FLWKA7BKIzx7xw==" spinCount="100000" sheet="1" objects="1" scenarios="1" formatColumns="0" formatRows="0" autoFilter="0"/>
  <autoFilter ref="C82:K95"/>
  <mergeCells count="9">
    <mergeCell ref="E50:H50"/>
    <mergeCell ref="E73:H73"/>
    <mergeCell ref="E75:H75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54"/>
  <sheetViews>
    <sheetView showGridLines="0" workbookViewId="0"/>
  </sheetViews>
  <sheetFormatPr defaultRowHeight="10.199999999999999"/>
  <cols>
    <col min="1" max="1" width="8.28515625" customWidth="1"/>
    <col min="2" max="2" width="1.7109375" customWidth="1"/>
    <col min="3" max="3" width="4.140625" customWidth="1"/>
    <col min="4" max="4" width="4.28515625" customWidth="1"/>
    <col min="5" max="5" width="17.140625" customWidth="1"/>
    <col min="6" max="6" width="100.85546875" customWidth="1"/>
    <col min="7" max="7" width="8.7109375" customWidth="1"/>
    <col min="8" max="8" width="11.140625" customWidth="1"/>
    <col min="9" max="9" width="14.140625" style="92" customWidth="1"/>
    <col min="10" max="10" width="23.42578125" customWidth="1"/>
    <col min="11" max="11" width="15.425781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AT2" s="12" t="s">
        <v>86</v>
      </c>
    </row>
    <row r="3" spans="2:46" ht="6.9" customHeight="1">
      <c r="B3" s="93"/>
      <c r="C3" s="94"/>
      <c r="D3" s="94"/>
      <c r="E3" s="94"/>
      <c r="F3" s="94"/>
      <c r="G3" s="94"/>
      <c r="H3" s="94"/>
      <c r="I3" s="95"/>
      <c r="J3" s="94"/>
      <c r="K3" s="94"/>
      <c r="L3" s="15"/>
      <c r="AT3" s="12" t="s">
        <v>80</v>
      </c>
    </row>
    <row r="4" spans="2:46" ht="24.9" customHeight="1">
      <c r="B4" s="15"/>
      <c r="D4" s="96" t="s">
        <v>90</v>
      </c>
      <c r="L4" s="15"/>
      <c r="M4" s="19" t="s">
        <v>10</v>
      </c>
      <c r="AT4" s="12" t="s">
        <v>4</v>
      </c>
    </row>
    <row r="5" spans="2:46" ht="6.9" customHeight="1">
      <c r="B5" s="15"/>
      <c r="L5" s="15"/>
    </row>
    <row r="6" spans="2:46" ht="12" customHeight="1">
      <c r="B6" s="15"/>
      <c r="D6" s="97" t="s">
        <v>16</v>
      </c>
      <c r="L6" s="15"/>
    </row>
    <row r="7" spans="2:46" ht="16.5" customHeight="1">
      <c r="B7" s="15"/>
      <c r="E7" s="241" t="str">
        <f>'Rekapitulace stavby'!K6</f>
        <v>Stavba č.3295 TV Horní Počernice, etapa 0012 IS ostatní - Libuňská chodník</v>
      </c>
      <c r="F7" s="242"/>
      <c r="G7" s="242"/>
      <c r="H7" s="242"/>
      <c r="L7" s="15"/>
    </row>
    <row r="8" spans="2:46" s="1" customFormat="1" ht="12" customHeight="1">
      <c r="B8" s="33"/>
      <c r="D8" s="97" t="s">
        <v>91</v>
      </c>
      <c r="I8" s="98"/>
      <c r="L8" s="33"/>
    </row>
    <row r="9" spans="2:46" s="1" customFormat="1" ht="36.9" customHeight="1">
      <c r="B9" s="33"/>
      <c r="E9" s="243" t="s">
        <v>360</v>
      </c>
      <c r="F9" s="244"/>
      <c r="G9" s="244"/>
      <c r="H9" s="244"/>
      <c r="I9" s="98"/>
      <c r="L9" s="33"/>
    </row>
    <row r="10" spans="2:46" s="1" customFormat="1">
      <c r="B10" s="33"/>
      <c r="I10" s="98"/>
      <c r="L10" s="33"/>
    </row>
    <row r="11" spans="2:46" s="1" customFormat="1" ht="12" customHeight="1">
      <c r="B11" s="33"/>
      <c r="D11" s="97" t="s">
        <v>18</v>
      </c>
      <c r="F11" s="12" t="s">
        <v>1</v>
      </c>
      <c r="I11" s="99" t="s">
        <v>19</v>
      </c>
      <c r="J11" s="12" t="s">
        <v>1</v>
      </c>
      <c r="L11" s="33"/>
    </row>
    <row r="12" spans="2:46" s="1" customFormat="1" ht="12" customHeight="1">
      <c r="B12" s="33"/>
      <c r="D12" s="97" t="s">
        <v>20</v>
      </c>
      <c r="F12" s="12" t="s">
        <v>34</v>
      </c>
      <c r="I12" s="99" t="s">
        <v>22</v>
      </c>
      <c r="J12" s="100" t="str">
        <f>'Rekapitulace stavby'!AN8</f>
        <v>5. 6. 2019</v>
      </c>
      <c r="L12" s="33"/>
    </row>
    <row r="13" spans="2:46" s="1" customFormat="1" ht="10.8" customHeight="1">
      <c r="B13" s="33"/>
      <c r="I13" s="98"/>
      <c r="L13" s="33"/>
    </row>
    <row r="14" spans="2:46" s="1" customFormat="1" ht="12" customHeight="1">
      <c r="B14" s="33"/>
      <c r="D14" s="97" t="s">
        <v>24</v>
      </c>
      <c r="I14" s="99" t="s">
        <v>25</v>
      </c>
      <c r="J14" s="12" t="str">
        <f>IF('Rekapitulace stavby'!AN10="","",'Rekapitulace stavby'!AN10)</f>
        <v/>
      </c>
      <c r="L14" s="33"/>
    </row>
    <row r="15" spans="2:46" s="1" customFormat="1" ht="18" customHeight="1">
      <c r="B15" s="33"/>
      <c r="E15" s="12" t="str">
        <f>IF('Rekapitulace stavby'!E11="","",'Rekapitulace stavby'!E11)</f>
        <v>Městská část Praha 20</v>
      </c>
      <c r="I15" s="99" t="s">
        <v>27</v>
      </c>
      <c r="J15" s="12" t="str">
        <f>IF('Rekapitulace stavby'!AN11="","",'Rekapitulace stavby'!AN11)</f>
        <v/>
      </c>
      <c r="L15" s="33"/>
    </row>
    <row r="16" spans="2:46" s="1" customFormat="1" ht="6.9" customHeight="1">
      <c r="B16" s="33"/>
      <c r="I16" s="98"/>
      <c r="L16" s="33"/>
    </row>
    <row r="17" spans="2:12" s="1" customFormat="1" ht="12" customHeight="1">
      <c r="B17" s="33"/>
      <c r="D17" s="97" t="s">
        <v>28</v>
      </c>
      <c r="I17" s="99" t="s">
        <v>25</v>
      </c>
      <c r="J17" s="25" t="str">
        <f>'Rekapitulace stavby'!AN13</f>
        <v>Vyplň údaj</v>
      </c>
      <c r="L17" s="33"/>
    </row>
    <row r="18" spans="2:12" s="1" customFormat="1" ht="18" customHeight="1">
      <c r="B18" s="33"/>
      <c r="E18" s="245" t="str">
        <f>'Rekapitulace stavby'!E14</f>
        <v>Vyplň údaj</v>
      </c>
      <c r="F18" s="246"/>
      <c r="G18" s="246"/>
      <c r="H18" s="246"/>
      <c r="I18" s="99" t="s">
        <v>27</v>
      </c>
      <c r="J18" s="25" t="str">
        <f>'Rekapitulace stavby'!AN14</f>
        <v>Vyplň údaj</v>
      </c>
      <c r="L18" s="33"/>
    </row>
    <row r="19" spans="2:12" s="1" customFormat="1" ht="6.9" customHeight="1">
      <c r="B19" s="33"/>
      <c r="I19" s="98"/>
      <c r="L19" s="33"/>
    </row>
    <row r="20" spans="2:12" s="1" customFormat="1" ht="12" customHeight="1">
      <c r="B20" s="33"/>
      <c r="D20" s="97" t="s">
        <v>30</v>
      </c>
      <c r="I20" s="99" t="s">
        <v>25</v>
      </c>
      <c r="J20" s="12" t="str">
        <f>IF('Rekapitulace stavby'!AN16="","",'Rekapitulace stavby'!AN16)</f>
        <v/>
      </c>
      <c r="L20" s="33"/>
    </row>
    <row r="21" spans="2:12" s="1" customFormat="1" ht="18" customHeight="1">
      <c r="B21" s="33"/>
      <c r="E21" s="12" t="str">
        <f>IF('Rekapitulace stavby'!E17="","",'Rekapitulace stavby'!E17)</f>
        <v>Apis s.r.o.</v>
      </c>
      <c r="I21" s="99" t="s">
        <v>27</v>
      </c>
      <c r="J21" s="12" t="str">
        <f>IF('Rekapitulace stavby'!AN17="","",'Rekapitulace stavby'!AN17)</f>
        <v/>
      </c>
      <c r="L21" s="33"/>
    </row>
    <row r="22" spans="2:12" s="1" customFormat="1" ht="6.9" customHeight="1">
      <c r="B22" s="33"/>
      <c r="I22" s="98"/>
      <c r="L22" s="33"/>
    </row>
    <row r="23" spans="2:12" s="1" customFormat="1" ht="12" customHeight="1">
      <c r="B23" s="33"/>
      <c r="D23" s="97" t="s">
        <v>33</v>
      </c>
      <c r="I23" s="99" t="s">
        <v>25</v>
      </c>
      <c r="J23" s="12" t="str">
        <f>IF('Rekapitulace stavby'!AN19="","",'Rekapitulace stavby'!AN19)</f>
        <v/>
      </c>
      <c r="L23" s="33"/>
    </row>
    <row r="24" spans="2:12" s="1" customFormat="1" ht="18" customHeight="1">
      <c r="B24" s="33"/>
      <c r="E24" s="12" t="str">
        <f>IF('Rekapitulace stavby'!E20="","",'Rekapitulace stavby'!E20)</f>
        <v xml:space="preserve"> </v>
      </c>
      <c r="I24" s="99" t="s">
        <v>27</v>
      </c>
      <c r="J24" s="12" t="str">
        <f>IF('Rekapitulace stavby'!AN20="","",'Rekapitulace stavby'!AN20)</f>
        <v/>
      </c>
      <c r="L24" s="33"/>
    </row>
    <row r="25" spans="2:12" s="1" customFormat="1" ht="6.9" customHeight="1">
      <c r="B25" s="33"/>
      <c r="I25" s="98"/>
      <c r="L25" s="33"/>
    </row>
    <row r="26" spans="2:12" s="1" customFormat="1" ht="12" customHeight="1">
      <c r="B26" s="33"/>
      <c r="D26" s="97" t="s">
        <v>35</v>
      </c>
      <c r="I26" s="98"/>
      <c r="L26" s="33"/>
    </row>
    <row r="27" spans="2:12" s="6" customFormat="1" ht="16.5" customHeight="1">
      <c r="B27" s="101"/>
      <c r="E27" s="247" t="s">
        <v>1</v>
      </c>
      <c r="F27" s="247"/>
      <c r="G27" s="247"/>
      <c r="H27" s="247"/>
      <c r="I27" s="102"/>
      <c r="L27" s="101"/>
    </row>
    <row r="28" spans="2:12" s="1" customFormat="1" ht="6.9" customHeight="1">
      <c r="B28" s="33"/>
      <c r="I28" s="98"/>
      <c r="L28" s="33"/>
    </row>
    <row r="29" spans="2:12" s="1" customFormat="1" ht="6.9" customHeight="1">
      <c r="B29" s="33"/>
      <c r="D29" s="51"/>
      <c r="E29" s="51"/>
      <c r="F29" s="51"/>
      <c r="G29" s="51"/>
      <c r="H29" s="51"/>
      <c r="I29" s="103"/>
      <c r="J29" s="51"/>
      <c r="K29" s="51"/>
      <c r="L29" s="33"/>
    </row>
    <row r="30" spans="2:12" s="1" customFormat="1" ht="25.35" customHeight="1">
      <c r="B30" s="33"/>
      <c r="D30" s="104" t="s">
        <v>36</v>
      </c>
      <c r="I30" s="98"/>
      <c r="J30" s="105">
        <f>ROUND(J90, 2)</f>
        <v>0</v>
      </c>
      <c r="L30" s="33"/>
    </row>
    <row r="31" spans="2:12" s="1" customFormat="1" ht="6.9" customHeight="1">
      <c r="B31" s="33"/>
      <c r="D31" s="51"/>
      <c r="E31" s="51"/>
      <c r="F31" s="51"/>
      <c r="G31" s="51"/>
      <c r="H31" s="51"/>
      <c r="I31" s="103"/>
      <c r="J31" s="51"/>
      <c r="K31" s="51"/>
      <c r="L31" s="33"/>
    </row>
    <row r="32" spans="2:12" s="1" customFormat="1" ht="14.4" customHeight="1">
      <c r="B32" s="33"/>
      <c r="F32" s="106" t="s">
        <v>38</v>
      </c>
      <c r="I32" s="107" t="s">
        <v>37</v>
      </c>
      <c r="J32" s="106" t="s">
        <v>39</v>
      </c>
      <c r="L32" s="33"/>
    </row>
    <row r="33" spans="2:12" s="1" customFormat="1" ht="14.4" customHeight="1">
      <c r="B33" s="33"/>
      <c r="D33" s="97" t="s">
        <v>40</v>
      </c>
      <c r="E33" s="97" t="s">
        <v>41</v>
      </c>
      <c r="F33" s="108">
        <f>ROUND((SUM(BE90:BE153)),  2)</f>
        <v>0</v>
      </c>
      <c r="I33" s="109">
        <v>0.21</v>
      </c>
      <c r="J33" s="108">
        <f>ROUND(((SUM(BE90:BE153))*I33),  2)</f>
        <v>0</v>
      </c>
      <c r="L33" s="33"/>
    </row>
    <row r="34" spans="2:12" s="1" customFormat="1" ht="14.4" customHeight="1">
      <c r="B34" s="33"/>
      <c r="E34" s="97" t="s">
        <v>42</v>
      </c>
      <c r="F34" s="108">
        <f>ROUND((SUM(BF90:BF153)),  2)</f>
        <v>0</v>
      </c>
      <c r="I34" s="109">
        <v>0.15</v>
      </c>
      <c r="J34" s="108">
        <f>ROUND(((SUM(BF90:BF153))*I34),  2)</f>
        <v>0</v>
      </c>
      <c r="L34" s="33"/>
    </row>
    <row r="35" spans="2:12" s="1" customFormat="1" ht="14.4" hidden="1" customHeight="1">
      <c r="B35" s="33"/>
      <c r="E35" s="97" t="s">
        <v>43</v>
      </c>
      <c r="F35" s="108">
        <f>ROUND((SUM(BG90:BG153)),  2)</f>
        <v>0</v>
      </c>
      <c r="I35" s="109">
        <v>0.21</v>
      </c>
      <c r="J35" s="108">
        <f>0</f>
        <v>0</v>
      </c>
      <c r="L35" s="33"/>
    </row>
    <row r="36" spans="2:12" s="1" customFormat="1" ht="14.4" hidden="1" customHeight="1">
      <c r="B36" s="33"/>
      <c r="E36" s="97" t="s">
        <v>44</v>
      </c>
      <c r="F36" s="108">
        <f>ROUND((SUM(BH90:BH153)),  2)</f>
        <v>0</v>
      </c>
      <c r="I36" s="109">
        <v>0.15</v>
      </c>
      <c r="J36" s="108">
        <f>0</f>
        <v>0</v>
      </c>
      <c r="L36" s="33"/>
    </row>
    <row r="37" spans="2:12" s="1" customFormat="1" ht="14.4" hidden="1" customHeight="1">
      <c r="B37" s="33"/>
      <c r="E37" s="97" t="s">
        <v>45</v>
      </c>
      <c r="F37" s="108">
        <f>ROUND((SUM(BI90:BI153)),  2)</f>
        <v>0</v>
      </c>
      <c r="I37" s="109">
        <v>0</v>
      </c>
      <c r="J37" s="108">
        <f>0</f>
        <v>0</v>
      </c>
      <c r="L37" s="33"/>
    </row>
    <row r="38" spans="2:12" s="1" customFormat="1" ht="6.9" customHeight="1">
      <c r="B38" s="33"/>
      <c r="I38" s="98"/>
      <c r="L38" s="33"/>
    </row>
    <row r="39" spans="2:12" s="1" customFormat="1" ht="25.35" customHeight="1">
      <c r="B39" s="33"/>
      <c r="C39" s="110"/>
      <c r="D39" s="111" t="s">
        <v>46</v>
      </c>
      <c r="E39" s="112"/>
      <c r="F39" s="112"/>
      <c r="G39" s="113" t="s">
        <v>47</v>
      </c>
      <c r="H39" s="114" t="s">
        <v>48</v>
      </c>
      <c r="I39" s="115"/>
      <c r="J39" s="116">
        <f>SUM(J30:J37)</f>
        <v>0</v>
      </c>
      <c r="K39" s="117"/>
      <c r="L39" s="33"/>
    </row>
    <row r="40" spans="2:12" s="1" customFormat="1" ht="14.4" customHeight="1">
      <c r="B40" s="118"/>
      <c r="C40" s="119"/>
      <c r="D40" s="119"/>
      <c r="E40" s="119"/>
      <c r="F40" s="119"/>
      <c r="G40" s="119"/>
      <c r="H40" s="119"/>
      <c r="I40" s="120"/>
      <c r="J40" s="119"/>
      <c r="K40" s="119"/>
      <c r="L40" s="33"/>
    </row>
    <row r="44" spans="2:12" s="1" customFormat="1" ht="6.9" customHeight="1">
      <c r="B44" s="121"/>
      <c r="C44" s="122"/>
      <c r="D44" s="122"/>
      <c r="E44" s="122"/>
      <c r="F44" s="122"/>
      <c r="G44" s="122"/>
      <c r="H44" s="122"/>
      <c r="I44" s="123"/>
      <c r="J44" s="122"/>
      <c r="K44" s="122"/>
      <c r="L44" s="33"/>
    </row>
    <row r="45" spans="2:12" s="1" customFormat="1" ht="24.9" customHeight="1">
      <c r="B45" s="29"/>
      <c r="C45" s="18" t="s">
        <v>95</v>
      </c>
      <c r="D45" s="30"/>
      <c r="E45" s="30"/>
      <c r="F45" s="30"/>
      <c r="G45" s="30"/>
      <c r="H45" s="30"/>
      <c r="I45" s="98"/>
      <c r="J45" s="30"/>
      <c r="K45" s="30"/>
      <c r="L45" s="33"/>
    </row>
    <row r="46" spans="2:12" s="1" customFormat="1" ht="6.9" customHeight="1">
      <c r="B46" s="29"/>
      <c r="C46" s="30"/>
      <c r="D46" s="30"/>
      <c r="E46" s="30"/>
      <c r="F46" s="30"/>
      <c r="G46" s="30"/>
      <c r="H46" s="30"/>
      <c r="I46" s="98"/>
      <c r="J46" s="30"/>
      <c r="K46" s="30"/>
      <c r="L46" s="33"/>
    </row>
    <row r="47" spans="2:12" s="1" customFormat="1" ht="12" customHeight="1">
      <c r="B47" s="29"/>
      <c r="C47" s="24" t="s">
        <v>16</v>
      </c>
      <c r="D47" s="30"/>
      <c r="E47" s="30"/>
      <c r="F47" s="30"/>
      <c r="G47" s="30"/>
      <c r="H47" s="30"/>
      <c r="I47" s="98"/>
      <c r="J47" s="30"/>
      <c r="K47" s="30"/>
      <c r="L47" s="33"/>
    </row>
    <row r="48" spans="2:12" s="1" customFormat="1" ht="16.5" customHeight="1">
      <c r="B48" s="29"/>
      <c r="C48" s="30"/>
      <c r="D48" s="30"/>
      <c r="E48" s="239" t="str">
        <f>E7</f>
        <v>Stavba č.3295 TV Horní Počernice, etapa 0012 IS ostatní - Libuňská chodník</v>
      </c>
      <c r="F48" s="240"/>
      <c r="G48" s="240"/>
      <c r="H48" s="240"/>
      <c r="I48" s="98"/>
      <c r="J48" s="30"/>
      <c r="K48" s="30"/>
      <c r="L48" s="33"/>
    </row>
    <row r="49" spans="2:47" s="1" customFormat="1" ht="12" customHeight="1">
      <c r="B49" s="29"/>
      <c r="C49" s="24" t="s">
        <v>91</v>
      </c>
      <c r="D49" s="30"/>
      <c r="E49" s="30"/>
      <c r="F49" s="30"/>
      <c r="G49" s="30"/>
      <c r="H49" s="30"/>
      <c r="I49" s="98"/>
      <c r="J49" s="30"/>
      <c r="K49" s="30"/>
      <c r="L49" s="33"/>
    </row>
    <row r="50" spans="2:47" s="1" customFormat="1" ht="16.5" customHeight="1">
      <c r="B50" s="29"/>
      <c r="C50" s="30"/>
      <c r="D50" s="30"/>
      <c r="E50" s="224" t="str">
        <f>E9</f>
        <v>101 - SO 101 - Komunikace - chodník</v>
      </c>
      <c r="F50" s="223"/>
      <c r="G50" s="223"/>
      <c r="H50" s="223"/>
      <c r="I50" s="98"/>
      <c r="J50" s="30"/>
      <c r="K50" s="30"/>
      <c r="L50" s="33"/>
    </row>
    <row r="51" spans="2:47" s="1" customFormat="1" ht="6.9" customHeight="1">
      <c r="B51" s="29"/>
      <c r="C51" s="30"/>
      <c r="D51" s="30"/>
      <c r="E51" s="30"/>
      <c r="F51" s="30"/>
      <c r="G51" s="30"/>
      <c r="H51" s="30"/>
      <c r="I51" s="98"/>
      <c r="J51" s="30"/>
      <c r="K51" s="30"/>
      <c r="L51" s="33"/>
    </row>
    <row r="52" spans="2:47" s="1" customFormat="1" ht="12" customHeight="1">
      <c r="B52" s="29"/>
      <c r="C52" s="24" t="s">
        <v>20</v>
      </c>
      <c r="D52" s="30"/>
      <c r="E52" s="30"/>
      <c r="F52" s="22" t="str">
        <f>F12</f>
        <v xml:space="preserve"> </v>
      </c>
      <c r="G52" s="30"/>
      <c r="H52" s="30"/>
      <c r="I52" s="99" t="s">
        <v>22</v>
      </c>
      <c r="J52" s="50" t="str">
        <f>IF(J12="","",J12)</f>
        <v>5. 6. 2019</v>
      </c>
      <c r="K52" s="30"/>
      <c r="L52" s="33"/>
    </row>
    <row r="53" spans="2:47" s="1" customFormat="1" ht="6.9" customHeight="1">
      <c r="B53" s="29"/>
      <c r="C53" s="30"/>
      <c r="D53" s="30"/>
      <c r="E53" s="30"/>
      <c r="F53" s="30"/>
      <c r="G53" s="30"/>
      <c r="H53" s="30"/>
      <c r="I53" s="98"/>
      <c r="J53" s="30"/>
      <c r="K53" s="30"/>
      <c r="L53" s="33"/>
    </row>
    <row r="54" spans="2:47" s="1" customFormat="1" ht="13.65" customHeight="1">
      <c r="B54" s="29"/>
      <c r="C54" s="24" t="s">
        <v>24</v>
      </c>
      <c r="D54" s="30"/>
      <c r="E54" s="30"/>
      <c r="F54" s="22" t="str">
        <f>E15</f>
        <v>Městská část Praha 20</v>
      </c>
      <c r="G54" s="30"/>
      <c r="H54" s="30"/>
      <c r="I54" s="99" t="s">
        <v>30</v>
      </c>
      <c r="J54" s="27" t="str">
        <f>E21</f>
        <v>Apis s.r.o.</v>
      </c>
      <c r="K54" s="30"/>
      <c r="L54" s="33"/>
    </row>
    <row r="55" spans="2:47" s="1" customFormat="1" ht="13.65" customHeight="1">
      <c r="B55" s="29"/>
      <c r="C55" s="24" t="s">
        <v>28</v>
      </c>
      <c r="D55" s="30"/>
      <c r="E55" s="30"/>
      <c r="F55" s="22" t="str">
        <f>IF(E18="","",E18)</f>
        <v>Vyplň údaj</v>
      </c>
      <c r="G55" s="30"/>
      <c r="H55" s="30"/>
      <c r="I55" s="99" t="s">
        <v>33</v>
      </c>
      <c r="J55" s="27" t="str">
        <f>E24</f>
        <v xml:space="preserve"> </v>
      </c>
      <c r="K55" s="30"/>
      <c r="L55" s="33"/>
    </row>
    <row r="56" spans="2:47" s="1" customFormat="1" ht="10.35" customHeight="1">
      <c r="B56" s="29"/>
      <c r="C56" s="30"/>
      <c r="D56" s="30"/>
      <c r="E56" s="30"/>
      <c r="F56" s="30"/>
      <c r="G56" s="30"/>
      <c r="H56" s="30"/>
      <c r="I56" s="98"/>
      <c r="J56" s="30"/>
      <c r="K56" s="30"/>
      <c r="L56" s="33"/>
    </row>
    <row r="57" spans="2:47" s="1" customFormat="1" ht="29.25" customHeight="1">
      <c r="B57" s="29"/>
      <c r="C57" s="124" t="s">
        <v>96</v>
      </c>
      <c r="D57" s="125"/>
      <c r="E57" s="125"/>
      <c r="F57" s="125"/>
      <c r="G57" s="125"/>
      <c r="H57" s="125"/>
      <c r="I57" s="126"/>
      <c r="J57" s="127" t="s">
        <v>97</v>
      </c>
      <c r="K57" s="125"/>
      <c r="L57" s="33"/>
    </row>
    <row r="58" spans="2:47" s="1" customFormat="1" ht="10.35" customHeight="1">
      <c r="B58" s="29"/>
      <c r="C58" s="30"/>
      <c r="D58" s="30"/>
      <c r="E58" s="30"/>
      <c r="F58" s="30"/>
      <c r="G58" s="30"/>
      <c r="H58" s="30"/>
      <c r="I58" s="98"/>
      <c r="J58" s="30"/>
      <c r="K58" s="30"/>
      <c r="L58" s="33"/>
    </row>
    <row r="59" spans="2:47" s="1" customFormat="1" ht="22.8" customHeight="1">
      <c r="B59" s="29"/>
      <c r="C59" s="128" t="s">
        <v>98</v>
      </c>
      <c r="D59" s="30"/>
      <c r="E59" s="30"/>
      <c r="F59" s="30"/>
      <c r="G59" s="30"/>
      <c r="H59" s="30"/>
      <c r="I59" s="98"/>
      <c r="J59" s="68">
        <f>J90</f>
        <v>0</v>
      </c>
      <c r="K59" s="30"/>
      <c r="L59" s="33"/>
      <c r="AU59" s="12" t="s">
        <v>99</v>
      </c>
    </row>
    <row r="60" spans="2:47" s="7" customFormat="1" ht="24.9" customHeight="1">
      <c r="B60" s="129"/>
      <c r="C60" s="130"/>
      <c r="D60" s="131" t="s">
        <v>100</v>
      </c>
      <c r="E60" s="132"/>
      <c r="F60" s="132"/>
      <c r="G60" s="132"/>
      <c r="H60" s="132"/>
      <c r="I60" s="133"/>
      <c r="J60" s="134">
        <f>J91</f>
        <v>0</v>
      </c>
      <c r="K60" s="130"/>
      <c r="L60" s="135"/>
    </row>
    <row r="61" spans="2:47" s="8" customFormat="1" ht="19.95" customHeight="1">
      <c r="B61" s="136"/>
      <c r="C61" s="137"/>
      <c r="D61" s="138" t="s">
        <v>101</v>
      </c>
      <c r="E61" s="139"/>
      <c r="F61" s="139"/>
      <c r="G61" s="139"/>
      <c r="H61" s="139"/>
      <c r="I61" s="140"/>
      <c r="J61" s="141">
        <f>J92</f>
        <v>0</v>
      </c>
      <c r="K61" s="137"/>
      <c r="L61" s="142"/>
    </row>
    <row r="62" spans="2:47" s="8" customFormat="1" ht="19.95" customHeight="1">
      <c r="B62" s="136"/>
      <c r="C62" s="137"/>
      <c r="D62" s="138" t="s">
        <v>361</v>
      </c>
      <c r="E62" s="139"/>
      <c r="F62" s="139"/>
      <c r="G62" s="139"/>
      <c r="H62" s="139"/>
      <c r="I62" s="140"/>
      <c r="J62" s="141">
        <f>J110</f>
        <v>0</v>
      </c>
      <c r="K62" s="137"/>
      <c r="L62" s="142"/>
    </row>
    <row r="63" spans="2:47" s="8" customFormat="1" ht="19.95" customHeight="1">
      <c r="B63" s="136"/>
      <c r="C63" s="137"/>
      <c r="D63" s="138" t="s">
        <v>362</v>
      </c>
      <c r="E63" s="139"/>
      <c r="F63" s="139"/>
      <c r="G63" s="139"/>
      <c r="H63" s="139"/>
      <c r="I63" s="140"/>
      <c r="J63" s="141">
        <f>J115</f>
        <v>0</v>
      </c>
      <c r="K63" s="137"/>
      <c r="L63" s="142"/>
    </row>
    <row r="64" spans="2:47" s="8" customFormat="1" ht="19.95" customHeight="1">
      <c r="B64" s="136"/>
      <c r="C64" s="137"/>
      <c r="D64" s="138" t="s">
        <v>363</v>
      </c>
      <c r="E64" s="139"/>
      <c r="F64" s="139"/>
      <c r="G64" s="139"/>
      <c r="H64" s="139"/>
      <c r="I64" s="140"/>
      <c r="J64" s="141">
        <f>J122</f>
        <v>0</v>
      </c>
      <c r="K64" s="137"/>
      <c r="L64" s="142"/>
    </row>
    <row r="65" spans="2:12" s="8" customFormat="1" ht="19.95" customHeight="1">
      <c r="B65" s="136"/>
      <c r="C65" s="137"/>
      <c r="D65" s="138" t="s">
        <v>364</v>
      </c>
      <c r="E65" s="139"/>
      <c r="F65" s="139"/>
      <c r="G65" s="139"/>
      <c r="H65" s="139"/>
      <c r="I65" s="140"/>
      <c r="J65" s="141">
        <f>J136</f>
        <v>0</v>
      </c>
      <c r="K65" s="137"/>
      <c r="L65" s="142"/>
    </row>
    <row r="66" spans="2:12" s="8" customFormat="1" ht="19.95" customHeight="1">
      <c r="B66" s="136"/>
      <c r="C66" s="137"/>
      <c r="D66" s="138" t="s">
        <v>104</v>
      </c>
      <c r="E66" s="139"/>
      <c r="F66" s="139"/>
      <c r="G66" s="139"/>
      <c r="H66" s="139"/>
      <c r="I66" s="140"/>
      <c r="J66" s="141">
        <f>J141</f>
        <v>0</v>
      </c>
      <c r="K66" s="137"/>
      <c r="L66" s="142"/>
    </row>
    <row r="67" spans="2:12" s="7" customFormat="1" ht="24.9" customHeight="1">
      <c r="B67" s="129"/>
      <c r="C67" s="130"/>
      <c r="D67" s="131" t="s">
        <v>105</v>
      </c>
      <c r="E67" s="132"/>
      <c r="F67" s="132"/>
      <c r="G67" s="132"/>
      <c r="H67" s="132"/>
      <c r="I67" s="133"/>
      <c r="J67" s="134">
        <f>J143</f>
        <v>0</v>
      </c>
      <c r="K67" s="130"/>
      <c r="L67" s="135"/>
    </row>
    <row r="68" spans="2:12" s="8" customFormat="1" ht="19.95" customHeight="1">
      <c r="B68" s="136"/>
      <c r="C68" s="137"/>
      <c r="D68" s="138" t="s">
        <v>336</v>
      </c>
      <c r="E68" s="139"/>
      <c r="F68" s="139"/>
      <c r="G68" s="139"/>
      <c r="H68" s="139"/>
      <c r="I68" s="140"/>
      <c r="J68" s="141">
        <f>J144</f>
        <v>0</v>
      </c>
      <c r="K68" s="137"/>
      <c r="L68" s="142"/>
    </row>
    <row r="69" spans="2:12" s="8" customFormat="1" ht="19.95" customHeight="1">
      <c r="B69" s="136"/>
      <c r="C69" s="137"/>
      <c r="D69" s="138" t="s">
        <v>106</v>
      </c>
      <c r="E69" s="139"/>
      <c r="F69" s="139"/>
      <c r="G69" s="139"/>
      <c r="H69" s="139"/>
      <c r="I69" s="140"/>
      <c r="J69" s="141">
        <f>J148</f>
        <v>0</v>
      </c>
      <c r="K69" s="137"/>
      <c r="L69" s="142"/>
    </row>
    <row r="70" spans="2:12" s="8" customFormat="1" ht="19.95" customHeight="1">
      <c r="B70" s="136"/>
      <c r="C70" s="137"/>
      <c r="D70" s="138" t="s">
        <v>365</v>
      </c>
      <c r="E70" s="139"/>
      <c r="F70" s="139"/>
      <c r="G70" s="139"/>
      <c r="H70" s="139"/>
      <c r="I70" s="140"/>
      <c r="J70" s="141">
        <f>J151</f>
        <v>0</v>
      </c>
      <c r="K70" s="137"/>
      <c r="L70" s="142"/>
    </row>
    <row r="71" spans="2:12" s="1" customFormat="1" ht="21.75" customHeight="1">
      <c r="B71" s="29"/>
      <c r="C71" s="30"/>
      <c r="D71" s="30"/>
      <c r="E71" s="30"/>
      <c r="F71" s="30"/>
      <c r="G71" s="30"/>
      <c r="H71" s="30"/>
      <c r="I71" s="98"/>
      <c r="J71" s="30"/>
      <c r="K71" s="30"/>
      <c r="L71" s="33"/>
    </row>
    <row r="72" spans="2:12" s="1" customFormat="1" ht="6.9" customHeight="1">
      <c r="B72" s="41"/>
      <c r="C72" s="42"/>
      <c r="D72" s="42"/>
      <c r="E72" s="42"/>
      <c r="F72" s="42"/>
      <c r="G72" s="42"/>
      <c r="H72" s="42"/>
      <c r="I72" s="120"/>
      <c r="J72" s="42"/>
      <c r="K72" s="42"/>
      <c r="L72" s="33"/>
    </row>
    <row r="76" spans="2:12" s="1" customFormat="1" ht="6.9" customHeight="1">
      <c r="B76" s="43"/>
      <c r="C76" s="44"/>
      <c r="D76" s="44"/>
      <c r="E76" s="44"/>
      <c r="F76" s="44"/>
      <c r="G76" s="44"/>
      <c r="H76" s="44"/>
      <c r="I76" s="123"/>
      <c r="J76" s="44"/>
      <c r="K76" s="44"/>
      <c r="L76" s="33"/>
    </row>
    <row r="77" spans="2:12" s="1" customFormat="1" ht="24.9" customHeight="1">
      <c r="B77" s="29"/>
      <c r="C77" s="18" t="s">
        <v>107</v>
      </c>
      <c r="D77" s="30"/>
      <c r="E77" s="30"/>
      <c r="F77" s="30"/>
      <c r="G77" s="30"/>
      <c r="H77" s="30"/>
      <c r="I77" s="98"/>
      <c r="J77" s="30"/>
      <c r="K77" s="30"/>
      <c r="L77" s="33"/>
    </row>
    <row r="78" spans="2:12" s="1" customFormat="1" ht="6.9" customHeight="1">
      <c r="B78" s="29"/>
      <c r="C78" s="30"/>
      <c r="D78" s="30"/>
      <c r="E78" s="30"/>
      <c r="F78" s="30"/>
      <c r="G78" s="30"/>
      <c r="H78" s="30"/>
      <c r="I78" s="98"/>
      <c r="J78" s="30"/>
      <c r="K78" s="30"/>
      <c r="L78" s="33"/>
    </row>
    <row r="79" spans="2:12" s="1" customFormat="1" ht="12" customHeight="1">
      <c r="B79" s="29"/>
      <c r="C79" s="24" t="s">
        <v>16</v>
      </c>
      <c r="D79" s="30"/>
      <c r="E79" s="30"/>
      <c r="F79" s="30"/>
      <c r="G79" s="30"/>
      <c r="H79" s="30"/>
      <c r="I79" s="98"/>
      <c r="J79" s="30"/>
      <c r="K79" s="30"/>
      <c r="L79" s="33"/>
    </row>
    <row r="80" spans="2:12" s="1" customFormat="1" ht="16.5" customHeight="1">
      <c r="B80" s="29"/>
      <c r="C80" s="30"/>
      <c r="D80" s="30"/>
      <c r="E80" s="239" t="str">
        <f>E7</f>
        <v>Stavba č.3295 TV Horní Počernice, etapa 0012 IS ostatní - Libuňská chodník</v>
      </c>
      <c r="F80" s="240"/>
      <c r="G80" s="240"/>
      <c r="H80" s="240"/>
      <c r="I80" s="98"/>
      <c r="J80" s="30"/>
      <c r="K80" s="30"/>
      <c r="L80" s="33"/>
    </row>
    <row r="81" spans="2:65" s="1" customFormat="1" ht="12" customHeight="1">
      <c r="B81" s="29"/>
      <c r="C81" s="24" t="s">
        <v>91</v>
      </c>
      <c r="D81" s="30"/>
      <c r="E81" s="30"/>
      <c r="F81" s="30"/>
      <c r="G81" s="30"/>
      <c r="H81" s="30"/>
      <c r="I81" s="98"/>
      <c r="J81" s="30"/>
      <c r="K81" s="30"/>
      <c r="L81" s="33"/>
    </row>
    <row r="82" spans="2:65" s="1" customFormat="1" ht="16.5" customHeight="1">
      <c r="B82" s="29"/>
      <c r="C82" s="30"/>
      <c r="D82" s="30"/>
      <c r="E82" s="224" t="str">
        <f>E9</f>
        <v>101 - SO 101 - Komunikace - chodník</v>
      </c>
      <c r="F82" s="223"/>
      <c r="G82" s="223"/>
      <c r="H82" s="223"/>
      <c r="I82" s="98"/>
      <c r="J82" s="30"/>
      <c r="K82" s="30"/>
      <c r="L82" s="33"/>
    </row>
    <row r="83" spans="2:65" s="1" customFormat="1" ht="6.9" customHeight="1">
      <c r="B83" s="29"/>
      <c r="C83" s="30"/>
      <c r="D83" s="30"/>
      <c r="E83" s="30"/>
      <c r="F83" s="30"/>
      <c r="G83" s="30"/>
      <c r="H83" s="30"/>
      <c r="I83" s="98"/>
      <c r="J83" s="30"/>
      <c r="K83" s="30"/>
      <c r="L83" s="33"/>
    </row>
    <row r="84" spans="2:65" s="1" customFormat="1" ht="12" customHeight="1">
      <c r="B84" s="29"/>
      <c r="C84" s="24" t="s">
        <v>20</v>
      </c>
      <c r="D84" s="30"/>
      <c r="E84" s="30"/>
      <c r="F84" s="22" t="str">
        <f>F12</f>
        <v xml:space="preserve"> </v>
      </c>
      <c r="G84" s="30"/>
      <c r="H84" s="30"/>
      <c r="I84" s="99" t="s">
        <v>22</v>
      </c>
      <c r="J84" s="50" t="str">
        <f>IF(J12="","",J12)</f>
        <v>5. 6. 2019</v>
      </c>
      <c r="K84" s="30"/>
      <c r="L84" s="33"/>
    </row>
    <row r="85" spans="2:65" s="1" customFormat="1" ht="6.9" customHeight="1">
      <c r="B85" s="29"/>
      <c r="C85" s="30"/>
      <c r="D85" s="30"/>
      <c r="E85" s="30"/>
      <c r="F85" s="30"/>
      <c r="G85" s="30"/>
      <c r="H85" s="30"/>
      <c r="I85" s="98"/>
      <c r="J85" s="30"/>
      <c r="K85" s="30"/>
      <c r="L85" s="33"/>
    </row>
    <row r="86" spans="2:65" s="1" customFormat="1" ht="13.65" customHeight="1">
      <c r="B86" s="29"/>
      <c r="C86" s="24" t="s">
        <v>24</v>
      </c>
      <c r="D86" s="30"/>
      <c r="E86" s="30"/>
      <c r="F86" s="22" t="str">
        <f>E15</f>
        <v>Městská část Praha 20</v>
      </c>
      <c r="G86" s="30"/>
      <c r="H86" s="30"/>
      <c r="I86" s="99" t="s">
        <v>30</v>
      </c>
      <c r="J86" s="27" t="str">
        <f>E21</f>
        <v>Apis s.r.o.</v>
      </c>
      <c r="K86" s="30"/>
      <c r="L86" s="33"/>
    </row>
    <row r="87" spans="2:65" s="1" customFormat="1" ht="13.65" customHeight="1">
      <c r="B87" s="29"/>
      <c r="C87" s="24" t="s">
        <v>28</v>
      </c>
      <c r="D87" s="30"/>
      <c r="E87" s="30"/>
      <c r="F87" s="22" t="str">
        <f>IF(E18="","",E18)</f>
        <v>Vyplň údaj</v>
      </c>
      <c r="G87" s="30"/>
      <c r="H87" s="30"/>
      <c r="I87" s="99" t="s">
        <v>33</v>
      </c>
      <c r="J87" s="27" t="str">
        <f>E24</f>
        <v xml:space="preserve"> </v>
      </c>
      <c r="K87" s="30"/>
      <c r="L87" s="33"/>
    </row>
    <row r="88" spans="2:65" s="1" customFormat="1" ht="10.35" customHeight="1">
      <c r="B88" s="29"/>
      <c r="C88" s="30"/>
      <c r="D88" s="30"/>
      <c r="E88" s="30"/>
      <c r="F88" s="30"/>
      <c r="G88" s="30"/>
      <c r="H88" s="30"/>
      <c r="I88" s="98"/>
      <c r="J88" s="30"/>
      <c r="K88" s="30"/>
      <c r="L88" s="33"/>
    </row>
    <row r="89" spans="2:65" s="9" customFormat="1" ht="29.25" customHeight="1">
      <c r="B89" s="143"/>
      <c r="C89" s="144" t="s">
        <v>108</v>
      </c>
      <c r="D89" s="145" t="s">
        <v>55</v>
      </c>
      <c r="E89" s="145" t="s">
        <v>51</v>
      </c>
      <c r="F89" s="145" t="s">
        <v>52</v>
      </c>
      <c r="G89" s="145" t="s">
        <v>109</v>
      </c>
      <c r="H89" s="145" t="s">
        <v>110</v>
      </c>
      <c r="I89" s="146" t="s">
        <v>111</v>
      </c>
      <c r="J89" s="147" t="s">
        <v>97</v>
      </c>
      <c r="K89" s="148" t="s">
        <v>112</v>
      </c>
      <c r="L89" s="149"/>
      <c r="M89" s="59" t="s">
        <v>1</v>
      </c>
      <c r="N89" s="60" t="s">
        <v>40</v>
      </c>
      <c r="O89" s="60" t="s">
        <v>113</v>
      </c>
      <c r="P89" s="60" t="s">
        <v>114</v>
      </c>
      <c r="Q89" s="60" t="s">
        <v>115</v>
      </c>
      <c r="R89" s="60" t="s">
        <v>116</v>
      </c>
      <c r="S89" s="60" t="s">
        <v>117</v>
      </c>
      <c r="T89" s="61" t="s">
        <v>118</v>
      </c>
    </row>
    <row r="90" spans="2:65" s="1" customFormat="1" ht="22.8" customHeight="1">
      <c r="B90" s="29"/>
      <c r="C90" s="66" t="s">
        <v>119</v>
      </c>
      <c r="D90" s="30"/>
      <c r="E90" s="30"/>
      <c r="F90" s="30"/>
      <c r="G90" s="30"/>
      <c r="H90" s="30"/>
      <c r="I90" s="98"/>
      <c r="J90" s="150">
        <f>BK90</f>
        <v>0</v>
      </c>
      <c r="K90" s="30"/>
      <c r="L90" s="33"/>
      <c r="M90" s="62"/>
      <c r="N90" s="63"/>
      <c r="O90" s="63"/>
      <c r="P90" s="151">
        <f>P91+P143</f>
        <v>0</v>
      </c>
      <c r="Q90" s="63"/>
      <c r="R90" s="151">
        <f>R91+R143</f>
        <v>116.86853349999998</v>
      </c>
      <c r="S90" s="63"/>
      <c r="T90" s="152">
        <f>T91+T143</f>
        <v>132.6</v>
      </c>
      <c r="AT90" s="12" t="s">
        <v>69</v>
      </c>
      <c r="AU90" s="12" t="s">
        <v>99</v>
      </c>
      <c r="BK90" s="153">
        <f>BK91+BK143</f>
        <v>0</v>
      </c>
    </row>
    <row r="91" spans="2:65" s="10" customFormat="1" ht="25.95" customHeight="1">
      <c r="B91" s="154"/>
      <c r="C91" s="155"/>
      <c r="D91" s="156" t="s">
        <v>69</v>
      </c>
      <c r="E91" s="157" t="s">
        <v>120</v>
      </c>
      <c r="F91" s="157" t="s">
        <v>121</v>
      </c>
      <c r="G91" s="155"/>
      <c r="H91" s="155"/>
      <c r="I91" s="158"/>
      <c r="J91" s="159">
        <f>BK91</f>
        <v>0</v>
      </c>
      <c r="K91" s="155"/>
      <c r="L91" s="160"/>
      <c r="M91" s="161"/>
      <c r="N91" s="162"/>
      <c r="O91" s="162"/>
      <c r="P91" s="163">
        <f>P92+P110+P115+P122+P136+P141</f>
        <v>0</v>
      </c>
      <c r="Q91" s="162"/>
      <c r="R91" s="163">
        <f>R92+R110+R115+R122+R136+R141</f>
        <v>116.86853349999998</v>
      </c>
      <c r="S91" s="162"/>
      <c r="T91" s="164">
        <f>T92+T110+T115+T122+T136+T141</f>
        <v>132.6</v>
      </c>
      <c r="AR91" s="165" t="s">
        <v>78</v>
      </c>
      <c r="AT91" s="166" t="s">
        <v>69</v>
      </c>
      <c r="AU91" s="166" t="s">
        <v>70</v>
      </c>
      <c r="AY91" s="165" t="s">
        <v>122</v>
      </c>
      <c r="BK91" s="167">
        <f>BK92+BK110+BK115+BK122+BK136+BK141</f>
        <v>0</v>
      </c>
    </row>
    <row r="92" spans="2:65" s="10" customFormat="1" ht="22.8" customHeight="1">
      <c r="B92" s="154"/>
      <c r="C92" s="155"/>
      <c r="D92" s="156" t="s">
        <v>69</v>
      </c>
      <c r="E92" s="168" t="s">
        <v>78</v>
      </c>
      <c r="F92" s="168" t="s">
        <v>123</v>
      </c>
      <c r="G92" s="155"/>
      <c r="H92" s="155"/>
      <c r="I92" s="158"/>
      <c r="J92" s="169">
        <f>BK92</f>
        <v>0</v>
      </c>
      <c r="K92" s="155"/>
      <c r="L92" s="160"/>
      <c r="M92" s="161"/>
      <c r="N92" s="162"/>
      <c r="O92" s="162"/>
      <c r="P92" s="163">
        <f>SUM(P93:P109)</f>
        <v>0</v>
      </c>
      <c r="Q92" s="162"/>
      <c r="R92" s="163">
        <f>SUM(R93:R109)</f>
        <v>6.5100000000000002E-3</v>
      </c>
      <c r="S92" s="162"/>
      <c r="T92" s="164">
        <f>SUM(T93:T109)</f>
        <v>132.6</v>
      </c>
      <c r="AR92" s="165" t="s">
        <v>78</v>
      </c>
      <c r="AT92" s="166" t="s">
        <v>69</v>
      </c>
      <c r="AU92" s="166" t="s">
        <v>78</v>
      </c>
      <c r="AY92" s="165" t="s">
        <v>122</v>
      </c>
      <c r="BK92" s="167">
        <f>SUM(BK93:BK109)</f>
        <v>0</v>
      </c>
    </row>
    <row r="93" spans="2:65" s="1" customFormat="1" ht="16.5" customHeight="1">
      <c r="B93" s="29"/>
      <c r="C93" s="170" t="s">
        <v>366</v>
      </c>
      <c r="D93" s="170" t="s">
        <v>124</v>
      </c>
      <c r="E93" s="171" t="s">
        <v>367</v>
      </c>
      <c r="F93" s="172" t="s">
        <v>368</v>
      </c>
      <c r="G93" s="173" t="s">
        <v>154</v>
      </c>
      <c r="H93" s="174">
        <v>442</v>
      </c>
      <c r="I93" s="175"/>
      <c r="J93" s="176">
        <f>ROUND(I93*H93,2)</f>
        <v>0</v>
      </c>
      <c r="K93" s="172" t="s">
        <v>134</v>
      </c>
      <c r="L93" s="33"/>
      <c r="M93" s="177" t="s">
        <v>1</v>
      </c>
      <c r="N93" s="178" t="s">
        <v>41</v>
      </c>
      <c r="O93" s="55"/>
      <c r="P93" s="179">
        <f>O93*H93</f>
        <v>0</v>
      </c>
      <c r="Q93" s="179">
        <v>0</v>
      </c>
      <c r="R93" s="179">
        <f>Q93*H93</f>
        <v>0</v>
      </c>
      <c r="S93" s="179">
        <v>0.3</v>
      </c>
      <c r="T93" s="180">
        <f>S93*H93</f>
        <v>132.6</v>
      </c>
      <c r="AR93" s="12" t="s">
        <v>129</v>
      </c>
      <c r="AT93" s="12" t="s">
        <v>124</v>
      </c>
      <c r="AU93" s="12" t="s">
        <v>80</v>
      </c>
      <c r="AY93" s="12" t="s">
        <v>122</v>
      </c>
      <c r="BE93" s="181">
        <f>IF(N93="základní",J93,0)</f>
        <v>0</v>
      </c>
      <c r="BF93" s="181">
        <f>IF(N93="snížená",J93,0)</f>
        <v>0</v>
      </c>
      <c r="BG93" s="181">
        <f>IF(N93="zákl. přenesená",J93,0)</f>
        <v>0</v>
      </c>
      <c r="BH93" s="181">
        <f>IF(N93="sníž. přenesená",J93,0)</f>
        <v>0</v>
      </c>
      <c r="BI93" s="181">
        <f>IF(N93="nulová",J93,0)</f>
        <v>0</v>
      </c>
      <c r="BJ93" s="12" t="s">
        <v>78</v>
      </c>
      <c r="BK93" s="181">
        <f>ROUND(I93*H93,2)</f>
        <v>0</v>
      </c>
      <c r="BL93" s="12" t="s">
        <v>129</v>
      </c>
      <c r="BM93" s="12" t="s">
        <v>369</v>
      </c>
    </row>
    <row r="94" spans="2:65" s="1" customFormat="1" ht="16.5" customHeight="1">
      <c r="B94" s="29"/>
      <c r="C94" s="170" t="s">
        <v>7</v>
      </c>
      <c r="D94" s="170" t="s">
        <v>124</v>
      </c>
      <c r="E94" s="171" t="s">
        <v>370</v>
      </c>
      <c r="F94" s="172" t="s">
        <v>371</v>
      </c>
      <c r="G94" s="173" t="s">
        <v>127</v>
      </c>
      <c r="H94" s="174">
        <v>86.82</v>
      </c>
      <c r="I94" s="175"/>
      <c r="J94" s="176">
        <f>ROUND(I94*H94,2)</f>
        <v>0</v>
      </c>
      <c r="K94" s="172" t="s">
        <v>272</v>
      </c>
      <c r="L94" s="33"/>
      <c r="M94" s="177" t="s">
        <v>1</v>
      </c>
      <c r="N94" s="178" t="s">
        <v>41</v>
      </c>
      <c r="O94" s="55"/>
      <c r="P94" s="179">
        <f>O94*H94</f>
        <v>0</v>
      </c>
      <c r="Q94" s="179">
        <v>0</v>
      </c>
      <c r="R94" s="179">
        <f>Q94*H94</f>
        <v>0</v>
      </c>
      <c r="S94" s="179">
        <v>0</v>
      </c>
      <c r="T94" s="180">
        <f>S94*H94</f>
        <v>0</v>
      </c>
      <c r="AR94" s="12" t="s">
        <v>129</v>
      </c>
      <c r="AT94" s="12" t="s">
        <v>124</v>
      </c>
      <c r="AU94" s="12" t="s">
        <v>80</v>
      </c>
      <c r="AY94" s="12" t="s">
        <v>122</v>
      </c>
      <c r="BE94" s="181">
        <f>IF(N94="základní",J94,0)</f>
        <v>0</v>
      </c>
      <c r="BF94" s="181">
        <f>IF(N94="snížená",J94,0)</f>
        <v>0</v>
      </c>
      <c r="BG94" s="181">
        <f>IF(N94="zákl. přenesená",J94,0)</f>
        <v>0</v>
      </c>
      <c r="BH94" s="181">
        <f>IF(N94="sníž. přenesená",J94,0)</f>
        <v>0</v>
      </c>
      <c r="BI94" s="181">
        <f>IF(N94="nulová",J94,0)</f>
        <v>0</v>
      </c>
      <c r="BJ94" s="12" t="s">
        <v>78</v>
      </c>
      <c r="BK94" s="181">
        <f>ROUND(I94*H94,2)</f>
        <v>0</v>
      </c>
      <c r="BL94" s="12" t="s">
        <v>129</v>
      </c>
      <c r="BM94" s="12" t="s">
        <v>372</v>
      </c>
    </row>
    <row r="95" spans="2:65" s="1" customFormat="1" ht="38.4">
      <c r="B95" s="29"/>
      <c r="C95" s="30"/>
      <c r="D95" s="182" t="s">
        <v>136</v>
      </c>
      <c r="E95" s="30"/>
      <c r="F95" s="183" t="s">
        <v>373</v>
      </c>
      <c r="G95" s="30"/>
      <c r="H95" s="30"/>
      <c r="I95" s="98"/>
      <c r="J95" s="30"/>
      <c r="K95" s="30"/>
      <c r="L95" s="33"/>
      <c r="M95" s="184"/>
      <c r="N95" s="55"/>
      <c r="O95" s="55"/>
      <c r="P95" s="55"/>
      <c r="Q95" s="55"/>
      <c r="R95" s="55"/>
      <c r="S95" s="55"/>
      <c r="T95" s="56"/>
      <c r="AT95" s="12" t="s">
        <v>136</v>
      </c>
      <c r="AU95" s="12" t="s">
        <v>80</v>
      </c>
    </row>
    <row r="96" spans="2:65" s="1" customFormat="1" ht="16.5" customHeight="1">
      <c r="B96" s="29"/>
      <c r="C96" s="170" t="s">
        <v>374</v>
      </c>
      <c r="D96" s="170" t="s">
        <v>124</v>
      </c>
      <c r="E96" s="171" t="s">
        <v>375</v>
      </c>
      <c r="F96" s="172" t="s">
        <v>376</v>
      </c>
      <c r="G96" s="173" t="s">
        <v>127</v>
      </c>
      <c r="H96" s="174">
        <v>86.82</v>
      </c>
      <c r="I96" s="175"/>
      <c r="J96" s="176">
        <f>ROUND(I96*H96,2)</f>
        <v>0</v>
      </c>
      <c r="K96" s="172" t="s">
        <v>128</v>
      </c>
      <c r="L96" s="33"/>
      <c r="M96" s="177" t="s">
        <v>1</v>
      </c>
      <c r="N96" s="178" t="s">
        <v>41</v>
      </c>
      <c r="O96" s="55"/>
      <c r="P96" s="179">
        <f>O96*H96</f>
        <v>0</v>
      </c>
      <c r="Q96" s="179">
        <v>0</v>
      </c>
      <c r="R96" s="179">
        <f>Q96*H96</f>
        <v>0</v>
      </c>
      <c r="S96" s="179">
        <v>0</v>
      </c>
      <c r="T96" s="180">
        <f>S96*H96</f>
        <v>0</v>
      </c>
      <c r="AR96" s="12" t="s">
        <v>129</v>
      </c>
      <c r="AT96" s="12" t="s">
        <v>124</v>
      </c>
      <c r="AU96" s="12" t="s">
        <v>80</v>
      </c>
      <c r="AY96" s="12" t="s">
        <v>122</v>
      </c>
      <c r="BE96" s="181">
        <f>IF(N96="základní",J96,0)</f>
        <v>0</v>
      </c>
      <c r="BF96" s="181">
        <f>IF(N96="snížená",J96,0)</f>
        <v>0</v>
      </c>
      <c r="BG96" s="181">
        <f>IF(N96="zákl. přenesená",J96,0)</f>
        <v>0</v>
      </c>
      <c r="BH96" s="181">
        <f>IF(N96="sníž. přenesená",J96,0)</f>
        <v>0</v>
      </c>
      <c r="BI96" s="181">
        <f>IF(N96="nulová",J96,0)</f>
        <v>0</v>
      </c>
      <c r="BJ96" s="12" t="s">
        <v>78</v>
      </c>
      <c r="BK96" s="181">
        <f>ROUND(I96*H96,2)</f>
        <v>0</v>
      </c>
      <c r="BL96" s="12" t="s">
        <v>129</v>
      </c>
      <c r="BM96" s="12" t="s">
        <v>377</v>
      </c>
    </row>
    <row r="97" spans="2:65" s="1" customFormat="1" ht="28.8">
      <c r="B97" s="29"/>
      <c r="C97" s="30"/>
      <c r="D97" s="182" t="s">
        <v>136</v>
      </c>
      <c r="E97" s="30"/>
      <c r="F97" s="183" t="s">
        <v>378</v>
      </c>
      <c r="G97" s="30"/>
      <c r="H97" s="30"/>
      <c r="I97" s="98"/>
      <c r="J97" s="30"/>
      <c r="K97" s="30"/>
      <c r="L97" s="33"/>
      <c r="M97" s="184"/>
      <c r="N97" s="55"/>
      <c r="O97" s="55"/>
      <c r="P97" s="55"/>
      <c r="Q97" s="55"/>
      <c r="R97" s="55"/>
      <c r="S97" s="55"/>
      <c r="T97" s="56"/>
      <c r="AT97" s="12" t="s">
        <v>136</v>
      </c>
      <c r="AU97" s="12" t="s">
        <v>80</v>
      </c>
    </row>
    <row r="98" spans="2:65" s="1" customFormat="1" ht="16.5" customHeight="1">
      <c r="B98" s="29"/>
      <c r="C98" s="170" t="s">
        <v>379</v>
      </c>
      <c r="D98" s="170" t="s">
        <v>124</v>
      </c>
      <c r="E98" s="171" t="s">
        <v>125</v>
      </c>
      <c r="F98" s="172" t="s">
        <v>126</v>
      </c>
      <c r="G98" s="173" t="s">
        <v>127</v>
      </c>
      <c r="H98" s="174">
        <v>27</v>
      </c>
      <c r="I98" s="175"/>
      <c r="J98" s="176">
        <f>ROUND(I98*H98,2)</f>
        <v>0</v>
      </c>
      <c r="K98" s="172" t="s">
        <v>128</v>
      </c>
      <c r="L98" s="33"/>
      <c r="M98" s="177" t="s">
        <v>1</v>
      </c>
      <c r="N98" s="178" t="s">
        <v>41</v>
      </c>
      <c r="O98" s="55"/>
      <c r="P98" s="179">
        <f>O98*H98</f>
        <v>0</v>
      </c>
      <c r="Q98" s="179">
        <v>0</v>
      </c>
      <c r="R98" s="179">
        <f>Q98*H98</f>
        <v>0</v>
      </c>
      <c r="S98" s="179">
        <v>0</v>
      </c>
      <c r="T98" s="180">
        <f>S98*H98</f>
        <v>0</v>
      </c>
      <c r="AR98" s="12" t="s">
        <v>129</v>
      </c>
      <c r="AT98" s="12" t="s">
        <v>124</v>
      </c>
      <c r="AU98" s="12" t="s">
        <v>80</v>
      </c>
      <c r="AY98" s="12" t="s">
        <v>122</v>
      </c>
      <c r="BE98" s="181">
        <f>IF(N98="základní",J98,0)</f>
        <v>0</v>
      </c>
      <c r="BF98" s="181">
        <f>IF(N98="snížená",J98,0)</f>
        <v>0</v>
      </c>
      <c r="BG98" s="181">
        <f>IF(N98="zákl. přenesená",J98,0)</f>
        <v>0</v>
      </c>
      <c r="BH98" s="181">
        <f>IF(N98="sníž. přenesená",J98,0)</f>
        <v>0</v>
      </c>
      <c r="BI98" s="181">
        <f>IF(N98="nulová",J98,0)</f>
        <v>0</v>
      </c>
      <c r="BJ98" s="12" t="s">
        <v>78</v>
      </c>
      <c r="BK98" s="181">
        <f>ROUND(I98*H98,2)</f>
        <v>0</v>
      </c>
      <c r="BL98" s="12" t="s">
        <v>129</v>
      </c>
      <c r="BM98" s="12" t="s">
        <v>380</v>
      </c>
    </row>
    <row r="99" spans="2:65" s="1" customFormat="1" ht="19.2">
      <c r="B99" s="29"/>
      <c r="C99" s="30"/>
      <c r="D99" s="182" t="s">
        <v>136</v>
      </c>
      <c r="E99" s="30"/>
      <c r="F99" s="183" t="s">
        <v>381</v>
      </c>
      <c r="G99" s="30"/>
      <c r="H99" s="30"/>
      <c r="I99" s="98"/>
      <c r="J99" s="30"/>
      <c r="K99" s="30"/>
      <c r="L99" s="33"/>
      <c r="M99" s="184"/>
      <c r="N99" s="55"/>
      <c r="O99" s="55"/>
      <c r="P99" s="55"/>
      <c r="Q99" s="55"/>
      <c r="R99" s="55"/>
      <c r="S99" s="55"/>
      <c r="T99" s="56"/>
      <c r="AT99" s="12" t="s">
        <v>136</v>
      </c>
      <c r="AU99" s="12" t="s">
        <v>80</v>
      </c>
    </row>
    <row r="100" spans="2:65" s="1" customFormat="1" ht="16.5" customHeight="1">
      <c r="B100" s="29"/>
      <c r="C100" s="170" t="s">
        <v>382</v>
      </c>
      <c r="D100" s="170" t="s">
        <v>124</v>
      </c>
      <c r="E100" s="171" t="s">
        <v>196</v>
      </c>
      <c r="F100" s="172" t="s">
        <v>197</v>
      </c>
      <c r="G100" s="173" t="s">
        <v>127</v>
      </c>
      <c r="H100" s="174">
        <v>88.4</v>
      </c>
      <c r="I100" s="175"/>
      <c r="J100" s="176">
        <f>ROUND(I100*H100,2)</f>
        <v>0</v>
      </c>
      <c r="K100" s="172" t="s">
        <v>128</v>
      </c>
      <c r="L100" s="33"/>
      <c r="M100" s="177" t="s">
        <v>1</v>
      </c>
      <c r="N100" s="178" t="s">
        <v>41</v>
      </c>
      <c r="O100" s="55"/>
      <c r="P100" s="179">
        <f>O100*H100</f>
        <v>0</v>
      </c>
      <c r="Q100" s="179">
        <v>0</v>
      </c>
      <c r="R100" s="179">
        <f>Q100*H100</f>
        <v>0</v>
      </c>
      <c r="S100" s="179">
        <v>0</v>
      </c>
      <c r="T100" s="180">
        <f>S100*H100</f>
        <v>0</v>
      </c>
      <c r="AR100" s="12" t="s">
        <v>129</v>
      </c>
      <c r="AT100" s="12" t="s">
        <v>124</v>
      </c>
      <c r="AU100" s="12" t="s">
        <v>80</v>
      </c>
      <c r="AY100" s="12" t="s">
        <v>122</v>
      </c>
      <c r="BE100" s="181">
        <f>IF(N100="základní",J100,0)</f>
        <v>0</v>
      </c>
      <c r="BF100" s="181">
        <f>IF(N100="snížená",J100,0)</f>
        <v>0</v>
      </c>
      <c r="BG100" s="181">
        <f>IF(N100="zákl. přenesená",J100,0)</f>
        <v>0</v>
      </c>
      <c r="BH100" s="181">
        <f>IF(N100="sníž. přenesená",J100,0)</f>
        <v>0</v>
      </c>
      <c r="BI100" s="181">
        <f>IF(N100="nulová",J100,0)</f>
        <v>0</v>
      </c>
      <c r="BJ100" s="12" t="s">
        <v>78</v>
      </c>
      <c r="BK100" s="181">
        <f>ROUND(I100*H100,2)</f>
        <v>0</v>
      </c>
      <c r="BL100" s="12" t="s">
        <v>129</v>
      </c>
      <c r="BM100" s="12" t="s">
        <v>383</v>
      </c>
    </row>
    <row r="101" spans="2:65" s="1" customFormat="1" ht="16.5" customHeight="1">
      <c r="B101" s="29"/>
      <c r="C101" s="170" t="s">
        <v>384</v>
      </c>
      <c r="D101" s="170" t="s">
        <v>124</v>
      </c>
      <c r="E101" s="171" t="s">
        <v>385</v>
      </c>
      <c r="F101" s="172" t="s">
        <v>386</v>
      </c>
      <c r="G101" s="173" t="s">
        <v>154</v>
      </c>
      <c r="H101" s="174">
        <v>434</v>
      </c>
      <c r="I101" s="175"/>
      <c r="J101" s="176">
        <f>ROUND(I101*H101,2)</f>
        <v>0</v>
      </c>
      <c r="K101" s="172" t="s">
        <v>134</v>
      </c>
      <c r="L101" s="33"/>
      <c r="M101" s="177" t="s">
        <v>1</v>
      </c>
      <c r="N101" s="178" t="s">
        <v>41</v>
      </c>
      <c r="O101" s="55"/>
      <c r="P101" s="179">
        <f>O101*H101</f>
        <v>0</v>
      </c>
      <c r="Q101" s="179">
        <v>0</v>
      </c>
      <c r="R101" s="179">
        <f>Q101*H101</f>
        <v>0</v>
      </c>
      <c r="S101" s="179">
        <v>0</v>
      </c>
      <c r="T101" s="180">
        <f>S101*H101</f>
        <v>0</v>
      </c>
      <c r="AR101" s="12" t="s">
        <v>129</v>
      </c>
      <c r="AT101" s="12" t="s">
        <v>124</v>
      </c>
      <c r="AU101" s="12" t="s">
        <v>80</v>
      </c>
      <c r="AY101" s="12" t="s">
        <v>122</v>
      </c>
      <c r="BE101" s="181">
        <f>IF(N101="základní",J101,0)</f>
        <v>0</v>
      </c>
      <c r="BF101" s="181">
        <f>IF(N101="snížená",J101,0)</f>
        <v>0</v>
      </c>
      <c r="BG101" s="181">
        <f>IF(N101="zákl. přenesená",J101,0)</f>
        <v>0</v>
      </c>
      <c r="BH101" s="181">
        <f>IF(N101="sníž. přenesená",J101,0)</f>
        <v>0</v>
      </c>
      <c r="BI101" s="181">
        <f>IF(N101="nulová",J101,0)</f>
        <v>0</v>
      </c>
      <c r="BJ101" s="12" t="s">
        <v>78</v>
      </c>
      <c r="BK101" s="181">
        <f>ROUND(I101*H101,2)</f>
        <v>0</v>
      </c>
      <c r="BL101" s="12" t="s">
        <v>129</v>
      </c>
      <c r="BM101" s="12" t="s">
        <v>387</v>
      </c>
    </row>
    <row r="102" spans="2:65" s="1" customFormat="1" ht="16.5" customHeight="1">
      <c r="B102" s="29"/>
      <c r="C102" s="170" t="s">
        <v>388</v>
      </c>
      <c r="D102" s="170" t="s">
        <v>124</v>
      </c>
      <c r="E102" s="171" t="s">
        <v>200</v>
      </c>
      <c r="F102" s="172" t="s">
        <v>201</v>
      </c>
      <c r="G102" s="173" t="s">
        <v>202</v>
      </c>
      <c r="H102" s="174">
        <v>106.08</v>
      </c>
      <c r="I102" s="175"/>
      <c r="J102" s="176">
        <f>ROUND(I102*H102,2)</f>
        <v>0</v>
      </c>
      <c r="K102" s="172" t="s">
        <v>128</v>
      </c>
      <c r="L102" s="33"/>
      <c r="M102" s="177" t="s">
        <v>1</v>
      </c>
      <c r="N102" s="178" t="s">
        <v>41</v>
      </c>
      <c r="O102" s="55"/>
      <c r="P102" s="179">
        <f>O102*H102</f>
        <v>0</v>
      </c>
      <c r="Q102" s="179">
        <v>0</v>
      </c>
      <c r="R102" s="179">
        <f>Q102*H102</f>
        <v>0</v>
      </c>
      <c r="S102" s="179">
        <v>0</v>
      </c>
      <c r="T102" s="180">
        <f>S102*H102</f>
        <v>0</v>
      </c>
      <c r="AR102" s="12" t="s">
        <v>129</v>
      </c>
      <c r="AT102" s="12" t="s">
        <v>124</v>
      </c>
      <c r="AU102" s="12" t="s">
        <v>80</v>
      </c>
      <c r="AY102" s="12" t="s">
        <v>122</v>
      </c>
      <c r="BE102" s="181">
        <f>IF(N102="základní",J102,0)</f>
        <v>0</v>
      </c>
      <c r="BF102" s="181">
        <f>IF(N102="snížená",J102,0)</f>
        <v>0</v>
      </c>
      <c r="BG102" s="181">
        <f>IF(N102="zákl. přenesená",J102,0)</f>
        <v>0</v>
      </c>
      <c r="BH102" s="181">
        <f>IF(N102="sníž. přenesená",J102,0)</f>
        <v>0</v>
      </c>
      <c r="BI102" s="181">
        <f>IF(N102="nulová",J102,0)</f>
        <v>0</v>
      </c>
      <c r="BJ102" s="12" t="s">
        <v>78</v>
      </c>
      <c r="BK102" s="181">
        <f>ROUND(I102*H102,2)</f>
        <v>0</v>
      </c>
      <c r="BL102" s="12" t="s">
        <v>129</v>
      </c>
      <c r="BM102" s="12" t="s">
        <v>389</v>
      </c>
    </row>
    <row r="103" spans="2:65" s="1" customFormat="1" ht="16.5" customHeight="1">
      <c r="B103" s="29"/>
      <c r="C103" s="170" t="s">
        <v>390</v>
      </c>
      <c r="D103" s="170" t="s">
        <v>124</v>
      </c>
      <c r="E103" s="171" t="s">
        <v>391</v>
      </c>
      <c r="F103" s="172" t="s">
        <v>392</v>
      </c>
      <c r="G103" s="173" t="s">
        <v>154</v>
      </c>
      <c r="H103" s="174">
        <v>548.12</v>
      </c>
      <c r="I103" s="175"/>
      <c r="J103" s="176">
        <f>ROUND(I103*H103,2)</f>
        <v>0</v>
      </c>
      <c r="K103" s="172" t="s">
        <v>128</v>
      </c>
      <c r="L103" s="33"/>
      <c r="M103" s="177" t="s">
        <v>1</v>
      </c>
      <c r="N103" s="178" t="s">
        <v>41</v>
      </c>
      <c r="O103" s="55"/>
      <c r="P103" s="179">
        <f>O103*H103</f>
        <v>0</v>
      </c>
      <c r="Q103" s="179">
        <v>0</v>
      </c>
      <c r="R103" s="179">
        <f>Q103*H103</f>
        <v>0</v>
      </c>
      <c r="S103" s="179">
        <v>0</v>
      </c>
      <c r="T103" s="180">
        <f>S103*H103</f>
        <v>0</v>
      </c>
      <c r="AR103" s="12" t="s">
        <v>129</v>
      </c>
      <c r="AT103" s="12" t="s">
        <v>124</v>
      </c>
      <c r="AU103" s="12" t="s">
        <v>80</v>
      </c>
      <c r="AY103" s="12" t="s">
        <v>122</v>
      </c>
      <c r="BE103" s="181">
        <f>IF(N103="základní",J103,0)</f>
        <v>0</v>
      </c>
      <c r="BF103" s="181">
        <f>IF(N103="snížená",J103,0)</f>
        <v>0</v>
      </c>
      <c r="BG103" s="181">
        <f>IF(N103="zákl. přenesená",J103,0)</f>
        <v>0</v>
      </c>
      <c r="BH103" s="181">
        <f>IF(N103="sníž. přenesená",J103,0)</f>
        <v>0</v>
      </c>
      <c r="BI103" s="181">
        <f>IF(N103="nulová",J103,0)</f>
        <v>0</v>
      </c>
      <c r="BJ103" s="12" t="s">
        <v>78</v>
      </c>
      <c r="BK103" s="181">
        <f>ROUND(I103*H103,2)</f>
        <v>0</v>
      </c>
      <c r="BL103" s="12" t="s">
        <v>129</v>
      </c>
      <c r="BM103" s="12" t="s">
        <v>393</v>
      </c>
    </row>
    <row r="104" spans="2:65" s="1" customFormat="1" ht="19.2">
      <c r="B104" s="29"/>
      <c r="C104" s="30"/>
      <c r="D104" s="182" t="s">
        <v>136</v>
      </c>
      <c r="E104" s="30"/>
      <c r="F104" s="183" t="s">
        <v>394</v>
      </c>
      <c r="G104" s="30"/>
      <c r="H104" s="30"/>
      <c r="I104" s="98"/>
      <c r="J104" s="30"/>
      <c r="K104" s="30"/>
      <c r="L104" s="33"/>
      <c r="M104" s="184"/>
      <c r="N104" s="55"/>
      <c r="O104" s="55"/>
      <c r="P104" s="55"/>
      <c r="Q104" s="55"/>
      <c r="R104" s="55"/>
      <c r="S104" s="55"/>
      <c r="T104" s="56"/>
      <c r="AT104" s="12" t="s">
        <v>136</v>
      </c>
      <c r="AU104" s="12" t="s">
        <v>80</v>
      </c>
    </row>
    <row r="105" spans="2:65" s="1" customFormat="1" ht="16.5" customHeight="1">
      <c r="B105" s="29"/>
      <c r="C105" s="170" t="s">
        <v>395</v>
      </c>
      <c r="D105" s="170" t="s">
        <v>124</v>
      </c>
      <c r="E105" s="171" t="s">
        <v>396</v>
      </c>
      <c r="F105" s="172" t="s">
        <v>397</v>
      </c>
      <c r="G105" s="173" t="s">
        <v>154</v>
      </c>
      <c r="H105" s="174">
        <v>434</v>
      </c>
      <c r="I105" s="175"/>
      <c r="J105" s="176">
        <f>ROUND(I105*H105,2)</f>
        <v>0</v>
      </c>
      <c r="K105" s="172" t="s">
        <v>272</v>
      </c>
      <c r="L105" s="33"/>
      <c r="M105" s="177" t="s">
        <v>1</v>
      </c>
      <c r="N105" s="178" t="s">
        <v>41</v>
      </c>
      <c r="O105" s="55"/>
      <c r="P105" s="179">
        <f>O105*H105</f>
        <v>0</v>
      </c>
      <c r="Q105" s="179">
        <v>0</v>
      </c>
      <c r="R105" s="179">
        <f>Q105*H105</f>
        <v>0</v>
      </c>
      <c r="S105" s="179">
        <v>0</v>
      </c>
      <c r="T105" s="180">
        <f>S105*H105</f>
        <v>0</v>
      </c>
      <c r="AR105" s="12" t="s">
        <v>129</v>
      </c>
      <c r="AT105" s="12" t="s">
        <v>124</v>
      </c>
      <c r="AU105" s="12" t="s">
        <v>80</v>
      </c>
      <c r="AY105" s="12" t="s">
        <v>122</v>
      </c>
      <c r="BE105" s="181">
        <f>IF(N105="základní",J105,0)</f>
        <v>0</v>
      </c>
      <c r="BF105" s="181">
        <f>IF(N105="snížená",J105,0)</f>
        <v>0</v>
      </c>
      <c r="BG105" s="181">
        <f>IF(N105="zákl. přenesená",J105,0)</f>
        <v>0</v>
      </c>
      <c r="BH105" s="181">
        <f>IF(N105="sníž. přenesená",J105,0)</f>
        <v>0</v>
      </c>
      <c r="BI105" s="181">
        <f>IF(N105="nulová",J105,0)</f>
        <v>0</v>
      </c>
      <c r="BJ105" s="12" t="s">
        <v>78</v>
      </c>
      <c r="BK105" s="181">
        <f>ROUND(I105*H105,2)</f>
        <v>0</v>
      </c>
      <c r="BL105" s="12" t="s">
        <v>129</v>
      </c>
      <c r="BM105" s="12" t="s">
        <v>398</v>
      </c>
    </row>
    <row r="106" spans="2:65" s="1" customFormat="1" ht="16.5" customHeight="1">
      <c r="B106" s="29"/>
      <c r="C106" s="185" t="s">
        <v>399</v>
      </c>
      <c r="D106" s="185" t="s">
        <v>222</v>
      </c>
      <c r="E106" s="186" t="s">
        <v>223</v>
      </c>
      <c r="F106" s="187" t="s">
        <v>224</v>
      </c>
      <c r="G106" s="188" t="s">
        <v>225</v>
      </c>
      <c r="H106" s="189">
        <v>6.51</v>
      </c>
      <c r="I106" s="190"/>
      <c r="J106" s="191">
        <f>ROUND(I106*H106,2)</f>
        <v>0</v>
      </c>
      <c r="K106" s="187" t="s">
        <v>128</v>
      </c>
      <c r="L106" s="192"/>
      <c r="M106" s="193" t="s">
        <v>1</v>
      </c>
      <c r="N106" s="194" t="s">
        <v>41</v>
      </c>
      <c r="O106" s="55"/>
      <c r="P106" s="179">
        <f>O106*H106</f>
        <v>0</v>
      </c>
      <c r="Q106" s="179">
        <v>1E-3</v>
      </c>
      <c r="R106" s="179">
        <f>Q106*H106</f>
        <v>6.5100000000000002E-3</v>
      </c>
      <c r="S106" s="179">
        <v>0</v>
      </c>
      <c r="T106" s="180">
        <f>S106*H106</f>
        <v>0</v>
      </c>
      <c r="AR106" s="12" t="s">
        <v>226</v>
      </c>
      <c r="AT106" s="12" t="s">
        <v>222</v>
      </c>
      <c r="AU106" s="12" t="s">
        <v>80</v>
      </c>
      <c r="AY106" s="12" t="s">
        <v>122</v>
      </c>
      <c r="BE106" s="181">
        <f>IF(N106="základní",J106,0)</f>
        <v>0</v>
      </c>
      <c r="BF106" s="181">
        <f>IF(N106="snížená",J106,0)</f>
        <v>0</v>
      </c>
      <c r="BG106" s="181">
        <f>IF(N106="zákl. přenesená",J106,0)</f>
        <v>0</v>
      </c>
      <c r="BH106" s="181">
        <f>IF(N106="sníž. přenesená",J106,0)</f>
        <v>0</v>
      </c>
      <c r="BI106" s="181">
        <f>IF(N106="nulová",J106,0)</f>
        <v>0</v>
      </c>
      <c r="BJ106" s="12" t="s">
        <v>78</v>
      </c>
      <c r="BK106" s="181">
        <f>ROUND(I106*H106,2)</f>
        <v>0</v>
      </c>
      <c r="BL106" s="12" t="s">
        <v>129</v>
      </c>
      <c r="BM106" s="12" t="s">
        <v>400</v>
      </c>
    </row>
    <row r="107" spans="2:65" s="1" customFormat="1" ht="16.5" customHeight="1">
      <c r="B107" s="29"/>
      <c r="C107" s="170" t="s">
        <v>401</v>
      </c>
      <c r="D107" s="170" t="s">
        <v>124</v>
      </c>
      <c r="E107" s="171" t="s">
        <v>402</v>
      </c>
      <c r="F107" s="172" t="s">
        <v>403</v>
      </c>
      <c r="G107" s="173" t="s">
        <v>127</v>
      </c>
      <c r="H107" s="174">
        <v>13.595000000000001</v>
      </c>
      <c r="I107" s="175"/>
      <c r="J107" s="176">
        <f>ROUND(I107*H107,2)</f>
        <v>0</v>
      </c>
      <c r="K107" s="172" t="s">
        <v>272</v>
      </c>
      <c r="L107" s="33"/>
      <c r="M107" s="177" t="s">
        <v>1</v>
      </c>
      <c r="N107" s="178" t="s">
        <v>41</v>
      </c>
      <c r="O107" s="55"/>
      <c r="P107" s="179">
        <f>O107*H107</f>
        <v>0</v>
      </c>
      <c r="Q107" s="179">
        <v>0</v>
      </c>
      <c r="R107" s="179">
        <f>Q107*H107</f>
        <v>0</v>
      </c>
      <c r="S107" s="179">
        <v>0</v>
      </c>
      <c r="T107" s="180">
        <f>S107*H107</f>
        <v>0</v>
      </c>
      <c r="AR107" s="12" t="s">
        <v>129</v>
      </c>
      <c r="AT107" s="12" t="s">
        <v>124</v>
      </c>
      <c r="AU107" s="12" t="s">
        <v>80</v>
      </c>
      <c r="AY107" s="12" t="s">
        <v>122</v>
      </c>
      <c r="BE107" s="181">
        <f>IF(N107="základní",J107,0)</f>
        <v>0</v>
      </c>
      <c r="BF107" s="181">
        <f>IF(N107="snížená",J107,0)</f>
        <v>0</v>
      </c>
      <c r="BG107" s="181">
        <f>IF(N107="zákl. přenesená",J107,0)</f>
        <v>0</v>
      </c>
      <c r="BH107" s="181">
        <f>IF(N107="sníž. přenesená",J107,0)</f>
        <v>0</v>
      </c>
      <c r="BI107" s="181">
        <f>IF(N107="nulová",J107,0)</f>
        <v>0</v>
      </c>
      <c r="BJ107" s="12" t="s">
        <v>78</v>
      </c>
      <c r="BK107" s="181">
        <f>ROUND(I107*H107,2)</f>
        <v>0</v>
      </c>
      <c r="BL107" s="12" t="s">
        <v>129</v>
      </c>
      <c r="BM107" s="12" t="s">
        <v>404</v>
      </c>
    </row>
    <row r="108" spans="2:65" s="1" customFormat="1" ht="28.8">
      <c r="B108" s="29"/>
      <c r="C108" s="30"/>
      <c r="D108" s="182" t="s">
        <v>136</v>
      </c>
      <c r="E108" s="30"/>
      <c r="F108" s="183" t="s">
        <v>405</v>
      </c>
      <c r="G108" s="30"/>
      <c r="H108" s="30"/>
      <c r="I108" s="98"/>
      <c r="J108" s="30"/>
      <c r="K108" s="30"/>
      <c r="L108" s="33"/>
      <c r="M108" s="184"/>
      <c r="N108" s="55"/>
      <c r="O108" s="55"/>
      <c r="P108" s="55"/>
      <c r="Q108" s="55"/>
      <c r="R108" s="55"/>
      <c r="S108" s="55"/>
      <c r="T108" s="56"/>
      <c r="AT108" s="12" t="s">
        <v>136</v>
      </c>
      <c r="AU108" s="12" t="s">
        <v>80</v>
      </c>
    </row>
    <row r="109" spans="2:65" s="1" customFormat="1" ht="16.5" customHeight="1">
      <c r="B109" s="29"/>
      <c r="C109" s="170" t="s">
        <v>406</v>
      </c>
      <c r="D109" s="170" t="s">
        <v>124</v>
      </c>
      <c r="E109" s="171" t="s">
        <v>407</v>
      </c>
      <c r="F109" s="172" t="s">
        <v>408</v>
      </c>
      <c r="G109" s="173" t="s">
        <v>127</v>
      </c>
      <c r="H109" s="174">
        <v>13.595000000000001</v>
      </c>
      <c r="I109" s="175"/>
      <c r="J109" s="176">
        <f>ROUND(I109*H109,2)</f>
        <v>0</v>
      </c>
      <c r="K109" s="172" t="s">
        <v>272</v>
      </c>
      <c r="L109" s="33"/>
      <c r="M109" s="177" t="s">
        <v>1</v>
      </c>
      <c r="N109" s="178" t="s">
        <v>41</v>
      </c>
      <c r="O109" s="55"/>
      <c r="P109" s="179">
        <f>O109*H109</f>
        <v>0</v>
      </c>
      <c r="Q109" s="179">
        <v>0</v>
      </c>
      <c r="R109" s="179">
        <f>Q109*H109</f>
        <v>0</v>
      </c>
      <c r="S109" s="179">
        <v>0</v>
      </c>
      <c r="T109" s="180">
        <f>S109*H109</f>
        <v>0</v>
      </c>
      <c r="AR109" s="12" t="s">
        <v>129</v>
      </c>
      <c r="AT109" s="12" t="s">
        <v>124</v>
      </c>
      <c r="AU109" s="12" t="s">
        <v>80</v>
      </c>
      <c r="AY109" s="12" t="s">
        <v>122</v>
      </c>
      <c r="BE109" s="181">
        <f>IF(N109="základní",J109,0)</f>
        <v>0</v>
      </c>
      <c r="BF109" s="181">
        <f>IF(N109="snížená",J109,0)</f>
        <v>0</v>
      </c>
      <c r="BG109" s="181">
        <f>IF(N109="zákl. přenesená",J109,0)</f>
        <v>0</v>
      </c>
      <c r="BH109" s="181">
        <f>IF(N109="sníž. přenesená",J109,0)</f>
        <v>0</v>
      </c>
      <c r="BI109" s="181">
        <f>IF(N109="nulová",J109,0)</f>
        <v>0</v>
      </c>
      <c r="BJ109" s="12" t="s">
        <v>78</v>
      </c>
      <c r="BK109" s="181">
        <f>ROUND(I109*H109,2)</f>
        <v>0</v>
      </c>
      <c r="BL109" s="12" t="s">
        <v>129</v>
      </c>
      <c r="BM109" s="12" t="s">
        <v>409</v>
      </c>
    </row>
    <row r="110" spans="2:65" s="10" customFormat="1" ht="22.8" customHeight="1">
      <c r="B110" s="154"/>
      <c r="C110" s="155"/>
      <c r="D110" s="156" t="s">
        <v>69</v>
      </c>
      <c r="E110" s="168" t="s">
        <v>138</v>
      </c>
      <c r="F110" s="168" t="s">
        <v>410</v>
      </c>
      <c r="G110" s="155"/>
      <c r="H110" s="155"/>
      <c r="I110" s="158"/>
      <c r="J110" s="169">
        <f>BK110</f>
        <v>0</v>
      </c>
      <c r="K110" s="155"/>
      <c r="L110" s="160"/>
      <c r="M110" s="161"/>
      <c r="N110" s="162"/>
      <c r="O110" s="162"/>
      <c r="P110" s="163">
        <f>SUM(P111:P114)</f>
        <v>0</v>
      </c>
      <c r="Q110" s="162"/>
      <c r="R110" s="163">
        <f>SUM(R111:R114)</f>
        <v>0.10288</v>
      </c>
      <c r="S110" s="162"/>
      <c r="T110" s="164">
        <f>SUM(T111:T114)</f>
        <v>0</v>
      </c>
      <c r="AR110" s="165" t="s">
        <v>78</v>
      </c>
      <c r="AT110" s="166" t="s">
        <v>69</v>
      </c>
      <c r="AU110" s="166" t="s">
        <v>78</v>
      </c>
      <c r="AY110" s="165" t="s">
        <v>122</v>
      </c>
      <c r="BK110" s="167">
        <f>SUM(BK111:BK114)</f>
        <v>0</v>
      </c>
    </row>
    <row r="111" spans="2:65" s="1" customFormat="1" ht="16.5" customHeight="1">
      <c r="B111" s="29"/>
      <c r="C111" s="170" t="s">
        <v>411</v>
      </c>
      <c r="D111" s="170" t="s">
        <v>124</v>
      </c>
      <c r="E111" s="171" t="s">
        <v>412</v>
      </c>
      <c r="F111" s="172" t="s">
        <v>413</v>
      </c>
      <c r="G111" s="173" t="s">
        <v>246</v>
      </c>
      <c r="H111" s="174">
        <v>26</v>
      </c>
      <c r="I111" s="175"/>
      <c r="J111" s="176">
        <f>ROUND(I111*H111,2)</f>
        <v>0</v>
      </c>
      <c r="K111" s="172" t="s">
        <v>134</v>
      </c>
      <c r="L111" s="33"/>
      <c r="M111" s="177" t="s">
        <v>1</v>
      </c>
      <c r="N111" s="178" t="s">
        <v>41</v>
      </c>
      <c r="O111" s="55"/>
      <c r="P111" s="179">
        <f>O111*H111</f>
        <v>0</v>
      </c>
      <c r="Q111" s="179">
        <v>0</v>
      </c>
      <c r="R111" s="179">
        <f>Q111*H111</f>
        <v>0</v>
      </c>
      <c r="S111" s="179">
        <v>0</v>
      </c>
      <c r="T111" s="180">
        <f>S111*H111</f>
        <v>0</v>
      </c>
      <c r="AR111" s="12" t="s">
        <v>129</v>
      </c>
      <c r="AT111" s="12" t="s">
        <v>124</v>
      </c>
      <c r="AU111" s="12" t="s">
        <v>80</v>
      </c>
      <c r="AY111" s="12" t="s">
        <v>122</v>
      </c>
      <c r="BE111" s="181">
        <f>IF(N111="základní",J111,0)</f>
        <v>0</v>
      </c>
      <c r="BF111" s="181">
        <f>IF(N111="snížená",J111,0)</f>
        <v>0</v>
      </c>
      <c r="BG111" s="181">
        <f>IF(N111="zákl. přenesená",J111,0)</f>
        <v>0</v>
      </c>
      <c r="BH111" s="181">
        <f>IF(N111="sníž. přenesená",J111,0)</f>
        <v>0</v>
      </c>
      <c r="BI111" s="181">
        <f>IF(N111="nulová",J111,0)</f>
        <v>0</v>
      </c>
      <c r="BJ111" s="12" t="s">
        <v>78</v>
      </c>
      <c r="BK111" s="181">
        <f>ROUND(I111*H111,2)</f>
        <v>0</v>
      </c>
      <c r="BL111" s="12" t="s">
        <v>129</v>
      </c>
      <c r="BM111" s="12" t="s">
        <v>414</v>
      </c>
    </row>
    <row r="112" spans="2:65" s="1" customFormat="1" ht="19.2">
      <c r="B112" s="29"/>
      <c r="C112" s="30"/>
      <c r="D112" s="182" t="s">
        <v>136</v>
      </c>
      <c r="E112" s="30"/>
      <c r="F112" s="183" t="s">
        <v>415</v>
      </c>
      <c r="G112" s="30"/>
      <c r="H112" s="30"/>
      <c r="I112" s="98"/>
      <c r="J112" s="30"/>
      <c r="K112" s="30"/>
      <c r="L112" s="33"/>
      <c r="M112" s="184"/>
      <c r="N112" s="55"/>
      <c r="O112" s="55"/>
      <c r="P112" s="55"/>
      <c r="Q112" s="55"/>
      <c r="R112" s="55"/>
      <c r="S112" s="55"/>
      <c r="T112" s="56"/>
      <c r="AT112" s="12" t="s">
        <v>136</v>
      </c>
      <c r="AU112" s="12" t="s">
        <v>80</v>
      </c>
    </row>
    <row r="113" spans="2:65" s="1" customFormat="1" ht="16.5" customHeight="1">
      <c r="B113" s="29"/>
      <c r="C113" s="185" t="s">
        <v>416</v>
      </c>
      <c r="D113" s="185" t="s">
        <v>222</v>
      </c>
      <c r="E113" s="186" t="s">
        <v>417</v>
      </c>
      <c r="F113" s="187" t="s">
        <v>418</v>
      </c>
      <c r="G113" s="188" t="s">
        <v>246</v>
      </c>
      <c r="H113" s="189">
        <v>26</v>
      </c>
      <c r="I113" s="190"/>
      <c r="J113" s="191">
        <f>ROUND(I113*H113,2)</f>
        <v>0</v>
      </c>
      <c r="K113" s="187" t="s">
        <v>134</v>
      </c>
      <c r="L113" s="192"/>
      <c r="M113" s="193" t="s">
        <v>1</v>
      </c>
      <c r="N113" s="194" t="s">
        <v>41</v>
      </c>
      <c r="O113" s="55"/>
      <c r="P113" s="179">
        <f>O113*H113</f>
        <v>0</v>
      </c>
      <c r="Q113" s="179">
        <v>2.48E-3</v>
      </c>
      <c r="R113" s="179">
        <f>Q113*H113</f>
        <v>6.4479999999999996E-2</v>
      </c>
      <c r="S113" s="179">
        <v>0</v>
      </c>
      <c r="T113" s="180">
        <f>S113*H113</f>
        <v>0</v>
      </c>
      <c r="AR113" s="12" t="s">
        <v>226</v>
      </c>
      <c r="AT113" s="12" t="s">
        <v>222</v>
      </c>
      <c r="AU113" s="12" t="s">
        <v>80</v>
      </c>
      <c r="AY113" s="12" t="s">
        <v>122</v>
      </c>
      <c r="BE113" s="181">
        <f>IF(N113="základní",J113,0)</f>
        <v>0</v>
      </c>
      <c r="BF113" s="181">
        <f>IF(N113="snížená",J113,0)</f>
        <v>0</v>
      </c>
      <c r="BG113" s="181">
        <f>IF(N113="zákl. přenesená",J113,0)</f>
        <v>0</v>
      </c>
      <c r="BH113" s="181">
        <f>IF(N113="sníž. přenesená",J113,0)</f>
        <v>0</v>
      </c>
      <c r="BI113" s="181">
        <f>IF(N113="nulová",J113,0)</f>
        <v>0</v>
      </c>
      <c r="BJ113" s="12" t="s">
        <v>78</v>
      </c>
      <c r="BK113" s="181">
        <f>ROUND(I113*H113,2)</f>
        <v>0</v>
      </c>
      <c r="BL113" s="12" t="s">
        <v>129</v>
      </c>
      <c r="BM113" s="12" t="s">
        <v>419</v>
      </c>
    </row>
    <row r="114" spans="2:65" s="1" customFormat="1" ht="16.5" customHeight="1">
      <c r="B114" s="29"/>
      <c r="C114" s="185" t="s">
        <v>420</v>
      </c>
      <c r="D114" s="185" t="s">
        <v>222</v>
      </c>
      <c r="E114" s="186" t="s">
        <v>421</v>
      </c>
      <c r="F114" s="187" t="s">
        <v>422</v>
      </c>
      <c r="G114" s="188" t="s">
        <v>255</v>
      </c>
      <c r="H114" s="189">
        <v>8</v>
      </c>
      <c r="I114" s="190"/>
      <c r="J114" s="191">
        <f>ROUND(I114*H114,2)</f>
        <v>0</v>
      </c>
      <c r="K114" s="187" t="s">
        <v>134</v>
      </c>
      <c r="L114" s="192"/>
      <c r="M114" s="193" t="s">
        <v>1</v>
      </c>
      <c r="N114" s="194" t="s">
        <v>41</v>
      </c>
      <c r="O114" s="55"/>
      <c r="P114" s="179">
        <f>O114*H114</f>
        <v>0</v>
      </c>
      <c r="Q114" s="179">
        <v>4.7999999999999996E-3</v>
      </c>
      <c r="R114" s="179">
        <f>Q114*H114</f>
        <v>3.8399999999999997E-2</v>
      </c>
      <c r="S114" s="179">
        <v>0</v>
      </c>
      <c r="T114" s="180">
        <f>S114*H114</f>
        <v>0</v>
      </c>
      <c r="AR114" s="12" t="s">
        <v>226</v>
      </c>
      <c r="AT114" s="12" t="s">
        <v>222</v>
      </c>
      <c r="AU114" s="12" t="s">
        <v>80</v>
      </c>
      <c r="AY114" s="12" t="s">
        <v>122</v>
      </c>
      <c r="BE114" s="181">
        <f>IF(N114="základní",J114,0)</f>
        <v>0</v>
      </c>
      <c r="BF114" s="181">
        <f>IF(N114="snížená",J114,0)</f>
        <v>0</v>
      </c>
      <c r="BG114" s="181">
        <f>IF(N114="zákl. přenesená",J114,0)</f>
        <v>0</v>
      </c>
      <c r="BH114" s="181">
        <f>IF(N114="sníž. přenesená",J114,0)</f>
        <v>0</v>
      </c>
      <c r="BI114" s="181">
        <f>IF(N114="nulová",J114,0)</f>
        <v>0</v>
      </c>
      <c r="BJ114" s="12" t="s">
        <v>78</v>
      </c>
      <c r="BK114" s="181">
        <f>ROUND(I114*H114,2)</f>
        <v>0</v>
      </c>
      <c r="BL114" s="12" t="s">
        <v>129</v>
      </c>
      <c r="BM114" s="12" t="s">
        <v>423</v>
      </c>
    </row>
    <row r="115" spans="2:65" s="10" customFormat="1" ht="22.8" customHeight="1">
      <c r="B115" s="154"/>
      <c r="C115" s="155"/>
      <c r="D115" s="156" t="s">
        <v>69</v>
      </c>
      <c r="E115" s="168" t="s">
        <v>147</v>
      </c>
      <c r="F115" s="168" t="s">
        <v>424</v>
      </c>
      <c r="G115" s="155"/>
      <c r="H115" s="155"/>
      <c r="I115" s="158"/>
      <c r="J115" s="169">
        <f>BK115</f>
        <v>0</v>
      </c>
      <c r="K115" s="155"/>
      <c r="L115" s="160"/>
      <c r="M115" s="161"/>
      <c r="N115" s="162"/>
      <c r="O115" s="162"/>
      <c r="P115" s="163">
        <f>SUM(P116:P121)</f>
        <v>0</v>
      </c>
      <c r="Q115" s="162"/>
      <c r="R115" s="163">
        <f>SUM(R116:R121)</f>
        <v>99.362745499999988</v>
      </c>
      <c r="S115" s="162"/>
      <c r="T115" s="164">
        <f>SUM(T116:T121)</f>
        <v>0</v>
      </c>
      <c r="AR115" s="165" t="s">
        <v>78</v>
      </c>
      <c r="AT115" s="166" t="s">
        <v>69</v>
      </c>
      <c r="AU115" s="166" t="s">
        <v>78</v>
      </c>
      <c r="AY115" s="165" t="s">
        <v>122</v>
      </c>
      <c r="BK115" s="167">
        <f>SUM(BK116:BK121)</f>
        <v>0</v>
      </c>
    </row>
    <row r="116" spans="2:65" s="1" customFormat="1" ht="16.5" customHeight="1">
      <c r="B116" s="29"/>
      <c r="C116" s="170" t="s">
        <v>425</v>
      </c>
      <c r="D116" s="170" t="s">
        <v>124</v>
      </c>
      <c r="E116" s="171" t="s">
        <v>426</v>
      </c>
      <c r="F116" s="172" t="s">
        <v>427</v>
      </c>
      <c r="G116" s="173" t="s">
        <v>154</v>
      </c>
      <c r="H116" s="174">
        <v>431.03300000000002</v>
      </c>
      <c r="I116" s="175"/>
      <c r="J116" s="176">
        <f>ROUND(I116*H116,2)</f>
        <v>0</v>
      </c>
      <c r="K116" s="172" t="s">
        <v>134</v>
      </c>
      <c r="L116" s="33"/>
      <c r="M116" s="177" t="s">
        <v>1</v>
      </c>
      <c r="N116" s="178" t="s">
        <v>41</v>
      </c>
      <c r="O116" s="55"/>
      <c r="P116" s="179">
        <f>O116*H116</f>
        <v>0</v>
      </c>
      <c r="Q116" s="179">
        <v>0</v>
      </c>
      <c r="R116" s="179">
        <f>Q116*H116</f>
        <v>0</v>
      </c>
      <c r="S116" s="179">
        <v>0</v>
      </c>
      <c r="T116" s="180">
        <f>S116*H116</f>
        <v>0</v>
      </c>
      <c r="AR116" s="12" t="s">
        <v>129</v>
      </c>
      <c r="AT116" s="12" t="s">
        <v>124</v>
      </c>
      <c r="AU116" s="12" t="s">
        <v>80</v>
      </c>
      <c r="AY116" s="12" t="s">
        <v>122</v>
      </c>
      <c r="BE116" s="181">
        <f>IF(N116="základní",J116,0)</f>
        <v>0</v>
      </c>
      <c r="BF116" s="181">
        <f>IF(N116="snížená",J116,0)</f>
        <v>0</v>
      </c>
      <c r="BG116" s="181">
        <f>IF(N116="zákl. přenesená",J116,0)</f>
        <v>0</v>
      </c>
      <c r="BH116" s="181">
        <f>IF(N116="sníž. přenesená",J116,0)</f>
        <v>0</v>
      </c>
      <c r="BI116" s="181">
        <f>IF(N116="nulová",J116,0)</f>
        <v>0</v>
      </c>
      <c r="BJ116" s="12" t="s">
        <v>78</v>
      </c>
      <c r="BK116" s="181">
        <f>ROUND(I116*H116,2)</f>
        <v>0</v>
      </c>
      <c r="BL116" s="12" t="s">
        <v>129</v>
      </c>
      <c r="BM116" s="12" t="s">
        <v>428</v>
      </c>
    </row>
    <row r="117" spans="2:65" s="1" customFormat="1" ht="19.2">
      <c r="B117" s="29"/>
      <c r="C117" s="30"/>
      <c r="D117" s="182" t="s">
        <v>136</v>
      </c>
      <c r="E117" s="30"/>
      <c r="F117" s="183" t="s">
        <v>429</v>
      </c>
      <c r="G117" s="30"/>
      <c r="H117" s="30"/>
      <c r="I117" s="98"/>
      <c r="J117" s="30"/>
      <c r="K117" s="30"/>
      <c r="L117" s="33"/>
      <c r="M117" s="184"/>
      <c r="N117" s="55"/>
      <c r="O117" s="55"/>
      <c r="P117" s="55"/>
      <c r="Q117" s="55"/>
      <c r="R117" s="55"/>
      <c r="S117" s="55"/>
      <c r="T117" s="56"/>
      <c r="AT117" s="12" t="s">
        <v>136</v>
      </c>
      <c r="AU117" s="12" t="s">
        <v>80</v>
      </c>
    </row>
    <row r="118" spans="2:65" s="1" customFormat="1" ht="16.5" customHeight="1">
      <c r="B118" s="29"/>
      <c r="C118" s="170" t="s">
        <v>248</v>
      </c>
      <c r="D118" s="170" t="s">
        <v>124</v>
      </c>
      <c r="E118" s="171" t="s">
        <v>430</v>
      </c>
      <c r="F118" s="172" t="s">
        <v>431</v>
      </c>
      <c r="G118" s="173" t="s">
        <v>154</v>
      </c>
      <c r="H118" s="174">
        <v>478.92599999999999</v>
      </c>
      <c r="I118" s="175"/>
      <c r="J118" s="176">
        <f>ROUND(I118*H118,2)</f>
        <v>0</v>
      </c>
      <c r="K118" s="172" t="s">
        <v>145</v>
      </c>
      <c r="L118" s="33"/>
      <c r="M118" s="177" t="s">
        <v>1</v>
      </c>
      <c r="N118" s="178" t="s">
        <v>41</v>
      </c>
      <c r="O118" s="55"/>
      <c r="P118" s="179">
        <f>O118*H118</f>
        <v>0</v>
      </c>
      <c r="Q118" s="179">
        <v>8.4250000000000005E-2</v>
      </c>
      <c r="R118" s="179">
        <f>Q118*H118</f>
        <v>40.349515500000003</v>
      </c>
      <c r="S118" s="179">
        <v>0</v>
      </c>
      <c r="T118" s="180">
        <f>S118*H118</f>
        <v>0</v>
      </c>
      <c r="AR118" s="12" t="s">
        <v>129</v>
      </c>
      <c r="AT118" s="12" t="s">
        <v>124</v>
      </c>
      <c r="AU118" s="12" t="s">
        <v>80</v>
      </c>
      <c r="AY118" s="12" t="s">
        <v>122</v>
      </c>
      <c r="BE118" s="181">
        <f>IF(N118="základní",J118,0)</f>
        <v>0</v>
      </c>
      <c r="BF118" s="181">
        <f>IF(N118="snížená",J118,0)</f>
        <v>0</v>
      </c>
      <c r="BG118" s="181">
        <f>IF(N118="zákl. přenesená",J118,0)</f>
        <v>0</v>
      </c>
      <c r="BH118" s="181">
        <f>IF(N118="sníž. přenesená",J118,0)</f>
        <v>0</v>
      </c>
      <c r="BI118" s="181">
        <f>IF(N118="nulová",J118,0)</f>
        <v>0</v>
      </c>
      <c r="BJ118" s="12" t="s">
        <v>78</v>
      </c>
      <c r="BK118" s="181">
        <f>ROUND(I118*H118,2)</f>
        <v>0</v>
      </c>
      <c r="BL118" s="12" t="s">
        <v>129</v>
      </c>
      <c r="BM118" s="12" t="s">
        <v>432</v>
      </c>
    </row>
    <row r="119" spans="2:65" s="1" customFormat="1" ht="48">
      <c r="B119" s="29"/>
      <c r="C119" s="30"/>
      <c r="D119" s="182" t="s">
        <v>136</v>
      </c>
      <c r="E119" s="30"/>
      <c r="F119" s="183" t="s">
        <v>433</v>
      </c>
      <c r="G119" s="30"/>
      <c r="H119" s="30"/>
      <c r="I119" s="98"/>
      <c r="J119" s="30"/>
      <c r="K119" s="30"/>
      <c r="L119" s="33"/>
      <c r="M119" s="184"/>
      <c r="N119" s="55"/>
      <c r="O119" s="55"/>
      <c r="P119" s="55"/>
      <c r="Q119" s="55"/>
      <c r="R119" s="55"/>
      <c r="S119" s="55"/>
      <c r="T119" s="56"/>
      <c r="AT119" s="12" t="s">
        <v>136</v>
      </c>
      <c r="AU119" s="12" t="s">
        <v>80</v>
      </c>
    </row>
    <row r="120" spans="2:65" s="1" customFormat="1" ht="16.5" customHeight="1">
      <c r="B120" s="29"/>
      <c r="C120" s="185" t="s">
        <v>434</v>
      </c>
      <c r="D120" s="185" t="s">
        <v>222</v>
      </c>
      <c r="E120" s="186" t="s">
        <v>435</v>
      </c>
      <c r="F120" s="187" t="s">
        <v>436</v>
      </c>
      <c r="G120" s="188" t="s">
        <v>154</v>
      </c>
      <c r="H120" s="189">
        <v>483.71499999999997</v>
      </c>
      <c r="I120" s="190"/>
      <c r="J120" s="191">
        <f>ROUND(I120*H120,2)</f>
        <v>0</v>
      </c>
      <c r="K120" s="187" t="s">
        <v>134</v>
      </c>
      <c r="L120" s="192"/>
      <c r="M120" s="193" t="s">
        <v>1</v>
      </c>
      <c r="N120" s="194" t="s">
        <v>41</v>
      </c>
      <c r="O120" s="55"/>
      <c r="P120" s="179">
        <f>O120*H120</f>
        <v>0</v>
      </c>
      <c r="Q120" s="179">
        <v>0.122</v>
      </c>
      <c r="R120" s="179">
        <f>Q120*H120</f>
        <v>59.013229999999993</v>
      </c>
      <c r="S120" s="179">
        <v>0</v>
      </c>
      <c r="T120" s="180">
        <f>S120*H120</f>
        <v>0</v>
      </c>
      <c r="AR120" s="12" t="s">
        <v>226</v>
      </c>
      <c r="AT120" s="12" t="s">
        <v>222</v>
      </c>
      <c r="AU120" s="12" t="s">
        <v>80</v>
      </c>
      <c r="AY120" s="12" t="s">
        <v>122</v>
      </c>
      <c r="BE120" s="181">
        <f>IF(N120="základní",J120,0)</f>
        <v>0</v>
      </c>
      <c r="BF120" s="181">
        <f>IF(N120="snížená",J120,0)</f>
        <v>0</v>
      </c>
      <c r="BG120" s="181">
        <f>IF(N120="zákl. přenesená",J120,0)</f>
        <v>0</v>
      </c>
      <c r="BH120" s="181">
        <f>IF(N120="sníž. přenesená",J120,0)</f>
        <v>0</v>
      </c>
      <c r="BI120" s="181">
        <f>IF(N120="nulová",J120,0)</f>
        <v>0</v>
      </c>
      <c r="BJ120" s="12" t="s">
        <v>78</v>
      </c>
      <c r="BK120" s="181">
        <f>ROUND(I120*H120,2)</f>
        <v>0</v>
      </c>
      <c r="BL120" s="12" t="s">
        <v>129</v>
      </c>
      <c r="BM120" s="12" t="s">
        <v>437</v>
      </c>
    </row>
    <row r="121" spans="2:65" s="1" customFormat="1" ht="19.2">
      <c r="B121" s="29"/>
      <c r="C121" s="30"/>
      <c r="D121" s="182" t="s">
        <v>136</v>
      </c>
      <c r="E121" s="30"/>
      <c r="F121" s="183" t="s">
        <v>438</v>
      </c>
      <c r="G121" s="30"/>
      <c r="H121" s="30"/>
      <c r="I121" s="98"/>
      <c r="J121" s="30"/>
      <c r="K121" s="30"/>
      <c r="L121" s="33"/>
      <c r="M121" s="184"/>
      <c r="N121" s="55"/>
      <c r="O121" s="55"/>
      <c r="P121" s="55"/>
      <c r="Q121" s="55"/>
      <c r="R121" s="55"/>
      <c r="S121" s="55"/>
      <c r="T121" s="56"/>
      <c r="AT121" s="12" t="s">
        <v>136</v>
      </c>
      <c r="AU121" s="12" t="s">
        <v>80</v>
      </c>
    </row>
    <row r="122" spans="2:65" s="10" customFormat="1" ht="22.8" customHeight="1">
      <c r="B122" s="154"/>
      <c r="C122" s="155"/>
      <c r="D122" s="156" t="s">
        <v>69</v>
      </c>
      <c r="E122" s="168" t="s">
        <v>156</v>
      </c>
      <c r="F122" s="168" t="s">
        <v>439</v>
      </c>
      <c r="G122" s="155"/>
      <c r="H122" s="155"/>
      <c r="I122" s="158"/>
      <c r="J122" s="169">
        <f>BK122</f>
        <v>0</v>
      </c>
      <c r="K122" s="155"/>
      <c r="L122" s="160"/>
      <c r="M122" s="161"/>
      <c r="N122" s="162"/>
      <c r="O122" s="162"/>
      <c r="P122" s="163">
        <f>SUM(P123:P135)</f>
        <v>0</v>
      </c>
      <c r="Q122" s="162"/>
      <c r="R122" s="163">
        <f>SUM(R123:R135)</f>
        <v>17.396397999999998</v>
      </c>
      <c r="S122" s="162"/>
      <c r="T122" s="164">
        <f>SUM(T123:T135)</f>
        <v>0</v>
      </c>
      <c r="AR122" s="165" t="s">
        <v>78</v>
      </c>
      <c r="AT122" s="166" t="s">
        <v>69</v>
      </c>
      <c r="AU122" s="166" t="s">
        <v>78</v>
      </c>
      <c r="AY122" s="165" t="s">
        <v>122</v>
      </c>
      <c r="BK122" s="167">
        <f>SUM(BK123:BK135)</f>
        <v>0</v>
      </c>
    </row>
    <row r="123" spans="2:65" s="1" customFormat="1" ht="16.5" customHeight="1">
      <c r="B123" s="29"/>
      <c r="C123" s="170" t="s">
        <v>440</v>
      </c>
      <c r="D123" s="170" t="s">
        <v>124</v>
      </c>
      <c r="E123" s="171" t="s">
        <v>441</v>
      </c>
      <c r="F123" s="172" t="s">
        <v>442</v>
      </c>
      <c r="G123" s="173" t="s">
        <v>154</v>
      </c>
      <c r="H123" s="174">
        <v>284</v>
      </c>
      <c r="I123" s="175"/>
      <c r="J123" s="176">
        <f>ROUND(I123*H123,2)</f>
        <v>0</v>
      </c>
      <c r="K123" s="172" t="s">
        <v>145</v>
      </c>
      <c r="L123" s="33"/>
      <c r="M123" s="177" t="s">
        <v>1</v>
      </c>
      <c r="N123" s="178" t="s">
        <v>41</v>
      </c>
      <c r="O123" s="55"/>
      <c r="P123" s="179">
        <f>O123*H123</f>
        <v>0</v>
      </c>
      <c r="Q123" s="179">
        <v>9.4000000000000004E-3</v>
      </c>
      <c r="R123" s="179">
        <f>Q123*H123</f>
        <v>2.6696</v>
      </c>
      <c r="S123" s="179">
        <v>0</v>
      </c>
      <c r="T123" s="180">
        <f>S123*H123</f>
        <v>0</v>
      </c>
      <c r="AR123" s="12" t="s">
        <v>129</v>
      </c>
      <c r="AT123" s="12" t="s">
        <v>124</v>
      </c>
      <c r="AU123" s="12" t="s">
        <v>80</v>
      </c>
      <c r="AY123" s="12" t="s">
        <v>122</v>
      </c>
      <c r="BE123" s="181">
        <f>IF(N123="základní",J123,0)</f>
        <v>0</v>
      </c>
      <c r="BF123" s="181">
        <f>IF(N123="snížená",J123,0)</f>
        <v>0</v>
      </c>
      <c r="BG123" s="181">
        <f>IF(N123="zákl. přenesená",J123,0)</f>
        <v>0</v>
      </c>
      <c r="BH123" s="181">
        <f>IF(N123="sníž. přenesená",J123,0)</f>
        <v>0</v>
      </c>
      <c r="BI123" s="181">
        <f>IF(N123="nulová",J123,0)</f>
        <v>0</v>
      </c>
      <c r="BJ123" s="12" t="s">
        <v>78</v>
      </c>
      <c r="BK123" s="181">
        <f>ROUND(I123*H123,2)</f>
        <v>0</v>
      </c>
      <c r="BL123" s="12" t="s">
        <v>129</v>
      </c>
      <c r="BM123" s="12" t="s">
        <v>443</v>
      </c>
    </row>
    <row r="124" spans="2:65" s="1" customFormat="1" ht="57.6">
      <c r="B124" s="29"/>
      <c r="C124" s="30"/>
      <c r="D124" s="182" t="s">
        <v>136</v>
      </c>
      <c r="E124" s="30"/>
      <c r="F124" s="183" t="s">
        <v>444</v>
      </c>
      <c r="G124" s="30"/>
      <c r="H124" s="30"/>
      <c r="I124" s="98"/>
      <c r="J124" s="30"/>
      <c r="K124" s="30"/>
      <c r="L124" s="33"/>
      <c r="M124" s="184"/>
      <c r="N124" s="55"/>
      <c r="O124" s="55"/>
      <c r="P124" s="55"/>
      <c r="Q124" s="55"/>
      <c r="R124" s="55"/>
      <c r="S124" s="55"/>
      <c r="T124" s="56"/>
      <c r="AT124" s="12" t="s">
        <v>136</v>
      </c>
      <c r="AU124" s="12" t="s">
        <v>80</v>
      </c>
    </row>
    <row r="125" spans="2:65" s="1" customFormat="1" ht="16.5" customHeight="1">
      <c r="B125" s="29"/>
      <c r="C125" s="170" t="s">
        <v>445</v>
      </c>
      <c r="D125" s="170" t="s">
        <v>124</v>
      </c>
      <c r="E125" s="171" t="s">
        <v>446</v>
      </c>
      <c r="F125" s="172" t="s">
        <v>447</v>
      </c>
      <c r="G125" s="173" t="s">
        <v>154</v>
      </c>
      <c r="H125" s="174">
        <v>284</v>
      </c>
      <c r="I125" s="175"/>
      <c r="J125" s="176">
        <f t="shared" ref="J125:J133" si="0">ROUND(I125*H125,2)</f>
        <v>0</v>
      </c>
      <c r="K125" s="172" t="s">
        <v>272</v>
      </c>
      <c r="L125" s="33"/>
      <c r="M125" s="177" t="s">
        <v>1</v>
      </c>
      <c r="N125" s="178" t="s">
        <v>41</v>
      </c>
      <c r="O125" s="55"/>
      <c r="P125" s="179">
        <f t="shared" ref="P125:P133" si="1">O125*H125</f>
        <v>0</v>
      </c>
      <c r="Q125" s="179">
        <v>0</v>
      </c>
      <c r="R125" s="179">
        <f t="shared" ref="R125:R133" si="2">Q125*H125</f>
        <v>0</v>
      </c>
      <c r="S125" s="179">
        <v>0</v>
      </c>
      <c r="T125" s="180">
        <f t="shared" ref="T125:T133" si="3">S125*H125</f>
        <v>0</v>
      </c>
      <c r="AR125" s="12" t="s">
        <v>129</v>
      </c>
      <c r="AT125" s="12" t="s">
        <v>124</v>
      </c>
      <c r="AU125" s="12" t="s">
        <v>80</v>
      </c>
      <c r="AY125" s="12" t="s">
        <v>122</v>
      </c>
      <c r="BE125" s="181">
        <f t="shared" ref="BE125:BE133" si="4">IF(N125="základní",J125,0)</f>
        <v>0</v>
      </c>
      <c r="BF125" s="181">
        <f t="shared" ref="BF125:BF133" si="5">IF(N125="snížená",J125,0)</f>
        <v>0</v>
      </c>
      <c r="BG125" s="181">
        <f t="shared" ref="BG125:BG133" si="6">IF(N125="zákl. přenesená",J125,0)</f>
        <v>0</v>
      </c>
      <c r="BH125" s="181">
        <f t="shared" ref="BH125:BH133" si="7">IF(N125="sníž. přenesená",J125,0)</f>
        <v>0</v>
      </c>
      <c r="BI125" s="181">
        <f t="shared" ref="BI125:BI133" si="8">IF(N125="nulová",J125,0)</f>
        <v>0</v>
      </c>
      <c r="BJ125" s="12" t="s">
        <v>78</v>
      </c>
      <c r="BK125" s="181">
        <f t="shared" ref="BK125:BK133" si="9">ROUND(I125*H125,2)</f>
        <v>0</v>
      </c>
      <c r="BL125" s="12" t="s">
        <v>129</v>
      </c>
      <c r="BM125" s="12" t="s">
        <v>448</v>
      </c>
    </row>
    <row r="126" spans="2:65" s="1" customFormat="1" ht="16.5" customHeight="1">
      <c r="B126" s="29"/>
      <c r="C126" s="170" t="s">
        <v>449</v>
      </c>
      <c r="D126" s="170" t="s">
        <v>124</v>
      </c>
      <c r="E126" s="171" t="s">
        <v>450</v>
      </c>
      <c r="F126" s="172" t="s">
        <v>451</v>
      </c>
      <c r="G126" s="173" t="s">
        <v>255</v>
      </c>
      <c r="H126" s="174">
        <v>2</v>
      </c>
      <c r="I126" s="175"/>
      <c r="J126" s="176">
        <f t="shared" si="0"/>
        <v>0</v>
      </c>
      <c r="K126" s="172" t="s">
        <v>128</v>
      </c>
      <c r="L126" s="33"/>
      <c r="M126" s="177" t="s">
        <v>1</v>
      </c>
      <c r="N126" s="178" t="s">
        <v>41</v>
      </c>
      <c r="O126" s="55"/>
      <c r="P126" s="179">
        <f t="shared" si="1"/>
        <v>0</v>
      </c>
      <c r="Q126" s="179">
        <v>6.9999999999999999E-4</v>
      </c>
      <c r="R126" s="179">
        <f t="shared" si="2"/>
        <v>1.4E-3</v>
      </c>
      <c r="S126" s="179">
        <v>0</v>
      </c>
      <c r="T126" s="180">
        <f t="shared" si="3"/>
        <v>0</v>
      </c>
      <c r="AR126" s="12" t="s">
        <v>129</v>
      </c>
      <c r="AT126" s="12" t="s">
        <v>124</v>
      </c>
      <c r="AU126" s="12" t="s">
        <v>80</v>
      </c>
      <c r="AY126" s="12" t="s">
        <v>122</v>
      </c>
      <c r="BE126" s="181">
        <f t="shared" si="4"/>
        <v>0</v>
      </c>
      <c r="BF126" s="181">
        <f t="shared" si="5"/>
        <v>0</v>
      </c>
      <c r="BG126" s="181">
        <f t="shared" si="6"/>
        <v>0</v>
      </c>
      <c r="BH126" s="181">
        <f t="shared" si="7"/>
        <v>0</v>
      </c>
      <c r="BI126" s="181">
        <f t="shared" si="8"/>
        <v>0</v>
      </c>
      <c r="BJ126" s="12" t="s">
        <v>78</v>
      </c>
      <c r="BK126" s="181">
        <f t="shared" si="9"/>
        <v>0</v>
      </c>
      <c r="BL126" s="12" t="s">
        <v>129</v>
      </c>
      <c r="BM126" s="12" t="s">
        <v>452</v>
      </c>
    </row>
    <row r="127" spans="2:65" s="1" customFormat="1" ht="16.5" customHeight="1">
      <c r="B127" s="29"/>
      <c r="C127" s="170" t="s">
        <v>453</v>
      </c>
      <c r="D127" s="170" t="s">
        <v>124</v>
      </c>
      <c r="E127" s="171" t="s">
        <v>454</v>
      </c>
      <c r="F127" s="172" t="s">
        <v>455</v>
      </c>
      <c r="G127" s="173" t="s">
        <v>255</v>
      </c>
      <c r="H127" s="174">
        <v>2</v>
      </c>
      <c r="I127" s="175"/>
      <c r="J127" s="176">
        <f t="shared" si="0"/>
        <v>0</v>
      </c>
      <c r="K127" s="172" t="s">
        <v>128</v>
      </c>
      <c r="L127" s="33"/>
      <c r="M127" s="177" t="s">
        <v>1</v>
      </c>
      <c r="N127" s="178" t="s">
        <v>41</v>
      </c>
      <c r="O127" s="55"/>
      <c r="P127" s="179">
        <f t="shared" si="1"/>
        <v>0</v>
      </c>
      <c r="Q127" s="179">
        <v>0.109405</v>
      </c>
      <c r="R127" s="179">
        <f t="shared" si="2"/>
        <v>0.21881</v>
      </c>
      <c r="S127" s="179">
        <v>0</v>
      </c>
      <c r="T127" s="180">
        <f t="shared" si="3"/>
        <v>0</v>
      </c>
      <c r="AR127" s="12" t="s">
        <v>129</v>
      </c>
      <c r="AT127" s="12" t="s">
        <v>124</v>
      </c>
      <c r="AU127" s="12" t="s">
        <v>80</v>
      </c>
      <c r="AY127" s="12" t="s">
        <v>122</v>
      </c>
      <c r="BE127" s="181">
        <f t="shared" si="4"/>
        <v>0</v>
      </c>
      <c r="BF127" s="181">
        <f t="shared" si="5"/>
        <v>0</v>
      </c>
      <c r="BG127" s="181">
        <f t="shared" si="6"/>
        <v>0</v>
      </c>
      <c r="BH127" s="181">
        <f t="shared" si="7"/>
        <v>0</v>
      </c>
      <c r="BI127" s="181">
        <f t="shared" si="8"/>
        <v>0</v>
      </c>
      <c r="BJ127" s="12" t="s">
        <v>78</v>
      </c>
      <c r="BK127" s="181">
        <f t="shared" si="9"/>
        <v>0</v>
      </c>
      <c r="BL127" s="12" t="s">
        <v>129</v>
      </c>
      <c r="BM127" s="12" t="s">
        <v>456</v>
      </c>
    </row>
    <row r="128" spans="2:65" s="1" customFormat="1" ht="16.5" customHeight="1">
      <c r="B128" s="29"/>
      <c r="C128" s="185" t="s">
        <v>457</v>
      </c>
      <c r="D128" s="185" t="s">
        <v>222</v>
      </c>
      <c r="E128" s="186" t="s">
        <v>458</v>
      </c>
      <c r="F128" s="187" t="s">
        <v>459</v>
      </c>
      <c r="G128" s="188" t="s">
        <v>255</v>
      </c>
      <c r="H128" s="189">
        <v>2</v>
      </c>
      <c r="I128" s="190"/>
      <c r="J128" s="191">
        <f t="shared" si="0"/>
        <v>0</v>
      </c>
      <c r="K128" s="187" t="s">
        <v>272</v>
      </c>
      <c r="L128" s="192"/>
      <c r="M128" s="193" t="s">
        <v>1</v>
      </c>
      <c r="N128" s="194" t="s">
        <v>41</v>
      </c>
      <c r="O128" s="55"/>
      <c r="P128" s="179">
        <f t="shared" si="1"/>
        <v>0</v>
      </c>
      <c r="Q128" s="179">
        <v>2.5999999999999999E-3</v>
      </c>
      <c r="R128" s="179">
        <f t="shared" si="2"/>
        <v>5.1999999999999998E-3</v>
      </c>
      <c r="S128" s="179">
        <v>0</v>
      </c>
      <c r="T128" s="180">
        <f t="shared" si="3"/>
        <v>0</v>
      </c>
      <c r="AR128" s="12" t="s">
        <v>226</v>
      </c>
      <c r="AT128" s="12" t="s">
        <v>222</v>
      </c>
      <c r="AU128" s="12" t="s">
        <v>80</v>
      </c>
      <c r="AY128" s="12" t="s">
        <v>122</v>
      </c>
      <c r="BE128" s="181">
        <f t="shared" si="4"/>
        <v>0</v>
      </c>
      <c r="BF128" s="181">
        <f t="shared" si="5"/>
        <v>0</v>
      </c>
      <c r="BG128" s="181">
        <f t="shared" si="6"/>
        <v>0</v>
      </c>
      <c r="BH128" s="181">
        <f t="shared" si="7"/>
        <v>0</v>
      </c>
      <c r="BI128" s="181">
        <f t="shared" si="8"/>
        <v>0</v>
      </c>
      <c r="BJ128" s="12" t="s">
        <v>78</v>
      </c>
      <c r="BK128" s="181">
        <f t="shared" si="9"/>
        <v>0</v>
      </c>
      <c r="BL128" s="12" t="s">
        <v>129</v>
      </c>
      <c r="BM128" s="12" t="s">
        <v>460</v>
      </c>
    </row>
    <row r="129" spans="2:65" s="1" customFormat="1" ht="16.5" customHeight="1">
      <c r="B129" s="29"/>
      <c r="C129" s="185" t="s">
        <v>461</v>
      </c>
      <c r="D129" s="185" t="s">
        <v>222</v>
      </c>
      <c r="E129" s="186" t="s">
        <v>462</v>
      </c>
      <c r="F129" s="187" t="s">
        <v>463</v>
      </c>
      <c r="G129" s="188" t="s">
        <v>255</v>
      </c>
      <c r="H129" s="189">
        <v>2</v>
      </c>
      <c r="I129" s="190"/>
      <c r="J129" s="191">
        <f t="shared" si="0"/>
        <v>0</v>
      </c>
      <c r="K129" s="187" t="s">
        <v>128</v>
      </c>
      <c r="L129" s="192"/>
      <c r="M129" s="193" t="s">
        <v>1</v>
      </c>
      <c r="N129" s="194" t="s">
        <v>41</v>
      </c>
      <c r="O129" s="55"/>
      <c r="P129" s="179">
        <f t="shared" si="1"/>
        <v>0</v>
      </c>
      <c r="Q129" s="179">
        <v>6.1000000000000004E-3</v>
      </c>
      <c r="R129" s="179">
        <f t="shared" si="2"/>
        <v>1.2200000000000001E-2</v>
      </c>
      <c r="S129" s="179">
        <v>0</v>
      </c>
      <c r="T129" s="180">
        <f t="shared" si="3"/>
        <v>0</v>
      </c>
      <c r="AR129" s="12" t="s">
        <v>226</v>
      </c>
      <c r="AT129" s="12" t="s">
        <v>222</v>
      </c>
      <c r="AU129" s="12" t="s">
        <v>80</v>
      </c>
      <c r="AY129" s="12" t="s">
        <v>122</v>
      </c>
      <c r="BE129" s="181">
        <f t="shared" si="4"/>
        <v>0</v>
      </c>
      <c r="BF129" s="181">
        <f t="shared" si="5"/>
        <v>0</v>
      </c>
      <c r="BG129" s="181">
        <f t="shared" si="6"/>
        <v>0</v>
      </c>
      <c r="BH129" s="181">
        <f t="shared" si="7"/>
        <v>0</v>
      </c>
      <c r="BI129" s="181">
        <f t="shared" si="8"/>
        <v>0</v>
      </c>
      <c r="BJ129" s="12" t="s">
        <v>78</v>
      </c>
      <c r="BK129" s="181">
        <f t="shared" si="9"/>
        <v>0</v>
      </c>
      <c r="BL129" s="12" t="s">
        <v>129</v>
      </c>
      <c r="BM129" s="12" t="s">
        <v>464</v>
      </c>
    </row>
    <row r="130" spans="2:65" s="1" customFormat="1" ht="16.5" customHeight="1">
      <c r="B130" s="29"/>
      <c r="C130" s="185" t="s">
        <v>465</v>
      </c>
      <c r="D130" s="185" t="s">
        <v>222</v>
      </c>
      <c r="E130" s="186" t="s">
        <v>466</v>
      </c>
      <c r="F130" s="187" t="s">
        <v>467</v>
      </c>
      <c r="G130" s="188" t="s">
        <v>255</v>
      </c>
      <c r="H130" s="189">
        <v>4</v>
      </c>
      <c r="I130" s="190"/>
      <c r="J130" s="191">
        <f t="shared" si="0"/>
        <v>0</v>
      </c>
      <c r="K130" s="187" t="s">
        <v>128</v>
      </c>
      <c r="L130" s="192"/>
      <c r="M130" s="193" t="s">
        <v>1</v>
      </c>
      <c r="N130" s="194" t="s">
        <v>41</v>
      </c>
      <c r="O130" s="55"/>
      <c r="P130" s="179">
        <f t="shared" si="1"/>
        <v>0</v>
      </c>
      <c r="Q130" s="179">
        <v>3.5E-4</v>
      </c>
      <c r="R130" s="179">
        <f t="shared" si="2"/>
        <v>1.4E-3</v>
      </c>
      <c r="S130" s="179">
        <v>0</v>
      </c>
      <c r="T130" s="180">
        <f t="shared" si="3"/>
        <v>0</v>
      </c>
      <c r="AR130" s="12" t="s">
        <v>226</v>
      </c>
      <c r="AT130" s="12" t="s">
        <v>222</v>
      </c>
      <c r="AU130" s="12" t="s">
        <v>80</v>
      </c>
      <c r="AY130" s="12" t="s">
        <v>122</v>
      </c>
      <c r="BE130" s="181">
        <f t="shared" si="4"/>
        <v>0</v>
      </c>
      <c r="BF130" s="181">
        <f t="shared" si="5"/>
        <v>0</v>
      </c>
      <c r="BG130" s="181">
        <f t="shared" si="6"/>
        <v>0</v>
      </c>
      <c r="BH130" s="181">
        <f t="shared" si="7"/>
        <v>0</v>
      </c>
      <c r="BI130" s="181">
        <f t="shared" si="8"/>
        <v>0</v>
      </c>
      <c r="BJ130" s="12" t="s">
        <v>78</v>
      </c>
      <c r="BK130" s="181">
        <f t="shared" si="9"/>
        <v>0</v>
      </c>
      <c r="BL130" s="12" t="s">
        <v>129</v>
      </c>
      <c r="BM130" s="12" t="s">
        <v>468</v>
      </c>
    </row>
    <row r="131" spans="2:65" s="1" customFormat="1" ht="16.5" customHeight="1">
      <c r="B131" s="29"/>
      <c r="C131" s="185" t="s">
        <v>469</v>
      </c>
      <c r="D131" s="185" t="s">
        <v>222</v>
      </c>
      <c r="E131" s="186" t="s">
        <v>470</v>
      </c>
      <c r="F131" s="187" t="s">
        <v>471</v>
      </c>
      <c r="G131" s="188" t="s">
        <v>255</v>
      </c>
      <c r="H131" s="189">
        <v>2</v>
      </c>
      <c r="I131" s="190"/>
      <c r="J131" s="191">
        <f t="shared" si="0"/>
        <v>0</v>
      </c>
      <c r="K131" s="187" t="s">
        <v>128</v>
      </c>
      <c r="L131" s="192"/>
      <c r="M131" s="193" t="s">
        <v>1</v>
      </c>
      <c r="N131" s="194" t="s">
        <v>41</v>
      </c>
      <c r="O131" s="55"/>
      <c r="P131" s="179">
        <f t="shared" si="1"/>
        <v>0</v>
      </c>
      <c r="Q131" s="179">
        <v>1E-4</v>
      </c>
      <c r="R131" s="179">
        <f t="shared" si="2"/>
        <v>2.0000000000000001E-4</v>
      </c>
      <c r="S131" s="179">
        <v>0</v>
      </c>
      <c r="T131" s="180">
        <f t="shared" si="3"/>
        <v>0</v>
      </c>
      <c r="AR131" s="12" t="s">
        <v>226</v>
      </c>
      <c r="AT131" s="12" t="s">
        <v>222</v>
      </c>
      <c r="AU131" s="12" t="s">
        <v>80</v>
      </c>
      <c r="AY131" s="12" t="s">
        <v>122</v>
      </c>
      <c r="BE131" s="181">
        <f t="shared" si="4"/>
        <v>0</v>
      </c>
      <c r="BF131" s="181">
        <f t="shared" si="5"/>
        <v>0</v>
      </c>
      <c r="BG131" s="181">
        <f t="shared" si="6"/>
        <v>0</v>
      </c>
      <c r="BH131" s="181">
        <f t="shared" si="7"/>
        <v>0</v>
      </c>
      <c r="BI131" s="181">
        <f t="shared" si="8"/>
        <v>0</v>
      </c>
      <c r="BJ131" s="12" t="s">
        <v>78</v>
      </c>
      <c r="BK131" s="181">
        <f t="shared" si="9"/>
        <v>0</v>
      </c>
      <c r="BL131" s="12" t="s">
        <v>129</v>
      </c>
      <c r="BM131" s="12" t="s">
        <v>472</v>
      </c>
    </row>
    <row r="132" spans="2:65" s="1" customFormat="1" ht="16.5" customHeight="1">
      <c r="B132" s="29"/>
      <c r="C132" s="185" t="s">
        <v>473</v>
      </c>
      <c r="D132" s="185" t="s">
        <v>222</v>
      </c>
      <c r="E132" s="186" t="s">
        <v>474</v>
      </c>
      <c r="F132" s="187" t="s">
        <v>475</v>
      </c>
      <c r="G132" s="188" t="s">
        <v>255</v>
      </c>
      <c r="H132" s="189">
        <v>2</v>
      </c>
      <c r="I132" s="190"/>
      <c r="J132" s="191">
        <f t="shared" si="0"/>
        <v>0</v>
      </c>
      <c r="K132" s="187" t="s">
        <v>272</v>
      </c>
      <c r="L132" s="192"/>
      <c r="M132" s="193" t="s">
        <v>1</v>
      </c>
      <c r="N132" s="194" t="s">
        <v>41</v>
      </c>
      <c r="O132" s="55"/>
      <c r="P132" s="179">
        <f t="shared" si="1"/>
        <v>0</v>
      </c>
      <c r="Q132" s="179">
        <v>3.0000000000000001E-3</v>
      </c>
      <c r="R132" s="179">
        <f t="shared" si="2"/>
        <v>6.0000000000000001E-3</v>
      </c>
      <c r="S132" s="179">
        <v>0</v>
      </c>
      <c r="T132" s="180">
        <f t="shared" si="3"/>
        <v>0</v>
      </c>
      <c r="AR132" s="12" t="s">
        <v>226</v>
      </c>
      <c r="AT132" s="12" t="s">
        <v>222</v>
      </c>
      <c r="AU132" s="12" t="s">
        <v>80</v>
      </c>
      <c r="AY132" s="12" t="s">
        <v>122</v>
      </c>
      <c r="BE132" s="181">
        <f t="shared" si="4"/>
        <v>0</v>
      </c>
      <c r="BF132" s="181">
        <f t="shared" si="5"/>
        <v>0</v>
      </c>
      <c r="BG132" s="181">
        <f t="shared" si="6"/>
        <v>0</v>
      </c>
      <c r="BH132" s="181">
        <f t="shared" si="7"/>
        <v>0</v>
      </c>
      <c r="BI132" s="181">
        <f t="shared" si="8"/>
        <v>0</v>
      </c>
      <c r="BJ132" s="12" t="s">
        <v>78</v>
      </c>
      <c r="BK132" s="181">
        <f t="shared" si="9"/>
        <v>0</v>
      </c>
      <c r="BL132" s="12" t="s">
        <v>129</v>
      </c>
      <c r="BM132" s="12" t="s">
        <v>476</v>
      </c>
    </row>
    <row r="133" spans="2:65" s="1" customFormat="1" ht="16.5" customHeight="1">
      <c r="B133" s="29"/>
      <c r="C133" s="185" t="s">
        <v>477</v>
      </c>
      <c r="D133" s="185" t="s">
        <v>222</v>
      </c>
      <c r="E133" s="186" t="s">
        <v>478</v>
      </c>
      <c r="F133" s="187" t="s">
        <v>479</v>
      </c>
      <c r="G133" s="188" t="s">
        <v>246</v>
      </c>
      <c r="H133" s="189">
        <v>2817</v>
      </c>
      <c r="I133" s="190"/>
      <c r="J133" s="191">
        <f t="shared" si="0"/>
        <v>0</v>
      </c>
      <c r="K133" s="187" t="s">
        <v>128</v>
      </c>
      <c r="L133" s="192"/>
      <c r="M133" s="193" t="s">
        <v>1</v>
      </c>
      <c r="N133" s="194" t="s">
        <v>41</v>
      </c>
      <c r="O133" s="55"/>
      <c r="P133" s="179">
        <f t="shared" si="1"/>
        <v>0</v>
      </c>
      <c r="Q133" s="179">
        <v>5.0000000000000001E-4</v>
      </c>
      <c r="R133" s="179">
        <f t="shared" si="2"/>
        <v>1.4085000000000001</v>
      </c>
      <c r="S133" s="179">
        <v>0</v>
      </c>
      <c r="T133" s="180">
        <f t="shared" si="3"/>
        <v>0</v>
      </c>
      <c r="AR133" s="12" t="s">
        <v>226</v>
      </c>
      <c r="AT133" s="12" t="s">
        <v>222</v>
      </c>
      <c r="AU133" s="12" t="s">
        <v>80</v>
      </c>
      <c r="AY133" s="12" t="s">
        <v>122</v>
      </c>
      <c r="BE133" s="181">
        <f t="shared" si="4"/>
        <v>0</v>
      </c>
      <c r="BF133" s="181">
        <f t="shared" si="5"/>
        <v>0</v>
      </c>
      <c r="BG133" s="181">
        <f t="shared" si="6"/>
        <v>0</v>
      </c>
      <c r="BH133" s="181">
        <f t="shared" si="7"/>
        <v>0</v>
      </c>
      <c r="BI133" s="181">
        <f t="shared" si="8"/>
        <v>0</v>
      </c>
      <c r="BJ133" s="12" t="s">
        <v>78</v>
      </c>
      <c r="BK133" s="181">
        <f t="shared" si="9"/>
        <v>0</v>
      </c>
      <c r="BL133" s="12" t="s">
        <v>129</v>
      </c>
      <c r="BM133" s="12" t="s">
        <v>480</v>
      </c>
    </row>
    <row r="134" spans="2:65" s="1" customFormat="1" ht="19.2">
      <c r="B134" s="29"/>
      <c r="C134" s="30"/>
      <c r="D134" s="182" t="s">
        <v>136</v>
      </c>
      <c r="E134" s="30"/>
      <c r="F134" s="183" t="s">
        <v>481</v>
      </c>
      <c r="G134" s="30"/>
      <c r="H134" s="30"/>
      <c r="I134" s="98"/>
      <c r="J134" s="30"/>
      <c r="K134" s="30"/>
      <c r="L134" s="33"/>
      <c r="M134" s="184"/>
      <c r="N134" s="55"/>
      <c r="O134" s="55"/>
      <c r="P134" s="55"/>
      <c r="Q134" s="55"/>
      <c r="R134" s="55"/>
      <c r="S134" s="55"/>
      <c r="T134" s="56"/>
      <c r="AT134" s="12" t="s">
        <v>136</v>
      </c>
      <c r="AU134" s="12" t="s">
        <v>80</v>
      </c>
    </row>
    <row r="135" spans="2:65" s="1" customFormat="1" ht="16.5" customHeight="1">
      <c r="B135" s="29"/>
      <c r="C135" s="185" t="s">
        <v>482</v>
      </c>
      <c r="D135" s="185" t="s">
        <v>222</v>
      </c>
      <c r="E135" s="186" t="s">
        <v>483</v>
      </c>
      <c r="F135" s="187" t="s">
        <v>484</v>
      </c>
      <c r="G135" s="188" t="s">
        <v>246</v>
      </c>
      <c r="H135" s="189">
        <v>466.89600000000002</v>
      </c>
      <c r="I135" s="190"/>
      <c r="J135" s="191">
        <f>ROUND(I135*H135,2)</f>
        <v>0</v>
      </c>
      <c r="K135" s="187" t="s">
        <v>134</v>
      </c>
      <c r="L135" s="192"/>
      <c r="M135" s="193" t="s">
        <v>1</v>
      </c>
      <c r="N135" s="194" t="s">
        <v>41</v>
      </c>
      <c r="O135" s="55"/>
      <c r="P135" s="179">
        <f>O135*H135</f>
        <v>0</v>
      </c>
      <c r="Q135" s="179">
        <v>2.8000000000000001E-2</v>
      </c>
      <c r="R135" s="179">
        <f>Q135*H135</f>
        <v>13.073088</v>
      </c>
      <c r="S135" s="179">
        <v>0</v>
      </c>
      <c r="T135" s="180">
        <f>S135*H135</f>
        <v>0</v>
      </c>
      <c r="AR135" s="12" t="s">
        <v>226</v>
      </c>
      <c r="AT135" s="12" t="s">
        <v>222</v>
      </c>
      <c r="AU135" s="12" t="s">
        <v>80</v>
      </c>
      <c r="AY135" s="12" t="s">
        <v>122</v>
      </c>
      <c r="BE135" s="181">
        <f>IF(N135="základní",J135,0)</f>
        <v>0</v>
      </c>
      <c r="BF135" s="181">
        <f>IF(N135="snížená",J135,0)</f>
        <v>0</v>
      </c>
      <c r="BG135" s="181">
        <f>IF(N135="zákl. přenesená",J135,0)</f>
        <v>0</v>
      </c>
      <c r="BH135" s="181">
        <f>IF(N135="sníž. přenesená",J135,0)</f>
        <v>0</v>
      </c>
      <c r="BI135" s="181">
        <f>IF(N135="nulová",J135,0)</f>
        <v>0</v>
      </c>
      <c r="BJ135" s="12" t="s">
        <v>78</v>
      </c>
      <c r="BK135" s="181">
        <f>ROUND(I135*H135,2)</f>
        <v>0</v>
      </c>
      <c r="BL135" s="12" t="s">
        <v>129</v>
      </c>
      <c r="BM135" s="12" t="s">
        <v>485</v>
      </c>
    </row>
    <row r="136" spans="2:65" s="10" customFormat="1" ht="22.8" customHeight="1">
      <c r="B136" s="154"/>
      <c r="C136" s="155"/>
      <c r="D136" s="156" t="s">
        <v>69</v>
      </c>
      <c r="E136" s="168" t="s">
        <v>486</v>
      </c>
      <c r="F136" s="168" t="s">
        <v>487</v>
      </c>
      <c r="G136" s="155"/>
      <c r="H136" s="155"/>
      <c r="I136" s="158"/>
      <c r="J136" s="169">
        <f>BK136</f>
        <v>0</v>
      </c>
      <c r="K136" s="155"/>
      <c r="L136" s="160"/>
      <c r="M136" s="161"/>
      <c r="N136" s="162"/>
      <c r="O136" s="162"/>
      <c r="P136" s="163">
        <f>SUM(P137:P140)</f>
        <v>0</v>
      </c>
      <c r="Q136" s="162"/>
      <c r="R136" s="163">
        <f>SUM(R137:R140)</f>
        <v>0</v>
      </c>
      <c r="S136" s="162"/>
      <c r="T136" s="164">
        <f>SUM(T137:T140)</f>
        <v>0</v>
      </c>
      <c r="AR136" s="165" t="s">
        <v>78</v>
      </c>
      <c r="AT136" s="166" t="s">
        <v>69</v>
      </c>
      <c r="AU136" s="166" t="s">
        <v>78</v>
      </c>
      <c r="AY136" s="165" t="s">
        <v>122</v>
      </c>
      <c r="BK136" s="167">
        <f>SUM(BK137:BK140)</f>
        <v>0</v>
      </c>
    </row>
    <row r="137" spans="2:65" s="1" customFormat="1" ht="16.5" customHeight="1">
      <c r="B137" s="29"/>
      <c r="C137" s="170" t="s">
        <v>488</v>
      </c>
      <c r="D137" s="170" t="s">
        <v>124</v>
      </c>
      <c r="E137" s="171" t="s">
        <v>489</v>
      </c>
      <c r="F137" s="172" t="s">
        <v>490</v>
      </c>
      <c r="G137" s="173" t="s">
        <v>202</v>
      </c>
      <c r="H137" s="174">
        <v>106.08</v>
      </c>
      <c r="I137" s="175"/>
      <c r="J137" s="176">
        <f>ROUND(I137*H137,2)</f>
        <v>0</v>
      </c>
      <c r="K137" s="172" t="s">
        <v>128</v>
      </c>
      <c r="L137" s="33"/>
      <c r="M137" s="177" t="s">
        <v>1</v>
      </c>
      <c r="N137" s="178" t="s">
        <v>41</v>
      </c>
      <c r="O137" s="55"/>
      <c r="P137" s="179">
        <f>O137*H137</f>
        <v>0</v>
      </c>
      <c r="Q137" s="179">
        <v>0</v>
      </c>
      <c r="R137" s="179">
        <f>Q137*H137</f>
        <v>0</v>
      </c>
      <c r="S137" s="179">
        <v>0</v>
      </c>
      <c r="T137" s="180">
        <f>S137*H137</f>
        <v>0</v>
      </c>
      <c r="AR137" s="12" t="s">
        <v>129</v>
      </c>
      <c r="AT137" s="12" t="s">
        <v>124</v>
      </c>
      <c r="AU137" s="12" t="s">
        <v>80</v>
      </c>
      <c r="AY137" s="12" t="s">
        <v>122</v>
      </c>
      <c r="BE137" s="181">
        <f>IF(N137="základní",J137,0)</f>
        <v>0</v>
      </c>
      <c r="BF137" s="181">
        <f>IF(N137="snížená",J137,0)</f>
        <v>0</v>
      </c>
      <c r="BG137" s="181">
        <f>IF(N137="zákl. přenesená",J137,0)</f>
        <v>0</v>
      </c>
      <c r="BH137" s="181">
        <f>IF(N137="sníž. přenesená",J137,0)</f>
        <v>0</v>
      </c>
      <c r="BI137" s="181">
        <f>IF(N137="nulová",J137,0)</f>
        <v>0</v>
      </c>
      <c r="BJ137" s="12" t="s">
        <v>78</v>
      </c>
      <c r="BK137" s="181">
        <f>ROUND(I137*H137,2)</f>
        <v>0</v>
      </c>
      <c r="BL137" s="12" t="s">
        <v>129</v>
      </c>
      <c r="BM137" s="12" t="s">
        <v>491</v>
      </c>
    </row>
    <row r="138" spans="2:65" s="1" customFormat="1" ht="19.2">
      <c r="B138" s="29"/>
      <c r="C138" s="30"/>
      <c r="D138" s="182" t="s">
        <v>136</v>
      </c>
      <c r="E138" s="30"/>
      <c r="F138" s="183" t="s">
        <v>492</v>
      </c>
      <c r="G138" s="30"/>
      <c r="H138" s="30"/>
      <c r="I138" s="98"/>
      <c r="J138" s="30"/>
      <c r="K138" s="30"/>
      <c r="L138" s="33"/>
      <c r="M138" s="184"/>
      <c r="N138" s="55"/>
      <c r="O138" s="55"/>
      <c r="P138" s="55"/>
      <c r="Q138" s="55"/>
      <c r="R138" s="55"/>
      <c r="S138" s="55"/>
      <c r="T138" s="56"/>
      <c r="AT138" s="12" t="s">
        <v>136</v>
      </c>
      <c r="AU138" s="12" t="s">
        <v>80</v>
      </c>
    </row>
    <row r="139" spans="2:65" s="1" customFormat="1" ht="16.5" customHeight="1">
      <c r="B139" s="29"/>
      <c r="C139" s="170" t="s">
        <v>493</v>
      </c>
      <c r="D139" s="170" t="s">
        <v>124</v>
      </c>
      <c r="E139" s="171" t="s">
        <v>494</v>
      </c>
      <c r="F139" s="172" t="s">
        <v>495</v>
      </c>
      <c r="G139" s="173" t="s">
        <v>202</v>
      </c>
      <c r="H139" s="174">
        <v>2015.52</v>
      </c>
      <c r="I139" s="175"/>
      <c r="J139" s="176">
        <f>ROUND(I139*H139,2)</f>
        <v>0</v>
      </c>
      <c r="K139" s="172" t="s">
        <v>128</v>
      </c>
      <c r="L139" s="33"/>
      <c r="M139" s="177" t="s">
        <v>1</v>
      </c>
      <c r="N139" s="178" t="s">
        <v>41</v>
      </c>
      <c r="O139" s="55"/>
      <c r="P139" s="179">
        <f>O139*H139</f>
        <v>0</v>
      </c>
      <c r="Q139" s="179">
        <v>0</v>
      </c>
      <c r="R139" s="179">
        <f>Q139*H139</f>
        <v>0</v>
      </c>
      <c r="S139" s="179">
        <v>0</v>
      </c>
      <c r="T139" s="180">
        <f>S139*H139</f>
        <v>0</v>
      </c>
      <c r="AR139" s="12" t="s">
        <v>129</v>
      </c>
      <c r="AT139" s="12" t="s">
        <v>124</v>
      </c>
      <c r="AU139" s="12" t="s">
        <v>80</v>
      </c>
      <c r="AY139" s="12" t="s">
        <v>122</v>
      </c>
      <c r="BE139" s="181">
        <f>IF(N139="základní",J139,0)</f>
        <v>0</v>
      </c>
      <c r="BF139" s="181">
        <f>IF(N139="snížená",J139,0)</f>
        <v>0</v>
      </c>
      <c r="BG139" s="181">
        <f>IF(N139="zákl. přenesená",J139,0)</f>
        <v>0</v>
      </c>
      <c r="BH139" s="181">
        <f>IF(N139="sníž. přenesená",J139,0)</f>
        <v>0</v>
      </c>
      <c r="BI139" s="181">
        <f>IF(N139="nulová",J139,0)</f>
        <v>0</v>
      </c>
      <c r="BJ139" s="12" t="s">
        <v>78</v>
      </c>
      <c r="BK139" s="181">
        <f>ROUND(I139*H139,2)</f>
        <v>0</v>
      </c>
      <c r="BL139" s="12" t="s">
        <v>129</v>
      </c>
      <c r="BM139" s="12" t="s">
        <v>496</v>
      </c>
    </row>
    <row r="140" spans="2:65" s="1" customFormat="1" ht="19.2">
      <c r="B140" s="29"/>
      <c r="C140" s="30"/>
      <c r="D140" s="182" t="s">
        <v>136</v>
      </c>
      <c r="E140" s="30"/>
      <c r="F140" s="183" t="s">
        <v>497</v>
      </c>
      <c r="G140" s="30"/>
      <c r="H140" s="30"/>
      <c r="I140" s="98"/>
      <c r="J140" s="30"/>
      <c r="K140" s="30"/>
      <c r="L140" s="33"/>
      <c r="M140" s="184"/>
      <c r="N140" s="55"/>
      <c r="O140" s="55"/>
      <c r="P140" s="55"/>
      <c r="Q140" s="55"/>
      <c r="R140" s="55"/>
      <c r="S140" s="55"/>
      <c r="T140" s="56"/>
      <c r="AT140" s="12" t="s">
        <v>136</v>
      </c>
      <c r="AU140" s="12" t="s">
        <v>80</v>
      </c>
    </row>
    <row r="141" spans="2:65" s="10" customFormat="1" ht="22.8" customHeight="1">
      <c r="B141" s="154"/>
      <c r="C141" s="155"/>
      <c r="D141" s="156" t="s">
        <v>69</v>
      </c>
      <c r="E141" s="168" t="s">
        <v>318</v>
      </c>
      <c r="F141" s="168" t="s">
        <v>319</v>
      </c>
      <c r="G141" s="155"/>
      <c r="H141" s="155"/>
      <c r="I141" s="158"/>
      <c r="J141" s="169">
        <f>BK141</f>
        <v>0</v>
      </c>
      <c r="K141" s="155"/>
      <c r="L141" s="160"/>
      <c r="M141" s="161"/>
      <c r="N141" s="162"/>
      <c r="O141" s="162"/>
      <c r="P141" s="163">
        <f>P142</f>
        <v>0</v>
      </c>
      <c r="Q141" s="162"/>
      <c r="R141" s="163">
        <f>R142</f>
        <v>0</v>
      </c>
      <c r="S141" s="162"/>
      <c r="T141" s="164">
        <f>T142</f>
        <v>0</v>
      </c>
      <c r="AR141" s="165" t="s">
        <v>78</v>
      </c>
      <c r="AT141" s="166" t="s">
        <v>69</v>
      </c>
      <c r="AU141" s="166" t="s">
        <v>78</v>
      </c>
      <c r="AY141" s="165" t="s">
        <v>122</v>
      </c>
      <c r="BK141" s="167">
        <f>BK142</f>
        <v>0</v>
      </c>
    </row>
    <row r="142" spans="2:65" s="1" customFormat="1" ht="16.5" customHeight="1">
      <c r="B142" s="29"/>
      <c r="C142" s="170" t="s">
        <v>498</v>
      </c>
      <c r="D142" s="170" t="s">
        <v>124</v>
      </c>
      <c r="E142" s="171" t="s">
        <v>499</v>
      </c>
      <c r="F142" s="172" t="s">
        <v>500</v>
      </c>
      <c r="G142" s="173" t="s">
        <v>202</v>
      </c>
      <c r="H142" s="174">
        <v>116.869</v>
      </c>
      <c r="I142" s="175"/>
      <c r="J142" s="176">
        <f>ROUND(I142*H142,2)</f>
        <v>0</v>
      </c>
      <c r="K142" s="172" t="s">
        <v>128</v>
      </c>
      <c r="L142" s="33"/>
      <c r="M142" s="177" t="s">
        <v>1</v>
      </c>
      <c r="N142" s="178" t="s">
        <v>41</v>
      </c>
      <c r="O142" s="55"/>
      <c r="P142" s="179">
        <f>O142*H142</f>
        <v>0</v>
      </c>
      <c r="Q142" s="179">
        <v>0</v>
      </c>
      <c r="R142" s="179">
        <f>Q142*H142</f>
        <v>0</v>
      </c>
      <c r="S142" s="179">
        <v>0</v>
      </c>
      <c r="T142" s="180">
        <f>S142*H142</f>
        <v>0</v>
      </c>
      <c r="AR142" s="12" t="s">
        <v>129</v>
      </c>
      <c r="AT142" s="12" t="s">
        <v>124</v>
      </c>
      <c r="AU142" s="12" t="s">
        <v>80</v>
      </c>
      <c r="AY142" s="12" t="s">
        <v>122</v>
      </c>
      <c r="BE142" s="181">
        <f>IF(N142="základní",J142,0)</f>
        <v>0</v>
      </c>
      <c r="BF142" s="181">
        <f>IF(N142="snížená",J142,0)</f>
        <v>0</v>
      </c>
      <c r="BG142" s="181">
        <f>IF(N142="zákl. přenesená",J142,0)</f>
        <v>0</v>
      </c>
      <c r="BH142" s="181">
        <f>IF(N142="sníž. přenesená",J142,0)</f>
        <v>0</v>
      </c>
      <c r="BI142" s="181">
        <f>IF(N142="nulová",J142,0)</f>
        <v>0</v>
      </c>
      <c r="BJ142" s="12" t="s">
        <v>78</v>
      </c>
      <c r="BK142" s="181">
        <f>ROUND(I142*H142,2)</f>
        <v>0</v>
      </c>
      <c r="BL142" s="12" t="s">
        <v>129</v>
      </c>
      <c r="BM142" s="12" t="s">
        <v>501</v>
      </c>
    </row>
    <row r="143" spans="2:65" s="10" customFormat="1" ht="25.95" customHeight="1">
      <c r="B143" s="154"/>
      <c r="C143" s="155"/>
      <c r="D143" s="156" t="s">
        <v>69</v>
      </c>
      <c r="E143" s="157" t="s">
        <v>324</v>
      </c>
      <c r="F143" s="157" t="s">
        <v>325</v>
      </c>
      <c r="G143" s="155"/>
      <c r="H143" s="155"/>
      <c r="I143" s="158"/>
      <c r="J143" s="159">
        <f>BK143</f>
        <v>0</v>
      </c>
      <c r="K143" s="155"/>
      <c r="L143" s="160"/>
      <c r="M143" s="161"/>
      <c r="N143" s="162"/>
      <c r="O143" s="162"/>
      <c r="P143" s="163">
        <f>P144+P148+P151</f>
        <v>0</v>
      </c>
      <c r="Q143" s="162"/>
      <c r="R143" s="163">
        <f>R144+R148+R151</f>
        <v>0</v>
      </c>
      <c r="S143" s="162"/>
      <c r="T143" s="164">
        <f>T144+T148+T151</f>
        <v>0</v>
      </c>
      <c r="AR143" s="165" t="s">
        <v>147</v>
      </c>
      <c r="AT143" s="166" t="s">
        <v>69</v>
      </c>
      <c r="AU143" s="166" t="s">
        <v>70</v>
      </c>
      <c r="AY143" s="165" t="s">
        <v>122</v>
      </c>
      <c r="BK143" s="167">
        <f>BK144+BK148+BK151</f>
        <v>0</v>
      </c>
    </row>
    <row r="144" spans="2:65" s="10" customFormat="1" ht="22.8" customHeight="1">
      <c r="B144" s="154"/>
      <c r="C144" s="155"/>
      <c r="D144" s="156" t="s">
        <v>69</v>
      </c>
      <c r="E144" s="168" t="s">
        <v>354</v>
      </c>
      <c r="F144" s="168" t="s">
        <v>355</v>
      </c>
      <c r="G144" s="155"/>
      <c r="H144" s="155"/>
      <c r="I144" s="158"/>
      <c r="J144" s="169">
        <f>BK144</f>
        <v>0</v>
      </c>
      <c r="K144" s="155"/>
      <c r="L144" s="160"/>
      <c r="M144" s="161"/>
      <c r="N144" s="162"/>
      <c r="O144" s="162"/>
      <c r="P144" s="163">
        <f>SUM(P145:P147)</f>
        <v>0</v>
      </c>
      <c r="Q144" s="162"/>
      <c r="R144" s="163">
        <f>SUM(R145:R147)</f>
        <v>0</v>
      </c>
      <c r="S144" s="162"/>
      <c r="T144" s="164">
        <f>SUM(T145:T147)</f>
        <v>0</v>
      </c>
      <c r="AR144" s="165" t="s">
        <v>147</v>
      </c>
      <c r="AT144" s="166" t="s">
        <v>69</v>
      </c>
      <c r="AU144" s="166" t="s">
        <v>78</v>
      </c>
      <c r="AY144" s="165" t="s">
        <v>122</v>
      </c>
      <c r="BK144" s="167">
        <f>SUM(BK145:BK147)</f>
        <v>0</v>
      </c>
    </row>
    <row r="145" spans="2:65" s="1" customFormat="1" ht="16.5" customHeight="1">
      <c r="B145" s="29"/>
      <c r="C145" s="170" t="s">
        <v>502</v>
      </c>
      <c r="D145" s="170" t="s">
        <v>124</v>
      </c>
      <c r="E145" s="171" t="s">
        <v>503</v>
      </c>
      <c r="F145" s="172" t="s">
        <v>504</v>
      </c>
      <c r="G145" s="173" t="s">
        <v>505</v>
      </c>
      <c r="H145" s="174">
        <v>1</v>
      </c>
      <c r="I145" s="175"/>
      <c r="J145" s="176">
        <f>ROUND(I145*H145,2)</f>
        <v>0</v>
      </c>
      <c r="K145" s="172" t="s">
        <v>272</v>
      </c>
      <c r="L145" s="33"/>
      <c r="M145" s="177" t="s">
        <v>1</v>
      </c>
      <c r="N145" s="178" t="s">
        <v>41</v>
      </c>
      <c r="O145" s="55"/>
      <c r="P145" s="179">
        <f>O145*H145</f>
        <v>0</v>
      </c>
      <c r="Q145" s="179">
        <v>0</v>
      </c>
      <c r="R145" s="179">
        <f>Q145*H145</f>
        <v>0</v>
      </c>
      <c r="S145" s="179">
        <v>0</v>
      </c>
      <c r="T145" s="180">
        <f>S145*H145</f>
        <v>0</v>
      </c>
      <c r="AR145" s="12" t="s">
        <v>129</v>
      </c>
      <c r="AT145" s="12" t="s">
        <v>124</v>
      </c>
      <c r="AU145" s="12" t="s">
        <v>80</v>
      </c>
      <c r="AY145" s="12" t="s">
        <v>122</v>
      </c>
      <c r="BE145" s="181">
        <f>IF(N145="základní",J145,0)</f>
        <v>0</v>
      </c>
      <c r="BF145" s="181">
        <f>IF(N145="snížená",J145,0)</f>
        <v>0</v>
      </c>
      <c r="BG145" s="181">
        <f>IF(N145="zákl. přenesená",J145,0)</f>
        <v>0</v>
      </c>
      <c r="BH145" s="181">
        <f>IF(N145="sníž. přenesená",J145,0)</f>
        <v>0</v>
      </c>
      <c r="BI145" s="181">
        <f>IF(N145="nulová",J145,0)</f>
        <v>0</v>
      </c>
      <c r="BJ145" s="12" t="s">
        <v>78</v>
      </c>
      <c r="BK145" s="181">
        <f>ROUND(I145*H145,2)</f>
        <v>0</v>
      </c>
      <c r="BL145" s="12" t="s">
        <v>129</v>
      </c>
      <c r="BM145" s="12" t="s">
        <v>506</v>
      </c>
    </row>
    <row r="146" spans="2:65" s="1" customFormat="1" ht="16.5" customHeight="1">
      <c r="B146" s="29"/>
      <c r="C146" s="170" t="s">
        <v>507</v>
      </c>
      <c r="D146" s="170" t="s">
        <v>124</v>
      </c>
      <c r="E146" s="171" t="s">
        <v>508</v>
      </c>
      <c r="F146" s="172" t="s">
        <v>509</v>
      </c>
      <c r="G146" s="173" t="s">
        <v>505</v>
      </c>
      <c r="H146" s="174">
        <v>1</v>
      </c>
      <c r="I146" s="175"/>
      <c r="J146" s="176">
        <f>ROUND(I146*H146,2)</f>
        <v>0</v>
      </c>
      <c r="K146" s="172" t="s">
        <v>272</v>
      </c>
      <c r="L146" s="33"/>
      <c r="M146" s="177" t="s">
        <v>1</v>
      </c>
      <c r="N146" s="178" t="s">
        <v>41</v>
      </c>
      <c r="O146" s="55"/>
      <c r="P146" s="179">
        <f>O146*H146</f>
        <v>0</v>
      </c>
      <c r="Q146" s="179">
        <v>0</v>
      </c>
      <c r="R146" s="179">
        <f>Q146*H146</f>
        <v>0</v>
      </c>
      <c r="S146" s="179">
        <v>0</v>
      </c>
      <c r="T146" s="180">
        <f>S146*H146</f>
        <v>0</v>
      </c>
      <c r="AR146" s="12" t="s">
        <v>129</v>
      </c>
      <c r="AT146" s="12" t="s">
        <v>124</v>
      </c>
      <c r="AU146" s="12" t="s">
        <v>80</v>
      </c>
      <c r="AY146" s="12" t="s">
        <v>122</v>
      </c>
      <c r="BE146" s="181">
        <f>IF(N146="základní",J146,0)</f>
        <v>0</v>
      </c>
      <c r="BF146" s="181">
        <f>IF(N146="snížená",J146,0)</f>
        <v>0</v>
      </c>
      <c r="BG146" s="181">
        <f>IF(N146="zákl. přenesená",J146,0)</f>
        <v>0</v>
      </c>
      <c r="BH146" s="181">
        <f>IF(N146="sníž. přenesená",J146,0)</f>
        <v>0</v>
      </c>
      <c r="BI146" s="181">
        <f>IF(N146="nulová",J146,0)</f>
        <v>0</v>
      </c>
      <c r="BJ146" s="12" t="s">
        <v>78</v>
      </c>
      <c r="BK146" s="181">
        <f>ROUND(I146*H146,2)</f>
        <v>0</v>
      </c>
      <c r="BL146" s="12" t="s">
        <v>129</v>
      </c>
      <c r="BM146" s="12" t="s">
        <v>510</v>
      </c>
    </row>
    <row r="147" spans="2:65" s="1" customFormat="1" ht="38.4">
      <c r="B147" s="29"/>
      <c r="C147" s="30"/>
      <c r="D147" s="182" t="s">
        <v>136</v>
      </c>
      <c r="E147" s="30"/>
      <c r="F147" s="183" t="s">
        <v>511</v>
      </c>
      <c r="G147" s="30"/>
      <c r="H147" s="30"/>
      <c r="I147" s="98"/>
      <c r="J147" s="30"/>
      <c r="K147" s="30"/>
      <c r="L147" s="33"/>
      <c r="M147" s="184"/>
      <c r="N147" s="55"/>
      <c r="O147" s="55"/>
      <c r="P147" s="55"/>
      <c r="Q147" s="55"/>
      <c r="R147" s="55"/>
      <c r="S147" s="55"/>
      <c r="T147" s="56"/>
      <c r="AT147" s="12" t="s">
        <v>136</v>
      </c>
      <c r="AU147" s="12" t="s">
        <v>80</v>
      </c>
    </row>
    <row r="148" spans="2:65" s="10" customFormat="1" ht="22.8" customHeight="1">
      <c r="B148" s="154"/>
      <c r="C148" s="155"/>
      <c r="D148" s="156" t="s">
        <v>69</v>
      </c>
      <c r="E148" s="168" t="s">
        <v>326</v>
      </c>
      <c r="F148" s="168" t="s">
        <v>327</v>
      </c>
      <c r="G148" s="155"/>
      <c r="H148" s="155"/>
      <c r="I148" s="158"/>
      <c r="J148" s="169">
        <f>BK148</f>
        <v>0</v>
      </c>
      <c r="K148" s="155"/>
      <c r="L148" s="160"/>
      <c r="M148" s="161"/>
      <c r="N148" s="162"/>
      <c r="O148" s="162"/>
      <c r="P148" s="163">
        <f>SUM(P149:P150)</f>
        <v>0</v>
      </c>
      <c r="Q148" s="162"/>
      <c r="R148" s="163">
        <f>SUM(R149:R150)</f>
        <v>0</v>
      </c>
      <c r="S148" s="162"/>
      <c r="T148" s="164">
        <f>SUM(T149:T150)</f>
        <v>0</v>
      </c>
      <c r="AR148" s="165" t="s">
        <v>147</v>
      </c>
      <c r="AT148" s="166" t="s">
        <v>69</v>
      </c>
      <c r="AU148" s="166" t="s">
        <v>78</v>
      </c>
      <c r="AY148" s="165" t="s">
        <v>122</v>
      </c>
      <c r="BK148" s="167">
        <f>SUM(BK149:BK150)</f>
        <v>0</v>
      </c>
    </row>
    <row r="149" spans="2:65" s="1" customFormat="1" ht="16.5" customHeight="1">
      <c r="B149" s="29"/>
      <c r="C149" s="170" t="s">
        <v>512</v>
      </c>
      <c r="D149" s="170" t="s">
        <v>124</v>
      </c>
      <c r="E149" s="171" t="s">
        <v>329</v>
      </c>
      <c r="F149" s="172" t="s">
        <v>327</v>
      </c>
      <c r="G149" s="173" t="s">
        <v>330</v>
      </c>
      <c r="H149" s="195"/>
      <c r="I149" s="175"/>
      <c r="J149" s="176">
        <f>ROUND(I149*H149,2)</f>
        <v>0</v>
      </c>
      <c r="K149" s="172" t="s">
        <v>128</v>
      </c>
      <c r="L149" s="33"/>
      <c r="M149" s="177" t="s">
        <v>1</v>
      </c>
      <c r="N149" s="178" t="s">
        <v>41</v>
      </c>
      <c r="O149" s="55"/>
      <c r="P149" s="179">
        <f>O149*H149</f>
        <v>0</v>
      </c>
      <c r="Q149" s="179">
        <v>0</v>
      </c>
      <c r="R149" s="179">
        <f>Q149*H149</f>
        <v>0</v>
      </c>
      <c r="S149" s="179">
        <v>0</v>
      </c>
      <c r="T149" s="180">
        <f>S149*H149</f>
        <v>0</v>
      </c>
      <c r="AR149" s="12" t="s">
        <v>129</v>
      </c>
      <c r="AT149" s="12" t="s">
        <v>124</v>
      </c>
      <c r="AU149" s="12" t="s">
        <v>80</v>
      </c>
      <c r="AY149" s="12" t="s">
        <v>122</v>
      </c>
      <c r="BE149" s="181">
        <f>IF(N149="základní",J149,0)</f>
        <v>0</v>
      </c>
      <c r="BF149" s="181">
        <f>IF(N149="snížená",J149,0)</f>
        <v>0</v>
      </c>
      <c r="BG149" s="181">
        <f>IF(N149="zákl. přenesená",J149,0)</f>
        <v>0</v>
      </c>
      <c r="BH149" s="181">
        <f>IF(N149="sníž. přenesená",J149,0)</f>
        <v>0</v>
      </c>
      <c r="BI149" s="181">
        <f>IF(N149="nulová",J149,0)</f>
        <v>0</v>
      </c>
      <c r="BJ149" s="12" t="s">
        <v>78</v>
      </c>
      <c r="BK149" s="181">
        <f>ROUND(I149*H149,2)</f>
        <v>0</v>
      </c>
      <c r="BL149" s="12" t="s">
        <v>129</v>
      </c>
      <c r="BM149" s="12" t="s">
        <v>513</v>
      </c>
    </row>
    <row r="150" spans="2:65" s="1" customFormat="1" ht="28.8">
      <c r="B150" s="29"/>
      <c r="C150" s="30"/>
      <c r="D150" s="182" t="s">
        <v>136</v>
      </c>
      <c r="E150" s="30"/>
      <c r="F150" s="183" t="s">
        <v>333</v>
      </c>
      <c r="G150" s="30"/>
      <c r="H150" s="30"/>
      <c r="I150" s="98"/>
      <c r="J150" s="30"/>
      <c r="K150" s="30"/>
      <c r="L150" s="33"/>
      <c r="M150" s="184"/>
      <c r="N150" s="55"/>
      <c r="O150" s="55"/>
      <c r="P150" s="55"/>
      <c r="Q150" s="55"/>
      <c r="R150" s="55"/>
      <c r="S150" s="55"/>
      <c r="T150" s="56"/>
      <c r="AT150" s="12" t="s">
        <v>136</v>
      </c>
      <c r="AU150" s="12" t="s">
        <v>80</v>
      </c>
    </row>
    <row r="151" spans="2:65" s="10" customFormat="1" ht="22.8" customHeight="1">
      <c r="B151" s="154"/>
      <c r="C151" s="155"/>
      <c r="D151" s="156" t="s">
        <v>69</v>
      </c>
      <c r="E151" s="168" t="s">
        <v>514</v>
      </c>
      <c r="F151" s="168" t="s">
        <v>515</v>
      </c>
      <c r="G151" s="155"/>
      <c r="H151" s="155"/>
      <c r="I151" s="158"/>
      <c r="J151" s="169">
        <f>BK151</f>
        <v>0</v>
      </c>
      <c r="K151" s="155"/>
      <c r="L151" s="160"/>
      <c r="M151" s="161"/>
      <c r="N151" s="162"/>
      <c r="O151" s="162"/>
      <c r="P151" s="163">
        <f>SUM(P152:P153)</f>
        <v>0</v>
      </c>
      <c r="Q151" s="162"/>
      <c r="R151" s="163">
        <f>SUM(R152:R153)</f>
        <v>0</v>
      </c>
      <c r="S151" s="162"/>
      <c r="T151" s="164">
        <f>SUM(T152:T153)</f>
        <v>0</v>
      </c>
      <c r="AR151" s="165" t="s">
        <v>147</v>
      </c>
      <c r="AT151" s="166" t="s">
        <v>69</v>
      </c>
      <c r="AU151" s="166" t="s">
        <v>78</v>
      </c>
      <c r="AY151" s="165" t="s">
        <v>122</v>
      </c>
      <c r="BK151" s="167">
        <f>SUM(BK152:BK153)</f>
        <v>0</v>
      </c>
    </row>
    <row r="152" spans="2:65" s="1" customFormat="1" ht="16.5" customHeight="1">
      <c r="B152" s="29"/>
      <c r="C152" s="170" t="s">
        <v>516</v>
      </c>
      <c r="D152" s="170" t="s">
        <v>124</v>
      </c>
      <c r="E152" s="171" t="s">
        <v>517</v>
      </c>
      <c r="F152" s="172" t="s">
        <v>518</v>
      </c>
      <c r="G152" s="173" t="s">
        <v>330</v>
      </c>
      <c r="H152" s="195"/>
      <c r="I152" s="175"/>
      <c r="J152" s="176">
        <f>ROUND(I152*H152,2)</f>
        <v>0</v>
      </c>
      <c r="K152" s="172" t="s">
        <v>128</v>
      </c>
      <c r="L152" s="33"/>
      <c r="M152" s="177" t="s">
        <v>1</v>
      </c>
      <c r="N152" s="178" t="s">
        <v>41</v>
      </c>
      <c r="O152" s="55"/>
      <c r="P152" s="179">
        <f>O152*H152</f>
        <v>0</v>
      </c>
      <c r="Q152" s="179">
        <v>0</v>
      </c>
      <c r="R152" s="179">
        <f>Q152*H152</f>
        <v>0</v>
      </c>
      <c r="S152" s="179">
        <v>0</v>
      </c>
      <c r="T152" s="180">
        <f>S152*H152</f>
        <v>0</v>
      </c>
      <c r="AR152" s="12" t="s">
        <v>129</v>
      </c>
      <c r="AT152" s="12" t="s">
        <v>124</v>
      </c>
      <c r="AU152" s="12" t="s">
        <v>80</v>
      </c>
      <c r="AY152" s="12" t="s">
        <v>122</v>
      </c>
      <c r="BE152" s="181">
        <f>IF(N152="základní",J152,0)</f>
        <v>0</v>
      </c>
      <c r="BF152" s="181">
        <f>IF(N152="snížená",J152,0)</f>
        <v>0</v>
      </c>
      <c r="BG152" s="181">
        <f>IF(N152="zákl. přenesená",J152,0)</f>
        <v>0</v>
      </c>
      <c r="BH152" s="181">
        <f>IF(N152="sníž. přenesená",J152,0)</f>
        <v>0</v>
      </c>
      <c r="BI152" s="181">
        <f>IF(N152="nulová",J152,0)</f>
        <v>0</v>
      </c>
      <c r="BJ152" s="12" t="s">
        <v>78</v>
      </c>
      <c r="BK152" s="181">
        <f>ROUND(I152*H152,2)</f>
        <v>0</v>
      </c>
      <c r="BL152" s="12" t="s">
        <v>129</v>
      </c>
      <c r="BM152" s="12" t="s">
        <v>519</v>
      </c>
    </row>
    <row r="153" spans="2:65" s="1" customFormat="1" ht="19.2">
      <c r="B153" s="29"/>
      <c r="C153" s="30"/>
      <c r="D153" s="182" t="s">
        <v>136</v>
      </c>
      <c r="E153" s="30"/>
      <c r="F153" s="183" t="s">
        <v>520</v>
      </c>
      <c r="G153" s="30"/>
      <c r="H153" s="30"/>
      <c r="I153" s="98"/>
      <c r="J153" s="30"/>
      <c r="K153" s="30"/>
      <c r="L153" s="33"/>
      <c r="M153" s="196"/>
      <c r="N153" s="197"/>
      <c r="O153" s="197"/>
      <c r="P153" s="197"/>
      <c r="Q153" s="197"/>
      <c r="R153" s="197"/>
      <c r="S153" s="197"/>
      <c r="T153" s="198"/>
      <c r="AT153" s="12" t="s">
        <v>136</v>
      </c>
      <c r="AU153" s="12" t="s">
        <v>80</v>
      </c>
    </row>
    <row r="154" spans="2:65" s="1" customFormat="1" ht="6.9" customHeight="1">
      <c r="B154" s="41"/>
      <c r="C154" s="42"/>
      <c r="D154" s="42"/>
      <c r="E154" s="42"/>
      <c r="F154" s="42"/>
      <c r="G154" s="42"/>
      <c r="H154" s="42"/>
      <c r="I154" s="120"/>
      <c r="J154" s="42"/>
      <c r="K154" s="42"/>
      <c r="L154" s="33"/>
    </row>
  </sheetData>
  <sheetProtection algorithmName="SHA-512" hashValue="qU0DurWkbW2Pfnjl6YyprkSVUGRPLA7MI57L7hh+4emdHhxlwYwoAUqBFMJ6U2JYQobqsRVE9BxPc5sWF8VrJg==" saltValue="mgabqlRRFKaLAyPA/sRVGpz715RbusddN9d1VjUXKr6aq+axE/SL+cBD9xXqI4zrSvogZ5aYeWiWtIgQO6b9Hw==" spinCount="100000" sheet="1" objects="1" scenarios="1" formatColumns="0" formatRows="0" autoFilter="0"/>
  <autoFilter ref="C89:K153"/>
  <mergeCells count="9">
    <mergeCell ref="E50:H50"/>
    <mergeCell ref="E80:H80"/>
    <mergeCell ref="E82:H82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39"/>
  <sheetViews>
    <sheetView showGridLines="0" tabSelected="1" workbookViewId="0"/>
  </sheetViews>
  <sheetFormatPr defaultRowHeight="10.199999999999999"/>
  <cols>
    <col min="1" max="1" width="8.28515625" customWidth="1"/>
    <col min="2" max="2" width="1.7109375" customWidth="1"/>
    <col min="3" max="3" width="4.140625" customWidth="1"/>
    <col min="4" max="4" width="4.28515625" customWidth="1"/>
    <col min="5" max="5" width="17.140625" customWidth="1"/>
    <col min="6" max="6" width="100.85546875" customWidth="1"/>
    <col min="7" max="7" width="8.7109375" customWidth="1"/>
    <col min="8" max="8" width="11.140625" customWidth="1"/>
    <col min="9" max="9" width="14.140625" style="92" customWidth="1"/>
    <col min="10" max="10" width="23.42578125" customWidth="1"/>
    <col min="11" max="11" width="15.425781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AT2" s="12" t="s">
        <v>89</v>
      </c>
    </row>
    <row r="3" spans="2:46" ht="6.9" customHeight="1">
      <c r="B3" s="93"/>
      <c r="C3" s="94"/>
      <c r="D3" s="94"/>
      <c r="E3" s="94"/>
      <c r="F3" s="94"/>
      <c r="G3" s="94"/>
      <c r="H3" s="94"/>
      <c r="I3" s="95"/>
      <c r="J3" s="94"/>
      <c r="K3" s="94"/>
      <c r="L3" s="15"/>
      <c r="AT3" s="12" t="s">
        <v>80</v>
      </c>
    </row>
    <row r="4" spans="2:46" ht="24.9" customHeight="1">
      <c r="B4" s="15"/>
      <c r="D4" s="96" t="s">
        <v>90</v>
      </c>
      <c r="L4" s="15"/>
      <c r="M4" s="19" t="s">
        <v>10</v>
      </c>
      <c r="AT4" s="12" t="s">
        <v>4</v>
      </c>
    </row>
    <row r="5" spans="2:46" ht="6.9" customHeight="1">
      <c r="B5" s="15"/>
      <c r="L5" s="15"/>
    </row>
    <row r="6" spans="2:46" ht="12" customHeight="1">
      <c r="B6" s="15"/>
      <c r="D6" s="97" t="s">
        <v>16</v>
      </c>
      <c r="L6" s="15"/>
    </row>
    <row r="7" spans="2:46" ht="16.5" customHeight="1">
      <c r="B7" s="15"/>
      <c r="E7" s="241" t="str">
        <f>'Rekapitulace stavby'!K6</f>
        <v>Stavba č.3295 TV Horní Počernice, etapa 0012 IS ostatní - Libuňská chodník</v>
      </c>
      <c r="F7" s="242"/>
      <c r="G7" s="242"/>
      <c r="H7" s="242"/>
      <c r="L7" s="15"/>
    </row>
    <row r="8" spans="2:46" s="1" customFormat="1" ht="12" customHeight="1">
      <c r="B8" s="33"/>
      <c r="D8" s="97" t="s">
        <v>91</v>
      </c>
      <c r="I8" s="98"/>
      <c r="L8" s="33"/>
    </row>
    <row r="9" spans="2:46" s="1" customFormat="1" ht="36.9" customHeight="1">
      <c r="B9" s="33"/>
      <c r="E9" s="243" t="s">
        <v>521</v>
      </c>
      <c r="F9" s="244"/>
      <c r="G9" s="244"/>
      <c r="H9" s="244"/>
      <c r="I9" s="98"/>
      <c r="L9" s="33"/>
    </row>
    <row r="10" spans="2:46" s="1" customFormat="1">
      <c r="B10" s="33"/>
      <c r="I10" s="98"/>
      <c r="L10" s="33"/>
    </row>
    <row r="11" spans="2:46" s="1" customFormat="1" ht="12" customHeight="1">
      <c r="B11" s="33"/>
      <c r="D11" s="97" t="s">
        <v>18</v>
      </c>
      <c r="F11" s="12" t="s">
        <v>1</v>
      </c>
      <c r="I11" s="99" t="s">
        <v>19</v>
      </c>
      <c r="J11" s="12" t="s">
        <v>1</v>
      </c>
      <c r="L11" s="33"/>
    </row>
    <row r="12" spans="2:46" s="1" customFormat="1" ht="12" customHeight="1">
      <c r="B12" s="33"/>
      <c r="D12" s="97" t="s">
        <v>20</v>
      </c>
      <c r="F12" s="12" t="s">
        <v>93</v>
      </c>
      <c r="I12" s="99" t="s">
        <v>22</v>
      </c>
      <c r="J12" s="100" t="str">
        <f>'Rekapitulace stavby'!AN8</f>
        <v>5. 6. 2019</v>
      </c>
      <c r="L12" s="33"/>
    </row>
    <row r="13" spans="2:46" s="1" customFormat="1" ht="10.8" customHeight="1">
      <c r="B13" s="33"/>
      <c r="I13" s="98"/>
      <c r="L13" s="33"/>
    </row>
    <row r="14" spans="2:46" s="1" customFormat="1" ht="12" customHeight="1">
      <c r="B14" s="33"/>
      <c r="D14" s="97" t="s">
        <v>24</v>
      </c>
      <c r="I14" s="99" t="s">
        <v>25</v>
      </c>
      <c r="J14" s="12" t="s">
        <v>1</v>
      </c>
      <c r="L14" s="33"/>
    </row>
    <row r="15" spans="2:46" s="1" customFormat="1" ht="18" customHeight="1">
      <c r="B15" s="33"/>
      <c r="E15" s="12" t="s">
        <v>94</v>
      </c>
      <c r="I15" s="99" t="s">
        <v>27</v>
      </c>
      <c r="J15" s="12" t="s">
        <v>1</v>
      </c>
      <c r="L15" s="33"/>
    </row>
    <row r="16" spans="2:46" s="1" customFormat="1" ht="6.9" customHeight="1">
      <c r="B16" s="33"/>
      <c r="I16" s="98"/>
      <c r="L16" s="33"/>
    </row>
    <row r="17" spans="2:12" s="1" customFormat="1" ht="12" customHeight="1">
      <c r="B17" s="33"/>
      <c r="D17" s="97" t="s">
        <v>28</v>
      </c>
      <c r="I17" s="99" t="s">
        <v>25</v>
      </c>
      <c r="J17" s="25" t="str">
        <f>'Rekapitulace stavby'!AN13</f>
        <v>Vyplň údaj</v>
      </c>
      <c r="L17" s="33"/>
    </row>
    <row r="18" spans="2:12" s="1" customFormat="1" ht="18" customHeight="1">
      <c r="B18" s="33"/>
      <c r="E18" s="245" t="str">
        <f>'Rekapitulace stavby'!E14</f>
        <v>Vyplň údaj</v>
      </c>
      <c r="F18" s="246"/>
      <c r="G18" s="246"/>
      <c r="H18" s="246"/>
      <c r="I18" s="99" t="s">
        <v>27</v>
      </c>
      <c r="J18" s="25" t="str">
        <f>'Rekapitulace stavby'!AN14</f>
        <v>Vyplň údaj</v>
      </c>
      <c r="L18" s="33"/>
    </row>
    <row r="19" spans="2:12" s="1" customFormat="1" ht="6.9" customHeight="1">
      <c r="B19" s="33"/>
      <c r="I19" s="98"/>
      <c r="L19" s="33"/>
    </row>
    <row r="20" spans="2:12" s="1" customFormat="1" ht="12" customHeight="1">
      <c r="B20" s="33"/>
      <c r="D20" s="97" t="s">
        <v>30</v>
      </c>
      <c r="I20" s="99" t="s">
        <v>25</v>
      </c>
      <c r="J20" s="12" t="str">
        <f>IF('Rekapitulace stavby'!AN16="","",'Rekapitulace stavby'!AN16)</f>
        <v/>
      </c>
      <c r="L20" s="33"/>
    </row>
    <row r="21" spans="2:12" s="1" customFormat="1" ht="18" customHeight="1">
      <c r="B21" s="33"/>
      <c r="E21" s="12" t="str">
        <f>IF('Rekapitulace stavby'!E17="","",'Rekapitulace stavby'!E17)</f>
        <v>Apis s.r.o.</v>
      </c>
      <c r="I21" s="99" t="s">
        <v>27</v>
      </c>
      <c r="J21" s="12" t="str">
        <f>IF('Rekapitulace stavby'!AN17="","",'Rekapitulace stavby'!AN17)</f>
        <v/>
      </c>
      <c r="L21" s="33"/>
    </row>
    <row r="22" spans="2:12" s="1" customFormat="1" ht="6.9" customHeight="1">
      <c r="B22" s="33"/>
      <c r="I22" s="98"/>
      <c r="L22" s="33"/>
    </row>
    <row r="23" spans="2:12" s="1" customFormat="1" ht="12" customHeight="1">
      <c r="B23" s="33"/>
      <c r="D23" s="97" t="s">
        <v>33</v>
      </c>
      <c r="I23" s="99" t="s">
        <v>25</v>
      </c>
      <c r="J23" s="12" t="str">
        <f>IF('Rekapitulace stavby'!AN19="","",'Rekapitulace stavby'!AN19)</f>
        <v/>
      </c>
      <c r="L23" s="33"/>
    </row>
    <row r="24" spans="2:12" s="1" customFormat="1" ht="18" customHeight="1">
      <c r="B24" s="33"/>
      <c r="E24" s="12" t="str">
        <f>IF('Rekapitulace stavby'!E20="","",'Rekapitulace stavby'!E20)</f>
        <v xml:space="preserve"> </v>
      </c>
      <c r="I24" s="99" t="s">
        <v>27</v>
      </c>
      <c r="J24" s="12" t="str">
        <f>IF('Rekapitulace stavby'!AN20="","",'Rekapitulace stavby'!AN20)</f>
        <v/>
      </c>
      <c r="L24" s="33"/>
    </row>
    <row r="25" spans="2:12" s="1" customFormat="1" ht="6.9" customHeight="1">
      <c r="B25" s="33"/>
      <c r="I25" s="98"/>
      <c r="L25" s="33"/>
    </row>
    <row r="26" spans="2:12" s="1" customFormat="1" ht="12" customHeight="1">
      <c r="B26" s="33"/>
      <c r="D26" s="97" t="s">
        <v>35</v>
      </c>
      <c r="I26" s="98"/>
      <c r="L26" s="33"/>
    </row>
    <row r="27" spans="2:12" s="6" customFormat="1" ht="16.5" customHeight="1">
      <c r="B27" s="101"/>
      <c r="E27" s="247" t="s">
        <v>1</v>
      </c>
      <c r="F27" s="247"/>
      <c r="G27" s="247"/>
      <c r="H27" s="247"/>
      <c r="I27" s="102"/>
      <c r="L27" s="101"/>
    </row>
    <row r="28" spans="2:12" s="1" customFormat="1" ht="6.9" customHeight="1">
      <c r="B28" s="33"/>
      <c r="I28" s="98"/>
      <c r="L28" s="33"/>
    </row>
    <row r="29" spans="2:12" s="1" customFormat="1" ht="6.9" customHeight="1">
      <c r="B29" s="33"/>
      <c r="D29" s="51"/>
      <c r="E29" s="51"/>
      <c r="F29" s="51"/>
      <c r="G29" s="51"/>
      <c r="H29" s="51"/>
      <c r="I29" s="103"/>
      <c r="J29" s="51"/>
      <c r="K29" s="51"/>
      <c r="L29" s="33"/>
    </row>
    <row r="30" spans="2:12" s="1" customFormat="1" ht="25.35" customHeight="1">
      <c r="B30" s="33"/>
      <c r="D30" s="104" t="s">
        <v>36</v>
      </c>
      <c r="I30" s="98"/>
      <c r="J30" s="105">
        <f>ROUND(J87, 2)</f>
        <v>0</v>
      </c>
      <c r="L30" s="33"/>
    </row>
    <row r="31" spans="2:12" s="1" customFormat="1" ht="6.9" customHeight="1">
      <c r="B31" s="33"/>
      <c r="D31" s="51"/>
      <c r="E31" s="51"/>
      <c r="F31" s="51"/>
      <c r="G31" s="51"/>
      <c r="H31" s="51"/>
      <c r="I31" s="103"/>
      <c r="J31" s="51"/>
      <c r="K31" s="51"/>
      <c r="L31" s="33"/>
    </row>
    <row r="32" spans="2:12" s="1" customFormat="1" ht="14.4" customHeight="1">
      <c r="B32" s="33"/>
      <c r="F32" s="106" t="s">
        <v>38</v>
      </c>
      <c r="I32" s="107" t="s">
        <v>37</v>
      </c>
      <c r="J32" s="106" t="s">
        <v>39</v>
      </c>
      <c r="L32" s="33"/>
    </row>
    <row r="33" spans="2:12" s="1" customFormat="1" ht="14.4" customHeight="1">
      <c r="B33" s="33"/>
      <c r="D33" s="97" t="s">
        <v>40</v>
      </c>
      <c r="E33" s="97" t="s">
        <v>41</v>
      </c>
      <c r="F33" s="108">
        <f>ROUND((SUM(BE87:BE138)),  2)</f>
        <v>0</v>
      </c>
      <c r="I33" s="109">
        <v>0.21</v>
      </c>
      <c r="J33" s="108">
        <f>ROUND(((SUM(BE87:BE138))*I33),  2)</f>
        <v>0</v>
      </c>
      <c r="L33" s="33"/>
    </row>
    <row r="34" spans="2:12" s="1" customFormat="1" ht="14.4" customHeight="1">
      <c r="B34" s="33"/>
      <c r="E34" s="97" t="s">
        <v>42</v>
      </c>
      <c r="F34" s="108">
        <f>ROUND((SUM(BF87:BF138)),  2)</f>
        <v>0</v>
      </c>
      <c r="I34" s="109">
        <v>0.15</v>
      </c>
      <c r="J34" s="108">
        <f>ROUND(((SUM(BF87:BF138))*I34),  2)</f>
        <v>0</v>
      </c>
      <c r="L34" s="33"/>
    </row>
    <row r="35" spans="2:12" s="1" customFormat="1" ht="14.4" hidden="1" customHeight="1">
      <c r="B35" s="33"/>
      <c r="E35" s="97" t="s">
        <v>43</v>
      </c>
      <c r="F35" s="108">
        <f>ROUND((SUM(BG87:BG138)),  2)</f>
        <v>0</v>
      </c>
      <c r="I35" s="109">
        <v>0.21</v>
      </c>
      <c r="J35" s="108">
        <f>0</f>
        <v>0</v>
      </c>
      <c r="L35" s="33"/>
    </row>
    <row r="36" spans="2:12" s="1" customFormat="1" ht="14.4" hidden="1" customHeight="1">
      <c r="B36" s="33"/>
      <c r="E36" s="97" t="s">
        <v>44</v>
      </c>
      <c r="F36" s="108">
        <f>ROUND((SUM(BH87:BH138)),  2)</f>
        <v>0</v>
      </c>
      <c r="I36" s="109">
        <v>0.15</v>
      </c>
      <c r="J36" s="108">
        <f>0</f>
        <v>0</v>
      </c>
      <c r="L36" s="33"/>
    </row>
    <row r="37" spans="2:12" s="1" customFormat="1" ht="14.4" hidden="1" customHeight="1">
      <c r="B37" s="33"/>
      <c r="E37" s="97" t="s">
        <v>45</v>
      </c>
      <c r="F37" s="108">
        <f>ROUND((SUM(BI87:BI138)),  2)</f>
        <v>0</v>
      </c>
      <c r="I37" s="109">
        <v>0</v>
      </c>
      <c r="J37" s="108">
        <f>0</f>
        <v>0</v>
      </c>
      <c r="L37" s="33"/>
    </row>
    <row r="38" spans="2:12" s="1" customFormat="1" ht="6.9" customHeight="1">
      <c r="B38" s="33"/>
      <c r="I38" s="98"/>
      <c r="L38" s="33"/>
    </row>
    <row r="39" spans="2:12" s="1" customFormat="1" ht="25.35" customHeight="1">
      <c r="B39" s="33"/>
      <c r="C39" s="110"/>
      <c r="D39" s="111" t="s">
        <v>46</v>
      </c>
      <c r="E39" s="112"/>
      <c r="F39" s="112"/>
      <c r="G39" s="113" t="s">
        <v>47</v>
      </c>
      <c r="H39" s="114" t="s">
        <v>48</v>
      </c>
      <c r="I39" s="115"/>
      <c r="J39" s="116">
        <f>SUM(J30:J37)</f>
        <v>0</v>
      </c>
      <c r="K39" s="117"/>
      <c r="L39" s="33"/>
    </row>
    <row r="40" spans="2:12" s="1" customFormat="1" ht="14.4" customHeight="1">
      <c r="B40" s="118"/>
      <c r="C40" s="119"/>
      <c r="D40" s="119"/>
      <c r="E40" s="119"/>
      <c r="F40" s="119"/>
      <c r="G40" s="119"/>
      <c r="H40" s="119"/>
      <c r="I40" s="120"/>
      <c r="J40" s="119"/>
      <c r="K40" s="119"/>
      <c r="L40" s="33"/>
    </row>
    <row r="44" spans="2:12" s="1" customFormat="1" ht="6.9" customHeight="1">
      <c r="B44" s="121"/>
      <c r="C44" s="122"/>
      <c r="D44" s="122"/>
      <c r="E44" s="122"/>
      <c r="F44" s="122"/>
      <c r="G44" s="122"/>
      <c r="H44" s="122"/>
      <c r="I44" s="123"/>
      <c r="J44" s="122"/>
      <c r="K44" s="122"/>
      <c r="L44" s="33"/>
    </row>
    <row r="45" spans="2:12" s="1" customFormat="1" ht="24.9" customHeight="1">
      <c r="B45" s="29"/>
      <c r="C45" s="18" t="s">
        <v>95</v>
      </c>
      <c r="D45" s="30"/>
      <c r="E45" s="30"/>
      <c r="F45" s="30"/>
      <c r="G45" s="30"/>
      <c r="H45" s="30"/>
      <c r="I45" s="98"/>
      <c r="J45" s="30"/>
      <c r="K45" s="30"/>
      <c r="L45" s="33"/>
    </row>
    <row r="46" spans="2:12" s="1" customFormat="1" ht="6.9" customHeight="1">
      <c r="B46" s="29"/>
      <c r="C46" s="30"/>
      <c r="D46" s="30"/>
      <c r="E46" s="30"/>
      <c r="F46" s="30"/>
      <c r="G46" s="30"/>
      <c r="H46" s="30"/>
      <c r="I46" s="98"/>
      <c r="J46" s="30"/>
      <c r="K46" s="30"/>
      <c r="L46" s="33"/>
    </row>
    <row r="47" spans="2:12" s="1" customFormat="1" ht="12" customHeight="1">
      <c r="B47" s="29"/>
      <c r="C47" s="24" t="s">
        <v>16</v>
      </c>
      <c r="D47" s="30"/>
      <c r="E47" s="30"/>
      <c r="F47" s="30"/>
      <c r="G47" s="30"/>
      <c r="H47" s="30"/>
      <c r="I47" s="98"/>
      <c r="J47" s="30"/>
      <c r="K47" s="30"/>
      <c r="L47" s="33"/>
    </row>
    <row r="48" spans="2:12" s="1" customFormat="1" ht="16.5" customHeight="1">
      <c r="B48" s="29"/>
      <c r="C48" s="30"/>
      <c r="D48" s="30"/>
      <c r="E48" s="239" t="str">
        <f>E7</f>
        <v>Stavba č.3295 TV Horní Počernice, etapa 0012 IS ostatní - Libuňská chodník</v>
      </c>
      <c r="F48" s="240"/>
      <c r="G48" s="240"/>
      <c r="H48" s="240"/>
      <c r="I48" s="98"/>
      <c r="J48" s="30"/>
      <c r="K48" s="30"/>
      <c r="L48" s="33"/>
    </row>
    <row r="49" spans="2:47" s="1" customFormat="1" ht="12" customHeight="1">
      <c r="B49" s="29"/>
      <c r="C49" s="24" t="s">
        <v>91</v>
      </c>
      <c r="D49" s="30"/>
      <c r="E49" s="30"/>
      <c r="F49" s="30"/>
      <c r="G49" s="30"/>
      <c r="H49" s="30"/>
      <c r="I49" s="98"/>
      <c r="J49" s="30"/>
      <c r="K49" s="30"/>
      <c r="L49" s="33"/>
    </row>
    <row r="50" spans="2:47" s="1" customFormat="1" ht="16.5" customHeight="1">
      <c r="B50" s="29"/>
      <c r="C50" s="30"/>
      <c r="D50" s="30"/>
      <c r="E50" s="224" t="str">
        <f>E9</f>
        <v>303 - SO 303 - Kanalizační přípojky</v>
      </c>
      <c r="F50" s="223"/>
      <c r="G50" s="223"/>
      <c r="H50" s="223"/>
      <c r="I50" s="98"/>
      <c r="J50" s="30"/>
      <c r="K50" s="30"/>
      <c r="L50" s="33"/>
    </row>
    <row r="51" spans="2:47" s="1" customFormat="1" ht="6.9" customHeight="1">
      <c r="B51" s="29"/>
      <c r="C51" s="30"/>
      <c r="D51" s="30"/>
      <c r="E51" s="30"/>
      <c r="F51" s="30"/>
      <c r="G51" s="30"/>
      <c r="H51" s="30"/>
      <c r="I51" s="98"/>
      <c r="J51" s="30"/>
      <c r="K51" s="30"/>
      <c r="L51" s="33"/>
    </row>
    <row r="52" spans="2:47" s="1" customFormat="1" ht="12" customHeight="1">
      <c r="B52" s="29"/>
      <c r="C52" s="24" t="s">
        <v>20</v>
      </c>
      <c r="D52" s="30"/>
      <c r="E52" s="30"/>
      <c r="F52" s="22" t="str">
        <f>F12</f>
        <v>Praha 20</v>
      </c>
      <c r="G52" s="30"/>
      <c r="H52" s="30"/>
      <c r="I52" s="99" t="s">
        <v>22</v>
      </c>
      <c r="J52" s="50" t="str">
        <f>IF(J12="","",J12)</f>
        <v>5. 6. 2019</v>
      </c>
      <c r="K52" s="30"/>
      <c r="L52" s="33"/>
    </row>
    <row r="53" spans="2:47" s="1" customFormat="1" ht="6.9" customHeight="1">
      <c r="B53" s="29"/>
      <c r="C53" s="30"/>
      <c r="D53" s="30"/>
      <c r="E53" s="30"/>
      <c r="F53" s="30"/>
      <c r="G53" s="30"/>
      <c r="H53" s="30"/>
      <c r="I53" s="98"/>
      <c r="J53" s="30"/>
      <c r="K53" s="30"/>
      <c r="L53" s="33"/>
    </row>
    <row r="54" spans="2:47" s="1" customFormat="1" ht="13.65" customHeight="1">
      <c r="B54" s="29"/>
      <c r="C54" s="24" t="s">
        <v>24</v>
      </c>
      <c r="D54" s="30"/>
      <c r="E54" s="30"/>
      <c r="F54" s="22" t="str">
        <f>E15</f>
        <v>OTV MHMP</v>
      </c>
      <c r="G54" s="30"/>
      <c r="H54" s="30"/>
      <c r="I54" s="99" t="s">
        <v>30</v>
      </c>
      <c r="J54" s="27" t="str">
        <f>E21</f>
        <v>Apis s.r.o.</v>
      </c>
      <c r="K54" s="30"/>
      <c r="L54" s="33"/>
    </row>
    <row r="55" spans="2:47" s="1" customFormat="1" ht="13.65" customHeight="1">
      <c r="B55" s="29"/>
      <c r="C55" s="24" t="s">
        <v>28</v>
      </c>
      <c r="D55" s="30"/>
      <c r="E55" s="30"/>
      <c r="F55" s="22" t="str">
        <f>IF(E18="","",E18)</f>
        <v>Vyplň údaj</v>
      </c>
      <c r="G55" s="30"/>
      <c r="H55" s="30"/>
      <c r="I55" s="99" t="s">
        <v>33</v>
      </c>
      <c r="J55" s="27" t="str">
        <f>E24</f>
        <v xml:space="preserve"> </v>
      </c>
      <c r="K55" s="30"/>
      <c r="L55" s="33"/>
    </row>
    <row r="56" spans="2:47" s="1" customFormat="1" ht="10.35" customHeight="1">
      <c r="B56" s="29"/>
      <c r="C56" s="30"/>
      <c r="D56" s="30"/>
      <c r="E56" s="30"/>
      <c r="F56" s="30"/>
      <c r="G56" s="30"/>
      <c r="H56" s="30"/>
      <c r="I56" s="98"/>
      <c r="J56" s="30"/>
      <c r="K56" s="30"/>
      <c r="L56" s="33"/>
    </row>
    <row r="57" spans="2:47" s="1" customFormat="1" ht="29.25" customHeight="1">
      <c r="B57" s="29"/>
      <c r="C57" s="124" t="s">
        <v>96</v>
      </c>
      <c r="D57" s="125"/>
      <c r="E57" s="125"/>
      <c r="F57" s="125"/>
      <c r="G57" s="125"/>
      <c r="H57" s="125"/>
      <c r="I57" s="126"/>
      <c r="J57" s="127" t="s">
        <v>97</v>
      </c>
      <c r="K57" s="125"/>
      <c r="L57" s="33"/>
    </row>
    <row r="58" spans="2:47" s="1" customFormat="1" ht="10.35" customHeight="1">
      <c r="B58" s="29"/>
      <c r="C58" s="30"/>
      <c r="D58" s="30"/>
      <c r="E58" s="30"/>
      <c r="F58" s="30"/>
      <c r="G58" s="30"/>
      <c r="H58" s="30"/>
      <c r="I58" s="98"/>
      <c r="J58" s="30"/>
      <c r="K58" s="30"/>
      <c r="L58" s="33"/>
    </row>
    <row r="59" spans="2:47" s="1" customFormat="1" ht="22.8" customHeight="1">
      <c r="B59" s="29"/>
      <c r="C59" s="128" t="s">
        <v>98</v>
      </c>
      <c r="D59" s="30"/>
      <c r="E59" s="30"/>
      <c r="F59" s="30"/>
      <c r="G59" s="30"/>
      <c r="H59" s="30"/>
      <c r="I59" s="98"/>
      <c r="J59" s="68">
        <f>J87</f>
        <v>0</v>
      </c>
      <c r="K59" s="30"/>
      <c r="L59" s="33"/>
      <c r="AU59" s="12" t="s">
        <v>99</v>
      </c>
    </row>
    <row r="60" spans="2:47" s="7" customFormat="1" ht="24.9" customHeight="1">
      <c r="B60" s="129"/>
      <c r="C60" s="130"/>
      <c r="D60" s="131" t="s">
        <v>100</v>
      </c>
      <c r="E60" s="132"/>
      <c r="F60" s="132"/>
      <c r="G60" s="132"/>
      <c r="H60" s="132"/>
      <c r="I60" s="133"/>
      <c r="J60" s="134">
        <f>J88</f>
        <v>0</v>
      </c>
      <c r="K60" s="130"/>
      <c r="L60" s="135"/>
    </row>
    <row r="61" spans="2:47" s="8" customFormat="1" ht="19.95" customHeight="1">
      <c r="B61" s="136"/>
      <c r="C61" s="137"/>
      <c r="D61" s="138" t="s">
        <v>101</v>
      </c>
      <c r="E61" s="139"/>
      <c r="F61" s="139"/>
      <c r="G61" s="139"/>
      <c r="H61" s="139"/>
      <c r="I61" s="140"/>
      <c r="J61" s="141">
        <f>J89</f>
        <v>0</v>
      </c>
      <c r="K61" s="137"/>
      <c r="L61" s="142"/>
    </row>
    <row r="62" spans="2:47" s="8" customFormat="1" ht="19.95" customHeight="1">
      <c r="B62" s="136"/>
      <c r="C62" s="137"/>
      <c r="D62" s="138" t="s">
        <v>102</v>
      </c>
      <c r="E62" s="139"/>
      <c r="F62" s="139"/>
      <c r="G62" s="139"/>
      <c r="H62" s="139"/>
      <c r="I62" s="140"/>
      <c r="J62" s="141">
        <f>J121</f>
        <v>0</v>
      </c>
      <c r="K62" s="137"/>
      <c r="L62" s="142"/>
    </row>
    <row r="63" spans="2:47" s="8" customFormat="1" ht="19.95" customHeight="1">
      <c r="B63" s="136"/>
      <c r="C63" s="137"/>
      <c r="D63" s="138" t="s">
        <v>362</v>
      </c>
      <c r="E63" s="139"/>
      <c r="F63" s="139"/>
      <c r="G63" s="139"/>
      <c r="H63" s="139"/>
      <c r="I63" s="140"/>
      <c r="J63" s="141">
        <f>J123</f>
        <v>0</v>
      </c>
      <c r="K63" s="137"/>
      <c r="L63" s="142"/>
    </row>
    <row r="64" spans="2:47" s="8" customFormat="1" ht="19.95" customHeight="1">
      <c r="B64" s="136"/>
      <c r="C64" s="137"/>
      <c r="D64" s="138" t="s">
        <v>103</v>
      </c>
      <c r="E64" s="139"/>
      <c r="F64" s="139"/>
      <c r="G64" s="139"/>
      <c r="H64" s="139"/>
      <c r="I64" s="140"/>
      <c r="J64" s="141">
        <f>J126</f>
        <v>0</v>
      </c>
      <c r="K64" s="137"/>
      <c r="L64" s="142"/>
    </row>
    <row r="65" spans="2:12" s="8" customFormat="1" ht="19.95" customHeight="1">
      <c r="B65" s="136"/>
      <c r="C65" s="137"/>
      <c r="D65" s="138" t="s">
        <v>104</v>
      </c>
      <c r="E65" s="139"/>
      <c r="F65" s="139"/>
      <c r="G65" s="139"/>
      <c r="H65" s="139"/>
      <c r="I65" s="140"/>
      <c r="J65" s="141">
        <f>J133</f>
        <v>0</v>
      </c>
      <c r="K65" s="137"/>
      <c r="L65" s="142"/>
    </row>
    <row r="66" spans="2:12" s="7" customFormat="1" ht="24.9" customHeight="1">
      <c r="B66" s="129"/>
      <c r="C66" s="130"/>
      <c r="D66" s="131" t="s">
        <v>105</v>
      </c>
      <c r="E66" s="132"/>
      <c r="F66" s="132"/>
      <c r="G66" s="132"/>
      <c r="H66" s="132"/>
      <c r="I66" s="133"/>
      <c r="J66" s="134">
        <f>J135</f>
        <v>0</v>
      </c>
      <c r="K66" s="130"/>
      <c r="L66" s="135"/>
    </row>
    <row r="67" spans="2:12" s="8" customFormat="1" ht="19.95" customHeight="1">
      <c r="B67" s="136"/>
      <c r="C67" s="137"/>
      <c r="D67" s="138" t="s">
        <v>106</v>
      </c>
      <c r="E67" s="139"/>
      <c r="F67" s="139"/>
      <c r="G67" s="139"/>
      <c r="H67" s="139"/>
      <c r="I67" s="140"/>
      <c r="J67" s="141">
        <f>J136</f>
        <v>0</v>
      </c>
      <c r="K67" s="137"/>
      <c r="L67" s="142"/>
    </row>
    <row r="68" spans="2:12" s="1" customFormat="1" ht="21.75" customHeight="1">
      <c r="B68" s="29"/>
      <c r="C68" s="30"/>
      <c r="D68" s="30"/>
      <c r="E68" s="30"/>
      <c r="F68" s="30"/>
      <c r="G68" s="30"/>
      <c r="H68" s="30"/>
      <c r="I68" s="98"/>
      <c r="J68" s="30"/>
      <c r="K68" s="30"/>
      <c r="L68" s="33"/>
    </row>
    <row r="69" spans="2:12" s="1" customFormat="1" ht="6.9" customHeight="1">
      <c r="B69" s="41"/>
      <c r="C69" s="42"/>
      <c r="D69" s="42"/>
      <c r="E69" s="42"/>
      <c r="F69" s="42"/>
      <c r="G69" s="42"/>
      <c r="H69" s="42"/>
      <c r="I69" s="120"/>
      <c r="J69" s="42"/>
      <c r="K69" s="42"/>
      <c r="L69" s="33"/>
    </row>
    <row r="73" spans="2:12" s="1" customFormat="1" ht="6.9" customHeight="1">
      <c r="B73" s="43"/>
      <c r="C73" s="44"/>
      <c r="D73" s="44"/>
      <c r="E73" s="44"/>
      <c r="F73" s="44"/>
      <c r="G73" s="44"/>
      <c r="H73" s="44"/>
      <c r="I73" s="123"/>
      <c r="J73" s="44"/>
      <c r="K73" s="44"/>
      <c r="L73" s="33"/>
    </row>
    <row r="74" spans="2:12" s="1" customFormat="1" ht="24.9" customHeight="1">
      <c r="B74" s="29"/>
      <c r="C74" s="18" t="s">
        <v>107</v>
      </c>
      <c r="D74" s="30"/>
      <c r="E74" s="30"/>
      <c r="F74" s="30"/>
      <c r="G74" s="30"/>
      <c r="H74" s="30"/>
      <c r="I74" s="98"/>
      <c r="J74" s="30"/>
      <c r="K74" s="30"/>
      <c r="L74" s="33"/>
    </row>
    <row r="75" spans="2:12" s="1" customFormat="1" ht="6.9" customHeight="1">
      <c r="B75" s="29"/>
      <c r="C75" s="30"/>
      <c r="D75" s="30"/>
      <c r="E75" s="30"/>
      <c r="F75" s="30"/>
      <c r="G75" s="30"/>
      <c r="H75" s="30"/>
      <c r="I75" s="98"/>
      <c r="J75" s="30"/>
      <c r="K75" s="30"/>
      <c r="L75" s="33"/>
    </row>
    <row r="76" spans="2:12" s="1" customFormat="1" ht="12" customHeight="1">
      <c r="B76" s="29"/>
      <c r="C76" s="24" t="s">
        <v>16</v>
      </c>
      <c r="D76" s="30"/>
      <c r="E76" s="30"/>
      <c r="F76" s="30"/>
      <c r="G76" s="30"/>
      <c r="H76" s="30"/>
      <c r="I76" s="98"/>
      <c r="J76" s="30"/>
      <c r="K76" s="30"/>
      <c r="L76" s="33"/>
    </row>
    <row r="77" spans="2:12" s="1" customFormat="1" ht="16.5" customHeight="1">
      <c r="B77" s="29"/>
      <c r="C77" s="30"/>
      <c r="D77" s="30"/>
      <c r="E77" s="239" t="str">
        <f>E7</f>
        <v>Stavba č.3295 TV Horní Počernice, etapa 0012 IS ostatní - Libuňská chodník</v>
      </c>
      <c r="F77" s="240"/>
      <c r="G77" s="240"/>
      <c r="H77" s="240"/>
      <c r="I77" s="98"/>
      <c r="J77" s="30"/>
      <c r="K77" s="30"/>
      <c r="L77" s="33"/>
    </row>
    <row r="78" spans="2:12" s="1" customFormat="1" ht="12" customHeight="1">
      <c r="B78" s="29"/>
      <c r="C78" s="24" t="s">
        <v>91</v>
      </c>
      <c r="D78" s="30"/>
      <c r="E78" s="30"/>
      <c r="F78" s="30"/>
      <c r="G78" s="30"/>
      <c r="H78" s="30"/>
      <c r="I78" s="98"/>
      <c r="J78" s="30"/>
      <c r="K78" s="30"/>
      <c r="L78" s="33"/>
    </row>
    <row r="79" spans="2:12" s="1" customFormat="1" ht="16.5" customHeight="1">
      <c r="B79" s="29"/>
      <c r="C79" s="30"/>
      <c r="D79" s="30"/>
      <c r="E79" s="224" t="str">
        <f>E9</f>
        <v>303 - SO 303 - Kanalizační přípojky</v>
      </c>
      <c r="F79" s="223"/>
      <c r="G79" s="223"/>
      <c r="H79" s="223"/>
      <c r="I79" s="98"/>
      <c r="J79" s="30"/>
      <c r="K79" s="30"/>
      <c r="L79" s="33"/>
    </row>
    <row r="80" spans="2:12" s="1" customFormat="1" ht="6.9" customHeight="1">
      <c r="B80" s="29"/>
      <c r="C80" s="30"/>
      <c r="D80" s="30"/>
      <c r="E80" s="30"/>
      <c r="F80" s="30"/>
      <c r="G80" s="30"/>
      <c r="H80" s="30"/>
      <c r="I80" s="98"/>
      <c r="J80" s="30"/>
      <c r="K80" s="30"/>
      <c r="L80" s="33"/>
    </row>
    <row r="81" spans="2:65" s="1" customFormat="1" ht="12" customHeight="1">
      <c r="B81" s="29"/>
      <c r="C81" s="24" t="s">
        <v>20</v>
      </c>
      <c r="D81" s="30"/>
      <c r="E81" s="30"/>
      <c r="F81" s="22" t="str">
        <f>F12</f>
        <v>Praha 20</v>
      </c>
      <c r="G81" s="30"/>
      <c r="H81" s="30"/>
      <c r="I81" s="99" t="s">
        <v>22</v>
      </c>
      <c r="J81" s="50" t="str">
        <f>IF(J12="","",J12)</f>
        <v>5. 6. 2019</v>
      </c>
      <c r="K81" s="30"/>
      <c r="L81" s="33"/>
    </row>
    <row r="82" spans="2:65" s="1" customFormat="1" ht="6.9" customHeight="1">
      <c r="B82" s="29"/>
      <c r="C82" s="30"/>
      <c r="D82" s="30"/>
      <c r="E82" s="30"/>
      <c r="F82" s="30"/>
      <c r="G82" s="30"/>
      <c r="H82" s="30"/>
      <c r="I82" s="98"/>
      <c r="J82" s="30"/>
      <c r="K82" s="30"/>
      <c r="L82" s="33"/>
    </row>
    <row r="83" spans="2:65" s="1" customFormat="1" ht="13.65" customHeight="1">
      <c r="B83" s="29"/>
      <c r="C83" s="24" t="s">
        <v>24</v>
      </c>
      <c r="D83" s="30"/>
      <c r="E83" s="30"/>
      <c r="F83" s="22" t="str">
        <f>E15</f>
        <v>OTV MHMP</v>
      </c>
      <c r="G83" s="30"/>
      <c r="H83" s="30"/>
      <c r="I83" s="99" t="s">
        <v>30</v>
      </c>
      <c r="J83" s="27" t="str">
        <f>E21</f>
        <v>Apis s.r.o.</v>
      </c>
      <c r="K83" s="30"/>
      <c r="L83" s="33"/>
    </row>
    <row r="84" spans="2:65" s="1" customFormat="1" ht="13.65" customHeight="1">
      <c r="B84" s="29"/>
      <c r="C84" s="24" t="s">
        <v>28</v>
      </c>
      <c r="D84" s="30"/>
      <c r="E84" s="30"/>
      <c r="F84" s="22" t="str">
        <f>IF(E18="","",E18)</f>
        <v>Vyplň údaj</v>
      </c>
      <c r="G84" s="30"/>
      <c r="H84" s="30"/>
      <c r="I84" s="99" t="s">
        <v>33</v>
      </c>
      <c r="J84" s="27" t="str">
        <f>E24</f>
        <v xml:space="preserve"> </v>
      </c>
      <c r="K84" s="30"/>
      <c r="L84" s="33"/>
    </row>
    <row r="85" spans="2:65" s="1" customFormat="1" ht="10.35" customHeight="1">
      <c r="B85" s="29"/>
      <c r="C85" s="30"/>
      <c r="D85" s="30"/>
      <c r="E85" s="30"/>
      <c r="F85" s="30"/>
      <c r="G85" s="30"/>
      <c r="H85" s="30"/>
      <c r="I85" s="98"/>
      <c r="J85" s="30"/>
      <c r="K85" s="30"/>
      <c r="L85" s="33"/>
    </row>
    <row r="86" spans="2:65" s="9" customFormat="1" ht="29.25" customHeight="1">
      <c r="B86" s="143"/>
      <c r="C86" s="144" t="s">
        <v>108</v>
      </c>
      <c r="D86" s="145" t="s">
        <v>55</v>
      </c>
      <c r="E86" s="145" t="s">
        <v>51</v>
      </c>
      <c r="F86" s="145" t="s">
        <v>52</v>
      </c>
      <c r="G86" s="145" t="s">
        <v>109</v>
      </c>
      <c r="H86" s="145" t="s">
        <v>110</v>
      </c>
      <c r="I86" s="146" t="s">
        <v>111</v>
      </c>
      <c r="J86" s="147" t="s">
        <v>97</v>
      </c>
      <c r="K86" s="148" t="s">
        <v>112</v>
      </c>
      <c r="L86" s="149"/>
      <c r="M86" s="59" t="s">
        <v>1</v>
      </c>
      <c r="N86" s="60" t="s">
        <v>40</v>
      </c>
      <c r="O86" s="60" t="s">
        <v>113</v>
      </c>
      <c r="P86" s="60" t="s">
        <v>114</v>
      </c>
      <c r="Q86" s="60" t="s">
        <v>115</v>
      </c>
      <c r="R86" s="60" t="s">
        <v>116</v>
      </c>
      <c r="S86" s="60" t="s">
        <v>117</v>
      </c>
      <c r="T86" s="61" t="s">
        <v>118</v>
      </c>
    </row>
    <row r="87" spans="2:65" s="1" customFormat="1" ht="22.8" customHeight="1">
      <c r="B87" s="29"/>
      <c r="C87" s="66" t="s">
        <v>119</v>
      </c>
      <c r="D87" s="30"/>
      <c r="E87" s="30"/>
      <c r="F87" s="30"/>
      <c r="G87" s="30"/>
      <c r="H87" s="30"/>
      <c r="I87" s="98"/>
      <c r="J87" s="150">
        <f>BK87</f>
        <v>0</v>
      </c>
      <c r="K87" s="30"/>
      <c r="L87" s="33"/>
      <c r="M87" s="62"/>
      <c r="N87" s="63"/>
      <c r="O87" s="63"/>
      <c r="P87" s="151">
        <f>P88+P135</f>
        <v>0</v>
      </c>
      <c r="Q87" s="63"/>
      <c r="R87" s="151">
        <f>R88+R135</f>
        <v>19.491295051799998</v>
      </c>
      <c r="S87" s="63"/>
      <c r="T87" s="152">
        <f>T88+T135</f>
        <v>0</v>
      </c>
      <c r="AT87" s="12" t="s">
        <v>69</v>
      </c>
      <c r="AU87" s="12" t="s">
        <v>99</v>
      </c>
      <c r="BK87" s="153">
        <f>BK88+BK135</f>
        <v>0</v>
      </c>
    </row>
    <row r="88" spans="2:65" s="10" customFormat="1" ht="25.95" customHeight="1">
      <c r="B88" s="154"/>
      <c r="C88" s="155"/>
      <c r="D88" s="156" t="s">
        <v>69</v>
      </c>
      <c r="E88" s="157" t="s">
        <v>120</v>
      </c>
      <c r="F88" s="157" t="s">
        <v>121</v>
      </c>
      <c r="G88" s="155"/>
      <c r="H88" s="155"/>
      <c r="I88" s="158"/>
      <c r="J88" s="159">
        <f>BK88</f>
        <v>0</v>
      </c>
      <c r="K88" s="155"/>
      <c r="L88" s="160"/>
      <c r="M88" s="161"/>
      <c r="N88" s="162"/>
      <c r="O88" s="162"/>
      <c r="P88" s="163">
        <f>P89+P121+P123+P126+P133</f>
        <v>0</v>
      </c>
      <c r="Q88" s="162"/>
      <c r="R88" s="163">
        <f>R89+R121+R123+R126+R133</f>
        <v>19.491295051799998</v>
      </c>
      <c r="S88" s="162"/>
      <c r="T88" s="164">
        <f>T89+T121+T123+T126+T133</f>
        <v>0</v>
      </c>
      <c r="AR88" s="165" t="s">
        <v>78</v>
      </c>
      <c r="AT88" s="166" t="s">
        <v>69</v>
      </c>
      <c r="AU88" s="166" t="s">
        <v>70</v>
      </c>
      <c r="AY88" s="165" t="s">
        <v>122</v>
      </c>
      <c r="BK88" s="167">
        <f>BK89+BK121+BK123+BK126+BK133</f>
        <v>0</v>
      </c>
    </row>
    <row r="89" spans="2:65" s="10" customFormat="1" ht="22.8" customHeight="1">
      <c r="B89" s="154"/>
      <c r="C89" s="155"/>
      <c r="D89" s="156" t="s">
        <v>69</v>
      </c>
      <c r="E89" s="168" t="s">
        <v>78</v>
      </c>
      <c r="F89" s="168" t="s">
        <v>123</v>
      </c>
      <c r="G89" s="155"/>
      <c r="H89" s="155"/>
      <c r="I89" s="158"/>
      <c r="J89" s="169">
        <f>BK89</f>
        <v>0</v>
      </c>
      <c r="K89" s="155"/>
      <c r="L89" s="160"/>
      <c r="M89" s="161"/>
      <c r="N89" s="162"/>
      <c r="O89" s="162"/>
      <c r="P89" s="163">
        <f>SUM(P90:P120)</f>
        <v>0</v>
      </c>
      <c r="Q89" s="162"/>
      <c r="R89" s="163">
        <f>SUM(R90:R120)</f>
        <v>6.4819409718000003</v>
      </c>
      <c r="S89" s="162"/>
      <c r="T89" s="164">
        <f>SUM(T90:T120)</f>
        <v>0</v>
      </c>
      <c r="AR89" s="165" t="s">
        <v>78</v>
      </c>
      <c r="AT89" s="166" t="s">
        <v>69</v>
      </c>
      <c r="AU89" s="166" t="s">
        <v>78</v>
      </c>
      <c r="AY89" s="165" t="s">
        <v>122</v>
      </c>
      <c r="BK89" s="167">
        <f>SUM(BK90:BK120)</f>
        <v>0</v>
      </c>
    </row>
    <row r="90" spans="2:65" s="1" customFormat="1" ht="16.5" customHeight="1">
      <c r="B90" s="29"/>
      <c r="C90" s="170" t="s">
        <v>78</v>
      </c>
      <c r="D90" s="170" t="s">
        <v>124</v>
      </c>
      <c r="E90" s="171" t="s">
        <v>125</v>
      </c>
      <c r="F90" s="172" t="s">
        <v>126</v>
      </c>
      <c r="G90" s="173" t="s">
        <v>127</v>
      </c>
      <c r="H90" s="174">
        <v>10</v>
      </c>
      <c r="I90" s="175"/>
      <c r="J90" s="176">
        <f>ROUND(I90*H90,2)</f>
        <v>0</v>
      </c>
      <c r="K90" s="172" t="s">
        <v>128</v>
      </c>
      <c r="L90" s="33"/>
      <c r="M90" s="177" t="s">
        <v>1</v>
      </c>
      <c r="N90" s="178" t="s">
        <v>41</v>
      </c>
      <c r="O90" s="55"/>
      <c r="P90" s="179">
        <f>O90*H90</f>
        <v>0</v>
      </c>
      <c r="Q90" s="179">
        <v>0</v>
      </c>
      <c r="R90" s="179">
        <f>Q90*H90</f>
        <v>0</v>
      </c>
      <c r="S90" s="179">
        <v>0</v>
      </c>
      <c r="T90" s="180">
        <f>S90*H90</f>
        <v>0</v>
      </c>
      <c r="AR90" s="12" t="s">
        <v>129</v>
      </c>
      <c r="AT90" s="12" t="s">
        <v>124</v>
      </c>
      <c r="AU90" s="12" t="s">
        <v>80</v>
      </c>
      <c r="AY90" s="12" t="s">
        <v>122</v>
      </c>
      <c r="BE90" s="181">
        <f>IF(N90="základní",J90,0)</f>
        <v>0</v>
      </c>
      <c r="BF90" s="181">
        <f>IF(N90="snížená",J90,0)</f>
        <v>0</v>
      </c>
      <c r="BG90" s="181">
        <f>IF(N90="zákl. přenesená",J90,0)</f>
        <v>0</v>
      </c>
      <c r="BH90" s="181">
        <f>IF(N90="sníž. přenesená",J90,0)</f>
        <v>0</v>
      </c>
      <c r="BI90" s="181">
        <f>IF(N90="nulová",J90,0)</f>
        <v>0</v>
      </c>
      <c r="BJ90" s="12" t="s">
        <v>78</v>
      </c>
      <c r="BK90" s="181">
        <f>ROUND(I90*H90,2)</f>
        <v>0</v>
      </c>
      <c r="BL90" s="12" t="s">
        <v>129</v>
      </c>
      <c r="BM90" s="12" t="s">
        <v>130</v>
      </c>
    </row>
    <row r="91" spans="2:65" s="1" customFormat="1" ht="16.5" customHeight="1">
      <c r="B91" s="29"/>
      <c r="C91" s="170" t="s">
        <v>217</v>
      </c>
      <c r="D91" s="170" t="s">
        <v>124</v>
      </c>
      <c r="E91" s="171" t="s">
        <v>132</v>
      </c>
      <c r="F91" s="172" t="s">
        <v>133</v>
      </c>
      <c r="G91" s="173" t="s">
        <v>127</v>
      </c>
      <c r="H91" s="174">
        <v>8.6999999999999993</v>
      </c>
      <c r="I91" s="175"/>
      <c r="J91" s="176">
        <f>ROUND(I91*H91,2)</f>
        <v>0</v>
      </c>
      <c r="K91" s="172" t="s">
        <v>134</v>
      </c>
      <c r="L91" s="33"/>
      <c r="M91" s="177" t="s">
        <v>1</v>
      </c>
      <c r="N91" s="178" t="s">
        <v>41</v>
      </c>
      <c r="O91" s="55"/>
      <c r="P91" s="179">
        <f>O91*H91</f>
        <v>0</v>
      </c>
      <c r="Q91" s="179">
        <v>0</v>
      </c>
      <c r="R91" s="179">
        <f>Q91*H91</f>
        <v>0</v>
      </c>
      <c r="S91" s="179">
        <v>0</v>
      </c>
      <c r="T91" s="180">
        <f>S91*H91</f>
        <v>0</v>
      </c>
      <c r="AR91" s="12" t="s">
        <v>129</v>
      </c>
      <c r="AT91" s="12" t="s">
        <v>124</v>
      </c>
      <c r="AU91" s="12" t="s">
        <v>80</v>
      </c>
      <c r="AY91" s="12" t="s">
        <v>122</v>
      </c>
      <c r="BE91" s="181">
        <f>IF(N91="základní",J91,0)</f>
        <v>0</v>
      </c>
      <c r="BF91" s="181">
        <f>IF(N91="snížená",J91,0)</f>
        <v>0</v>
      </c>
      <c r="BG91" s="181">
        <f>IF(N91="zákl. přenesená",J91,0)</f>
        <v>0</v>
      </c>
      <c r="BH91" s="181">
        <f>IF(N91="sníž. přenesená",J91,0)</f>
        <v>0</v>
      </c>
      <c r="BI91" s="181">
        <f>IF(N91="nulová",J91,0)</f>
        <v>0</v>
      </c>
      <c r="BJ91" s="12" t="s">
        <v>78</v>
      </c>
      <c r="BK91" s="181">
        <f>ROUND(I91*H91,2)</f>
        <v>0</v>
      </c>
      <c r="BL91" s="12" t="s">
        <v>129</v>
      </c>
      <c r="BM91" s="12" t="s">
        <v>522</v>
      </c>
    </row>
    <row r="92" spans="2:65" s="1" customFormat="1" ht="16.5" customHeight="1">
      <c r="B92" s="29"/>
      <c r="C92" s="170" t="s">
        <v>138</v>
      </c>
      <c r="D92" s="170" t="s">
        <v>124</v>
      </c>
      <c r="E92" s="171" t="s">
        <v>139</v>
      </c>
      <c r="F92" s="172" t="s">
        <v>140</v>
      </c>
      <c r="G92" s="173" t="s">
        <v>127</v>
      </c>
      <c r="H92" s="174">
        <v>1</v>
      </c>
      <c r="I92" s="175"/>
      <c r="J92" s="176">
        <f>ROUND(I92*H92,2)</f>
        <v>0</v>
      </c>
      <c r="K92" s="172" t="s">
        <v>128</v>
      </c>
      <c r="L92" s="33"/>
      <c r="M92" s="177" t="s">
        <v>1</v>
      </c>
      <c r="N92" s="178" t="s">
        <v>41</v>
      </c>
      <c r="O92" s="55"/>
      <c r="P92" s="179">
        <f>O92*H92</f>
        <v>0</v>
      </c>
      <c r="Q92" s="179">
        <v>0</v>
      </c>
      <c r="R92" s="179">
        <f>Q92*H92</f>
        <v>0</v>
      </c>
      <c r="S92" s="179">
        <v>0</v>
      </c>
      <c r="T92" s="180">
        <f>S92*H92</f>
        <v>0</v>
      </c>
      <c r="AR92" s="12" t="s">
        <v>129</v>
      </c>
      <c r="AT92" s="12" t="s">
        <v>124</v>
      </c>
      <c r="AU92" s="12" t="s">
        <v>80</v>
      </c>
      <c r="AY92" s="12" t="s">
        <v>122</v>
      </c>
      <c r="BE92" s="181">
        <f>IF(N92="základní",J92,0)</f>
        <v>0</v>
      </c>
      <c r="BF92" s="181">
        <f>IF(N92="snížená",J92,0)</f>
        <v>0</v>
      </c>
      <c r="BG92" s="181">
        <f>IF(N92="zákl. přenesená",J92,0)</f>
        <v>0</v>
      </c>
      <c r="BH92" s="181">
        <f>IF(N92="sníž. přenesená",J92,0)</f>
        <v>0</v>
      </c>
      <c r="BI92" s="181">
        <f>IF(N92="nulová",J92,0)</f>
        <v>0</v>
      </c>
      <c r="BJ92" s="12" t="s">
        <v>78</v>
      </c>
      <c r="BK92" s="181">
        <f>ROUND(I92*H92,2)</f>
        <v>0</v>
      </c>
      <c r="BL92" s="12" t="s">
        <v>129</v>
      </c>
      <c r="BM92" s="12" t="s">
        <v>141</v>
      </c>
    </row>
    <row r="93" spans="2:65" s="1" customFormat="1" ht="19.2">
      <c r="B93" s="29"/>
      <c r="C93" s="30"/>
      <c r="D93" s="182" t="s">
        <v>136</v>
      </c>
      <c r="E93" s="30"/>
      <c r="F93" s="183" t="s">
        <v>523</v>
      </c>
      <c r="G93" s="30"/>
      <c r="H93" s="30"/>
      <c r="I93" s="98"/>
      <c r="J93" s="30"/>
      <c r="K93" s="30"/>
      <c r="L93" s="33"/>
      <c r="M93" s="184"/>
      <c r="N93" s="55"/>
      <c r="O93" s="55"/>
      <c r="P93" s="55"/>
      <c r="Q93" s="55"/>
      <c r="R93" s="55"/>
      <c r="S93" s="55"/>
      <c r="T93" s="56"/>
      <c r="AT93" s="12" t="s">
        <v>136</v>
      </c>
      <c r="AU93" s="12" t="s">
        <v>80</v>
      </c>
    </row>
    <row r="94" spans="2:65" s="1" customFormat="1" ht="16.5" customHeight="1">
      <c r="B94" s="29"/>
      <c r="C94" s="170" t="s">
        <v>129</v>
      </c>
      <c r="D94" s="170" t="s">
        <v>124</v>
      </c>
      <c r="E94" s="171" t="s">
        <v>143</v>
      </c>
      <c r="F94" s="172" t="s">
        <v>144</v>
      </c>
      <c r="G94" s="173" t="s">
        <v>127</v>
      </c>
      <c r="H94" s="174">
        <v>22.67</v>
      </c>
      <c r="I94" s="175"/>
      <c r="J94" s="176">
        <f t="shared" ref="J94:J100" si="0">ROUND(I94*H94,2)</f>
        <v>0</v>
      </c>
      <c r="K94" s="172" t="s">
        <v>145</v>
      </c>
      <c r="L94" s="33"/>
      <c r="M94" s="177" t="s">
        <v>1</v>
      </c>
      <c r="N94" s="178" t="s">
        <v>41</v>
      </c>
      <c r="O94" s="55"/>
      <c r="P94" s="179">
        <f t="shared" ref="P94:P100" si="1">O94*H94</f>
        <v>0</v>
      </c>
      <c r="Q94" s="179">
        <v>0</v>
      </c>
      <c r="R94" s="179">
        <f t="shared" ref="R94:R100" si="2">Q94*H94</f>
        <v>0</v>
      </c>
      <c r="S94" s="179">
        <v>0</v>
      </c>
      <c r="T94" s="180">
        <f t="shared" ref="T94:T100" si="3">S94*H94</f>
        <v>0</v>
      </c>
      <c r="AR94" s="12" t="s">
        <v>129</v>
      </c>
      <c r="AT94" s="12" t="s">
        <v>124</v>
      </c>
      <c r="AU94" s="12" t="s">
        <v>80</v>
      </c>
      <c r="AY94" s="12" t="s">
        <v>122</v>
      </c>
      <c r="BE94" s="181">
        <f t="shared" ref="BE94:BE100" si="4">IF(N94="základní",J94,0)</f>
        <v>0</v>
      </c>
      <c r="BF94" s="181">
        <f t="shared" ref="BF94:BF100" si="5">IF(N94="snížená",J94,0)</f>
        <v>0</v>
      </c>
      <c r="BG94" s="181">
        <f t="shared" ref="BG94:BG100" si="6">IF(N94="zákl. přenesená",J94,0)</f>
        <v>0</v>
      </c>
      <c r="BH94" s="181">
        <f t="shared" ref="BH94:BH100" si="7">IF(N94="sníž. přenesená",J94,0)</f>
        <v>0</v>
      </c>
      <c r="BI94" s="181">
        <f t="shared" ref="BI94:BI100" si="8">IF(N94="nulová",J94,0)</f>
        <v>0</v>
      </c>
      <c r="BJ94" s="12" t="s">
        <v>78</v>
      </c>
      <c r="BK94" s="181">
        <f t="shared" ref="BK94:BK100" si="9">ROUND(I94*H94,2)</f>
        <v>0</v>
      </c>
      <c r="BL94" s="12" t="s">
        <v>129</v>
      </c>
      <c r="BM94" s="12" t="s">
        <v>146</v>
      </c>
    </row>
    <row r="95" spans="2:65" s="1" customFormat="1" ht="16.5" customHeight="1">
      <c r="B95" s="29"/>
      <c r="C95" s="170" t="s">
        <v>147</v>
      </c>
      <c r="D95" s="170" t="s">
        <v>124</v>
      </c>
      <c r="E95" s="171" t="s">
        <v>148</v>
      </c>
      <c r="F95" s="172" t="s">
        <v>149</v>
      </c>
      <c r="G95" s="173" t="s">
        <v>127</v>
      </c>
      <c r="H95" s="174">
        <v>5.67</v>
      </c>
      <c r="I95" s="175"/>
      <c r="J95" s="176">
        <f t="shared" si="0"/>
        <v>0</v>
      </c>
      <c r="K95" s="172" t="s">
        <v>128</v>
      </c>
      <c r="L95" s="33"/>
      <c r="M95" s="177" t="s">
        <v>1</v>
      </c>
      <c r="N95" s="178" t="s">
        <v>41</v>
      </c>
      <c r="O95" s="55"/>
      <c r="P95" s="179">
        <f t="shared" si="1"/>
        <v>0</v>
      </c>
      <c r="Q95" s="179">
        <v>1.030325E-2</v>
      </c>
      <c r="R95" s="179">
        <f t="shared" si="2"/>
        <v>5.8419427499999996E-2</v>
      </c>
      <c r="S95" s="179">
        <v>0</v>
      </c>
      <c r="T95" s="180">
        <f t="shared" si="3"/>
        <v>0</v>
      </c>
      <c r="AR95" s="12" t="s">
        <v>129</v>
      </c>
      <c r="AT95" s="12" t="s">
        <v>124</v>
      </c>
      <c r="AU95" s="12" t="s">
        <v>80</v>
      </c>
      <c r="AY95" s="12" t="s">
        <v>122</v>
      </c>
      <c r="BE95" s="181">
        <f t="shared" si="4"/>
        <v>0</v>
      </c>
      <c r="BF95" s="181">
        <f t="shared" si="5"/>
        <v>0</v>
      </c>
      <c r="BG95" s="181">
        <f t="shared" si="6"/>
        <v>0</v>
      </c>
      <c r="BH95" s="181">
        <f t="shared" si="7"/>
        <v>0</v>
      </c>
      <c r="BI95" s="181">
        <f t="shared" si="8"/>
        <v>0</v>
      </c>
      <c r="BJ95" s="12" t="s">
        <v>78</v>
      </c>
      <c r="BK95" s="181">
        <f t="shared" si="9"/>
        <v>0</v>
      </c>
      <c r="BL95" s="12" t="s">
        <v>129</v>
      </c>
      <c r="BM95" s="12" t="s">
        <v>150</v>
      </c>
    </row>
    <row r="96" spans="2:65" s="1" customFormat="1" ht="16.5" customHeight="1">
      <c r="B96" s="29"/>
      <c r="C96" s="170" t="s">
        <v>524</v>
      </c>
      <c r="D96" s="170" t="s">
        <v>124</v>
      </c>
      <c r="E96" s="171" t="s">
        <v>525</v>
      </c>
      <c r="F96" s="172" t="s">
        <v>526</v>
      </c>
      <c r="G96" s="173" t="s">
        <v>154</v>
      </c>
      <c r="H96" s="174">
        <v>63.93</v>
      </c>
      <c r="I96" s="175"/>
      <c r="J96" s="176">
        <f t="shared" si="0"/>
        <v>0</v>
      </c>
      <c r="K96" s="172" t="s">
        <v>128</v>
      </c>
      <c r="L96" s="33"/>
      <c r="M96" s="177" t="s">
        <v>1</v>
      </c>
      <c r="N96" s="178" t="s">
        <v>41</v>
      </c>
      <c r="O96" s="55"/>
      <c r="P96" s="179">
        <f t="shared" si="1"/>
        <v>0</v>
      </c>
      <c r="Q96" s="179">
        <v>8.3850999999999999E-4</v>
      </c>
      <c r="R96" s="179">
        <f t="shared" si="2"/>
        <v>5.36059443E-2</v>
      </c>
      <c r="S96" s="179">
        <v>0</v>
      </c>
      <c r="T96" s="180">
        <f t="shared" si="3"/>
        <v>0</v>
      </c>
      <c r="AR96" s="12" t="s">
        <v>129</v>
      </c>
      <c r="AT96" s="12" t="s">
        <v>124</v>
      </c>
      <c r="AU96" s="12" t="s">
        <v>80</v>
      </c>
      <c r="AY96" s="12" t="s">
        <v>122</v>
      </c>
      <c r="BE96" s="181">
        <f t="shared" si="4"/>
        <v>0</v>
      </c>
      <c r="BF96" s="181">
        <f t="shared" si="5"/>
        <v>0</v>
      </c>
      <c r="BG96" s="181">
        <f t="shared" si="6"/>
        <v>0</v>
      </c>
      <c r="BH96" s="181">
        <f t="shared" si="7"/>
        <v>0</v>
      </c>
      <c r="BI96" s="181">
        <f t="shared" si="8"/>
        <v>0</v>
      </c>
      <c r="BJ96" s="12" t="s">
        <v>78</v>
      </c>
      <c r="BK96" s="181">
        <f t="shared" si="9"/>
        <v>0</v>
      </c>
      <c r="BL96" s="12" t="s">
        <v>129</v>
      </c>
      <c r="BM96" s="12" t="s">
        <v>527</v>
      </c>
    </row>
    <row r="97" spans="2:65" s="1" customFormat="1" ht="16.5" customHeight="1">
      <c r="B97" s="29"/>
      <c r="C97" s="170" t="s">
        <v>226</v>
      </c>
      <c r="D97" s="170" t="s">
        <v>124</v>
      </c>
      <c r="E97" s="171" t="s">
        <v>528</v>
      </c>
      <c r="F97" s="172" t="s">
        <v>529</v>
      </c>
      <c r="G97" s="173" t="s">
        <v>154</v>
      </c>
      <c r="H97" s="174">
        <v>439.37</v>
      </c>
      <c r="I97" s="175"/>
      <c r="J97" s="176">
        <f t="shared" si="0"/>
        <v>0</v>
      </c>
      <c r="K97" s="172" t="s">
        <v>128</v>
      </c>
      <c r="L97" s="33"/>
      <c r="M97" s="177" t="s">
        <v>1</v>
      </c>
      <c r="N97" s="178" t="s">
        <v>41</v>
      </c>
      <c r="O97" s="55"/>
      <c r="P97" s="179">
        <f t="shared" si="1"/>
        <v>0</v>
      </c>
      <c r="Q97" s="179">
        <v>0</v>
      </c>
      <c r="R97" s="179">
        <f t="shared" si="2"/>
        <v>0</v>
      </c>
      <c r="S97" s="179">
        <v>0</v>
      </c>
      <c r="T97" s="180">
        <f t="shared" si="3"/>
        <v>0</v>
      </c>
      <c r="AR97" s="12" t="s">
        <v>129</v>
      </c>
      <c r="AT97" s="12" t="s">
        <v>124</v>
      </c>
      <c r="AU97" s="12" t="s">
        <v>80</v>
      </c>
      <c r="AY97" s="12" t="s">
        <v>122</v>
      </c>
      <c r="BE97" s="181">
        <f t="shared" si="4"/>
        <v>0</v>
      </c>
      <c r="BF97" s="181">
        <f t="shared" si="5"/>
        <v>0</v>
      </c>
      <c r="BG97" s="181">
        <f t="shared" si="6"/>
        <v>0</v>
      </c>
      <c r="BH97" s="181">
        <f t="shared" si="7"/>
        <v>0</v>
      </c>
      <c r="BI97" s="181">
        <f t="shared" si="8"/>
        <v>0</v>
      </c>
      <c r="BJ97" s="12" t="s">
        <v>78</v>
      </c>
      <c r="BK97" s="181">
        <f t="shared" si="9"/>
        <v>0</v>
      </c>
      <c r="BL97" s="12" t="s">
        <v>129</v>
      </c>
      <c r="BM97" s="12" t="s">
        <v>530</v>
      </c>
    </row>
    <row r="98" spans="2:65" s="1" customFormat="1" ht="16.5" customHeight="1">
      <c r="B98" s="29"/>
      <c r="C98" s="170" t="s">
        <v>172</v>
      </c>
      <c r="D98" s="170" t="s">
        <v>124</v>
      </c>
      <c r="E98" s="171" t="s">
        <v>528</v>
      </c>
      <c r="F98" s="172" t="s">
        <v>529</v>
      </c>
      <c r="G98" s="173" t="s">
        <v>154</v>
      </c>
      <c r="H98" s="174">
        <v>63.93</v>
      </c>
      <c r="I98" s="175"/>
      <c r="J98" s="176">
        <f t="shared" si="0"/>
        <v>0</v>
      </c>
      <c r="K98" s="172" t="s">
        <v>128</v>
      </c>
      <c r="L98" s="33"/>
      <c r="M98" s="177" t="s">
        <v>1</v>
      </c>
      <c r="N98" s="178" t="s">
        <v>41</v>
      </c>
      <c r="O98" s="55"/>
      <c r="P98" s="179">
        <f t="shared" si="1"/>
        <v>0</v>
      </c>
      <c r="Q98" s="179">
        <v>0</v>
      </c>
      <c r="R98" s="179">
        <f t="shared" si="2"/>
        <v>0</v>
      </c>
      <c r="S98" s="179">
        <v>0</v>
      </c>
      <c r="T98" s="180">
        <f t="shared" si="3"/>
        <v>0</v>
      </c>
      <c r="AR98" s="12" t="s">
        <v>129</v>
      </c>
      <c r="AT98" s="12" t="s">
        <v>124</v>
      </c>
      <c r="AU98" s="12" t="s">
        <v>80</v>
      </c>
      <c r="AY98" s="12" t="s">
        <v>122</v>
      </c>
      <c r="BE98" s="181">
        <f t="shared" si="4"/>
        <v>0</v>
      </c>
      <c r="BF98" s="181">
        <f t="shared" si="5"/>
        <v>0</v>
      </c>
      <c r="BG98" s="181">
        <f t="shared" si="6"/>
        <v>0</v>
      </c>
      <c r="BH98" s="181">
        <f t="shared" si="7"/>
        <v>0</v>
      </c>
      <c r="BI98" s="181">
        <f t="shared" si="8"/>
        <v>0</v>
      </c>
      <c r="BJ98" s="12" t="s">
        <v>78</v>
      </c>
      <c r="BK98" s="181">
        <f t="shared" si="9"/>
        <v>0</v>
      </c>
      <c r="BL98" s="12" t="s">
        <v>129</v>
      </c>
      <c r="BM98" s="12" t="s">
        <v>531</v>
      </c>
    </row>
    <row r="99" spans="2:65" s="1" customFormat="1" ht="16.5" customHeight="1">
      <c r="B99" s="29"/>
      <c r="C99" s="170" t="s">
        <v>160</v>
      </c>
      <c r="D99" s="170" t="s">
        <v>124</v>
      </c>
      <c r="E99" s="171" t="s">
        <v>161</v>
      </c>
      <c r="F99" s="172" t="s">
        <v>162</v>
      </c>
      <c r="G99" s="173" t="s">
        <v>127</v>
      </c>
      <c r="H99" s="174">
        <v>22.67</v>
      </c>
      <c r="I99" s="175"/>
      <c r="J99" s="176">
        <f t="shared" si="0"/>
        <v>0</v>
      </c>
      <c r="K99" s="172" t="s">
        <v>128</v>
      </c>
      <c r="L99" s="33"/>
      <c r="M99" s="177" t="s">
        <v>1</v>
      </c>
      <c r="N99" s="178" t="s">
        <v>41</v>
      </c>
      <c r="O99" s="55"/>
      <c r="P99" s="179">
        <f t="shared" si="1"/>
        <v>0</v>
      </c>
      <c r="Q99" s="179">
        <v>0</v>
      </c>
      <c r="R99" s="179">
        <f t="shared" si="2"/>
        <v>0</v>
      </c>
      <c r="S99" s="179">
        <v>0</v>
      </c>
      <c r="T99" s="180">
        <f t="shared" si="3"/>
        <v>0</v>
      </c>
      <c r="AR99" s="12" t="s">
        <v>129</v>
      </c>
      <c r="AT99" s="12" t="s">
        <v>124</v>
      </c>
      <c r="AU99" s="12" t="s">
        <v>80</v>
      </c>
      <c r="AY99" s="12" t="s">
        <v>122</v>
      </c>
      <c r="BE99" s="181">
        <f t="shared" si="4"/>
        <v>0</v>
      </c>
      <c r="BF99" s="181">
        <f t="shared" si="5"/>
        <v>0</v>
      </c>
      <c r="BG99" s="181">
        <f t="shared" si="6"/>
        <v>0</v>
      </c>
      <c r="BH99" s="181">
        <f t="shared" si="7"/>
        <v>0</v>
      </c>
      <c r="BI99" s="181">
        <f t="shared" si="8"/>
        <v>0</v>
      </c>
      <c r="BJ99" s="12" t="s">
        <v>78</v>
      </c>
      <c r="BK99" s="181">
        <f t="shared" si="9"/>
        <v>0</v>
      </c>
      <c r="BL99" s="12" t="s">
        <v>129</v>
      </c>
      <c r="BM99" s="12" t="s">
        <v>163</v>
      </c>
    </row>
    <row r="100" spans="2:65" s="1" customFormat="1" ht="16.5" customHeight="1">
      <c r="B100" s="29"/>
      <c r="C100" s="170" t="s">
        <v>168</v>
      </c>
      <c r="D100" s="170" t="s">
        <v>124</v>
      </c>
      <c r="E100" s="171" t="s">
        <v>169</v>
      </c>
      <c r="F100" s="172" t="s">
        <v>170</v>
      </c>
      <c r="G100" s="173" t="s">
        <v>127</v>
      </c>
      <c r="H100" s="174">
        <v>5.67</v>
      </c>
      <c r="I100" s="175"/>
      <c r="J100" s="176">
        <f t="shared" si="0"/>
        <v>0</v>
      </c>
      <c r="K100" s="172" t="s">
        <v>128</v>
      </c>
      <c r="L100" s="33"/>
      <c r="M100" s="177" t="s">
        <v>1</v>
      </c>
      <c r="N100" s="178" t="s">
        <v>41</v>
      </c>
      <c r="O100" s="55"/>
      <c r="P100" s="179">
        <f t="shared" si="1"/>
        <v>0</v>
      </c>
      <c r="Q100" s="179">
        <v>0</v>
      </c>
      <c r="R100" s="179">
        <f t="shared" si="2"/>
        <v>0</v>
      </c>
      <c r="S100" s="179">
        <v>0</v>
      </c>
      <c r="T100" s="180">
        <f t="shared" si="3"/>
        <v>0</v>
      </c>
      <c r="AR100" s="12" t="s">
        <v>129</v>
      </c>
      <c r="AT100" s="12" t="s">
        <v>124</v>
      </c>
      <c r="AU100" s="12" t="s">
        <v>80</v>
      </c>
      <c r="AY100" s="12" t="s">
        <v>122</v>
      </c>
      <c r="BE100" s="181">
        <f t="shared" si="4"/>
        <v>0</v>
      </c>
      <c r="BF100" s="181">
        <f t="shared" si="5"/>
        <v>0</v>
      </c>
      <c r="BG100" s="181">
        <f t="shared" si="6"/>
        <v>0</v>
      </c>
      <c r="BH100" s="181">
        <f t="shared" si="7"/>
        <v>0</v>
      </c>
      <c r="BI100" s="181">
        <f t="shared" si="8"/>
        <v>0</v>
      </c>
      <c r="BJ100" s="12" t="s">
        <v>78</v>
      </c>
      <c r="BK100" s="181">
        <f t="shared" si="9"/>
        <v>0</v>
      </c>
      <c r="BL100" s="12" t="s">
        <v>129</v>
      </c>
      <c r="BM100" s="12" t="s">
        <v>171</v>
      </c>
    </row>
    <row r="101" spans="2:65" s="1" customFormat="1" ht="48">
      <c r="B101" s="29"/>
      <c r="C101" s="30"/>
      <c r="D101" s="182" t="s">
        <v>136</v>
      </c>
      <c r="E101" s="30"/>
      <c r="F101" s="183" t="s">
        <v>532</v>
      </c>
      <c r="G101" s="30"/>
      <c r="H101" s="30"/>
      <c r="I101" s="98"/>
      <c r="J101" s="30"/>
      <c r="K101" s="30"/>
      <c r="L101" s="33"/>
      <c r="M101" s="184"/>
      <c r="N101" s="55"/>
      <c r="O101" s="55"/>
      <c r="P101" s="55"/>
      <c r="Q101" s="55"/>
      <c r="R101" s="55"/>
      <c r="S101" s="55"/>
      <c r="T101" s="56"/>
      <c r="AT101" s="12" t="s">
        <v>136</v>
      </c>
      <c r="AU101" s="12" t="s">
        <v>80</v>
      </c>
    </row>
    <row r="102" spans="2:65" s="1" customFormat="1" ht="16.5" customHeight="1">
      <c r="B102" s="29"/>
      <c r="C102" s="170" t="s">
        <v>176</v>
      </c>
      <c r="D102" s="170" t="s">
        <v>124</v>
      </c>
      <c r="E102" s="171" t="s">
        <v>177</v>
      </c>
      <c r="F102" s="172" t="s">
        <v>178</v>
      </c>
      <c r="G102" s="173" t="s">
        <v>127</v>
      </c>
      <c r="H102" s="174">
        <v>6.33</v>
      </c>
      <c r="I102" s="175"/>
      <c r="J102" s="176">
        <f>ROUND(I102*H102,2)</f>
        <v>0</v>
      </c>
      <c r="K102" s="172" t="s">
        <v>128</v>
      </c>
      <c r="L102" s="33"/>
      <c r="M102" s="177" t="s">
        <v>1</v>
      </c>
      <c r="N102" s="178" t="s">
        <v>41</v>
      </c>
      <c r="O102" s="55"/>
      <c r="P102" s="179">
        <f>O102*H102</f>
        <v>0</v>
      </c>
      <c r="Q102" s="179">
        <v>0</v>
      </c>
      <c r="R102" s="179">
        <f>Q102*H102</f>
        <v>0</v>
      </c>
      <c r="S102" s="179">
        <v>0</v>
      </c>
      <c r="T102" s="180">
        <f>S102*H102</f>
        <v>0</v>
      </c>
      <c r="AR102" s="12" t="s">
        <v>129</v>
      </c>
      <c r="AT102" s="12" t="s">
        <v>124</v>
      </c>
      <c r="AU102" s="12" t="s">
        <v>80</v>
      </c>
      <c r="AY102" s="12" t="s">
        <v>122</v>
      </c>
      <c r="BE102" s="181">
        <f>IF(N102="základní",J102,0)</f>
        <v>0</v>
      </c>
      <c r="BF102" s="181">
        <f>IF(N102="snížená",J102,0)</f>
        <v>0</v>
      </c>
      <c r="BG102" s="181">
        <f>IF(N102="zákl. přenesená",J102,0)</f>
        <v>0</v>
      </c>
      <c r="BH102" s="181">
        <f>IF(N102="sníž. přenesená",J102,0)</f>
        <v>0</v>
      </c>
      <c r="BI102" s="181">
        <f>IF(N102="nulová",J102,0)</f>
        <v>0</v>
      </c>
      <c r="BJ102" s="12" t="s">
        <v>78</v>
      </c>
      <c r="BK102" s="181">
        <f>ROUND(I102*H102,2)</f>
        <v>0</v>
      </c>
      <c r="BL102" s="12" t="s">
        <v>129</v>
      </c>
      <c r="BM102" s="12" t="s">
        <v>179</v>
      </c>
    </row>
    <row r="103" spans="2:65" s="1" customFormat="1" ht="16.5" customHeight="1">
      <c r="B103" s="29"/>
      <c r="C103" s="170" t="s">
        <v>180</v>
      </c>
      <c r="D103" s="170" t="s">
        <v>124</v>
      </c>
      <c r="E103" s="171" t="s">
        <v>181</v>
      </c>
      <c r="F103" s="172" t="s">
        <v>182</v>
      </c>
      <c r="G103" s="173" t="s">
        <v>127</v>
      </c>
      <c r="H103" s="174">
        <v>63.3</v>
      </c>
      <c r="I103" s="175"/>
      <c r="J103" s="176">
        <f>ROUND(I103*H103,2)</f>
        <v>0</v>
      </c>
      <c r="K103" s="172" t="s">
        <v>128</v>
      </c>
      <c r="L103" s="33"/>
      <c r="M103" s="177" t="s">
        <v>1</v>
      </c>
      <c r="N103" s="178" t="s">
        <v>41</v>
      </c>
      <c r="O103" s="55"/>
      <c r="P103" s="179">
        <f>O103*H103</f>
        <v>0</v>
      </c>
      <c r="Q103" s="179">
        <v>0</v>
      </c>
      <c r="R103" s="179">
        <f>Q103*H103</f>
        <v>0</v>
      </c>
      <c r="S103" s="179">
        <v>0</v>
      </c>
      <c r="T103" s="180">
        <f>S103*H103</f>
        <v>0</v>
      </c>
      <c r="AR103" s="12" t="s">
        <v>129</v>
      </c>
      <c r="AT103" s="12" t="s">
        <v>124</v>
      </c>
      <c r="AU103" s="12" t="s">
        <v>80</v>
      </c>
      <c r="AY103" s="12" t="s">
        <v>122</v>
      </c>
      <c r="BE103" s="181">
        <f>IF(N103="základní",J103,0)</f>
        <v>0</v>
      </c>
      <c r="BF103" s="181">
        <f>IF(N103="snížená",J103,0)</f>
        <v>0</v>
      </c>
      <c r="BG103" s="181">
        <f>IF(N103="zákl. přenesená",J103,0)</f>
        <v>0</v>
      </c>
      <c r="BH103" s="181">
        <f>IF(N103="sníž. přenesená",J103,0)</f>
        <v>0</v>
      </c>
      <c r="BI103" s="181">
        <f>IF(N103="nulová",J103,0)</f>
        <v>0</v>
      </c>
      <c r="BJ103" s="12" t="s">
        <v>78</v>
      </c>
      <c r="BK103" s="181">
        <f>ROUND(I103*H103,2)</f>
        <v>0</v>
      </c>
      <c r="BL103" s="12" t="s">
        <v>129</v>
      </c>
      <c r="BM103" s="12" t="s">
        <v>183</v>
      </c>
    </row>
    <row r="104" spans="2:65" s="1" customFormat="1" ht="19.2">
      <c r="B104" s="29"/>
      <c r="C104" s="30"/>
      <c r="D104" s="182" t="s">
        <v>136</v>
      </c>
      <c r="E104" s="30"/>
      <c r="F104" s="183" t="s">
        <v>533</v>
      </c>
      <c r="G104" s="30"/>
      <c r="H104" s="30"/>
      <c r="I104" s="98"/>
      <c r="J104" s="30"/>
      <c r="K104" s="30"/>
      <c r="L104" s="33"/>
      <c r="M104" s="184"/>
      <c r="N104" s="55"/>
      <c r="O104" s="55"/>
      <c r="P104" s="55"/>
      <c r="Q104" s="55"/>
      <c r="R104" s="55"/>
      <c r="S104" s="55"/>
      <c r="T104" s="56"/>
      <c r="AT104" s="12" t="s">
        <v>136</v>
      </c>
      <c r="AU104" s="12" t="s">
        <v>80</v>
      </c>
    </row>
    <row r="105" spans="2:65" s="1" customFormat="1" ht="16.5" customHeight="1">
      <c r="B105" s="29"/>
      <c r="C105" s="170" t="s">
        <v>185</v>
      </c>
      <c r="D105" s="170" t="s">
        <v>124</v>
      </c>
      <c r="E105" s="171" t="s">
        <v>186</v>
      </c>
      <c r="F105" s="172" t="s">
        <v>187</v>
      </c>
      <c r="G105" s="173" t="s">
        <v>127</v>
      </c>
      <c r="H105" s="174">
        <v>6.67</v>
      </c>
      <c r="I105" s="175"/>
      <c r="J105" s="176">
        <f>ROUND(I105*H105,2)</f>
        <v>0</v>
      </c>
      <c r="K105" s="172" t="s">
        <v>128</v>
      </c>
      <c r="L105" s="33"/>
      <c r="M105" s="177" t="s">
        <v>1</v>
      </c>
      <c r="N105" s="178" t="s">
        <v>41</v>
      </c>
      <c r="O105" s="55"/>
      <c r="P105" s="179">
        <f>O105*H105</f>
        <v>0</v>
      </c>
      <c r="Q105" s="179">
        <v>0</v>
      </c>
      <c r="R105" s="179">
        <f>Q105*H105</f>
        <v>0</v>
      </c>
      <c r="S105" s="179">
        <v>0</v>
      </c>
      <c r="T105" s="180">
        <f>S105*H105</f>
        <v>0</v>
      </c>
      <c r="AR105" s="12" t="s">
        <v>129</v>
      </c>
      <c r="AT105" s="12" t="s">
        <v>124</v>
      </c>
      <c r="AU105" s="12" t="s">
        <v>80</v>
      </c>
      <c r="AY105" s="12" t="s">
        <v>122</v>
      </c>
      <c r="BE105" s="181">
        <f>IF(N105="základní",J105,0)</f>
        <v>0</v>
      </c>
      <c r="BF105" s="181">
        <f>IF(N105="snížená",J105,0)</f>
        <v>0</v>
      </c>
      <c r="BG105" s="181">
        <f>IF(N105="zákl. přenesená",J105,0)</f>
        <v>0</v>
      </c>
      <c r="BH105" s="181">
        <f>IF(N105="sníž. přenesená",J105,0)</f>
        <v>0</v>
      </c>
      <c r="BI105" s="181">
        <f>IF(N105="nulová",J105,0)</f>
        <v>0</v>
      </c>
      <c r="BJ105" s="12" t="s">
        <v>78</v>
      </c>
      <c r="BK105" s="181">
        <f>ROUND(I105*H105,2)</f>
        <v>0</v>
      </c>
      <c r="BL105" s="12" t="s">
        <v>129</v>
      </c>
      <c r="BM105" s="12" t="s">
        <v>188</v>
      </c>
    </row>
    <row r="106" spans="2:65" s="1" customFormat="1" ht="48">
      <c r="B106" s="29"/>
      <c r="C106" s="30"/>
      <c r="D106" s="182" t="s">
        <v>136</v>
      </c>
      <c r="E106" s="30"/>
      <c r="F106" s="183" t="s">
        <v>534</v>
      </c>
      <c r="G106" s="30"/>
      <c r="H106" s="30"/>
      <c r="I106" s="98"/>
      <c r="J106" s="30"/>
      <c r="K106" s="30"/>
      <c r="L106" s="33"/>
      <c r="M106" s="184"/>
      <c r="N106" s="55"/>
      <c r="O106" s="55"/>
      <c r="P106" s="55"/>
      <c r="Q106" s="55"/>
      <c r="R106" s="55"/>
      <c r="S106" s="55"/>
      <c r="T106" s="56"/>
      <c r="AT106" s="12" t="s">
        <v>136</v>
      </c>
      <c r="AU106" s="12" t="s">
        <v>80</v>
      </c>
    </row>
    <row r="107" spans="2:65" s="1" customFormat="1" ht="16.5" customHeight="1">
      <c r="B107" s="29"/>
      <c r="C107" s="170" t="s">
        <v>190</v>
      </c>
      <c r="D107" s="170" t="s">
        <v>124</v>
      </c>
      <c r="E107" s="171" t="s">
        <v>191</v>
      </c>
      <c r="F107" s="172" t="s">
        <v>192</v>
      </c>
      <c r="G107" s="173" t="s">
        <v>127</v>
      </c>
      <c r="H107" s="174">
        <v>66.7</v>
      </c>
      <c r="I107" s="175"/>
      <c r="J107" s="176">
        <f>ROUND(I107*H107,2)</f>
        <v>0</v>
      </c>
      <c r="K107" s="172" t="s">
        <v>128</v>
      </c>
      <c r="L107" s="33"/>
      <c r="M107" s="177" t="s">
        <v>1</v>
      </c>
      <c r="N107" s="178" t="s">
        <v>41</v>
      </c>
      <c r="O107" s="55"/>
      <c r="P107" s="179">
        <f>O107*H107</f>
        <v>0</v>
      </c>
      <c r="Q107" s="179">
        <v>0</v>
      </c>
      <c r="R107" s="179">
        <f>Q107*H107</f>
        <v>0</v>
      </c>
      <c r="S107" s="179">
        <v>0</v>
      </c>
      <c r="T107" s="180">
        <f>S107*H107</f>
        <v>0</v>
      </c>
      <c r="AR107" s="12" t="s">
        <v>129</v>
      </c>
      <c r="AT107" s="12" t="s">
        <v>124</v>
      </c>
      <c r="AU107" s="12" t="s">
        <v>80</v>
      </c>
      <c r="AY107" s="12" t="s">
        <v>122</v>
      </c>
      <c r="BE107" s="181">
        <f>IF(N107="základní",J107,0)</f>
        <v>0</v>
      </c>
      <c r="BF107" s="181">
        <f>IF(N107="snížená",J107,0)</f>
        <v>0</v>
      </c>
      <c r="BG107" s="181">
        <f>IF(N107="zákl. přenesená",J107,0)</f>
        <v>0</v>
      </c>
      <c r="BH107" s="181">
        <f>IF(N107="sníž. přenesená",J107,0)</f>
        <v>0</v>
      </c>
      <c r="BI107" s="181">
        <f>IF(N107="nulová",J107,0)</f>
        <v>0</v>
      </c>
      <c r="BJ107" s="12" t="s">
        <v>78</v>
      </c>
      <c r="BK107" s="181">
        <f>ROUND(I107*H107,2)</f>
        <v>0</v>
      </c>
      <c r="BL107" s="12" t="s">
        <v>129</v>
      </c>
      <c r="BM107" s="12" t="s">
        <v>193</v>
      </c>
    </row>
    <row r="108" spans="2:65" s="1" customFormat="1" ht="19.2">
      <c r="B108" s="29"/>
      <c r="C108" s="30"/>
      <c r="D108" s="182" t="s">
        <v>136</v>
      </c>
      <c r="E108" s="30"/>
      <c r="F108" s="183" t="s">
        <v>535</v>
      </c>
      <c r="G108" s="30"/>
      <c r="H108" s="30"/>
      <c r="I108" s="98"/>
      <c r="J108" s="30"/>
      <c r="K108" s="30"/>
      <c r="L108" s="33"/>
      <c r="M108" s="184"/>
      <c r="N108" s="55"/>
      <c r="O108" s="55"/>
      <c r="P108" s="55"/>
      <c r="Q108" s="55"/>
      <c r="R108" s="55"/>
      <c r="S108" s="55"/>
      <c r="T108" s="56"/>
      <c r="AT108" s="12" t="s">
        <v>136</v>
      </c>
      <c r="AU108" s="12" t="s">
        <v>80</v>
      </c>
    </row>
    <row r="109" spans="2:65" s="1" customFormat="1" ht="16.5" customHeight="1">
      <c r="B109" s="29"/>
      <c r="C109" s="170" t="s">
        <v>195</v>
      </c>
      <c r="D109" s="170" t="s">
        <v>124</v>
      </c>
      <c r="E109" s="171" t="s">
        <v>196</v>
      </c>
      <c r="F109" s="172" t="s">
        <v>197</v>
      </c>
      <c r="G109" s="173" t="s">
        <v>127</v>
      </c>
      <c r="H109" s="174">
        <v>13</v>
      </c>
      <c r="I109" s="175"/>
      <c r="J109" s="176">
        <f>ROUND(I109*H109,2)</f>
        <v>0</v>
      </c>
      <c r="K109" s="172" t="s">
        <v>128</v>
      </c>
      <c r="L109" s="33"/>
      <c r="M109" s="177" t="s">
        <v>1</v>
      </c>
      <c r="N109" s="178" t="s">
        <v>41</v>
      </c>
      <c r="O109" s="55"/>
      <c r="P109" s="179">
        <f>O109*H109</f>
        <v>0</v>
      </c>
      <c r="Q109" s="179">
        <v>0</v>
      </c>
      <c r="R109" s="179">
        <f>Q109*H109</f>
        <v>0</v>
      </c>
      <c r="S109" s="179">
        <v>0</v>
      </c>
      <c r="T109" s="180">
        <f>S109*H109</f>
        <v>0</v>
      </c>
      <c r="AR109" s="12" t="s">
        <v>129</v>
      </c>
      <c r="AT109" s="12" t="s">
        <v>124</v>
      </c>
      <c r="AU109" s="12" t="s">
        <v>80</v>
      </c>
      <c r="AY109" s="12" t="s">
        <v>122</v>
      </c>
      <c r="BE109" s="181">
        <f>IF(N109="základní",J109,0)</f>
        <v>0</v>
      </c>
      <c r="BF109" s="181">
        <f>IF(N109="snížená",J109,0)</f>
        <v>0</v>
      </c>
      <c r="BG109" s="181">
        <f>IF(N109="zákl. přenesená",J109,0)</f>
        <v>0</v>
      </c>
      <c r="BH109" s="181">
        <f>IF(N109="sníž. přenesená",J109,0)</f>
        <v>0</v>
      </c>
      <c r="BI109" s="181">
        <f>IF(N109="nulová",J109,0)</f>
        <v>0</v>
      </c>
      <c r="BJ109" s="12" t="s">
        <v>78</v>
      </c>
      <c r="BK109" s="181">
        <f>ROUND(I109*H109,2)</f>
        <v>0</v>
      </c>
      <c r="BL109" s="12" t="s">
        <v>129</v>
      </c>
      <c r="BM109" s="12" t="s">
        <v>198</v>
      </c>
    </row>
    <row r="110" spans="2:65" s="1" customFormat="1" ht="57.6">
      <c r="B110" s="29"/>
      <c r="C110" s="30"/>
      <c r="D110" s="182" t="s">
        <v>136</v>
      </c>
      <c r="E110" s="30"/>
      <c r="F110" s="183" t="s">
        <v>536</v>
      </c>
      <c r="G110" s="30"/>
      <c r="H110" s="30"/>
      <c r="I110" s="98"/>
      <c r="J110" s="30"/>
      <c r="K110" s="30"/>
      <c r="L110" s="33"/>
      <c r="M110" s="184"/>
      <c r="N110" s="55"/>
      <c r="O110" s="55"/>
      <c r="P110" s="55"/>
      <c r="Q110" s="55"/>
      <c r="R110" s="55"/>
      <c r="S110" s="55"/>
      <c r="T110" s="56"/>
      <c r="AT110" s="12" t="s">
        <v>136</v>
      </c>
      <c r="AU110" s="12" t="s">
        <v>80</v>
      </c>
    </row>
    <row r="111" spans="2:65" s="1" customFormat="1" ht="16.5" customHeight="1">
      <c r="B111" s="29"/>
      <c r="C111" s="170" t="s">
        <v>8</v>
      </c>
      <c r="D111" s="170" t="s">
        <v>124</v>
      </c>
      <c r="E111" s="171" t="s">
        <v>200</v>
      </c>
      <c r="F111" s="172" t="s">
        <v>201</v>
      </c>
      <c r="G111" s="173" t="s">
        <v>202</v>
      </c>
      <c r="H111" s="174">
        <v>304.77999999999997</v>
      </c>
      <c r="I111" s="175"/>
      <c r="J111" s="176">
        <f>ROUND(I111*H111,2)</f>
        <v>0</v>
      </c>
      <c r="K111" s="172" t="s">
        <v>128</v>
      </c>
      <c r="L111" s="33"/>
      <c r="M111" s="177" t="s">
        <v>1</v>
      </c>
      <c r="N111" s="178" t="s">
        <v>41</v>
      </c>
      <c r="O111" s="55"/>
      <c r="P111" s="179">
        <f>O111*H111</f>
        <v>0</v>
      </c>
      <c r="Q111" s="179">
        <v>0</v>
      </c>
      <c r="R111" s="179">
        <f>Q111*H111</f>
        <v>0</v>
      </c>
      <c r="S111" s="179">
        <v>0</v>
      </c>
      <c r="T111" s="180">
        <f>S111*H111</f>
        <v>0</v>
      </c>
      <c r="AR111" s="12" t="s">
        <v>129</v>
      </c>
      <c r="AT111" s="12" t="s">
        <v>124</v>
      </c>
      <c r="AU111" s="12" t="s">
        <v>80</v>
      </c>
      <c r="AY111" s="12" t="s">
        <v>122</v>
      </c>
      <c r="BE111" s="181">
        <f>IF(N111="základní",J111,0)</f>
        <v>0</v>
      </c>
      <c r="BF111" s="181">
        <f>IF(N111="snížená",J111,0)</f>
        <v>0</v>
      </c>
      <c r="BG111" s="181">
        <f>IF(N111="zákl. přenesená",J111,0)</f>
        <v>0</v>
      </c>
      <c r="BH111" s="181">
        <f>IF(N111="sníž. přenesená",J111,0)</f>
        <v>0</v>
      </c>
      <c r="BI111" s="181">
        <f>IF(N111="nulová",J111,0)</f>
        <v>0</v>
      </c>
      <c r="BJ111" s="12" t="s">
        <v>78</v>
      </c>
      <c r="BK111" s="181">
        <f>ROUND(I111*H111,2)</f>
        <v>0</v>
      </c>
      <c r="BL111" s="12" t="s">
        <v>129</v>
      </c>
      <c r="BM111" s="12" t="s">
        <v>203</v>
      </c>
    </row>
    <row r="112" spans="2:65" s="1" customFormat="1" ht="48">
      <c r="B112" s="29"/>
      <c r="C112" s="30"/>
      <c r="D112" s="182" t="s">
        <v>136</v>
      </c>
      <c r="E112" s="30"/>
      <c r="F112" s="183" t="s">
        <v>537</v>
      </c>
      <c r="G112" s="30"/>
      <c r="H112" s="30"/>
      <c r="I112" s="98"/>
      <c r="J112" s="30"/>
      <c r="K112" s="30"/>
      <c r="L112" s="33"/>
      <c r="M112" s="184"/>
      <c r="N112" s="55"/>
      <c r="O112" s="55"/>
      <c r="P112" s="55"/>
      <c r="Q112" s="55"/>
      <c r="R112" s="55"/>
      <c r="S112" s="55"/>
      <c r="T112" s="56"/>
      <c r="AT112" s="12" t="s">
        <v>136</v>
      </c>
      <c r="AU112" s="12" t="s">
        <v>80</v>
      </c>
    </row>
    <row r="113" spans="2:65" s="1" customFormat="1" ht="16.5" customHeight="1">
      <c r="B113" s="29"/>
      <c r="C113" s="170" t="s">
        <v>205</v>
      </c>
      <c r="D113" s="170" t="s">
        <v>124</v>
      </c>
      <c r="E113" s="171" t="s">
        <v>206</v>
      </c>
      <c r="F113" s="172" t="s">
        <v>207</v>
      </c>
      <c r="G113" s="173" t="s">
        <v>127</v>
      </c>
      <c r="H113" s="174">
        <v>12</v>
      </c>
      <c r="I113" s="175"/>
      <c r="J113" s="176">
        <f t="shared" ref="J113:J119" si="10">ROUND(I113*H113,2)</f>
        <v>0</v>
      </c>
      <c r="K113" s="172" t="s">
        <v>128</v>
      </c>
      <c r="L113" s="33"/>
      <c r="M113" s="177" t="s">
        <v>1</v>
      </c>
      <c r="N113" s="178" t="s">
        <v>41</v>
      </c>
      <c r="O113" s="55"/>
      <c r="P113" s="179">
        <f t="shared" ref="P113:P119" si="11">O113*H113</f>
        <v>0</v>
      </c>
      <c r="Q113" s="179">
        <v>0</v>
      </c>
      <c r="R113" s="179">
        <f t="shared" ref="R113:R119" si="12">Q113*H113</f>
        <v>0</v>
      </c>
      <c r="S113" s="179">
        <v>0</v>
      </c>
      <c r="T113" s="180">
        <f t="shared" ref="T113:T119" si="13">S113*H113</f>
        <v>0</v>
      </c>
      <c r="AR113" s="12" t="s">
        <v>129</v>
      </c>
      <c r="AT113" s="12" t="s">
        <v>124</v>
      </c>
      <c r="AU113" s="12" t="s">
        <v>80</v>
      </c>
      <c r="AY113" s="12" t="s">
        <v>122</v>
      </c>
      <c r="BE113" s="181">
        <f t="shared" ref="BE113:BE119" si="14">IF(N113="základní",J113,0)</f>
        <v>0</v>
      </c>
      <c r="BF113" s="181">
        <f t="shared" ref="BF113:BF119" si="15">IF(N113="snížená",J113,0)</f>
        <v>0</v>
      </c>
      <c r="BG113" s="181">
        <f t="shared" ref="BG113:BG119" si="16">IF(N113="zákl. přenesená",J113,0)</f>
        <v>0</v>
      </c>
      <c r="BH113" s="181">
        <f t="shared" ref="BH113:BH119" si="17">IF(N113="sníž. přenesená",J113,0)</f>
        <v>0</v>
      </c>
      <c r="BI113" s="181">
        <f t="shared" ref="BI113:BI119" si="18">IF(N113="nulová",J113,0)</f>
        <v>0</v>
      </c>
      <c r="BJ113" s="12" t="s">
        <v>78</v>
      </c>
      <c r="BK113" s="181">
        <f t="shared" ref="BK113:BK119" si="19">ROUND(I113*H113,2)</f>
        <v>0</v>
      </c>
      <c r="BL113" s="12" t="s">
        <v>129</v>
      </c>
      <c r="BM113" s="12" t="s">
        <v>208</v>
      </c>
    </row>
    <row r="114" spans="2:65" s="1" customFormat="1" ht="16.5" customHeight="1">
      <c r="B114" s="29"/>
      <c r="C114" s="170" t="s">
        <v>209</v>
      </c>
      <c r="D114" s="170" t="s">
        <v>124</v>
      </c>
      <c r="E114" s="171" t="s">
        <v>210</v>
      </c>
      <c r="F114" s="172" t="s">
        <v>211</v>
      </c>
      <c r="G114" s="173" t="s">
        <v>127</v>
      </c>
      <c r="H114" s="174">
        <v>3.76</v>
      </c>
      <c r="I114" s="175"/>
      <c r="J114" s="176">
        <f t="shared" si="10"/>
        <v>0</v>
      </c>
      <c r="K114" s="172" t="s">
        <v>128</v>
      </c>
      <c r="L114" s="33"/>
      <c r="M114" s="177" t="s">
        <v>1</v>
      </c>
      <c r="N114" s="178" t="s">
        <v>41</v>
      </c>
      <c r="O114" s="55"/>
      <c r="P114" s="179">
        <f t="shared" si="11"/>
        <v>0</v>
      </c>
      <c r="Q114" s="179">
        <v>0</v>
      </c>
      <c r="R114" s="179">
        <f t="shared" si="12"/>
        <v>0</v>
      </c>
      <c r="S114" s="179">
        <v>0</v>
      </c>
      <c r="T114" s="180">
        <f t="shared" si="13"/>
        <v>0</v>
      </c>
      <c r="AR114" s="12" t="s">
        <v>129</v>
      </c>
      <c r="AT114" s="12" t="s">
        <v>124</v>
      </c>
      <c r="AU114" s="12" t="s">
        <v>80</v>
      </c>
      <c r="AY114" s="12" t="s">
        <v>122</v>
      </c>
      <c r="BE114" s="181">
        <f t="shared" si="14"/>
        <v>0</v>
      </c>
      <c r="BF114" s="181">
        <f t="shared" si="15"/>
        <v>0</v>
      </c>
      <c r="BG114" s="181">
        <f t="shared" si="16"/>
        <v>0</v>
      </c>
      <c r="BH114" s="181">
        <f t="shared" si="17"/>
        <v>0</v>
      </c>
      <c r="BI114" s="181">
        <f t="shared" si="18"/>
        <v>0</v>
      </c>
      <c r="BJ114" s="12" t="s">
        <v>78</v>
      </c>
      <c r="BK114" s="181">
        <f t="shared" si="19"/>
        <v>0</v>
      </c>
      <c r="BL114" s="12" t="s">
        <v>129</v>
      </c>
      <c r="BM114" s="12" t="s">
        <v>212</v>
      </c>
    </row>
    <row r="115" spans="2:65" s="1" customFormat="1" ht="16.5" customHeight="1">
      <c r="B115" s="29"/>
      <c r="C115" s="170" t="s">
        <v>221</v>
      </c>
      <c r="D115" s="170" t="s">
        <v>124</v>
      </c>
      <c r="E115" s="171" t="s">
        <v>214</v>
      </c>
      <c r="F115" s="172" t="s">
        <v>215</v>
      </c>
      <c r="G115" s="173" t="s">
        <v>154</v>
      </c>
      <c r="H115" s="174">
        <v>43.5</v>
      </c>
      <c r="I115" s="175"/>
      <c r="J115" s="176">
        <f t="shared" si="10"/>
        <v>0</v>
      </c>
      <c r="K115" s="172" t="s">
        <v>134</v>
      </c>
      <c r="L115" s="33"/>
      <c r="M115" s="177" t="s">
        <v>1</v>
      </c>
      <c r="N115" s="178" t="s">
        <v>41</v>
      </c>
      <c r="O115" s="55"/>
      <c r="P115" s="179">
        <f t="shared" si="11"/>
        <v>0</v>
      </c>
      <c r="Q115" s="179">
        <v>0</v>
      </c>
      <c r="R115" s="179">
        <f t="shared" si="12"/>
        <v>0</v>
      </c>
      <c r="S115" s="179">
        <v>0</v>
      </c>
      <c r="T115" s="180">
        <f t="shared" si="13"/>
        <v>0</v>
      </c>
      <c r="AR115" s="12" t="s">
        <v>129</v>
      </c>
      <c r="AT115" s="12" t="s">
        <v>124</v>
      </c>
      <c r="AU115" s="12" t="s">
        <v>80</v>
      </c>
      <c r="AY115" s="12" t="s">
        <v>122</v>
      </c>
      <c r="BE115" s="181">
        <f t="shared" si="14"/>
        <v>0</v>
      </c>
      <c r="BF115" s="181">
        <f t="shared" si="15"/>
        <v>0</v>
      </c>
      <c r="BG115" s="181">
        <f t="shared" si="16"/>
        <v>0</v>
      </c>
      <c r="BH115" s="181">
        <f t="shared" si="17"/>
        <v>0</v>
      </c>
      <c r="BI115" s="181">
        <f t="shared" si="18"/>
        <v>0</v>
      </c>
      <c r="BJ115" s="12" t="s">
        <v>78</v>
      </c>
      <c r="BK115" s="181">
        <f t="shared" si="19"/>
        <v>0</v>
      </c>
      <c r="BL115" s="12" t="s">
        <v>129</v>
      </c>
      <c r="BM115" s="12" t="s">
        <v>538</v>
      </c>
    </row>
    <row r="116" spans="2:65" s="1" customFormat="1" ht="16.5" customHeight="1">
      <c r="B116" s="29"/>
      <c r="C116" s="170" t="s">
        <v>243</v>
      </c>
      <c r="D116" s="170" t="s">
        <v>124</v>
      </c>
      <c r="E116" s="171" t="s">
        <v>218</v>
      </c>
      <c r="F116" s="172" t="s">
        <v>219</v>
      </c>
      <c r="G116" s="173" t="s">
        <v>154</v>
      </c>
      <c r="H116" s="174">
        <v>43.5</v>
      </c>
      <c r="I116" s="175"/>
      <c r="J116" s="176">
        <f t="shared" si="10"/>
        <v>0</v>
      </c>
      <c r="K116" s="172" t="s">
        <v>134</v>
      </c>
      <c r="L116" s="33"/>
      <c r="M116" s="177" t="s">
        <v>1</v>
      </c>
      <c r="N116" s="178" t="s">
        <v>41</v>
      </c>
      <c r="O116" s="55"/>
      <c r="P116" s="179">
        <f t="shared" si="11"/>
        <v>0</v>
      </c>
      <c r="Q116" s="179">
        <v>0</v>
      </c>
      <c r="R116" s="179">
        <f t="shared" si="12"/>
        <v>0</v>
      </c>
      <c r="S116" s="179">
        <v>0</v>
      </c>
      <c r="T116" s="180">
        <f t="shared" si="13"/>
        <v>0</v>
      </c>
      <c r="AR116" s="12" t="s">
        <v>129</v>
      </c>
      <c r="AT116" s="12" t="s">
        <v>124</v>
      </c>
      <c r="AU116" s="12" t="s">
        <v>80</v>
      </c>
      <c r="AY116" s="12" t="s">
        <v>122</v>
      </c>
      <c r="BE116" s="181">
        <f t="shared" si="14"/>
        <v>0</v>
      </c>
      <c r="BF116" s="181">
        <f t="shared" si="15"/>
        <v>0</v>
      </c>
      <c r="BG116" s="181">
        <f t="shared" si="16"/>
        <v>0</v>
      </c>
      <c r="BH116" s="181">
        <f t="shared" si="17"/>
        <v>0</v>
      </c>
      <c r="BI116" s="181">
        <f t="shared" si="18"/>
        <v>0</v>
      </c>
      <c r="BJ116" s="12" t="s">
        <v>78</v>
      </c>
      <c r="BK116" s="181">
        <f t="shared" si="19"/>
        <v>0</v>
      </c>
      <c r="BL116" s="12" t="s">
        <v>129</v>
      </c>
      <c r="BM116" s="12" t="s">
        <v>539</v>
      </c>
    </row>
    <row r="117" spans="2:65" s="1" customFormat="1" ht="16.5" customHeight="1">
      <c r="B117" s="29"/>
      <c r="C117" s="185" t="s">
        <v>248</v>
      </c>
      <c r="D117" s="185" t="s">
        <v>222</v>
      </c>
      <c r="E117" s="186" t="s">
        <v>223</v>
      </c>
      <c r="F117" s="187" t="s">
        <v>224</v>
      </c>
      <c r="G117" s="188" t="s">
        <v>225</v>
      </c>
      <c r="H117" s="189">
        <v>0.65300000000000002</v>
      </c>
      <c r="I117" s="190"/>
      <c r="J117" s="191">
        <f t="shared" si="10"/>
        <v>0</v>
      </c>
      <c r="K117" s="187" t="s">
        <v>134</v>
      </c>
      <c r="L117" s="192"/>
      <c r="M117" s="193" t="s">
        <v>1</v>
      </c>
      <c r="N117" s="194" t="s">
        <v>41</v>
      </c>
      <c r="O117" s="55"/>
      <c r="P117" s="179">
        <f t="shared" si="11"/>
        <v>0</v>
      </c>
      <c r="Q117" s="179">
        <v>1E-3</v>
      </c>
      <c r="R117" s="179">
        <f t="shared" si="12"/>
        <v>6.5300000000000004E-4</v>
      </c>
      <c r="S117" s="179">
        <v>0</v>
      </c>
      <c r="T117" s="180">
        <f t="shared" si="13"/>
        <v>0</v>
      </c>
      <c r="AR117" s="12" t="s">
        <v>226</v>
      </c>
      <c r="AT117" s="12" t="s">
        <v>222</v>
      </c>
      <c r="AU117" s="12" t="s">
        <v>80</v>
      </c>
      <c r="AY117" s="12" t="s">
        <v>122</v>
      </c>
      <c r="BE117" s="181">
        <f t="shared" si="14"/>
        <v>0</v>
      </c>
      <c r="BF117" s="181">
        <f t="shared" si="15"/>
        <v>0</v>
      </c>
      <c r="BG117" s="181">
        <f t="shared" si="16"/>
        <v>0</v>
      </c>
      <c r="BH117" s="181">
        <f t="shared" si="17"/>
        <v>0</v>
      </c>
      <c r="BI117" s="181">
        <f t="shared" si="18"/>
        <v>0</v>
      </c>
      <c r="BJ117" s="12" t="s">
        <v>78</v>
      </c>
      <c r="BK117" s="181">
        <f t="shared" si="19"/>
        <v>0</v>
      </c>
      <c r="BL117" s="12" t="s">
        <v>129</v>
      </c>
      <c r="BM117" s="12" t="s">
        <v>540</v>
      </c>
    </row>
    <row r="118" spans="2:65" s="1" customFormat="1" ht="16.5" customHeight="1">
      <c r="B118" s="29"/>
      <c r="C118" s="170" t="s">
        <v>228</v>
      </c>
      <c r="D118" s="170" t="s">
        <v>124</v>
      </c>
      <c r="E118" s="171" t="s">
        <v>229</v>
      </c>
      <c r="F118" s="172" t="s">
        <v>230</v>
      </c>
      <c r="G118" s="173" t="s">
        <v>127</v>
      </c>
      <c r="H118" s="174">
        <v>1.38</v>
      </c>
      <c r="I118" s="175"/>
      <c r="J118" s="176">
        <f t="shared" si="10"/>
        <v>0</v>
      </c>
      <c r="K118" s="172" t="s">
        <v>128</v>
      </c>
      <c r="L118" s="33"/>
      <c r="M118" s="177" t="s">
        <v>1</v>
      </c>
      <c r="N118" s="178" t="s">
        <v>41</v>
      </c>
      <c r="O118" s="55"/>
      <c r="P118" s="179">
        <f t="shared" si="11"/>
        <v>0</v>
      </c>
      <c r="Q118" s="179">
        <v>1.8907700000000001</v>
      </c>
      <c r="R118" s="179">
        <f t="shared" si="12"/>
        <v>2.6092626000000001</v>
      </c>
      <c r="S118" s="179">
        <v>0</v>
      </c>
      <c r="T118" s="180">
        <f t="shared" si="13"/>
        <v>0</v>
      </c>
      <c r="AR118" s="12" t="s">
        <v>129</v>
      </c>
      <c r="AT118" s="12" t="s">
        <v>124</v>
      </c>
      <c r="AU118" s="12" t="s">
        <v>80</v>
      </c>
      <c r="AY118" s="12" t="s">
        <v>122</v>
      </c>
      <c r="BE118" s="181">
        <f t="shared" si="14"/>
        <v>0</v>
      </c>
      <c r="BF118" s="181">
        <f t="shared" si="15"/>
        <v>0</v>
      </c>
      <c r="BG118" s="181">
        <f t="shared" si="16"/>
        <v>0</v>
      </c>
      <c r="BH118" s="181">
        <f t="shared" si="17"/>
        <v>0</v>
      </c>
      <c r="BI118" s="181">
        <f t="shared" si="18"/>
        <v>0</v>
      </c>
      <c r="BJ118" s="12" t="s">
        <v>78</v>
      </c>
      <c r="BK118" s="181">
        <f t="shared" si="19"/>
        <v>0</v>
      </c>
      <c r="BL118" s="12" t="s">
        <v>129</v>
      </c>
      <c r="BM118" s="12" t="s">
        <v>231</v>
      </c>
    </row>
    <row r="119" spans="2:65" s="1" customFormat="1" ht="16.5" customHeight="1">
      <c r="B119" s="29"/>
      <c r="C119" s="185" t="s">
        <v>232</v>
      </c>
      <c r="D119" s="185" t="s">
        <v>222</v>
      </c>
      <c r="E119" s="186" t="s">
        <v>233</v>
      </c>
      <c r="F119" s="187" t="s">
        <v>234</v>
      </c>
      <c r="G119" s="188" t="s">
        <v>202</v>
      </c>
      <c r="H119" s="189">
        <v>3.76</v>
      </c>
      <c r="I119" s="190"/>
      <c r="J119" s="191">
        <f t="shared" si="10"/>
        <v>0</v>
      </c>
      <c r="K119" s="187" t="s">
        <v>128</v>
      </c>
      <c r="L119" s="192"/>
      <c r="M119" s="193" t="s">
        <v>1</v>
      </c>
      <c r="N119" s="194" t="s">
        <v>41</v>
      </c>
      <c r="O119" s="55"/>
      <c r="P119" s="179">
        <f t="shared" si="11"/>
        <v>0</v>
      </c>
      <c r="Q119" s="179">
        <v>1</v>
      </c>
      <c r="R119" s="179">
        <f t="shared" si="12"/>
        <v>3.76</v>
      </c>
      <c r="S119" s="179">
        <v>0</v>
      </c>
      <c r="T119" s="180">
        <f t="shared" si="13"/>
        <v>0</v>
      </c>
      <c r="AR119" s="12" t="s">
        <v>226</v>
      </c>
      <c r="AT119" s="12" t="s">
        <v>222</v>
      </c>
      <c r="AU119" s="12" t="s">
        <v>80</v>
      </c>
      <c r="AY119" s="12" t="s">
        <v>122</v>
      </c>
      <c r="BE119" s="181">
        <f t="shared" si="14"/>
        <v>0</v>
      </c>
      <c r="BF119" s="181">
        <f t="shared" si="15"/>
        <v>0</v>
      </c>
      <c r="BG119" s="181">
        <f t="shared" si="16"/>
        <v>0</v>
      </c>
      <c r="BH119" s="181">
        <f t="shared" si="17"/>
        <v>0</v>
      </c>
      <c r="BI119" s="181">
        <f t="shared" si="18"/>
        <v>0</v>
      </c>
      <c r="BJ119" s="12" t="s">
        <v>78</v>
      </c>
      <c r="BK119" s="181">
        <f t="shared" si="19"/>
        <v>0</v>
      </c>
      <c r="BL119" s="12" t="s">
        <v>129</v>
      </c>
      <c r="BM119" s="12" t="s">
        <v>235</v>
      </c>
    </row>
    <row r="120" spans="2:65" s="1" customFormat="1" ht="19.2">
      <c r="B120" s="29"/>
      <c r="C120" s="30"/>
      <c r="D120" s="182" t="s">
        <v>136</v>
      </c>
      <c r="E120" s="30"/>
      <c r="F120" s="183" t="s">
        <v>541</v>
      </c>
      <c r="G120" s="30"/>
      <c r="H120" s="30"/>
      <c r="I120" s="98"/>
      <c r="J120" s="30"/>
      <c r="K120" s="30"/>
      <c r="L120" s="33"/>
      <c r="M120" s="184"/>
      <c r="N120" s="55"/>
      <c r="O120" s="55"/>
      <c r="P120" s="55"/>
      <c r="Q120" s="55"/>
      <c r="R120" s="55"/>
      <c r="S120" s="55"/>
      <c r="T120" s="56"/>
      <c r="AT120" s="12" t="s">
        <v>136</v>
      </c>
      <c r="AU120" s="12" t="s">
        <v>80</v>
      </c>
    </row>
    <row r="121" spans="2:65" s="10" customFormat="1" ht="22.8" customHeight="1">
      <c r="B121" s="154"/>
      <c r="C121" s="155"/>
      <c r="D121" s="156" t="s">
        <v>69</v>
      </c>
      <c r="E121" s="168" t="s">
        <v>129</v>
      </c>
      <c r="F121" s="168" t="s">
        <v>237</v>
      </c>
      <c r="G121" s="155"/>
      <c r="H121" s="155"/>
      <c r="I121" s="158"/>
      <c r="J121" s="169">
        <f>BK121</f>
        <v>0</v>
      </c>
      <c r="K121" s="155"/>
      <c r="L121" s="160"/>
      <c r="M121" s="161"/>
      <c r="N121" s="162"/>
      <c r="O121" s="162"/>
      <c r="P121" s="163">
        <f>P122</f>
        <v>0</v>
      </c>
      <c r="Q121" s="162"/>
      <c r="R121" s="163">
        <f>R122</f>
        <v>3.0829199999999997</v>
      </c>
      <c r="S121" s="162"/>
      <c r="T121" s="164">
        <f>T122</f>
        <v>0</v>
      </c>
      <c r="AR121" s="165" t="s">
        <v>78</v>
      </c>
      <c r="AT121" s="166" t="s">
        <v>69</v>
      </c>
      <c r="AU121" s="166" t="s">
        <v>78</v>
      </c>
      <c r="AY121" s="165" t="s">
        <v>122</v>
      </c>
      <c r="BK121" s="167">
        <f>BK122</f>
        <v>0</v>
      </c>
    </row>
    <row r="122" spans="2:65" s="1" customFormat="1" ht="16.5" customHeight="1">
      <c r="B122" s="29"/>
      <c r="C122" s="170" t="s">
        <v>238</v>
      </c>
      <c r="D122" s="170" t="s">
        <v>124</v>
      </c>
      <c r="E122" s="171" t="s">
        <v>239</v>
      </c>
      <c r="F122" s="172" t="s">
        <v>240</v>
      </c>
      <c r="G122" s="173" t="s">
        <v>127</v>
      </c>
      <c r="H122" s="174">
        <v>1.38</v>
      </c>
      <c r="I122" s="175"/>
      <c r="J122" s="176">
        <f>ROUND(I122*H122,2)</f>
        <v>0</v>
      </c>
      <c r="K122" s="172" t="s">
        <v>128</v>
      </c>
      <c r="L122" s="33"/>
      <c r="M122" s="177" t="s">
        <v>1</v>
      </c>
      <c r="N122" s="178" t="s">
        <v>41</v>
      </c>
      <c r="O122" s="55"/>
      <c r="P122" s="179">
        <f>O122*H122</f>
        <v>0</v>
      </c>
      <c r="Q122" s="179">
        <v>2.234</v>
      </c>
      <c r="R122" s="179">
        <f>Q122*H122</f>
        <v>3.0829199999999997</v>
      </c>
      <c r="S122" s="179">
        <v>0</v>
      </c>
      <c r="T122" s="180">
        <f>S122*H122</f>
        <v>0</v>
      </c>
      <c r="AR122" s="12" t="s">
        <v>129</v>
      </c>
      <c r="AT122" s="12" t="s">
        <v>124</v>
      </c>
      <c r="AU122" s="12" t="s">
        <v>80</v>
      </c>
      <c r="AY122" s="12" t="s">
        <v>122</v>
      </c>
      <c r="BE122" s="181">
        <f>IF(N122="základní",J122,0)</f>
        <v>0</v>
      </c>
      <c r="BF122" s="181">
        <f>IF(N122="snížená",J122,0)</f>
        <v>0</v>
      </c>
      <c r="BG122" s="181">
        <f>IF(N122="zákl. přenesená",J122,0)</f>
        <v>0</v>
      </c>
      <c r="BH122" s="181">
        <f>IF(N122="sníž. přenesená",J122,0)</f>
        <v>0</v>
      </c>
      <c r="BI122" s="181">
        <f>IF(N122="nulová",J122,0)</f>
        <v>0</v>
      </c>
      <c r="BJ122" s="12" t="s">
        <v>78</v>
      </c>
      <c r="BK122" s="181">
        <f>ROUND(I122*H122,2)</f>
        <v>0</v>
      </c>
      <c r="BL122" s="12" t="s">
        <v>129</v>
      </c>
      <c r="BM122" s="12" t="s">
        <v>241</v>
      </c>
    </row>
    <row r="123" spans="2:65" s="10" customFormat="1" ht="22.8" customHeight="1">
      <c r="B123" s="154"/>
      <c r="C123" s="155"/>
      <c r="D123" s="156" t="s">
        <v>69</v>
      </c>
      <c r="E123" s="168" t="s">
        <v>147</v>
      </c>
      <c r="F123" s="168" t="s">
        <v>424</v>
      </c>
      <c r="G123" s="155"/>
      <c r="H123" s="155"/>
      <c r="I123" s="158"/>
      <c r="J123" s="169">
        <f>BK123</f>
        <v>0</v>
      </c>
      <c r="K123" s="155"/>
      <c r="L123" s="160"/>
      <c r="M123" s="161"/>
      <c r="N123" s="162"/>
      <c r="O123" s="162"/>
      <c r="P123" s="163">
        <f>SUM(P124:P125)</f>
        <v>0</v>
      </c>
      <c r="Q123" s="162"/>
      <c r="R123" s="163">
        <f>SUM(R124:R125)</f>
        <v>0</v>
      </c>
      <c r="S123" s="162"/>
      <c r="T123" s="164">
        <f>SUM(T124:T125)</f>
        <v>0</v>
      </c>
      <c r="AR123" s="165" t="s">
        <v>78</v>
      </c>
      <c r="AT123" s="166" t="s">
        <v>69</v>
      </c>
      <c r="AU123" s="166" t="s">
        <v>78</v>
      </c>
      <c r="AY123" s="165" t="s">
        <v>122</v>
      </c>
      <c r="BK123" s="167">
        <f>SUM(BK124:BK125)</f>
        <v>0</v>
      </c>
    </row>
    <row r="124" spans="2:65" s="1" customFormat="1" ht="16.5" customHeight="1">
      <c r="B124" s="29"/>
      <c r="C124" s="170" t="s">
        <v>131</v>
      </c>
      <c r="D124" s="170" t="s">
        <v>124</v>
      </c>
      <c r="E124" s="171" t="s">
        <v>542</v>
      </c>
      <c r="F124" s="172" t="s">
        <v>543</v>
      </c>
      <c r="G124" s="173" t="s">
        <v>154</v>
      </c>
      <c r="H124" s="174">
        <v>8</v>
      </c>
      <c r="I124" s="175"/>
      <c r="J124" s="176">
        <f>ROUND(I124*H124,2)</f>
        <v>0</v>
      </c>
      <c r="K124" s="172" t="s">
        <v>134</v>
      </c>
      <c r="L124" s="33"/>
      <c r="M124" s="177" t="s">
        <v>1</v>
      </c>
      <c r="N124" s="178" t="s">
        <v>41</v>
      </c>
      <c r="O124" s="55"/>
      <c r="P124" s="179">
        <f>O124*H124</f>
        <v>0</v>
      </c>
      <c r="Q124" s="179">
        <v>0</v>
      </c>
      <c r="R124" s="179">
        <f>Q124*H124</f>
        <v>0</v>
      </c>
      <c r="S124" s="179">
        <v>0</v>
      </c>
      <c r="T124" s="180">
        <f>S124*H124</f>
        <v>0</v>
      </c>
      <c r="AR124" s="12" t="s">
        <v>129</v>
      </c>
      <c r="AT124" s="12" t="s">
        <v>124</v>
      </c>
      <c r="AU124" s="12" t="s">
        <v>80</v>
      </c>
      <c r="AY124" s="12" t="s">
        <v>122</v>
      </c>
      <c r="BE124" s="181">
        <f>IF(N124="základní",J124,0)</f>
        <v>0</v>
      </c>
      <c r="BF124" s="181">
        <f>IF(N124="snížená",J124,0)</f>
        <v>0</v>
      </c>
      <c r="BG124" s="181">
        <f>IF(N124="zákl. přenesená",J124,0)</f>
        <v>0</v>
      </c>
      <c r="BH124" s="181">
        <f>IF(N124="sníž. přenesená",J124,0)</f>
        <v>0</v>
      </c>
      <c r="BI124" s="181">
        <f>IF(N124="nulová",J124,0)</f>
        <v>0</v>
      </c>
      <c r="BJ124" s="12" t="s">
        <v>78</v>
      </c>
      <c r="BK124" s="181">
        <f>ROUND(I124*H124,2)</f>
        <v>0</v>
      </c>
      <c r="BL124" s="12" t="s">
        <v>129</v>
      </c>
      <c r="BM124" s="12" t="s">
        <v>544</v>
      </c>
    </row>
    <row r="125" spans="2:65" s="1" customFormat="1" ht="16.5" customHeight="1">
      <c r="B125" s="29"/>
      <c r="C125" s="170" t="s">
        <v>213</v>
      </c>
      <c r="D125" s="170" t="s">
        <v>124</v>
      </c>
      <c r="E125" s="171" t="s">
        <v>545</v>
      </c>
      <c r="F125" s="172" t="s">
        <v>546</v>
      </c>
      <c r="G125" s="173" t="s">
        <v>154</v>
      </c>
      <c r="H125" s="174">
        <v>8</v>
      </c>
      <c r="I125" s="175"/>
      <c r="J125" s="176">
        <f>ROUND(I125*H125,2)</f>
        <v>0</v>
      </c>
      <c r="K125" s="172" t="s">
        <v>134</v>
      </c>
      <c r="L125" s="33"/>
      <c r="M125" s="177" t="s">
        <v>1</v>
      </c>
      <c r="N125" s="178" t="s">
        <v>41</v>
      </c>
      <c r="O125" s="55"/>
      <c r="P125" s="179">
        <f>O125*H125</f>
        <v>0</v>
      </c>
      <c r="Q125" s="179">
        <v>0</v>
      </c>
      <c r="R125" s="179">
        <f>Q125*H125</f>
        <v>0</v>
      </c>
      <c r="S125" s="179">
        <v>0</v>
      </c>
      <c r="T125" s="180">
        <f>S125*H125</f>
        <v>0</v>
      </c>
      <c r="AR125" s="12" t="s">
        <v>129</v>
      </c>
      <c r="AT125" s="12" t="s">
        <v>124</v>
      </c>
      <c r="AU125" s="12" t="s">
        <v>80</v>
      </c>
      <c r="AY125" s="12" t="s">
        <v>122</v>
      </c>
      <c r="BE125" s="181">
        <f>IF(N125="základní",J125,0)</f>
        <v>0</v>
      </c>
      <c r="BF125" s="181">
        <f>IF(N125="snížená",J125,0)</f>
        <v>0</v>
      </c>
      <c r="BG125" s="181">
        <f>IF(N125="zákl. přenesená",J125,0)</f>
        <v>0</v>
      </c>
      <c r="BH125" s="181">
        <f>IF(N125="sníž. přenesená",J125,0)</f>
        <v>0</v>
      </c>
      <c r="BI125" s="181">
        <f>IF(N125="nulová",J125,0)</f>
        <v>0</v>
      </c>
      <c r="BJ125" s="12" t="s">
        <v>78</v>
      </c>
      <c r="BK125" s="181">
        <f>ROUND(I125*H125,2)</f>
        <v>0</v>
      </c>
      <c r="BL125" s="12" t="s">
        <v>129</v>
      </c>
      <c r="BM125" s="12" t="s">
        <v>547</v>
      </c>
    </row>
    <row r="126" spans="2:65" s="10" customFormat="1" ht="22.8" customHeight="1">
      <c r="B126" s="154"/>
      <c r="C126" s="155"/>
      <c r="D126" s="156" t="s">
        <v>69</v>
      </c>
      <c r="E126" s="168" t="s">
        <v>226</v>
      </c>
      <c r="F126" s="168" t="s">
        <v>242</v>
      </c>
      <c r="G126" s="155"/>
      <c r="H126" s="155"/>
      <c r="I126" s="158"/>
      <c r="J126" s="169">
        <f>BK126</f>
        <v>0</v>
      </c>
      <c r="K126" s="155"/>
      <c r="L126" s="160"/>
      <c r="M126" s="161"/>
      <c r="N126" s="162"/>
      <c r="O126" s="162"/>
      <c r="P126" s="163">
        <f>SUM(P127:P132)</f>
        <v>0</v>
      </c>
      <c r="Q126" s="162"/>
      <c r="R126" s="163">
        <f>SUM(R127:R132)</f>
        <v>9.9264340799999982</v>
      </c>
      <c r="S126" s="162"/>
      <c r="T126" s="164">
        <f>SUM(T127:T132)</f>
        <v>0</v>
      </c>
      <c r="AR126" s="165" t="s">
        <v>78</v>
      </c>
      <c r="AT126" s="166" t="s">
        <v>69</v>
      </c>
      <c r="AU126" s="166" t="s">
        <v>78</v>
      </c>
      <c r="AY126" s="165" t="s">
        <v>122</v>
      </c>
      <c r="BK126" s="167">
        <f>SUM(BK127:BK132)</f>
        <v>0</v>
      </c>
    </row>
    <row r="127" spans="2:65" s="1" customFormat="1" ht="16.5" customHeight="1">
      <c r="B127" s="29"/>
      <c r="C127" s="170" t="s">
        <v>7</v>
      </c>
      <c r="D127" s="170" t="s">
        <v>124</v>
      </c>
      <c r="E127" s="171" t="s">
        <v>548</v>
      </c>
      <c r="F127" s="172" t="s">
        <v>549</v>
      </c>
      <c r="G127" s="173" t="s">
        <v>246</v>
      </c>
      <c r="H127" s="174">
        <v>14.35</v>
      </c>
      <c r="I127" s="175"/>
      <c r="J127" s="176">
        <f t="shared" ref="J127:J132" si="20">ROUND(I127*H127,2)</f>
        <v>0</v>
      </c>
      <c r="K127" s="172" t="s">
        <v>128</v>
      </c>
      <c r="L127" s="33"/>
      <c r="M127" s="177" t="s">
        <v>1</v>
      </c>
      <c r="N127" s="178" t="s">
        <v>41</v>
      </c>
      <c r="O127" s="55"/>
      <c r="P127" s="179">
        <f t="shared" ref="P127:P132" si="21">O127*H127</f>
        <v>0</v>
      </c>
      <c r="Q127" s="179">
        <v>3.8000000000000002E-5</v>
      </c>
      <c r="R127" s="179">
        <f t="shared" ref="R127:R132" si="22">Q127*H127</f>
        <v>5.4529999999999997E-4</v>
      </c>
      <c r="S127" s="179">
        <v>0</v>
      </c>
      <c r="T127" s="180">
        <f t="shared" ref="T127:T132" si="23">S127*H127</f>
        <v>0</v>
      </c>
      <c r="AR127" s="12" t="s">
        <v>129</v>
      </c>
      <c r="AT127" s="12" t="s">
        <v>124</v>
      </c>
      <c r="AU127" s="12" t="s">
        <v>80</v>
      </c>
      <c r="AY127" s="12" t="s">
        <v>122</v>
      </c>
      <c r="BE127" s="181">
        <f t="shared" ref="BE127:BE132" si="24">IF(N127="základní",J127,0)</f>
        <v>0</v>
      </c>
      <c r="BF127" s="181">
        <f t="shared" ref="BF127:BF132" si="25">IF(N127="snížená",J127,0)</f>
        <v>0</v>
      </c>
      <c r="BG127" s="181">
        <f t="shared" ref="BG127:BG132" si="26">IF(N127="zákl. přenesená",J127,0)</f>
        <v>0</v>
      </c>
      <c r="BH127" s="181">
        <f t="shared" ref="BH127:BH132" si="27">IF(N127="sníž. přenesená",J127,0)</f>
        <v>0</v>
      </c>
      <c r="BI127" s="181">
        <f t="shared" ref="BI127:BI132" si="28">IF(N127="nulová",J127,0)</f>
        <v>0</v>
      </c>
      <c r="BJ127" s="12" t="s">
        <v>78</v>
      </c>
      <c r="BK127" s="181">
        <f t="shared" ref="BK127:BK132" si="29">ROUND(I127*H127,2)</f>
        <v>0</v>
      </c>
      <c r="BL127" s="12" t="s">
        <v>129</v>
      </c>
      <c r="BM127" s="12" t="s">
        <v>550</v>
      </c>
    </row>
    <row r="128" spans="2:65" s="1" customFormat="1" ht="16.5" customHeight="1">
      <c r="B128" s="29"/>
      <c r="C128" s="185" t="s">
        <v>551</v>
      </c>
      <c r="D128" s="185" t="s">
        <v>222</v>
      </c>
      <c r="E128" s="186" t="s">
        <v>552</v>
      </c>
      <c r="F128" s="187" t="s">
        <v>553</v>
      </c>
      <c r="G128" s="188" t="s">
        <v>255</v>
      </c>
      <c r="H128" s="189">
        <v>2</v>
      </c>
      <c r="I128" s="190"/>
      <c r="J128" s="191">
        <f t="shared" si="20"/>
        <v>0</v>
      </c>
      <c r="K128" s="187" t="s">
        <v>145</v>
      </c>
      <c r="L128" s="192"/>
      <c r="M128" s="193" t="s">
        <v>1</v>
      </c>
      <c r="N128" s="194" t="s">
        <v>41</v>
      </c>
      <c r="O128" s="55"/>
      <c r="P128" s="179">
        <f t="shared" si="21"/>
        <v>0</v>
      </c>
      <c r="Q128" s="179">
        <v>2.1999999999999999E-2</v>
      </c>
      <c r="R128" s="179">
        <f t="shared" si="22"/>
        <v>4.3999999999999997E-2</v>
      </c>
      <c r="S128" s="179">
        <v>0</v>
      </c>
      <c r="T128" s="180">
        <f t="shared" si="23"/>
        <v>0</v>
      </c>
      <c r="AR128" s="12" t="s">
        <v>226</v>
      </c>
      <c r="AT128" s="12" t="s">
        <v>222</v>
      </c>
      <c r="AU128" s="12" t="s">
        <v>80</v>
      </c>
      <c r="AY128" s="12" t="s">
        <v>122</v>
      </c>
      <c r="BE128" s="181">
        <f t="shared" si="24"/>
        <v>0</v>
      </c>
      <c r="BF128" s="181">
        <f t="shared" si="25"/>
        <v>0</v>
      </c>
      <c r="BG128" s="181">
        <f t="shared" si="26"/>
        <v>0</v>
      </c>
      <c r="BH128" s="181">
        <f t="shared" si="27"/>
        <v>0</v>
      </c>
      <c r="BI128" s="181">
        <f t="shared" si="28"/>
        <v>0</v>
      </c>
      <c r="BJ128" s="12" t="s">
        <v>78</v>
      </c>
      <c r="BK128" s="181">
        <f t="shared" si="29"/>
        <v>0</v>
      </c>
      <c r="BL128" s="12" t="s">
        <v>129</v>
      </c>
      <c r="BM128" s="12" t="s">
        <v>554</v>
      </c>
    </row>
    <row r="129" spans="2:65" s="1" customFormat="1" ht="16.5" customHeight="1">
      <c r="B129" s="29"/>
      <c r="C129" s="170" t="s">
        <v>252</v>
      </c>
      <c r="D129" s="170" t="s">
        <v>124</v>
      </c>
      <c r="E129" s="171" t="s">
        <v>253</v>
      </c>
      <c r="F129" s="172" t="s">
        <v>254</v>
      </c>
      <c r="G129" s="173" t="s">
        <v>255</v>
      </c>
      <c r="H129" s="174">
        <v>2</v>
      </c>
      <c r="I129" s="175"/>
      <c r="J129" s="176">
        <f t="shared" si="20"/>
        <v>0</v>
      </c>
      <c r="K129" s="172" t="s">
        <v>128</v>
      </c>
      <c r="L129" s="33"/>
      <c r="M129" s="177" t="s">
        <v>1</v>
      </c>
      <c r="N129" s="178" t="s">
        <v>41</v>
      </c>
      <c r="O129" s="55"/>
      <c r="P129" s="179">
        <f t="shared" si="21"/>
        <v>0</v>
      </c>
      <c r="Q129" s="179">
        <v>0.23690659</v>
      </c>
      <c r="R129" s="179">
        <f t="shared" si="22"/>
        <v>0.47381318</v>
      </c>
      <c r="S129" s="179">
        <v>0</v>
      </c>
      <c r="T129" s="180">
        <f t="shared" si="23"/>
        <v>0</v>
      </c>
      <c r="AR129" s="12" t="s">
        <v>129</v>
      </c>
      <c r="AT129" s="12" t="s">
        <v>124</v>
      </c>
      <c r="AU129" s="12" t="s">
        <v>80</v>
      </c>
      <c r="AY129" s="12" t="s">
        <v>122</v>
      </c>
      <c r="BE129" s="181">
        <f t="shared" si="24"/>
        <v>0</v>
      </c>
      <c r="BF129" s="181">
        <f t="shared" si="25"/>
        <v>0</v>
      </c>
      <c r="BG129" s="181">
        <f t="shared" si="26"/>
        <v>0</v>
      </c>
      <c r="BH129" s="181">
        <f t="shared" si="27"/>
        <v>0</v>
      </c>
      <c r="BI129" s="181">
        <f t="shared" si="28"/>
        <v>0</v>
      </c>
      <c r="BJ129" s="12" t="s">
        <v>78</v>
      </c>
      <c r="BK129" s="181">
        <f t="shared" si="29"/>
        <v>0</v>
      </c>
      <c r="BL129" s="12" t="s">
        <v>129</v>
      </c>
      <c r="BM129" s="12" t="s">
        <v>256</v>
      </c>
    </row>
    <row r="130" spans="2:65" s="1" customFormat="1" ht="16.5" customHeight="1">
      <c r="B130" s="29"/>
      <c r="C130" s="185" t="s">
        <v>555</v>
      </c>
      <c r="D130" s="185" t="s">
        <v>222</v>
      </c>
      <c r="E130" s="186" t="s">
        <v>556</v>
      </c>
      <c r="F130" s="187" t="s">
        <v>557</v>
      </c>
      <c r="G130" s="188" t="s">
        <v>255</v>
      </c>
      <c r="H130" s="189">
        <v>14</v>
      </c>
      <c r="I130" s="190"/>
      <c r="J130" s="191">
        <f t="shared" si="20"/>
        <v>0</v>
      </c>
      <c r="K130" s="187" t="s">
        <v>272</v>
      </c>
      <c r="L130" s="192"/>
      <c r="M130" s="193" t="s">
        <v>1</v>
      </c>
      <c r="N130" s="194" t="s">
        <v>41</v>
      </c>
      <c r="O130" s="55"/>
      <c r="P130" s="179">
        <f t="shared" si="21"/>
        <v>0</v>
      </c>
      <c r="Q130" s="179">
        <v>3.6999999999999998E-2</v>
      </c>
      <c r="R130" s="179">
        <f t="shared" si="22"/>
        <v>0.51800000000000002</v>
      </c>
      <c r="S130" s="179">
        <v>0</v>
      </c>
      <c r="T130" s="180">
        <f t="shared" si="23"/>
        <v>0</v>
      </c>
      <c r="AR130" s="12" t="s">
        <v>226</v>
      </c>
      <c r="AT130" s="12" t="s">
        <v>222</v>
      </c>
      <c r="AU130" s="12" t="s">
        <v>80</v>
      </c>
      <c r="AY130" s="12" t="s">
        <v>122</v>
      </c>
      <c r="BE130" s="181">
        <f t="shared" si="24"/>
        <v>0</v>
      </c>
      <c r="BF130" s="181">
        <f t="shared" si="25"/>
        <v>0</v>
      </c>
      <c r="BG130" s="181">
        <f t="shared" si="26"/>
        <v>0</v>
      </c>
      <c r="BH130" s="181">
        <f t="shared" si="27"/>
        <v>0</v>
      </c>
      <c r="BI130" s="181">
        <f t="shared" si="28"/>
        <v>0</v>
      </c>
      <c r="BJ130" s="12" t="s">
        <v>78</v>
      </c>
      <c r="BK130" s="181">
        <f t="shared" si="29"/>
        <v>0</v>
      </c>
      <c r="BL130" s="12" t="s">
        <v>129</v>
      </c>
      <c r="BM130" s="12" t="s">
        <v>558</v>
      </c>
    </row>
    <row r="131" spans="2:65" s="1" customFormat="1" ht="16.5" customHeight="1">
      <c r="B131" s="29"/>
      <c r="C131" s="170" t="s">
        <v>269</v>
      </c>
      <c r="D131" s="170" t="s">
        <v>124</v>
      </c>
      <c r="E131" s="171" t="s">
        <v>270</v>
      </c>
      <c r="F131" s="172" t="s">
        <v>559</v>
      </c>
      <c r="G131" s="173" t="s">
        <v>255</v>
      </c>
      <c r="H131" s="174">
        <v>4</v>
      </c>
      <c r="I131" s="175"/>
      <c r="J131" s="176">
        <f t="shared" si="20"/>
        <v>0</v>
      </c>
      <c r="K131" s="172" t="s">
        <v>272</v>
      </c>
      <c r="L131" s="33"/>
      <c r="M131" s="177" t="s">
        <v>1</v>
      </c>
      <c r="N131" s="178" t="s">
        <v>41</v>
      </c>
      <c r="O131" s="55"/>
      <c r="P131" s="179">
        <f t="shared" si="21"/>
        <v>0</v>
      </c>
      <c r="Q131" s="179">
        <v>2.4000000000000001E-5</v>
      </c>
      <c r="R131" s="179">
        <f t="shared" si="22"/>
        <v>9.6000000000000002E-5</v>
      </c>
      <c r="S131" s="179">
        <v>0</v>
      </c>
      <c r="T131" s="180">
        <f t="shared" si="23"/>
        <v>0</v>
      </c>
      <c r="AR131" s="12" t="s">
        <v>129</v>
      </c>
      <c r="AT131" s="12" t="s">
        <v>124</v>
      </c>
      <c r="AU131" s="12" t="s">
        <v>80</v>
      </c>
      <c r="AY131" s="12" t="s">
        <v>122</v>
      </c>
      <c r="BE131" s="181">
        <f t="shared" si="24"/>
        <v>0</v>
      </c>
      <c r="BF131" s="181">
        <f t="shared" si="25"/>
        <v>0</v>
      </c>
      <c r="BG131" s="181">
        <f t="shared" si="26"/>
        <v>0</v>
      </c>
      <c r="BH131" s="181">
        <f t="shared" si="27"/>
        <v>0</v>
      </c>
      <c r="BI131" s="181">
        <f t="shared" si="28"/>
        <v>0</v>
      </c>
      <c r="BJ131" s="12" t="s">
        <v>78</v>
      </c>
      <c r="BK131" s="181">
        <f t="shared" si="29"/>
        <v>0</v>
      </c>
      <c r="BL131" s="12" t="s">
        <v>129</v>
      </c>
      <c r="BM131" s="12" t="s">
        <v>273</v>
      </c>
    </row>
    <row r="132" spans="2:65" s="1" customFormat="1" ht="16.5" customHeight="1">
      <c r="B132" s="29"/>
      <c r="C132" s="170" t="s">
        <v>560</v>
      </c>
      <c r="D132" s="170" t="s">
        <v>124</v>
      </c>
      <c r="E132" s="171" t="s">
        <v>315</v>
      </c>
      <c r="F132" s="172" t="s">
        <v>316</v>
      </c>
      <c r="G132" s="173" t="s">
        <v>127</v>
      </c>
      <c r="H132" s="174">
        <v>3.94</v>
      </c>
      <c r="I132" s="175"/>
      <c r="J132" s="176">
        <f t="shared" si="20"/>
        <v>0</v>
      </c>
      <c r="K132" s="172" t="s">
        <v>128</v>
      </c>
      <c r="L132" s="33"/>
      <c r="M132" s="177" t="s">
        <v>1</v>
      </c>
      <c r="N132" s="178" t="s">
        <v>41</v>
      </c>
      <c r="O132" s="55"/>
      <c r="P132" s="179">
        <f t="shared" si="21"/>
        <v>0</v>
      </c>
      <c r="Q132" s="179">
        <v>2.2563399999999998</v>
      </c>
      <c r="R132" s="179">
        <f t="shared" si="22"/>
        <v>8.8899795999999984</v>
      </c>
      <c r="S132" s="179">
        <v>0</v>
      </c>
      <c r="T132" s="180">
        <f t="shared" si="23"/>
        <v>0</v>
      </c>
      <c r="AR132" s="12" t="s">
        <v>129</v>
      </c>
      <c r="AT132" s="12" t="s">
        <v>124</v>
      </c>
      <c r="AU132" s="12" t="s">
        <v>80</v>
      </c>
      <c r="AY132" s="12" t="s">
        <v>122</v>
      </c>
      <c r="BE132" s="181">
        <f t="shared" si="24"/>
        <v>0</v>
      </c>
      <c r="BF132" s="181">
        <f t="shared" si="25"/>
        <v>0</v>
      </c>
      <c r="BG132" s="181">
        <f t="shared" si="26"/>
        <v>0</v>
      </c>
      <c r="BH132" s="181">
        <f t="shared" si="27"/>
        <v>0</v>
      </c>
      <c r="BI132" s="181">
        <f t="shared" si="28"/>
        <v>0</v>
      </c>
      <c r="BJ132" s="12" t="s">
        <v>78</v>
      </c>
      <c r="BK132" s="181">
        <f t="shared" si="29"/>
        <v>0</v>
      </c>
      <c r="BL132" s="12" t="s">
        <v>129</v>
      </c>
      <c r="BM132" s="12" t="s">
        <v>561</v>
      </c>
    </row>
    <row r="133" spans="2:65" s="10" customFormat="1" ht="22.8" customHeight="1">
      <c r="B133" s="154"/>
      <c r="C133" s="155"/>
      <c r="D133" s="156" t="s">
        <v>69</v>
      </c>
      <c r="E133" s="168" t="s">
        <v>318</v>
      </c>
      <c r="F133" s="168" t="s">
        <v>319</v>
      </c>
      <c r="G133" s="155"/>
      <c r="H133" s="155"/>
      <c r="I133" s="158"/>
      <c r="J133" s="169">
        <f>BK133</f>
        <v>0</v>
      </c>
      <c r="K133" s="155"/>
      <c r="L133" s="160"/>
      <c r="M133" s="161"/>
      <c r="N133" s="162"/>
      <c r="O133" s="162"/>
      <c r="P133" s="163">
        <f>P134</f>
        <v>0</v>
      </c>
      <c r="Q133" s="162"/>
      <c r="R133" s="163">
        <f>R134</f>
        <v>0</v>
      </c>
      <c r="S133" s="162"/>
      <c r="T133" s="164">
        <f>T134</f>
        <v>0</v>
      </c>
      <c r="AR133" s="165" t="s">
        <v>78</v>
      </c>
      <c r="AT133" s="166" t="s">
        <v>69</v>
      </c>
      <c r="AU133" s="166" t="s">
        <v>78</v>
      </c>
      <c r="AY133" s="165" t="s">
        <v>122</v>
      </c>
      <c r="BK133" s="167">
        <f>BK134</f>
        <v>0</v>
      </c>
    </row>
    <row r="134" spans="2:65" s="1" customFormat="1" ht="16.5" customHeight="1">
      <c r="B134" s="29"/>
      <c r="C134" s="170" t="s">
        <v>320</v>
      </c>
      <c r="D134" s="170" t="s">
        <v>124</v>
      </c>
      <c r="E134" s="171" t="s">
        <v>321</v>
      </c>
      <c r="F134" s="172" t="s">
        <v>322</v>
      </c>
      <c r="G134" s="173" t="s">
        <v>202</v>
      </c>
      <c r="H134" s="174">
        <v>308.28699999999998</v>
      </c>
      <c r="I134" s="175"/>
      <c r="J134" s="176">
        <f>ROUND(I134*H134,2)</f>
        <v>0</v>
      </c>
      <c r="K134" s="172" t="s">
        <v>128</v>
      </c>
      <c r="L134" s="33"/>
      <c r="M134" s="177" t="s">
        <v>1</v>
      </c>
      <c r="N134" s="178" t="s">
        <v>41</v>
      </c>
      <c r="O134" s="55"/>
      <c r="P134" s="179">
        <f>O134*H134</f>
        <v>0</v>
      </c>
      <c r="Q134" s="179">
        <v>0</v>
      </c>
      <c r="R134" s="179">
        <f>Q134*H134</f>
        <v>0</v>
      </c>
      <c r="S134" s="179">
        <v>0</v>
      </c>
      <c r="T134" s="180">
        <f>S134*H134</f>
        <v>0</v>
      </c>
      <c r="AR134" s="12" t="s">
        <v>129</v>
      </c>
      <c r="AT134" s="12" t="s">
        <v>124</v>
      </c>
      <c r="AU134" s="12" t="s">
        <v>80</v>
      </c>
      <c r="AY134" s="12" t="s">
        <v>122</v>
      </c>
      <c r="BE134" s="181">
        <f>IF(N134="základní",J134,0)</f>
        <v>0</v>
      </c>
      <c r="BF134" s="181">
        <f>IF(N134="snížená",J134,0)</f>
        <v>0</v>
      </c>
      <c r="BG134" s="181">
        <f>IF(N134="zákl. přenesená",J134,0)</f>
        <v>0</v>
      </c>
      <c r="BH134" s="181">
        <f>IF(N134="sníž. přenesená",J134,0)</f>
        <v>0</v>
      </c>
      <c r="BI134" s="181">
        <f>IF(N134="nulová",J134,0)</f>
        <v>0</v>
      </c>
      <c r="BJ134" s="12" t="s">
        <v>78</v>
      </c>
      <c r="BK134" s="181">
        <f>ROUND(I134*H134,2)</f>
        <v>0</v>
      </c>
      <c r="BL134" s="12" t="s">
        <v>129</v>
      </c>
      <c r="BM134" s="12" t="s">
        <v>323</v>
      </c>
    </row>
    <row r="135" spans="2:65" s="10" customFormat="1" ht="25.95" customHeight="1">
      <c r="B135" s="154"/>
      <c r="C135" s="155"/>
      <c r="D135" s="156" t="s">
        <v>69</v>
      </c>
      <c r="E135" s="157" t="s">
        <v>324</v>
      </c>
      <c r="F135" s="157" t="s">
        <v>325</v>
      </c>
      <c r="G135" s="155"/>
      <c r="H135" s="155"/>
      <c r="I135" s="158"/>
      <c r="J135" s="159">
        <f>BK135</f>
        <v>0</v>
      </c>
      <c r="K135" s="155"/>
      <c r="L135" s="160"/>
      <c r="M135" s="161"/>
      <c r="N135" s="162"/>
      <c r="O135" s="162"/>
      <c r="P135" s="163">
        <f>P136</f>
        <v>0</v>
      </c>
      <c r="Q135" s="162"/>
      <c r="R135" s="163">
        <f>R136</f>
        <v>0</v>
      </c>
      <c r="S135" s="162"/>
      <c r="T135" s="164">
        <f>T136</f>
        <v>0</v>
      </c>
      <c r="AR135" s="165" t="s">
        <v>147</v>
      </c>
      <c r="AT135" s="166" t="s">
        <v>69</v>
      </c>
      <c r="AU135" s="166" t="s">
        <v>70</v>
      </c>
      <c r="AY135" s="165" t="s">
        <v>122</v>
      </c>
      <c r="BK135" s="167">
        <f>BK136</f>
        <v>0</v>
      </c>
    </row>
    <row r="136" spans="2:65" s="10" customFormat="1" ht="22.8" customHeight="1">
      <c r="B136" s="154"/>
      <c r="C136" s="155"/>
      <c r="D136" s="156" t="s">
        <v>69</v>
      </c>
      <c r="E136" s="168" t="s">
        <v>326</v>
      </c>
      <c r="F136" s="168" t="s">
        <v>327</v>
      </c>
      <c r="G136" s="155"/>
      <c r="H136" s="155"/>
      <c r="I136" s="158"/>
      <c r="J136" s="169">
        <f>BK136</f>
        <v>0</v>
      </c>
      <c r="K136" s="155"/>
      <c r="L136" s="160"/>
      <c r="M136" s="161"/>
      <c r="N136" s="162"/>
      <c r="O136" s="162"/>
      <c r="P136" s="163">
        <f>SUM(P137:P138)</f>
        <v>0</v>
      </c>
      <c r="Q136" s="162"/>
      <c r="R136" s="163">
        <f>SUM(R137:R138)</f>
        <v>0</v>
      </c>
      <c r="S136" s="162"/>
      <c r="T136" s="164">
        <f>SUM(T137:T138)</f>
        <v>0</v>
      </c>
      <c r="AR136" s="165" t="s">
        <v>147</v>
      </c>
      <c r="AT136" s="166" t="s">
        <v>69</v>
      </c>
      <c r="AU136" s="166" t="s">
        <v>78</v>
      </c>
      <c r="AY136" s="165" t="s">
        <v>122</v>
      </c>
      <c r="BK136" s="167">
        <f>SUM(BK137:BK138)</f>
        <v>0</v>
      </c>
    </row>
    <row r="137" spans="2:65" s="1" customFormat="1" ht="16.5" customHeight="1">
      <c r="B137" s="29"/>
      <c r="C137" s="170" t="s">
        <v>328</v>
      </c>
      <c r="D137" s="170" t="s">
        <v>124</v>
      </c>
      <c r="E137" s="171" t="s">
        <v>329</v>
      </c>
      <c r="F137" s="172" t="s">
        <v>327</v>
      </c>
      <c r="G137" s="173" t="s">
        <v>330</v>
      </c>
      <c r="H137" s="195"/>
      <c r="I137" s="175"/>
      <c r="J137" s="176">
        <f>ROUND(I137*H137,2)</f>
        <v>0</v>
      </c>
      <c r="K137" s="172" t="s">
        <v>128</v>
      </c>
      <c r="L137" s="33"/>
      <c r="M137" s="177" t="s">
        <v>1</v>
      </c>
      <c r="N137" s="178" t="s">
        <v>41</v>
      </c>
      <c r="O137" s="55"/>
      <c r="P137" s="179">
        <f>O137*H137</f>
        <v>0</v>
      </c>
      <c r="Q137" s="179">
        <v>0</v>
      </c>
      <c r="R137" s="179">
        <f>Q137*H137</f>
        <v>0</v>
      </c>
      <c r="S137" s="179">
        <v>0</v>
      </c>
      <c r="T137" s="180">
        <f>S137*H137</f>
        <v>0</v>
      </c>
      <c r="AR137" s="12" t="s">
        <v>331</v>
      </c>
      <c r="AT137" s="12" t="s">
        <v>124</v>
      </c>
      <c r="AU137" s="12" t="s">
        <v>80</v>
      </c>
      <c r="AY137" s="12" t="s">
        <v>122</v>
      </c>
      <c r="BE137" s="181">
        <f>IF(N137="základní",J137,0)</f>
        <v>0</v>
      </c>
      <c r="BF137" s="181">
        <f>IF(N137="snížená",J137,0)</f>
        <v>0</v>
      </c>
      <c r="BG137" s="181">
        <f>IF(N137="zákl. přenesená",J137,0)</f>
        <v>0</v>
      </c>
      <c r="BH137" s="181">
        <f>IF(N137="sníž. přenesená",J137,0)</f>
        <v>0</v>
      </c>
      <c r="BI137" s="181">
        <f>IF(N137="nulová",J137,0)</f>
        <v>0</v>
      </c>
      <c r="BJ137" s="12" t="s">
        <v>78</v>
      </c>
      <c r="BK137" s="181">
        <f>ROUND(I137*H137,2)</f>
        <v>0</v>
      </c>
      <c r="BL137" s="12" t="s">
        <v>331</v>
      </c>
      <c r="BM137" s="12" t="s">
        <v>332</v>
      </c>
    </row>
    <row r="138" spans="2:65" s="1" customFormat="1" ht="28.8">
      <c r="B138" s="29"/>
      <c r="C138" s="30"/>
      <c r="D138" s="182" t="s">
        <v>136</v>
      </c>
      <c r="E138" s="30"/>
      <c r="F138" s="183" t="s">
        <v>333</v>
      </c>
      <c r="G138" s="30"/>
      <c r="H138" s="30"/>
      <c r="I138" s="98"/>
      <c r="J138" s="30"/>
      <c r="K138" s="30"/>
      <c r="L138" s="33"/>
      <c r="M138" s="196"/>
      <c r="N138" s="197"/>
      <c r="O138" s="197"/>
      <c r="P138" s="197"/>
      <c r="Q138" s="197"/>
      <c r="R138" s="197"/>
      <c r="S138" s="197"/>
      <c r="T138" s="198"/>
      <c r="AT138" s="12" t="s">
        <v>136</v>
      </c>
      <c r="AU138" s="12" t="s">
        <v>80</v>
      </c>
    </row>
    <row r="139" spans="2:65" s="1" customFormat="1" ht="6.9" customHeight="1">
      <c r="B139" s="41"/>
      <c r="C139" s="42"/>
      <c r="D139" s="42"/>
      <c r="E139" s="42"/>
      <c r="F139" s="42"/>
      <c r="G139" s="42"/>
      <c r="H139" s="42"/>
      <c r="I139" s="120"/>
      <c r="J139" s="42"/>
      <c r="K139" s="42"/>
      <c r="L139" s="33"/>
    </row>
  </sheetData>
  <sheetProtection algorithmName="SHA-512" hashValue="BVrWnEpCQhFrKdPRKHHsdqS+836cMBPhI9ME7jfDJXk5IFj9mYAi+HDyMez6EFfMtfYIdtqvme5bXQ/OE34C0A==" saltValue="FhlJzmXBmBWaq9zofjdd2PqISyusPbn2CFwh5eSdyoi8SK0ark74c9lX2ex1b9WR20Px4g3Ls3CAaI4yAiP8qw==" spinCount="100000" sheet="1" objects="1" scenarios="1" formatColumns="0" formatRows="0" autoFilter="0"/>
  <autoFilter ref="C86:K138"/>
  <mergeCells count="9">
    <mergeCell ref="E50:H50"/>
    <mergeCell ref="E77:H77"/>
    <mergeCell ref="E79:H79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10</vt:i4>
      </vt:variant>
    </vt:vector>
  </HeadingPairs>
  <TitlesOfParts>
    <vt:vector size="15" baseType="lpstr">
      <vt:lpstr>Rekapitulace stavby</vt:lpstr>
      <vt:lpstr>301 - SO 301 - Jednotná k...</vt:lpstr>
      <vt:lpstr>501 - SO 501 - Ochrana ka...</vt:lpstr>
      <vt:lpstr>101 - SO 101 - Komunikace...</vt:lpstr>
      <vt:lpstr>303 - SO 303 - Kanalizačn...</vt:lpstr>
      <vt:lpstr>'101 - SO 101 - Komunikace...'!Názvy_tisku</vt:lpstr>
      <vt:lpstr>'301 - SO 301 - Jednotná k...'!Názvy_tisku</vt:lpstr>
      <vt:lpstr>'303 - SO 303 - Kanalizačn...'!Názvy_tisku</vt:lpstr>
      <vt:lpstr>'501 - SO 501 - Ochrana ka...'!Názvy_tisku</vt:lpstr>
      <vt:lpstr>'Rekapitulace stavby'!Názvy_tisku</vt:lpstr>
      <vt:lpstr>'101 - SO 101 - Komunikace...'!Oblast_tisku</vt:lpstr>
      <vt:lpstr>'301 - SO 301 - Jednotná k...'!Oblast_tisku</vt:lpstr>
      <vt:lpstr>'303 - SO 303 - Kanalizačn...'!Oblast_tisku</vt:lpstr>
      <vt:lpstr>'501 - SO 501 - Ochrana ka...'!Oblast_tisku</vt:lpstr>
      <vt:lpstr>'Rekapitulace stavby'!Oblast_tisku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KROS-PC\Apis</dc:creator>
  <cp:lastModifiedBy>Králová Dana</cp:lastModifiedBy>
  <dcterms:created xsi:type="dcterms:W3CDTF">2019-06-10T09:31:51Z</dcterms:created>
  <dcterms:modified xsi:type="dcterms:W3CDTF">2019-07-24T11:26:08Z</dcterms:modified>
</cp:coreProperties>
</file>