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/>
  </bookViews>
  <sheets>
    <sheet name="Rekapitulace stavby" sheetId="1" r:id="rId1"/>
    <sheet name="SO1 - Sportovní hřiště" sheetId="2" r:id="rId2"/>
    <sheet name="VRN - Vedlejší rozpočtové..." sheetId="3" r:id="rId3"/>
    <sheet name="Pokyny pro vyplnění" sheetId="4" r:id="rId4"/>
  </sheets>
  <definedNames>
    <definedName name="_xlnm._FilterDatabase" localSheetId="1" hidden="1">'SO1 - Sportovní hřiště'!$C$88:$K$241</definedName>
    <definedName name="_xlnm._FilterDatabase" localSheetId="2" hidden="1">'VRN - Vedlejší rozpočtové...'!$C$82:$K$91</definedName>
    <definedName name="_xlnm.Print_Titles" localSheetId="0">'Rekapitulace stavby'!$52:$52</definedName>
    <definedName name="_xlnm.Print_Titles" localSheetId="1">'SO1 - Sportovní hřiště'!$88:$88</definedName>
    <definedName name="_xlnm.Print_Titles" localSheetId="2">'VRN - Vedlejší rozpočtové...'!$82:$82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'SO1 - Sportovní hřiště'!$C$4:$J$39,'SO1 - Sportovní hřiště'!$C$45:$J$70,'SO1 - Sportovní hřiště'!$C$76:$K$241</definedName>
    <definedName name="_xlnm.Print_Area" localSheetId="2">'VRN - Vedlejší rozpočtové...'!$C$4:$J$39,'VRN - Vedlejší rozpočtové...'!$C$45:$J$64,'VRN - Vedlejší rozpočtové...'!$C$70:$K$91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1" i="3"/>
  <c r="BH91" i="3"/>
  <c r="BG91" i="3"/>
  <c r="BF91" i="3"/>
  <c r="T91" i="3"/>
  <c r="T90" i="3" s="1"/>
  <c r="T84" i="3" s="1"/>
  <c r="T83" i="3" s="1"/>
  <c r="R91" i="3"/>
  <c r="R90" i="3"/>
  <c r="P91" i="3"/>
  <c r="P90" i="3" s="1"/>
  <c r="BK91" i="3"/>
  <c r="BK90" i="3"/>
  <c r="J90" i="3" s="1"/>
  <c r="J63" i="3" s="1"/>
  <c r="J91" i="3"/>
  <c r="BE91" i="3"/>
  <c r="BI89" i="3"/>
  <c r="BH89" i="3"/>
  <c r="BG89" i="3"/>
  <c r="BF89" i="3"/>
  <c r="T89" i="3"/>
  <c r="T88" i="3"/>
  <c r="R89" i="3"/>
  <c r="R88" i="3"/>
  <c r="R84" i="3" s="1"/>
  <c r="R83" i="3" s="1"/>
  <c r="P89" i="3"/>
  <c r="P88" i="3"/>
  <c r="BK89" i="3"/>
  <c r="BK88" i="3"/>
  <c r="J88" i="3" s="1"/>
  <c r="J62" i="3" s="1"/>
  <c r="J89" i="3"/>
  <c r="BE89" i="3"/>
  <c r="BI87" i="3"/>
  <c r="BH87" i="3"/>
  <c r="BG87" i="3"/>
  <c r="F35" i="3" s="1"/>
  <c r="BB56" i="1" s="1"/>
  <c r="BF87" i="3"/>
  <c r="T87" i="3"/>
  <c r="R87" i="3"/>
  <c r="P87" i="3"/>
  <c r="P85" i="3" s="1"/>
  <c r="P84" i="3" s="1"/>
  <c r="P83" i="3" s="1"/>
  <c r="AU56" i="1" s="1"/>
  <c r="BK87" i="3"/>
  <c r="BK85" i="3" s="1"/>
  <c r="J87" i="3"/>
  <c r="BE87" i="3"/>
  <c r="BI86" i="3"/>
  <c r="F37" i="3"/>
  <c r="BD56" i="1" s="1"/>
  <c r="BH86" i="3"/>
  <c r="F36" i="3"/>
  <c r="BC56" i="1"/>
  <c r="BG86" i="3"/>
  <c r="BF86" i="3"/>
  <c r="J34" i="3" s="1"/>
  <c r="AW56" i="1" s="1"/>
  <c r="T86" i="3"/>
  <c r="T85" i="3"/>
  <c r="R86" i="3"/>
  <c r="R85" i="3"/>
  <c r="P86" i="3"/>
  <c r="BK86" i="3"/>
  <c r="J86" i="3"/>
  <c r="BE86" i="3" s="1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48" i="3" s="1"/>
  <c r="E73" i="3"/>
  <c r="J37" i="2"/>
  <c r="J36" i="2"/>
  <c r="AY55" i="1"/>
  <c r="J35" i="2"/>
  <c r="AX55" i="1"/>
  <c r="BI241" i="2"/>
  <c r="BH241" i="2"/>
  <c r="BG241" i="2"/>
  <c r="BF241" i="2"/>
  <c r="T241" i="2"/>
  <c r="T240" i="2"/>
  <c r="R241" i="2"/>
  <c r="R240" i="2"/>
  <c r="P241" i="2"/>
  <c r="P240" i="2"/>
  <c r="BK241" i="2"/>
  <c r="BK240" i="2"/>
  <c r="J240" i="2"/>
  <c r="J69" i="2" s="1"/>
  <c r="J241" i="2"/>
  <c r="BE241" i="2" s="1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T234" i="2" s="1"/>
  <c r="R236" i="2"/>
  <c r="P236" i="2"/>
  <c r="BK236" i="2"/>
  <c r="J236" i="2"/>
  <c r="BE236" i="2"/>
  <c r="BI235" i="2"/>
  <c r="BH235" i="2"/>
  <c r="BG235" i="2"/>
  <c r="BF235" i="2"/>
  <c r="T235" i="2"/>
  <c r="R235" i="2"/>
  <c r="R234" i="2"/>
  <c r="P235" i="2"/>
  <c r="P234" i="2"/>
  <c r="BK235" i="2"/>
  <c r="BK234" i="2"/>
  <c r="J234" i="2" s="1"/>
  <c r="J68" i="2" s="1"/>
  <c r="J235" i="2"/>
  <c r="BE235" i="2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T201" i="2"/>
  <c r="R202" i="2"/>
  <c r="R201" i="2"/>
  <c r="P202" i="2"/>
  <c r="P201" i="2"/>
  <c r="BK202" i="2"/>
  <c r="BK201" i="2"/>
  <c r="J201" i="2" s="1"/>
  <c r="J67" i="2" s="1"/>
  <c r="J202" i="2"/>
  <c r="BE202" i="2" s="1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T191" i="2"/>
  <c r="R192" i="2"/>
  <c r="R191" i="2"/>
  <c r="P192" i="2"/>
  <c r="P191" i="2"/>
  <c r="BK192" i="2"/>
  <c r="BK191" i="2"/>
  <c r="J191" i="2" s="1"/>
  <c r="J66" i="2" s="1"/>
  <c r="J192" i="2"/>
  <c r="BE192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65" i="2" s="1"/>
  <c r="J175" i="2"/>
  <c r="BE175" i="2" s="1"/>
  <c r="BI172" i="2"/>
  <c r="BH172" i="2"/>
  <c r="BG172" i="2"/>
  <c r="BF172" i="2"/>
  <c r="T172" i="2"/>
  <c r="T171" i="2"/>
  <c r="R172" i="2"/>
  <c r="R171" i="2"/>
  <c r="P172" i="2"/>
  <c r="P171" i="2"/>
  <c r="BK172" i="2"/>
  <c r="BK171" i="2"/>
  <c r="J171" i="2" s="1"/>
  <c r="J64" i="2" s="1"/>
  <c r="J172" i="2"/>
  <c r="BE172" i="2" s="1"/>
  <c r="BI152" i="2"/>
  <c r="BH152" i="2"/>
  <c r="BG152" i="2"/>
  <c r="BF152" i="2"/>
  <c r="T152" i="2"/>
  <c r="T151" i="2"/>
  <c r="R152" i="2"/>
  <c r="R151" i="2"/>
  <c r="P152" i="2"/>
  <c r="P151" i="2"/>
  <c r="BK152" i="2"/>
  <c r="BK151" i="2"/>
  <c r="J151" i="2" s="1"/>
  <c r="J63" i="2" s="1"/>
  <c r="J152" i="2"/>
  <c r="BE152" i="2" s="1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T141" i="2"/>
  <c r="R142" i="2"/>
  <c r="R141" i="2"/>
  <c r="P142" i="2"/>
  <c r="P141" i="2"/>
  <c r="BK142" i="2"/>
  <c r="BK141" i="2"/>
  <c r="J141" i="2" s="1"/>
  <c r="J62" i="2" s="1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F37" i="2"/>
  <c r="BD55" i="1" s="1"/>
  <c r="BD54" i="1" s="1"/>
  <c r="W33" i="1" s="1"/>
  <c r="BH92" i="2"/>
  <c r="F36" i="2" s="1"/>
  <c r="BC55" i="1" s="1"/>
  <c r="BC54" i="1" s="1"/>
  <c r="BG92" i="2"/>
  <c r="F35" i="2"/>
  <c r="BB55" i="1" s="1"/>
  <c r="BF92" i="2"/>
  <c r="F34" i="2" s="1"/>
  <c r="BA55" i="1" s="1"/>
  <c r="T92" i="2"/>
  <c r="T91" i="2"/>
  <c r="T90" i="2" s="1"/>
  <c r="T89" i="2" s="1"/>
  <c r="R92" i="2"/>
  <c r="R91" i="2"/>
  <c r="R90" i="2" s="1"/>
  <c r="R89" i="2" s="1"/>
  <c r="P92" i="2"/>
  <c r="P91" i="2"/>
  <c r="P90" i="2" s="1"/>
  <c r="P89" i="2" s="1"/>
  <c r="AU55" i="1" s="1"/>
  <c r="BK92" i="2"/>
  <c r="BK91" i="2" s="1"/>
  <c r="J92" i="2"/>
  <c r="BE92" i="2" s="1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F55" i="2"/>
  <c r="J17" i="2"/>
  <c r="J12" i="2"/>
  <c r="J83" i="2" s="1"/>
  <c r="J52" i="2"/>
  <c r="E7" i="2"/>
  <c r="E79" i="2"/>
  <c r="E48" i="2"/>
  <c r="AS54" i="1"/>
  <c r="L50" i="1"/>
  <c r="AM50" i="1"/>
  <c r="AM49" i="1"/>
  <c r="L49" i="1"/>
  <c r="AM47" i="1"/>
  <c r="L47" i="1"/>
  <c r="L45" i="1"/>
  <c r="L44" i="1"/>
  <c r="F33" i="2" l="1"/>
  <c r="AZ55" i="1" s="1"/>
  <c r="J33" i="2"/>
  <c r="AV55" i="1" s="1"/>
  <c r="J91" i="2"/>
  <c r="J61" i="2" s="1"/>
  <c r="BK90" i="2"/>
  <c r="AU54" i="1"/>
  <c r="BB54" i="1"/>
  <c r="AY54" i="1"/>
  <c r="W32" i="1"/>
  <c r="F33" i="3"/>
  <c r="AZ56" i="1" s="1"/>
  <c r="J33" i="3"/>
  <c r="AV56" i="1" s="1"/>
  <c r="AT56" i="1" s="1"/>
  <c r="J85" i="3"/>
  <c r="J61" i="3" s="1"/>
  <c r="BK84" i="3"/>
  <c r="J34" i="2"/>
  <c r="AW55" i="1" s="1"/>
  <c r="F34" i="3"/>
  <c r="BA56" i="1" s="1"/>
  <c r="BA54" i="1" s="1"/>
  <c r="J52" i="3"/>
  <c r="F55" i="3"/>
  <c r="AW54" i="1" l="1"/>
  <c r="AK30" i="1" s="1"/>
  <c r="W30" i="1"/>
  <c r="J84" i="3"/>
  <c r="J60" i="3" s="1"/>
  <c r="BK83" i="3"/>
  <c r="J83" i="3" s="1"/>
  <c r="J90" i="2"/>
  <c r="J60" i="2" s="1"/>
  <c r="BK89" i="2"/>
  <c r="J89" i="2" s="1"/>
  <c r="W31" i="1"/>
  <c r="AX54" i="1"/>
  <c r="AT55" i="1"/>
  <c r="AZ54" i="1"/>
  <c r="J59" i="3" l="1"/>
  <c r="J30" i="3"/>
  <c r="W29" i="1"/>
  <c r="AV54" i="1"/>
  <c r="J59" i="2"/>
  <c r="J30" i="2"/>
  <c r="AT54" i="1" l="1"/>
  <c r="AK29" i="1"/>
  <c r="AG55" i="1"/>
  <c r="J39" i="2"/>
  <c r="J39" i="3"/>
  <c r="AG56" i="1"/>
  <c r="AN56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<sst xmlns="http://schemas.openxmlformats.org/spreadsheetml/2006/main" count="2866" uniqueCount="784">
  <si>
    <t>Export Komplet</t>
  </si>
  <si>
    <t>VZ</t>
  </si>
  <si>
    <t>2.0</t>
  </si>
  <si>
    <t>ZAMOK</t>
  </si>
  <si>
    <t>False</t>
  </si>
  <si>
    <t>{c608c37c-e7f6-4a44-a79d-e6af01c2fbf1}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</si>
  <si>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</si>
  <si>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</si>
  <si>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</si>
  <si>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</si>
  <si>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</si>
  <si>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</si>
  <si>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</si>
  <si>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</si>
  <si>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</si>
  <si>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</si>
  <si>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</si>
  <si>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Venkovní sportovní hřiště</t>
  </si>
  <si>
    <t>0,1</t>
  </si>
  <si>
    <t>KSO:</t>
  </si>
  <si>
    <t/>
  </si>
  <si>
    <t>CC-CZ:</t>
  </si>
  <si>
    <t>1</t>
  </si>
  <si>
    <t>Místo:</t>
  </si>
  <si>
    <t>ul. V Lukách</t>
  </si>
  <si>
    <t>Datum:</t>
  </si>
  <si>
    <t>22. 1. 2019</t>
  </si>
  <si>
    <t>10</t>
  </si>
  <si>
    <t>100</t>
  </si>
  <si>
    <t>Zadavatel:</t>
  </si>
  <si>
    <t>IČ:</t>
  </si>
  <si>
    <t>MČ Praha 20</t>
  </si>
  <si>
    <t>DIČ:</t>
  </si>
  <si>
    <t>Uchazeč:</t>
  </si>
  <si>
    <t>Vyplň údaj</t>
  </si>
  <si>
    <t>Projektant:</t>
  </si>
  <si>
    <t>EKIS s.r.o.</t>
  </si>
  <si>
    <t>True</t>
  </si>
  <si>
    <t>Zpracovatel:</t>
  </si>
  <si>
    <t>18626084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</si>
  <si>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</si>
  <si>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</si>
  <si>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</si>
  <si>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</si>
  <si>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</si>
  <si>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</si>
  <si>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</si>
  <si>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</si>
  <si>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</si>
  <si>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</si>
  <si>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</si>
  <si>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</si>
  <si>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</si>
  <si>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</si>
  <si>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</si>
  <si>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</si>
  <si>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</si>
  <si>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</si>
  <si>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</si>
  <si>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</si>
  <si>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</si>
  <si>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</si>
  <si>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</si>
  <si>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</si>
  <si>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</si>
  <si>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</si>
  <si>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</si>
  <si>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</si>
  <si>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</si>
  <si>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</si>
  <si>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</si>
  <si>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</si>
  <si>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</si>
  <si>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</si>
  <si>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</si>
  <si>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</si>
  <si>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</si>
  <si>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</si>
  <si>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</si>
  <si>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</si>
  <si>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</si>
  <si>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</si>
  <si>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Sportovní hřiště</t>
  </si>
  <si>
    <t>STA</t>
  </si>
  <si>
    <t>{a5f2a6dd-cdf6-43c9-a3da-ce1d2c9c0b96}</t>
  </si>
  <si>
    <t>2</t>
  </si>
  <si>
    <t>VRN</t>
  </si>
  <si>
    <t>Vedlejší rozpočtové náklady</t>
  </si>
  <si>
    <t>VON</t>
  </si>
  <si>
    <t>{a85a0d45-a397-458d-b59f-e29b2ebe0369}</t>
  </si>
  <si>
    <t>KRYCÍ LIST SOUPISU PRACÍ</t>
  </si>
  <si>
    <t>Objekt:</t>
  </si>
  <si>
    <t>SO1 - Sportovní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</si>
  <si>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</si>
  <si>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</si>
  <si>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</si>
  <si>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</si>
  <si>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</si>
  <si>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</si>
  <si>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</si>
  <si>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</si>
  <si>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</si>
  <si>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</si>
  <si>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</si>
  <si>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</si>
  <si>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</si>
  <si>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</si>
  <si>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</si>
  <si>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</si>
  <si>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</si>
  <si>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</si>
  <si>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</si>
  <si>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</si>
  <si>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</si>
  <si>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</si>
  <si>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</si>
  <si>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</si>
  <si>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</si>
  <si>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</si>
  <si>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</si>
  <si>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</si>
  <si>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</si>
  <si>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</si>
  <si>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</si>
  <si>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</si>
  <si>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</si>
  <si>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</si>
  <si>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</si>
  <si>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2019 01</t>
  </si>
  <si>
    <t>4</t>
  </si>
  <si>
    <t>1067471677</t>
  </si>
  <si>
    <t>112101102</t>
  </si>
  <si>
    <t>Kácení stromů s odřezáním kmene a s odvětvením listnatých, průměru kmene přes 300 do 500 mm</t>
  </si>
  <si>
    <t>kus</t>
  </si>
  <si>
    <t>CS ÚRS 2015 01</t>
  </si>
  <si>
    <t>-488810418</t>
  </si>
  <si>
    <t>3</t>
  </si>
  <si>
    <t>112201102</t>
  </si>
  <si>
    <t>Odstranění pařezů s jejich vykopáním, vytrháním nebo odstřelením, s přesekáním kořenů průměru přes 300 do 500 mm</t>
  </si>
  <si>
    <t>-2094270516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</si>
  <si>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</si>
  <si>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</si>
  <si>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77955612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</si>
  <si>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</si>
  <si>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</si>
  <si>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</si>
  <si>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</si>
  <si>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1683268355</t>
  </si>
  <si>
    <t>VV</t>
  </si>
  <si>
    <t>18,5+3</t>
  </si>
  <si>
    <t>6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</si>
  <si>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</si>
  <si>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</si>
  <si>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</si>
  <si>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-511863736</t>
  </si>
  <si>
    <t>732*0,2</t>
  </si>
  <si>
    <t>7</t>
  </si>
  <si>
    <t>131201202</t>
  </si>
  <si>
    <t>Hloubení zapažených jam a zářezů s urovnáním dna do předepsaného profilu a spádu v hornině tř. 3 přes 100 do 1 000 m3</t>
  </si>
  <si>
    <t>675357508</t>
  </si>
  <si>
    <t>8</t>
  </si>
  <si>
    <t>131201209</t>
  </si>
  <si>
    <t>Hloubení zapažených jam a zářezů s urovnáním dna do předepsaného profilu a spádu Příplatek k cenám za lepivost horniny tř. 3</t>
  </si>
  <si>
    <t>-407983493</t>
  </si>
  <si>
    <t>9</t>
  </si>
  <si>
    <t>131301202</t>
  </si>
  <si>
    <t>Hloubení zapažených jam a zářezů s urovnáním dna do předepsaného profilu a spádu v hornině tř. 4 přes 100 do 1 000 m3</t>
  </si>
  <si>
    <t>-477584273</t>
  </si>
  <si>
    <t>"případné sanace pláně"</t>
  </si>
  <si>
    <t>181,95</t>
  </si>
  <si>
    <t>131301209</t>
  </si>
  <si>
    <t>Hloubení zapažených jam a zářezů s urovnáním dna do předepsaného profilu a spádu Příplatek k cenám za lepivost horniny tř. 4</t>
  </si>
  <si>
    <t>-1727848348</t>
  </si>
  <si>
    <t>11</t>
  </si>
  <si>
    <t>132201101</t>
  </si>
  <si>
    <t>Hloubení zapažených i nezapažených rýh šířky do 600 mm s urovnáním dna do předepsaného profilu a spádu v hornině tř. 3 do 100 m3</t>
  </si>
  <si>
    <t>-1105180813</t>
  </si>
  <si>
    <t>24,75+5,4</t>
  </si>
  <si>
    <t>12</t>
  </si>
  <si>
    <t>132201109</t>
  </si>
  <si>
    <t>Hloubení zapažených i nezapažených rýh šířky do 600 mm s urovnáním dna do předepsaného profilu a spádu v hornině tř. 3 Příplatek k cenám za lepivost horniny tř. 3</t>
  </si>
  <si>
    <t>38629967</t>
  </si>
  <si>
    <t>13</t>
  </si>
  <si>
    <t>132201201</t>
  </si>
  <si>
    <t>Hloubení zapažených i nezapažených rýh šířky přes 600 do 2 000 mm s urovnáním dna do předepsaného profilu a spádu v hornině tř. 3 do 100 m3</t>
  </si>
  <si>
    <t>-249308227</t>
  </si>
  <si>
    <t>14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</si>
  <si>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</si>
  <si>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</si>
  <si>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935268180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</si>
  <si>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</si>
  <si>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</si>
  <si>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-1265380635</t>
  </si>
  <si>
    <t>5,1+5,3+1+1</t>
  </si>
  <si>
    <t>16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</si>
  <si>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</si>
  <si>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</si>
  <si>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776261852</t>
  </si>
  <si>
    <t>17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</si>
  <si>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</si>
  <si>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</si>
  <si>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-564069614</t>
  </si>
  <si>
    <t>18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</si>
  <si>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</si>
  <si>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</si>
  <si>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1080064191</t>
  </si>
  <si>
    <t>305*29</t>
  </si>
  <si>
    <t>19</t>
  </si>
  <si>
    <t>171201201</t>
  </si>
  <si>
    <t>Uložení sypaniny na skládky</t>
  </si>
  <si>
    <t>-1298483385</t>
  </si>
  <si>
    <t>20</t>
  </si>
  <si>
    <t>171201211</t>
  </si>
  <si>
    <t>Uložení sypaniny poplatek za uložení sypaniny na skládce (skládkovné)</t>
  </si>
  <si>
    <t>t</t>
  </si>
  <si>
    <t>-926871100</t>
  </si>
  <si>
    <t>305*1,8</t>
  </si>
  <si>
    <t>174101101</t>
  </si>
  <si>
    <t>Zásyp sypaninou z jakékoliv horniny s uložením výkopku ve vrstvách se zhutněním jam, šachet, rýh nebo kolem objektů v těchto vykopávkách</t>
  </si>
  <si>
    <t>1204328915</t>
  </si>
  <si>
    <t>22</t>
  </si>
  <si>
    <t>181301103</t>
  </si>
  <si>
    <t>Rozprostření a urovnání ornice v rovině nebo ve svahu sklonu do 1:5 při souvislé ploše do 500 m2, tl. vrstvy přes 150 do 200 mm</t>
  </si>
  <si>
    <t>1260984776</t>
  </si>
  <si>
    <t>23</t>
  </si>
  <si>
    <t>181411131</t>
  </si>
  <si>
    <t>Založení trávníku na půdě předem připravené plochy do 1000 m2 výsevem včetně utažení parkového v rovině nebo na svahu do 1:5</t>
  </si>
  <si>
    <t>72427082</t>
  </si>
  <si>
    <t>24</t>
  </si>
  <si>
    <t>M</t>
  </si>
  <si>
    <t>00572410</t>
  </si>
  <si>
    <t>osivo směs travní parková</t>
  </si>
  <si>
    <t>kg</t>
  </si>
  <si>
    <t>31089224</t>
  </si>
  <si>
    <t>131,4*0,015 'Přepočtené koeficientem množství</t>
  </si>
  <si>
    <t>25</t>
  </si>
  <si>
    <t>183101215</t>
  </si>
  <si>
    <t>Hloubení jamek pro vysazování rostlin v zemině tř.1 až 4 s výměnou půdy z 50% v rovině nebo na svahu do 1:5, objemu přes 0,125 do 0,40 m3</t>
  </si>
  <si>
    <t>1524523234</t>
  </si>
  <si>
    <t>27</t>
  </si>
  <si>
    <t>184102118</t>
  </si>
  <si>
    <t>Výsadba dřeviny s balem do předem vyhloubené jamky se zalitím v rovině nebo na svahu do 1:5, při průměru balu přes 1000 do 1200 mm</t>
  </si>
  <si>
    <t>1830297228</t>
  </si>
  <si>
    <t>28</t>
  </si>
  <si>
    <t>02650430</t>
  </si>
  <si>
    <t>Bříza bělokorá /Betula pendula/ 150-200cm</t>
  </si>
  <si>
    <t>-1132212449</t>
  </si>
  <si>
    <t>333,333333333333*0,015 'Přepočtené koeficientem množství</t>
  </si>
  <si>
    <t>29</t>
  </si>
  <si>
    <t>184215132</t>
  </si>
  <si>
    <t>Ukotvení dřeviny kůly třemi kůly, délky přes 1 do 2 m</t>
  </si>
  <si>
    <t>-842082747</t>
  </si>
  <si>
    <t>5*3</t>
  </si>
  <si>
    <t>30</t>
  </si>
  <si>
    <t>052172100</t>
  </si>
  <si>
    <t>tyč odkorněná délka 150 cm,tloušťka 10 cm</t>
  </si>
  <si>
    <t>1756411456</t>
  </si>
  <si>
    <t>5*3 'Přepočtené koeficientem množství</t>
  </si>
  <si>
    <t>31</t>
  </si>
  <si>
    <t>184801121</t>
  </si>
  <si>
    <t>Ošetření vysazených dřevin solitérních v rovině nebo na svahu do 1:5</t>
  </si>
  <si>
    <t>-727171776</t>
  </si>
  <si>
    <t>32</t>
  </si>
  <si>
    <t>184911151</t>
  </si>
  <si>
    <t>Mulčování záhonů kačírkem nebo drceným kamenivem tloušťky mulče přes 20 do 50 mm v rovině nebo na svahu do 1:5</t>
  </si>
  <si>
    <t>2113040405</t>
  </si>
  <si>
    <t>33</t>
  </si>
  <si>
    <t>10391100</t>
  </si>
  <si>
    <t>kůra mulčovací VL</t>
  </si>
  <si>
    <t>-1918268130</t>
  </si>
  <si>
    <t>166,666666666667*0,015 'Přepočtené koeficientem množství</t>
  </si>
  <si>
    <t>34</t>
  </si>
  <si>
    <t>184911311</t>
  </si>
  <si>
    <t>Položení mulčovací textilie proti prorůstání plevelů kolem vysázených rostlin v rovině nebo na svahu do 1:5</t>
  </si>
  <si>
    <t>-929950895</t>
  </si>
  <si>
    <t>35</t>
  </si>
  <si>
    <t>69311030</t>
  </si>
  <si>
    <t>geotextilie netkaná separační, ochranná, filtrační, drenážní PP 100g/m2</t>
  </si>
  <si>
    <t>1639764894</t>
  </si>
  <si>
    <t>36</t>
  </si>
  <si>
    <t>185851121</t>
  </si>
  <si>
    <t>Dovoz vody pro zálivku rostlin na vzdálenost do 1000 m</t>
  </si>
  <si>
    <t>1661771950</t>
  </si>
  <si>
    <t>Zakládání</t>
  </si>
  <si>
    <t>37</t>
  </si>
  <si>
    <t>211971110</t>
  </si>
  <si>
    <t>Zřízení opláštění výplně z geotextilie odvodňovacích žeber nebo trativodů v rýze nebo zářezu se stěnami šikmými o sklonu do 1:2</t>
  </si>
  <si>
    <t>538056669</t>
  </si>
  <si>
    <t>99+52</t>
  </si>
  <si>
    <t>38</t>
  </si>
  <si>
    <t>69311080</t>
  </si>
  <si>
    <t>geotextilie netkaná separační, ochranná, filtrační, drenážní PES 200g/m2</t>
  </si>
  <si>
    <t>2076013896</t>
  </si>
  <si>
    <t>39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</si>
  <si>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</si>
  <si>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</si>
  <si>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1041679920</t>
  </si>
  <si>
    <t>40</t>
  </si>
  <si>
    <t>215901101</t>
  </si>
  <si>
    <t>Zhutnění podloží pod násypy z rostlé horniny tř. 1 až 4 z hornin soudružných do 92 % PS a nesoudržných sypkých relativní ulehlosti I(d) do 0,8</t>
  </si>
  <si>
    <t>-947476363</t>
  </si>
  <si>
    <t>41</t>
  </si>
  <si>
    <t>17420330R</t>
  </si>
  <si>
    <t>Zásyp rýh pro drény bez zhutnění, pro jakékoliv množství sběrné a svodné drény hloubky do 1,10 m</t>
  </si>
  <si>
    <t>-848879531</t>
  </si>
  <si>
    <t>42</t>
  </si>
  <si>
    <t>58343959</t>
  </si>
  <si>
    <t>kamenivo drcené hrubé frakce 32/63</t>
  </si>
  <si>
    <t>-62154811</t>
  </si>
  <si>
    <t>(15,5+5,5)*20</t>
  </si>
  <si>
    <t>43</t>
  </si>
  <si>
    <t>275321311</t>
  </si>
  <si>
    <t>Základy z betonu železového (bez výztuže) patky z betonu bez zvláštních nároků na prostředí tř. C 16/20</t>
  </si>
  <si>
    <t>-564589690</t>
  </si>
  <si>
    <t>Svislé a kompletní konstrukce</t>
  </si>
  <si>
    <t>44</t>
  </si>
  <si>
    <t>34817123R</t>
  </si>
  <si>
    <t>Oplocení hřiště</t>
  </si>
  <si>
    <t>kpl</t>
  </si>
  <si>
    <t>-1278962869</t>
  </si>
  <si>
    <t>"SLOUPKY"</t>
  </si>
  <si>
    <t>"SHS 80x5 153m, 1781 kg"</t>
  </si>
  <si>
    <t>"SHS 80x4 29m, 271 kg"</t>
  </si>
  <si>
    <t>"SHS 80x3,2 27m, 178 kg"</t>
  </si>
  <si>
    <t>"SHS 40x4 7,4m, 33kg"</t>
  </si>
  <si>
    <t>"svařovaná síť 3/40/40 pozinkovaná úprava 25,6 m2, 70,1 kg"</t>
  </si>
  <si>
    <t>"tenisové pletivo oka 45x45 výška 4m, 130m2"</t>
  </si>
  <si>
    <t>"tenisové pletivo oka 45x45 výška 3m, 145m2"</t>
  </si>
  <si>
    <t>"mantinely (smrkové řezivo) 160x40mm vč. nátěru 447m, 2,9m3"</t>
  </si>
  <si>
    <t>"šrouby M6x50 + klouboučkové matice M6 - 1176 ks"</t>
  </si>
  <si>
    <t>"šrouby M8x80mm + kloboučkové matice M8 - 192 ks"</t>
  </si>
  <si>
    <t>"úchyty - ocelová pásovina tl. 5mm, 410 kg"</t>
  </si>
  <si>
    <t>"vstupní branky 1000x2000mm, klika-klika, fab - 2 ks"</t>
  </si>
  <si>
    <t>"VYBAVENÍ HŘIŠTĚ"</t>
  </si>
  <si>
    <t>"multifunkční sloupek pro síť"</t>
  </si>
  <si>
    <t>"multifnkční síť"</t>
  </si>
  <si>
    <t>"basketbalový koš"</t>
  </si>
  <si>
    <t>Vodorovné konstrukce</t>
  </si>
  <si>
    <t>45</t>
  </si>
  <si>
    <t>451573111</t>
  </si>
  <si>
    <t>Lože pod potrubí, stoky a drobné objekty v otevřeném výkopu z písku a štěrkopísku do 63 mm</t>
  </si>
  <si>
    <t>-2134887888</t>
  </si>
  <si>
    <t>0,4*0,4*31</t>
  </si>
  <si>
    <t>Komunikace pozemní</t>
  </si>
  <si>
    <t>46</t>
  </si>
  <si>
    <t>564261111</t>
  </si>
  <si>
    <t>Podklad nebo podsyp ze štěrkopísku ŠP s rozprostřením, vlhčením a zhutněním, po zhutnění tl. 200 mm</t>
  </si>
  <si>
    <t>1460907736</t>
  </si>
  <si>
    <t>47</t>
  </si>
  <si>
    <t>564710011</t>
  </si>
  <si>
    <t>Podklad nebo kryt z kameniva hrubého drceného vel. 8-16 mm s rozprostřením a zhutněním, po zhutnění tl. 50 mm</t>
  </si>
  <si>
    <t>-1818362077</t>
  </si>
  <si>
    <t>48</t>
  </si>
  <si>
    <t>564761111</t>
  </si>
  <si>
    <t>Podklad nebo kryt z kameniva hrubého drceného vel. 32-63 mm s rozprostřením a zhutněním, po zhutnění tl. 200 mm</t>
  </si>
  <si>
    <t>1246123044</t>
  </si>
  <si>
    <t>49</t>
  </si>
  <si>
    <t>564851111</t>
  </si>
  <si>
    <t>Podklad ze štěrkodrti ŠD s rozprostřením a zhutněním, po zhutnění tl. 150 mm</t>
  </si>
  <si>
    <t>1901885907</t>
  </si>
  <si>
    <t>50</t>
  </si>
  <si>
    <t>564871111</t>
  </si>
  <si>
    <t>Podklad ze štěrkodrti ŠD s rozprostřením a zhutněním, po zhutnění tl. 250 mm</t>
  </si>
  <si>
    <t>1837778344</t>
  </si>
  <si>
    <t>51</t>
  </si>
  <si>
    <t>564871116</t>
  </si>
  <si>
    <t>Podklad ze štěrkodrti ŠD s rozprostřením a zhutněním, po zhutnění tl. 300 mm</t>
  </si>
  <si>
    <t>-1836085568</t>
  </si>
  <si>
    <t>52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</si>
  <si>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</si>
  <si>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</si>
  <si>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-616624551</t>
  </si>
  <si>
    <t>123,1+18,8</t>
  </si>
  <si>
    <t>53</t>
  </si>
  <si>
    <t>59245010</t>
  </si>
  <si>
    <t>dlažba zámková profilová 200x165x80mm barevná</t>
  </si>
  <si>
    <t>-1133949936</t>
  </si>
  <si>
    <t>54</t>
  </si>
  <si>
    <t>59245013</t>
  </si>
  <si>
    <t>dlažba zámková profilová 200x165x80mm přírodní</t>
  </si>
  <si>
    <t>1355879822</t>
  </si>
  <si>
    <t>55</t>
  </si>
  <si>
    <t>635111232</t>
  </si>
  <si>
    <t>Násyp ze štěrkopísku, písku nebo kameniva pod podlahy se zhutněním z kameniva drobného 0-4</t>
  </si>
  <si>
    <t>-126538398</t>
  </si>
  <si>
    <t>390*0,04</t>
  </si>
  <si>
    <t>56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</si>
  <si>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</si>
  <si>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</si>
  <si>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2002095621</t>
  </si>
  <si>
    <t>83,4+5,2</t>
  </si>
  <si>
    <t>57</t>
  </si>
  <si>
    <t>592451190</t>
  </si>
  <si>
    <t>dlaždice betonové dlažba zámková (ČSN EN 1338) dlažba zámková PROMENÁDA-SLEPECKÁ 1 m2=50 kusů 20 x 10 x 6 barevná</t>
  </si>
  <si>
    <t>-1562103406</t>
  </si>
  <si>
    <t>58</t>
  </si>
  <si>
    <t>592453040</t>
  </si>
  <si>
    <t>dlaždice betonové dlažba zámková (ČSN EN 1338) dlažba vibrolisovaná BEST standardní povrch (uzavřený hladký povrch) provedení: přírodní se zámkem BEATON                 20 x 16,5 x 6</t>
  </si>
  <si>
    <t>-2134401293</t>
  </si>
  <si>
    <t>Trubní vedení</t>
  </si>
  <si>
    <t>59</t>
  </si>
  <si>
    <t>871355221</t>
  </si>
  <si>
    <t>Kanalizační potrubí z tvrdého PVC systém KG v otevřeném výkopu ve sklonu do 20 %, tuhost třídy SN 8 DN 200</t>
  </si>
  <si>
    <t>838620651</t>
  </si>
  <si>
    <t>60</t>
  </si>
  <si>
    <t>894812316</t>
  </si>
  <si>
    <t>Revizní a čistící šachta z polypropylenu PP pro hladké trouby DN 600 šachtové dno (DN šachty / DN trubního vedení) DN 600/200 průtočné 30°,60°,90°</t>
  </si>
  <si>
    <t>1300432831</t>
  </si>
  <si>
    <t>61</t>
  </si>
  <si>
    <t>894812332</t>
  </si>
  <si>
    <t>Revizní a čistící šachta z polypropylenu PP pro hladké trouby DN 600 roura šachtová korugovaná, světlé hloubky 2 000 mm</t>
  </si>
  <si>
    <t>-1367078994</t>
  </si>
  <si>
    <t>62</t>
  </si>
  <si>
    <t>894812354</t>
  </si>
  <si>
    <t>Revizní a čistící šachta z polypropylenu PP pro hladké trouby DN 600 poklop (mříž) litinový pro třídu zatížení A15 s plastovým konusem</t>
  </si>
  <si>
    <t>-1472606091</t>
  </si>
  <si>
    <t>63</t>
  </si>
  <si>
    <t>894812506</t>
  </si>
  <si>
    <t>Revizní a čistící šachta z polypropylenu PP pro hladké trouby DN 1000 šachtové dno (DN šachty / DN trubního vedení) DN 1000/200 sběrné 45°, 90°</t>
  </si>
  <si>
    <t>1872597029</t>
  </si>
  <si>
    <t>64</t>
  </si>
  <si>
    <t>894812522</t>
  </si>
  <si>
    <t>Revizní a čistící šachta z polypropylenu PP pro hladké trouby DN 1000 roura šachtová korugovaná, světlé hloubky 2 400 mm</t>
  </si>
  <si>
    <t>865665920</t>
  </si>
  <si>
    <t>65</t>
  </si>
  <si>
    <t>894812535</t>
  </si>
  <si>
    <t>Revizní a čistící šachta z polypropylenu PP pro hladké trouby DN 1000 poklop (mříž) litinový s přechodovým konusem pro třídu zatížení A15 na plastovém konusu</t>
  </si>
  <si>
    <t>1121863880</t>
  </si>
  <si>
    <t>66</t>
  </si>
  <si>
    <t>895972113</t>
  </si>
  <si>
    <t>Zasakovací boxy z polypropylenu PP s možností revize a čištění pro vsakování deštových vod v jednořadové galerii o celkovém objemu do 20 m3</t>
  </si>
  <si>
    <t>soubor</t>
  </si>
  <si>
    <t>1936976957</t>
  </si>
  <si>
    <t>67</t>
  </si>
  <si>
    <t>895972246</t>
  </si>
  <si>
    <t>Zasakovací boxy z polypropylenu PP kryt odvzdušnění DN 110</t>
  </si>
  <si>
    <t>736922581</t>
  </si>
  <si>
    <t>Ostatní konstrukce a práce, bourání</t>
  </si>
  <si>
    <t>68</t>
  </si>
  <si>
    <t>914111111</t>
  </si>
  <si>
    <t>Montáž svislé dopravní značky základní velikosti do 1 m2 objímkami na sloupky nebo konzoly</t>
  </si>
  <si>
    <t>1816926087</t>
  </si>
  <si>
    <t>69</t>
  </si>
  <si>
    <t>40444000</t>
  </si>
  <si>
    <t>značka dopravní svislá výstražná FeZn A1-A30 P1,P4 700mm</t>
  </si>
  <si>
    <t>345304239</t>
  </si>
  <si>
    <t>70</t>
  </si>
  <si>
    <t>914511111</t>
  </si>
  <si>
    <t>Montáž sloupku dopravních značek délky do 3,5 m do betonového základu</t>
  </si>
  <si>
    <t>-2142421762</t>
  </si>
  <si>
    <t>71</t>
  </si>
  <si>
    <t>40445230</t>
  </si>
  <si>
    <t>sloupek pro dopravní značku Zn D 70mm v 3,5m</t>
  </si>
  <si>
    <t>-34943955</t>
  </si>
  <si>
    <t>72</t>
  </si>
  <si>
    <t>915231111</t>
  </si>
  <si>
    <t>Vodorovné dopravní značení stříkaným plastem přechody pro chodce, šipky, symboly nápisy bílé základní</t>
  </si>
  <si>
    <t>667759648</t>
  </si>
  <si>
    <t>73</t>
  </si>
  <si>
    <t>915621111</t>
  </si>
  <si>
    <t>Předznačení pro vodorovné značení stříkané barvou nebo prováděné z nátěrových hmot plošné šipky, symboly, nápisy</t>
  </si>
  <si>
    <t>1183720041</t>
  </si>
  <si>
    <t>74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</si>
  <si>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</si>
  <si>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</si>
  <si>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347742918</t>
  </si>
  <si>
    <t>43+19+3</t>
  </si>
  <si>
    <t>75</t>
  </si>
  <si>
    <t>59217029</t>
  </si>
  <si>
    <t>obrubník betonový silniční nájezdový 1000x150x150mm</t>
  </si>
  <si>
    <t>723676346</t>
  </si>
  <si>
    <t>76</t>
  </si>
  <si>
    <t>59217030</t>
  </si>
  <si>
    <t>obrubník betonový silniční přechodový 1000x150x150-250mm</t>
  </si>
  <si>
    <t>1413915293</t>
  </si>
  <si>
    <t>77</t>
  </si>
  <si>
    <t>59217031</t>
  </si>
  <si>
    <t>obrubník betonový silniční 1000x150x250mm</t>
  </si>
  <si>
    <t>-33523062</t>
  </si>
  <si>
    <t>78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</si>
  <si>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</si>
  <si>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</si>
  <si>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477420855</t>
  </si>
  <si>
    <t>79</t>
  </si>
  <si>
    <t>59217016</t>
  </si>
  <si>
    <t>obrubník betonový chodníkový 1000x80x250mm</t>
  </si>
  <si>
    <t>1023469563</t>
  </si>
  <si>
    <t>80</t>
  </si>
  <si>
    <t>916331112</t>
  </si>
  <si>
    <t>Osazení zahradního obrubníku betonového s ložem tl. od 50 do 100 mm z betonu prostého tř. C 12/15 s boční opěrou z betonu prostého tř. C 12/15</t>
  </si>
  <si>
    <t>-1502531026</t>
  </si>
  <si>
    <t>81</t>
  </si>
  <si>
    <t>59217001</t>
  </si>
  <si>
    <t>obrubník betonový zahradní 1000x50x250mm</t>
  </si>
  <si>
    <t>-870478517</t>
  </si>
  <si>
    <t>82</t>
  </si>
  <si>
    <t>916991121</t>
  </si>
  <si>
    <t>Lože pod obrubníky, krajníky nebo obruby z dlažebních kostek z betonu prostého tř. C 12/15</t>
  </si>
  <si>
    <t>2054972539</t>
  </si>
  <si>
    <t>(86+65+56)*0,1</t>
  </si>
  <si>
    <t>Součet</t>
  </si>
  <si>
    <t>83</t>
  </si>
  <si>
    <t>919726121</t>
  </si>
  <si>
    <t>Geotextilie netkaná pro ochranu, separaci nebo filtraci měrná hmotnost do 200 g/m2</t>
  </si>
  <si>
    <t>1709263534</t>
  </si>
  <si>
    <t>84</t>
  </si>
  <si>
    <t>935932116</t>
  </si>
  <si>
    <t>Odvodňovací plastový žlab pro třídu zatížení A 15 vnitřní šířky 100 mm s krycím roštem mřížkovým z pozinkované oceli</t>
  </si>
  <si>
    <t>-280078803</t>
  </si>
  <si>
    <t>85</t>
  </si>
  <si>
    <t>935932214</t>
  </si>
  <si>
    <t>Odvodňovací plastový žlab pro třídu zatížení B 125 vnitřní šířky 150 mm s krycím roštem mřížkovým z pozinkované oceli</t>
  </si>
  <si>
    <t>-454798811</t>
  </si>
  <si>
    <t>86</t>
  </si>
  <si>
    <t>936001002</t>
  </si>
  <si>
    <t>Montáž prvků městské a zahradní architektury hmotnosti přes 0,1 do 1,5 t</t>
  </si>
  <si>
    <t>-409538563</t>
  </si>
  <si>
    <t>""bedna na odkládání sloupků""</t>
  </si>
  <si>
    <t>87</t>
  </si>
  <si>
    <t>93600100R</t>
  </si>
  <si>
    <t>Bedna na odkládání sloupků 3x0,5x0,5m</t>
  </si>
  <si>
    <t>1978510753</t>
  </si>
  <si>
    <t>88</t>
  </si>
  <si>
    <t>936104213</t>
  </si>
  <si>
    <t>Montáž odpadkového koše přichycením kotevními šrouby</t>
  </si>
  <si>
    <t>2102408204</t>
  </si>
  <si>
    <t>89</t>
  </si>
  <si>
    <t>749101300</t>
  </si>
  <si>
    <t>zařízení městského mobiliáře koše odpadkové kovové CIRCULAR 60 PA600S (kotvený,uzamykatelný) výška 88,5 cm, šířka 37 cm, obsah 60 l</t>
  </si>
  <si>
    <t>-215553040</t>
  </si>
  <si>
    <t>90</t>
  </si>
  <si>
    <t>936124113</t>
  </si>
  <si>
    <t>Montáž lavičky parkové stabilní přichycené kotevními šrouby</t>
  </si>
  <si>
    <t>-1697846583</t>
  </si>
  <si>
    <t>91</t>
  </si>
  <si>
    <t>749101020</t>
  </si>
  <si>
    <t>zařízení městského mobiliáře lavičky bez opěradla (délka x šířka x výška) TRAU UM 396E  (ukotvená) 200 x 63 x 51 cm  konstr.- kov, sedák-konstr.ocel</t>
  </si>
  <si>
    <t>-1909456102</t>
  </si>
  <si>
    <t>92</t>
  </si>
  <si>
    <t>936174312</t>
  </si>
  <si>
    <t>Montáž stojanu na kola přichyceného kotevními šrouby 10 kol</t>
  </si>
  <si>
    <t>-714498478</t>
  </si>
  <si>
    <t>93</t>
  </si>
  <si>
    <t>749101520</t>
  </si>
  <si>
    <t>zařízení městského mobiliáře stojan na kola kov typ U na 10 kol oboustranný 73 x 175 x 50 cm</t>
  </si>
  <si>
    <t>705563390</t>
  </si>
  <si>
    <t>94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</si>
  <si>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</si>
  <si>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</si>
  <si>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-1487749780</t>
  </si>
  <si>
    <t>997</t>
  </si>
  <si>
    <t>Přesun sutě</t>
  </si>
  <si>
    <t>95</t>
  </si>
  <si>
    <t>997221571</t>
  </si>
  <si>
    <t>Vodorovná doprava vybouraných hmot bez naložení, ale se složením a s hrubým urovnáním na vzdálenost do 1 km</t>
  </si>
  <si>
    <t>-1536246589</t>
  </si>
  <si>
    <t>96</t>
  </si>
  <si>
    <t>997221579</t>
  </si>
  <si>
    <t>Vodorovná doprava vybouraných hmot bez naložení, ale se složením a s hrubým urovnáním na vzdálenost Příplatek k ceně za každý další i započatý 1 km přes 1 km</t>
  </si>
  <si>
    <t>1545343258</t>
  </si>
  <si>
    <t>9,437*29</t>
  </si>
  <si>
    <t>97</t>
  </si>
  <si>
    <t>997221612</t>
  </si>
  <si>
    <t>Nakládání na dopravní prostředky pro vodorovnou dopravu vybouraných hmot</t>
  </si>
  <si>
    <t>-352679999</t>
  </si>
  <si>
    <t>98</t>
  </si>
  <si>
    <t>997221815</t>
  </si>
  <si>
    <t>Poplatek za uložení stavebního odpadu na skládce (skládkovné) betonového</t>
  </si>
  <si>
    <t>1964364633</t>
  </si>
  <si>
    <t>998</t>
  </si>
  <si>
    <t>Přesun hmot</t>
  </si>
  <si>
    <t>99</t>
  </si>
  <si>
    <t>998229112</t>
  </si>
  <si>
    <t>Přesun hmot ruční pro pozemní komunikace s naložením a složením na vzdálenost do 50 m, s krytem dlážděným</t>
  </si>
  <si>
    <t>238732823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</si>
  <si>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</si>
  <si>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</si>
  <si>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</si>
  <si>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</si>
  <si>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</si>
  <si>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</si>
  <si>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</si>
  <si>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</t>
  </si>
  <si>
    <t>…</t>
  </si>
  <si>
    <t>1024</t>
  </si>
  <si>
    <t>-1507688230</t>
  </si>
  <si>
    <t>013002000</t>
  </si>
  <si>
    <t>Hlavní tituly průvodních činností a nákladů průzkumné, geodetické a projektové práce projektové práce</t>
  </si>
  <si>
    <t>-41293095</t>
  </si>
  <si>
    <t>VRN3</t>
  </si>
  <si>
    <t>Zařízení staveniště</t>
  </si>
  <si>
    <t>030001000</t>
  </si>
  <si>
    <t>Základní rozdělení průvodních činností a nákladů zařízení staveniště</t>
  </si>
  <si>
    <t>-261252540</t>
  </si>
  <si>
    <t>VRN4</t>
  </si>
  <si>
    <t>Inženýrská činnost</t>
  </si>
  <si>
    <t>043002000</t>
  </si>
  <si>
    <t>Hlavní tituly průvodních činností a nákladů inženýrská činnost zkoušky a ostatní měření</t>
  </si>
  <si>
    <t>-1936802740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</si>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</sst>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1"/>
      <c r="AQ5" s="21"/>
      <c r="AR5" s="19"/>
      <c r="BE5" s="313" t="s">
        <v>15</v>
      </c>
      <c r="BS5" s="16" t="s">
        <v>6</v>
      </c>
    </row>
    <row r="6" spans="1:74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5" t="s">
        <v>17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1"/>
      <c r="AQ6" s="21"/>
      <c r="AR6" s="19"/>
      <c r="BE6" s="314"/>
      <c r="BS6" s="16" t="s">
        <v>18</v>
      </c>
    </row>
    <row r="7" spans="1:74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21</v>
      </c>
      <c r="AL7" s="21"/>
      <c r="AM7" s="21"/>
      <c r="AN7" s="26" t="s">
        <v>20</v>
      </c>
      <c r="AO7" s="21"/>
      <c r="AP7" s="21"/>
      <c r="AQ7" s="21"/>
      <c r="AR7" s="19"/>
      <c r="BE7" s="314"/>
      <c r="BS7" s="16" t="s">
        <v>22</v>
      </c>
    </row>
    <row r="8" spans="1:74" ht="12" customHeight="1">
      <c r="B8" s="20"/>
      <c r="C8" s="21"/>
      <c r="D8" s="28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25</v>
      </c>
      <c r="AL8" s="21"/>
      <c r="AM8" s="21"/>
      <c r="AN8" s="29" t="s">
        <v>26</v>
      </c>
      <c r="AO8" s="21"/>
      <c r="AP8" s="21"/>
      <c r="AQ8" s="21"/>
      <c r="AR8" s="19"/>
      <c r="BE8" s="314"/>
      <c r="BS8" s="16" t="s">
        <v>27</v>
      </c>
    </row>
    <row r="9" spans="1:74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4"/>
      <c r="BS9" s="16" t="s">
        <v>28</v>
      </c>
    </row>
    <row r="10" spans="1:74" ht="12" customHeight="1">
      <c r="B10" s="20"/>
      <c r="C10" s="21"/>
      <c r="D10" s="28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30</v>
      </c>
      <c r="AL10" s="21"/>
      <c r="AM10" s="21"/>
      <c r="AN10" s="26" t="s">
        <v>20</v>
      </c>
      <c r="AO10" s="21"/>
      <c r="AP10" s="21"/>
      <c r="AQ10" s="21"/>
      <c r="AR10" s="19"/>
      <c r="BE10" s="314"/>
      <c r="BS10" s="16" t="s">
        <v>18</v>
      </c>
    </row>
    <row r="11" spans="1:74" ht="18.45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32</v>
      </c>
      <c r="AL11" s="21"/>
      <c r="AM11" s="21"/>
      <c r="AN11" s="26" t="s">
        <v>20</v>
      </c>
      <c r="AO11" s="21"/>
      <c r="AP11" s="21"/>
      <c r="AQ11" s="21"/>
      <c r="AR11" s="19"/>
      <c r="BE11" s="314"/>
      <c r="BS11" s="16" t="s">
        <v>18</v>
      </c>
    </row>
    <row r="12" spans="1:74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4"/>
      <c r="BS12" s="16" t="s">
        <v>18</v>
      </c>
    </row>
    <row r="13" spans="1:74" ht="12" customHeight="1">
      <c r="B13" s="20"/>
      <c r="C13" s="21"/>
      <c r="D13" s="28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30</v>
      </c>
      <c r="AL13" s="21"/>
      <c r="AM13" s="21"/>
      <c r="AN13" s="30" t="s">
        <v>34</v>
      </c>
      <c r="AO13" s="21"/>
      <c r="AP13" s="21"/>
      <c r="AQ13" s="21"/>
      <c r="AR13" s="19"/>
      <c r="BE13" s="314"/>
      <c r="BS13" s="16" t="s">
        <v>18</v>
      </c>
    </row>
    <row r="14" spans="1:74" ht="10.199999999999999">
      <c r="B14" s="20"/>
      <c r="C14" s="21"/>
      <c r="D14" s="21"/>
      <c r="E14" s="336" t="s">
        <v>34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28" t="s">
        <v>32</v>
      </c>
      <c r="AL14" s="21"/>
      <c r="AM14" s="21"/>
      <c r="AN14" s="30" t="s">
        <v>34</v>
      </c>
      <c r="AO14" s="21"/>
      <c r="AP14" s="21"/>
      <c r="AQ14" s="21"/>
      <c r="AR14" s="19"/>
      <c r="BE14" s="314"/>
      <c r="BS14" s="16" t="s">
        <v>18</v>
      </c>
    </row>
    <row r="15" spans="1:74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4"/>
      <c r="BS15" s="16" t="s">
        <v>4</v>
      </c>
    </row>
    <row r="16" spans="1:74" ht="12" customHeight="1">
      <c r="B16" s="20"/>
      <c r="C16" s="21"/>
      <c r="D16" s="28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30</v>
      </c>
      <c r="AL16" s="21"/>
      <c r="AM16" s="21"/>
      <c r="AN16" s="26" t="s">
        <v>20</v>
      </c>
      <c r="AO16" s="21"/>
      <c r="AP16" s="21"/>
      <c r="AQ16" s="21"/>
      <c r="AR16" s="19"/>
      <c r="BE16" s="314"/>
      <c r="BS16" s="16" t="s">
        <v>4</v>
      </c>
    </row>
    <row r="17" spans="2:71" ht="18.45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32</v>
      </c>
      <c r="AL17" s="21"/>
      <c r="AM17" s="21"/>
      <c r="AN17" s="26" t="s">
        <v>20</v>
      </c>
      <c r="AO17" s="21"/>
      <c r="AP17" s="21"/>
      <c r="AQ17" s="21"/>
      <c r="AR17" s="19"/>
      <c r="BE17" s="314"/>
      <c r="BS17" s="16" t="s">
        <v>37</v>
      </c>
    </row>
    <row r="18" spans="2:7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4"/>
      <c r="BS18" s="16" t="s">
        <v>6</v>
      </c>
    </row>
    <row r="19" spans="2:71" ht="12" customHeight="1">
      <c r="B19" s="20"/>
      <c r="C19" s="21"/>
      <c r="D19" s="28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30</v>
      </c>
      <c r="AL19" s="21"/>
      <c r="AM19" s="21"/>
      <c r="AN19" s="26" t="s">
        <v>39</v>
      </c>
      <c r="AO19" s="21"/>
      <c r="AP19" s="21"/>
      <c r="AQ19" s="21"/>
      <c r="AR19" s="19"/>
      <c r="BE19" s="314"/>
      <c r="BS19" s="16" t="s">
        <v>6</v>
      </c>
    </row>
    <row r="20" spans="2:71" ht="18.45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32</v>
      </c>
      <c r="AL20" s="21"/>
      <c r="AM20" s="21"/>
      <c r="AN20" s="26" t="s">
        <v>20</v>
      </c>
      <c r="AO20" s="21"/>
      <c r="AP20" s="21"/>
      <c r="AQ20" s="21"/>
      <c r="AR20" s="19"/>
      <c r="BE20" s="314"/>
      <c r="BS20" s="16" t="s">
        <v>4</v>
      </c>
    </row>
    <row r="21" spans="2:7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4"/>
    </row>
    <row r="22" spans="2:71" ht="12" customHeight="1">
      <c r="B22" s="20"/>
      <c r="C22" s="21"/>
      <c r="D22" s="28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4"/>
    </row>
    <row r="23" spans="2:71" ht="45" customHeight="1">
      <c r="B23" s="20"/>
      <c r="C23" s="21"/>
      <c r="D23" s="21"/>
      <c r="E23" s="338" t="s">
        <v>41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1"/>
      <c r="AP23" s="21"/>
      <c r="AQ23" s="21"/>
      <c r="AR23" s="19"/>
      <c r="BE23" s="314"/>
    </row>
    <row r="24" spans="2:7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4"/>
    </row>
    <row r="25" spans="2:7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4"/>
    </row>
    <row r="26" spans="2:71" s="1" customFormat="1" ht="25.95" customHeight="1">
      <c r="B26" s="33"/>
      <c r="C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5">
        <f>ROUND(AG54,2)</f>
        <v>0</v>
      </c>
      <c r="AL26" s="316"/>
      <c r="AM26" s="316"/>
      <c r="AN26" s="316"/>
      <c r="AO26" s="316"/>
      <c r="AP26" s="34"/>
      <c r="AQ26" s="34"/>
      <c r="AR26" s="37"/>
      <c r="BE26" s="314"/>
    </row>
    <row r="27" spans="2:71" s="1" customFormat="1" ht="6.9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4"/>
    </row>
    <row r="28" spans="2:71" s="1" customFormat="1" ht="10.199999999999999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39" t="s">
        <v>43</v>
      </c>
      <c r="M28" s="339"/>
      <c r="N28" s="339"/>
      <c r="O28" s="339"/>
      <c r="P28" s="339"/>
      <c r="Q28" s="34"/>
      <c r="R28" s="34"/>
      <c r="S28" s="34"/>
      <c r="T28" s="34"/>
      <c r="U28" s="34"/>
      <c r="V28" s="34"/>
      <c r="W28" s="339" t="s">
        <v>44</v>
      </c>
      <c r="X28" s="339"/>
      <c r="Y28" s="339"/>
      <c r="Z28" s="339"/>
      <c r="AA28" s="339"/>
      <c r="AB28" s="339"/>
      <c r="AC28" s="339"/>
      <c r="AD28" s="339"/>
      <c r="AE28" s="339"/>
      <c r="AF28" s="34"/>
      <c r="AG28" s="34"/>
      <c r="AH28" s="34"/>
      <c r="AI28" s="34"/>
      <c r="AJ28" s="34"/>
      <c r="AK28" s="339" t="s">
        <v>45</v>
      </c>
      <c r="AL28" s="339"/>
      <c r="AM28" s="339"/>
      <c r="AN28" s="339"/>
      <c r="AO28" s="339"/>
      <c r="AP28" s="34"/>
      <c r="AQ28" s="34"/>
      <c r="AR28" s="37"/>
      <c r="BE28" s="314"/>
    </row>
    <row r="29" spans="2:71" s="2" customFormat="1" ht="14.4" customHeight="1">
      <c r="B29" s="38"/>
      <c r="C29" s="39"/>
      <c r="D29" s="28" t="s">
        <v>46</v>
      </c>
      <c r="E29" s="39"/>
      <c r="F29" s="28" t="s">
        <v>47</v>
      </c>
      <c r="G29" s="39"/>
      <c r="H29" s="39"/>
      <c r="I29" s="39"/>
      <c r="J29" s="39"/>
      <c r="K29" s="39"/>
      <c r="L29" s="340">
        <v>0.21</v>
      </c>
      <c r="M29" s="312"/>
      <c r="N29" s="312"/>
      <c r="O29" s="312"/>
      <c r="P29" s="312"/>
      <c r="Q29" s="39"/>
      <c r="R29" s="39"/>
      <c r="S29" s="39"/>
      <c r="T29" s="39"/>
      <c r="U29" s="39"/>
      <c r="V29" s="39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39"/>
      <c r="AG29" s="39"/>
      <c r="AH29" s="39"/>
      <c r="AI29" s="39"/>
      <c r="AJ29" s="39"/>
      <c r="AK29" s="311">
        <f>ROUND(AV54, 2)</f>
        <v>0</v>
      </c>
      <c r="AL29" s="312"/>
      <c r="AM29" s="312"/>
      <c r="AN29" s="312"/>
      <c r="AO29" s="312"/>
      <c r="AP29" s="39"/>
      <c r="AQ29" s="39"/>
      <c r="AR29" s="40"/>
      <c r="BE29" s="314"/>
    </row>
    <row r="30" spans="2:71" s="2" customFormat="1" ht="14.4" customHeight="1">
      <c r="B30" s="38"/>
      <c r="C30" s="39"/>
      <c r="D30" s="39"/>
      <c r="E30" s="39"/>
      <c r="F30" s="28" t="s">
        <v>48</v>
      </c>
      <c r="G30" s="39"/>
      <c r="H30" s="39"/>
      <c r="I30" s="39"/>
      <c r="J30" s="39"/>
      <c r="K30" s="39"/>
      <c r="L30" s="340">
        <v>0.15</v>
      </c>
      <c r="M30" s="312"/>
      <c r="N30" s="312"/>
      <c r="O30" s="312"/>
      <c r="P30" s="312"/>
      <c r="Q30" s="39"/>
      <c r="R30" s="39"/>
      <c r="S30" s="39"/>
      <c r="T30" s="39"/>
      <c r="U30" s="39"/>
      <c r="V30" s="39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39"/>
      <c r="AG30" s="39"/>
      <c r="AH30" s="39"/>
      <c r="AI30" s="39"/>
      <c r="AJ30" s="39"/>
      <c r="AK30" s="311">
        <f>ROUND(AW54, 2)</f>
        <v>0</v>
      </c>
      <c r="AL30" s="312"/>
      <c r="AM30" s="312"/>
      <c r="AN30" s="312"/>
      <c r="AO30" s="312"/>
      <c r="AP30" s="39"/>
      <c r="AQ30" s="39"/>
      <c r="AR30" s="40"/>
      <c r="BE30" s="314"/>
    </row>
    <row r="31" spans="2:71" s="2" customFormat="1" ht="14.4" hidden="1" customHeight="1">
      <c r="B31" s="38"/>
      <c r="C31" s="39"/>
      <c r="D31" s="39"/>
      <c r="E31" s="39"/>
      <c r="F31" s="28" t="s">
        <v>49</v>
      </c>
      <c r="G31" s="39"/>
      <c r="H31" s="39"/>
      <c r="I31" s="39"/>
      <c r="J31" s="39"/>
      <c r="K31" s="39"/>
      <c r="L31" s="340">
        <v>0.21</v>
      </c>
      <c r="M31" s="312"/>
      <c r="N31" s="312"/>
      <c r="O31" s="312"/>
      <c r="P31" s="312"/>
      <c r="Q31" s="39"/>
      <c r="R31" s="39"/>
      <c r="S31" s="39"/>
      <c r="T31" s="39"/>
      <c r="U31" s="39"/>
      <c r="V31" s="39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39"/>
      <c r="AG31" s="39"/>
      <c r="AH31" s="39"/>
      <c r="AI31" s="39"/>
      <c r="AJ31" s="39"/>
      <c r="AK31" s="311">
        <v>0</v>
      </c>
      <c r="AL31" s="312"/>
      <c r="AM31" s="312"/>
      <c r="AN31" s="312"/>
      <c r="AO31" s="312"/>
      <c r="AP31" s="39"/>
      <c r="AQ31" s="39"/>
      <c r="AR31" s="40"/>
      <c r="BE31" s="314"/>
    </row>
    <row r="32" spans="2:71" s="2" customFormat="1" ht="14.4" hidden="1" customHeight="1">
      <c r="B32" s="38"/>
      <c r="C32" s="39"/>
      <c r="D32" s="39"/>
      <c r="E32" s="39"/>
      <c r="F32" s="28" t="s">
        <v>50</v>
      </c>
      <c r="G32" s="39"/>
      <c r="H32" s="39"/>
      <c r="I32" s="39"/>
      <c r="J32" s="39"/>
      <c r="K32" s="39"/>
      <c r="L32" s="340">
        <v>0.15</v>
      </c>
      <c r="M32" s="312"/>
      <c r="N32" s="312"/>
      <c r="O32" s="312"/>
      <c r="P32" s="312"/>
      <c r="Q32" s="39"/>
      <c r="R32" s="39"/>
      <c r="S32" s="39"/>
      <c r="T32" s="39"/>
      <c r="U32" s="39"/>
      <c r="V32" s="39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39"/>
      <c r="AG32" s="39"/>
      <c r="AH32" s="39"/>
      <c r="AI32" s="39"/>
      <c r="AJ32" s="39"/>
      <c r="AK32" s="311">
        <v>0</v>
      </c>
      <c r="AL32" s="312"/>
      <c r="AM32" s="312"/>
      <c r="AN32" s="312"/>
      <c r="AO32" s="312"/>
      <c r="AP32" s="39"/>
      <c r="AQ32" s="39"/>
      <c r="AR32" s="40"/>
      <c r="BE32" s="314"/>
    </row>
    <row r="33" spans="2:44" s="2" customFormat="1" ht="14.4" hidden="1" customHeight="1">
      <c r="B33" s="38"/>
      <c r="C33" s="39"/>
      <c r="D33" s="39"/>
      <c r="E33" s="39"/>
      <c r="F33" s="28" t="s">
        <v>51</v>
      </c>
      <c r="G33" s="39"/>
      <c r="H33" s="39"/>
      <c r="I33" s="39"/>
      <c r="J33" s="39"/>
      <c r="K33" s="39"/>
      <c r="L33" s="340">
        <v>0</v>
      </c>
      <c r="M33" s="312"/>
      <c r="N33" s="312"/>
      <c r="O33" s="312"/>
      <c r="P33" s="312"/>
      <c r="Q33" s="39"/>
      <c r="R33" s="39"/>
      <c r="S33" s="39"/>
      <c r="T33" s="39"/>
      <c r="U33" s="39"/>
      <c r="V33" s="39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39"/>
      <c r="AG33" s="39"/>
      <c r="AH33" s="39"/>
      <c r="AI33" s="39"/>
      <c r="AJ33" s="39"/>
      <c r="AK33" s="311">
        <v>0</v>
      </c>
      <c r="AL33" s="312"/>
      <c r="AM33" s="312"/>
      <c r="AN33" s="312"/>
      <c r="AO33" s="312"/>
      <c r="AP33" s="39"/>
      <c r="AQ33" s="39"/>
      <c r="AR33" s="40"/>
    </row>
    <row r="34" spans="2:44" s="1" customFormat="1" ht="6.9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5" customHeight="1">
      <c r="B35" s="33"/>
      <c r="C35" s="41"/>
      <c r="D35" s="42" t="s">
        <v>52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53</v>
      </c>
      <c r="U35" s="43"/>
      <c r="V35" s="43"/>
      <c r="W35" s="43"/>
      <c r="X35" s="317" t="s">
        <v>54</v>
      </c>
      <c r="Y35" s="318"/>
      <c r="Z35" s="318"/>
      <c r="AA35" s="318"/>
      <c r="AB35" s="318"/>
      <c r="AC35" s="43"/>
      <c r="AD35" s="43"/>
      <c r="AE35" s="43"/>
      <c r="AF35" s="43"/>
      <c r="AG35" s="43"/>
      <c r="AH35" s="43"/>
      <c r="AI35" s="43"/>
      <c r="AJ35" s="43"/>
      <c r="AK35" s="319">
        <f>SUM(AK26:AK33)</f>
        <v>0</v>
      </c>
      <c r="AL35" s="318"/>
      <c r="AM35" s="318"/>
      <c r="AN35" s="318"/>
      <c r="AO35" s="320"/>
      <c r="AP35" s="41"/>
      <c r="AQ35" s="41"/>
      <c r="AR35" s="37"/>
    </row>
    <row r="36" spans="2:44" s="1" customFormat="1" ht="6.9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" customHeight="1">
      <c r="B42" s="33"/>
      <c r="C42" s="22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2/2019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30" t="str">
        <f>K6</f>
        <v>Venkovní sportovní hřiště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1"/>
      <c r="AQ45" s="51"/>
      <c r="AR45" s="52"/>
    </row>
    <row r="46" spans="2:44" s="1" customFormat="1" ht="6.9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23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ul. V Lukách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25</v>
      </c>
      <c r="AJ47" s="34"/>
      <c r="AK47" s="34"/>
      <c r="AL47" s="34"/>
      <c r="AM47" s="332" t="str">
        <f>IF(AN8= "","",AN8)</f>
        <v>22. 1. 2019</v>
      </c>
      <c r="AN47" s="332"/>
      <c r="AO47" s="34"/>
      <c r="AP47" s="34"/>
      <c r="AQ47" s="34"/>
      <c r="AR47" s="37"/>
    </row>
    <row r="48" spans="2:44" s="1" customFormat="1" ht="6.9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65" customHeight="1">
      <c r="B49" s="33"/>
      <c r="C49" s="28" t="s">
        <v>29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MČ Praha 20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35</v>
      </c>
      <c r="AJ49" s="34"/>
      <c r="AK49" s="34"/>
      <c r="AL49" s="34"/>
      <c r="AM49" s="328" t="str">
        <f>IF(E17="","",E17)</f>
        <v>EKIS s.r.o.</v>
      </c>
      <c r="AN49" s="329"/>
      <c r="AO49" s="329"/>
      <c r="AP49" s="329"/>
      <c r="AQ49" s="34"/>
      <c r="AR49" s="37"/>
      <c r="AS49" s="322" t="s">
        <v>56</v>
      </c>
      <c r="AT49" s="323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65" customHeight="1">
      <c r="B50" s="33"/>
      <c r="C50" s="28" t="s">
        <v>33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38</v>
      </c>
      <c r="AJ50" s="34"/>
      <c r="AK50" s="34"/>
      <c r="AL50" s="34"/>
      <c r="AM50" s="328" t="str">
        <f>IF(E20="","",E20)</f>
        <v>EKIS s.r.o.</v>
      </c>
      <c r="AN50" s="329"/>
      <c r="AO50" s="329"/>
      <c r="AP50" s="329"/>
      <c r="AQ50" s="34"/>
      <c r="AR50" s="37"/>
      <c r="AS50" s="324"/>
      <c r="AT50" s="325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26"/>
      <c r="AT51" s="327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341" t="s">
        <v>57</v>
      </c>
      <c r="D52" s="342"/>
      <c r="E52" s="342"/>
      <c r="F52" s="342"/>
      <c r="G52" s="342"/>
      <c r="H52" s="61"/>
      <c r="I52" s="343" t="s">
        <v>58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59</v>
      </c>
      <c r="AH52" s="342"/>
      <c r="AI52" s="342"/>
      <c r="AJ52" s="342"/>
      <c r="AK52" s="342"/>
      <c r="AL52" s="342"/>
      <c r="AM52" s="342"/>
      <c r="AN52" s="343" t="s">
        <v>60</v>
      </c>
      <c r="AO52" s="342"/>
      <c r="AP52" s="342"/>
      <c r="AQ52" s="62" t="s">
        <v>61</v>
      </c>
      <c r="AR52" s="37"/>
      <c r="AS52" s="63" t="s">
        <v>62</v>
      </c>
      <c r="AT52" s="64" t="s">
        <v>63</v>
      </c>
      <c r="AU52" s="64" t="s">
        <v>64</v>
      </c>
      <c r="AV52" s="64" t="s">
        <v>65</v>
      </c>
      <c r="AW52" s="64" t="s">
        <v>66</v>
      </c>
      <c r="AX52" s="64" t="s">
        <v>67</v>
      </c>
      <c r="AY52" s="64" t="s">
        <v>68</v>
      </c>
      <c r="AZ52" s="64" t="s">
        <v>69</v>
      </c>
      <c r="BA52" s="64" t="s">
        <v>70</v>
      </c>
      <c r="BB52" s="64" t="s">
        <v>71</v>
      </c>
      <c r="BC52" s="64" t="s">
        <v>72</v>
      </c>
      <c r="BD52" s="65" t="s">
        <v>73</v>
      </c>
    </row>
    <row r="53" spans="1:91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" customHeight="1">
      <c r="B54" s="69"/>
      <c r="C54" s="70" t="s">
        <v>74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48">
        <f>ROUND(SUM(AG55:AG56),2)</f>
        <v>0</v>
      </c>
      <c r="AH54" s="348"/>
      <c r="AI54" s="348"/>
      <c r="AJ54" s="348"/>
      <c r="AK54" s="348"/>
      <c r="AL54" s="348"/>
      <c r="AM54" s="348"/>
      <c r="AN54" s="349">
        <f>SUM(AG54,AT54)</f>
        <v>0</v>
      </c>
      <c r="AO54" s="349"/>
      <c r="AP54" s="349"/>
      <c r="AQ54" s="73" t="s">
        <v>20</v>
      </c>
      <c r="AR54" s="74"/>
      <c r="AS54" s="75">
        <f>ROUND(SUM(AS55:AS56),2)</f>
        <v>0</v>
      </c>
      <c r="AT54" s="76">
        <f>ROUND(SUM(AV54:AW54),2)</f>
        <v>0</v>
      </c>
      <c r="AU54" s="77">
        <f>ROUND(SUM(AU55:AU56),5)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ROUND(SUM(AZ55:AZ56),2)</f>
        <v>0</v>
      </c>
      <c r="BA54" s="76">
        <f>ROUND(SUM(BA55:BA56),2)</f>
        <v>0</v>
      </c>
      <c r="BB54" s="76">
        <f>ROUND(SUM(BB55:BB56),2)</f>
        <v>0</v>
      </c>
      <c r="BC54" s="76">
        <f>ROUND(SUM(BC55:BC56),2)</f>
        <v>0</v>
      </c>
      <c r="BD54" s="78">
        <f>ROUND(SUM(BD55:BD56),2)</f>
        <v>0</v>
      </c>
      <c r="BS54" s="79" t="s">
        <v>75</v>
      </c>
      <c r="BT54" s="79" t="s">
        <v>76</v>
      </c>
      <c r="BU54" s="80" t="s">
        <v>77</v>
      </c>
      <c r="BV54" s="79" t="s">
        <v>78</v>
      </c>
      <c r="BW54" s="79" t="s">
        <v>5</v>
      </c>
      <c r="BX54" s="79" t="s">
        <v>79</v>
      </c>
      <c r="CL54" s="79" t="s">
        <v>20</v>
      </c>
    </row>
    <row r="55" spans="1:91" s="5" customFormat="1" ht="16.5" customHeight="1">
      <c r="A55" s="81" t="s">
        <v>80</v>
      </c>
      <c r="B55" s="82"/>
      <c r="C55" s="83"/>
      <c r="D55" s="347" t="s">
        <v>81</v>
      </c>
      <c r="E55" s="347"/>
      <c r="F55" s="347"/>
      <c r="G55" s="347"/>
      <c r="H55" s="347"/>
      <c r="I55" s="84"/>
      <c r="J55" s="347" t="s">
        <v>82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>
        <f>'SO1 - Sportovní hřiště'!J30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85" t="s">
        <v>83</v>
      </c>
      <c r="AR55" s="86"/>
      <c r="AS55" s="87">
        <v>0</v>
      </c>
      <c r="AT55" s="88">
        <f>ROUND(SUM(AV55:AW55),2)</f>
        <v>0</v>
      </c>
      <c r="AU55" s="89">
        <f>'SO1 - Sportovní hřiště'!P89</f>
        <v>0</v>
      </c>
      <c r="AV55" s="88">
        <f>'SO1 - Sportovní hřiště'!J33</f>
        <v>0</v>
      </c>
      <c r="AW55" s="88">
        <f>'SO1 - Sportovní hřiště'!J34</f>
        <v>0</v>
      </c>
      <c r="AX55" s="88">
        <f>'SO1 - Sportovní hřiště'!J35</f>
        <v>0</v>
      </c>
      <c r="AY55" s="88">
        <f>'SO1 - Sportovní hřiště'!J36</f>
        <v>0</v>
      </c>
      <c r="AZ55" s="88">
        <f>'SO1 - Sportovní hřiště'!F33</f>
        <v>0</v>
      </c>
      <c r="BA55" s="88">
        <f>'SO1 - Sportovní hřiště'!F34</f>
        <v>0</v>
      </c>
      <c r="BB55" s="88">
        <f>'SO1 - Sportovní hřiště'!F35</f>
        <v>0</v>
      </c>
      <c r="BC55" s="88">
        <f>'SO1 - Sportovní hřiště'!F36</f>
        <v>0</v>
      </c>
      <c r="BD55" s="90">
        <f>'SO1 - Sportovní hřiště'!F37</f>
        <v>0</v>
      </c>
      <c r="BT55" s="91" t="s">
        <v>22</v>
      </c>
      <c r="BV55" s="91" t="s">
        <v>78</v>
      </c>
      <c r="BW55" s="91" t="s">
        <v>84</v>
      </c>
      <c r="BX55" s="91" t="s">
        <v>5</v>
      </c>
      <c r="CL55" s="91" t="s">
        <v>20</v>
      </c>
      <c r="CM55" s="91" t="s">
        <v>85</v>
      </c>
    </row>
    <row r="56" spans="1:91" s="5" customFormat="1" ht="16.5" customHeight="1">
      <c r="A56" s="81" t="s">
        <v>80</v>
      </c>
      <c r="B56" s="82"/>
      <c r="C56" s="83"/>
      <c r="D56" s="347" t="s">
        <v>86</v>
      </c>
      <c r="E56" s="347"/>
      <c r="F56" s="347"/>
      <c r="G56" s="347"/>
      <c r="H56" s="347"/>
      <c r="I56" s="84"/>
      <c r="J56" s="347" t="s">
        <v>87</v>
      </c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5">
        <f>'VRN - Vedlejší rozpočtové...'!J30</f>
        <v>0</v>
      </c>
      <c r="AH56" s="346"/>
      <c r="AI56" s="346"/>
      <c r="AJ56" s="346"/>
      <c r="AK56" s="346"/>
      <c r="AL56" s="346"/>
      <c r="AM56" s="346"/>
      <c r="AN56" s="345">
        <f>SUM(AG56,AT56)</f>
        <v>0</v>
      </c>
      <c r="AO56" s="346"/>
      <c r="AP56" s="346"/>
      <c r="AQ56" s="85" t="s">
        <v>88</v>
      </c>
      <c r="AR56" s="86"/>
      <c r="AS56" s="92">
        <v>0</v>
      </c>
      <c r="AT56" s="93">
        <f>ROUND(SUM(AV56:AW56),2)</f>
        <v>0</v>
      </c>
      <c r="AU56" s="94">
        <f>'VRN - Vedlejší rozpočtové...'!P83</f>
        <v>0</v>
      </c>
      <c r="AV56" s="93">
        <f>'VRN - Vedlejší rozpočtové...'!J33</f>
        <v>0</v>
      </c>
      <c r="AW56" s="93">
        <f>'VRN - Vedlejší rozpočtové...'!J34</f>
        <v>0</v>
      </c>
      <c r="AX56" s="93">
        <f>'VRN - Vedlejší rozpočtové...'!J35</f>
        <v>0</v>
      </c>
      <c r="AY56" s="93">
        <f>'VRN - Vedlejší rozpočtové...'!J36</f>
        <v>0</v>
      </c>
      <c r="AZ56" s="93">
        <f>'VRN - Vedlejší rozpočtové...'!F33</f>
        <v>0</v>
      </c>
      <c r="BA56" s="93">
        <f>'VRN - Vedlejší rozpočtové...'!F34</f>
        <v>0</v>
      </c>
      <c r="BB56" s="93">
        <f>'VRN - Vedlejší rozpočtové...'!F35</f>
        <v>0</v>
      </c>
      <c r="BC56" s="93">
        <f>'VRN - Vedlejší rozpočtové...'!F36</f>
        <v>0</v>
      </c>
      <c r="BD56" s="95">
        <f>'VRN - Vedlejší rozpočtové...'!F37</f>
        <v>0</v>
      </c>
      <c r="BT56" s="91" t="s">
        <v>22</v>
      </c>
      <c r="BV56" s="91" t="s">
        <v>78</v>
      </c>
      <c r="BW56" s="91" t="s">
        <v>89</v>
      </c>
      <c r="BX56" s="91" t="s">
        <v>5</v>
      </c>
      <c r="CL56" s="91" t="s">
        <v>20</v>
      </c>
      <c r="CM56" s="91" t="s">
        <v>85</v>
      </c>
    </row>
    <row r="57" spans="1:91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</row>
    <row r="58" spans="1:91" s="1" customFormat="1" ht="6.9" customHeight="1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</row>
  </sheetData>
  <sheetProtection algorithmName="SHA-512" hashValue="F3zgx8Oe8DupZsY9ZE6XxnveLRuPqORwLzl6kVjpjRdlS5gjKNFW0q5IyOFwqsdR/lR4u6i5PnHgErjidXpe7Q==" saltValue="dh7JpoZG5BEP3J6oS+nj9tMbBi7nngNrhHjlSHhSuSsNrenE4EzU5LtHbF5iznYnEIAWik+85Zois13FjisD7w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SO1 - Sportovní hřiště'!C2" display="/"/>
    <hyperlink ref="A5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6" t="s">
        <v>84</v>
      </c>
    </row>
    <row r="3" spans="2:46" ht="6.9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85</v>
      </c>
    </row>
    <row r="4" spans="2:46" ht="24.9" customHeight="1">
      <c r="B4" s="19"/>
      <c r="D4" s="100" t="s">
        <v>90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0" t="str">
        <f>'Rekapitulace stavby'!K6</f>
        <v>Venkovní sportovní hřiště</v>
      </c>
      <c r="F7" s="351"/>
      <c r="G7" s="351"/>
      <c r="H7" s="351"/>
      <c r="L7" s="19"/>
    </row>
    <row r="8" spans="2:46" s="1" customFormat="1" ht="12" customHeight="1">
      <c r="B8" s="37"/>
      <c r="D8" s="101" t="s">
        <v>91</v>
      </c>
      <c r="I8" s="102"/>
      <c r="L8" s="37"/>
    </row>
    <row r="9" spans="2:46" s="1" customFormat="1" ht="36.9" customHeight="1">
      <c r="B9" s="37"/>
      <c r="E9" s="352" t="s">
        <v>92</v>
      </c>
      <c r="F9" s="353"/>
      <c r="G9" s="353"/>
      <c r="H9" s="353"/>
      <c r="I9" s="102"/>
      <c r="L9" s="37"/>
    </row>
    <row r="10" spans="2:46" s="1" customFormat="1" ht="10.199999999999999">
      <c r="B10" s="37"/>
      <c r="I10" s="102"/>
      <c r="L10" s="37"/>
    </row>
    <row r="11" spans="2:46" s="1" customFormat="1" ht="12" customHeight="1">
      <c r="B11" s="37"/>
      <c r="D11" s="101" t="s">
        <v>19</v>
      </c>
      <c r="F11" s="16" t="s">
        <v>20</v>
      </c>
      <c r="I11" s="103" t="s">
        <v>21</v>
      </c>
      <c r="J11" s="16" t="s">
        <v>20</v>
      </c>
      <c r="L11" s="37"/>
    </row>
    <row r="12" spans="2:46" s="1" customFormat="1" ht="12" customHeight="1">
      <c r="B12" s="37"/>
      <c r="D12" s="101" t="s">
        <v>23</v>
      </c>
      <c r="F12" s="16" t="s">
        <v>24</v>
      </c>
      <c r="I12" s="103" t="s">
        <v>25</v>
      </c>
      <c r="J12" s="104" t="str">
        <f>'Rekapitulace stavby'!AN8</f>
        <v>22. 1. 2019</v>
      </c>
      <c r="L12" s="37"/>
    </row>
    <row r="13" spans="2:46" s="1" customFormat="1" ht="10.8" customHeight="1">
      <c r="B13" s="37"/>
      <c r="I13" s="102"/>
      <c r="L13" s="37"/>
    </row>
    <row r="14" spans="2:46" s="1" customFormat="1" ht="12" customHeight="1">
      <c r="B14" s="37"/>
      <c r="D14" s="101" t="s">
        <v>29</v>
      </c>
      <c r="I14" s="103" t="s">
        <v>30</v>
      </c>
      <c r="J14" s="16" t="s">
        <v>20</v>
      </c>
      <c r="L14" s="37"/>
    </row>
    <row r="15" spans="2:46" s="1" customFormat="1" ht="18" customHeight="1">
      <c r="B15" s="37"/>
      <c r="E15" s="16" t="s">
        <v>31</v>
      </c>
      <c r="I15" s="103" t="s">
        <v>32</v>
      </c>
      <c r="J15" s="16" t="s">
        <v>20</v>
      </c>
      <c r="L15" s="37"/>
    </row>
    <row r="16" spans="2:46" s="1" customFormat="1" ht="6.9" customHeight="1">
      <c r="B16" s="37"/>
      <c r="I16" s="102"/>
      <c r="L16" s="37"/>
    </row>
    <row r="17" spans="2:12" s="1" customFormat="1" ht="12" customHeight="1">
      <c r="B17" s="37"/>
      <c r="D17" s="101" t="s">
        <v>33</v>
      </c>
      <c r="I17" s="103" t="s">
        <v>30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4" t="str">
        <f>'Rekapitulace stavby'!E14</f>
        <v>Vyplň údaj</v>
      </c>
      <c r="F18" s="355"/>
      <c r="G18" s="355"/>
      <c r="H18" s="355"/>
      <c r="I18" s="103" t="s">
        <v>32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2"/>
      <c r="L19" s="37"/>
    </row>
    <row r="20" spans="2:12" s="1" customFormat="1" ht="12" customHeight="1">
      <c r="B20" s="37"/>
      <c r="D20" s="101" t="s">
        <v>35</v>
      </c>
      <c r="I20" s="103" t="s">
        <v>30</v>
      </c>
      <c r="J20" s="16" t="s">
        <v>20</v>
      </c>
      <c r="L20" s="37"/>
    </row>
    <row r="21" spans="2:12" s="1" customFormat="1" ht="18" customHeight="1">
      <c r="B21" s="37"/>
      <c r="E21" s="16" t="s">
        <v>36</v>
      </c>
      <c r="I21" s="103" t="s">
        <v>32</v>
      </c>
      <c r="J21" s="16" t="s">
        <v>20</v>
      </c>
      <c r="L21" s="37"/>
    </row>
    <row r="22" spans="2:12" s="1" customFormat="1" ht="6.9" customHeight="1">
      <c r="B22" s="37"/>
      <c r="I22" s="102"/>
      <c r="L22" s="37"/>
    </row>
    <row r="23" spans="2:12" s="1" customFormat="1" ht="12" customHeight="1">
      <c r="B23" s="37"/>
      <c r="D23" s="101" t="s">
        <v>38</v>
      </c>
      <c r="I23" s="103" t="s">
        <v>30</v>
      </c>
      <c r="J23" s="16" t="s">
        <v>39</v>
      </c>
      <c r="L23" s="37"/>
    </row>
    <row r="24" spans="2:12" s="1" customFormat="1" ht="18" customHeight="1">
      <c r="B24" s="37"/>
      <c r="E24" s="16" t="s">
        <v>36</v>
      </c>
      <c r="I24" s="103" t="s">
        <v>32</v>
      </c>
      <c r="J24" s="16" t="s">
        <v>20</v>
      </c>
      <c r="L24" s="37"/>
    </row>
    <row r="25" spans="2:12" s="1" customFormat="1" ht="6.9" customHeight="1">
      <c r="B25" s="37"/>
      <c r="I25" s="102"/>
      <c r="L25" s="37"/>
    </row>
    <row r="26" spans="2:12" s="1" customFormat="1" ht="12" customHeight="1">
      <c r="B26" s="37"/>
      <c r="D26" s="101" t="s">
        <v>40</v>
      </c>
      <c r="I26" s="102"/>
      <c r="L26" s="37"/>
    </row>
    <row r="27" spans="2:12" s="6" customFormat="1" ht="16.5" customHeight="1">
      <c r="B27" s="105"/>
      <c r="E27" s="356" t="s">
        <v>20</v>
      </c>
      <c r="F27" s="356"/>
      <c r="G27" s="356"/>
      <c r="H27" s="356"/>
      <c r="I27" s="106"/>
      <c r="L27" s="105"/>
    </row>
    <row r="28" spans="2:12" s="1" customFormat="1" ht="6.9" customHeight="1">
      <c r="B28" s="37"/>
      <c r="I28" s="102"/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42</v>
      </c>
      <c r="I30" s="102"/>
      <c r="J30" s="109">
        <f>ROUND(J89, 2)</f>
        <v>0</v>
      </c>
      <c r="L30" s="37"/>
    </row>
    <row r="31" spans="2:12" s="1" customFormat="1" ht="6.9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" customHeight="1">
      <c r="B32" s="37"/>
      <c r="F32" s="110" t="s">
        <v>44</v>
      </c>
      <c r="I32" s="111" t="s">
        <v>43</v>
      </c>
      <c r="J32" s="110" t="s">
        <v>45</v>
      </c>
      <c r="L32" s="37"/>
    </row>
    <row r="33" spans="2:12" s="1" customFormat="1" ht="14.4" customHeight="1">
      <c r="B33" s="37"/>
      <c r="D33" s="101" t="s">
        <v>46</v>
      </c>
      <c r="E33" s="101" t="s">
        <v>47</v>
      </c>
      <c r="F33" s="112">
        <f>ROUND((SUM(BE89:BE241)),  2)</f>
        <v>0</v>
      </c>
      <c r="I33" s="113">
        <v>0.21</v>
      </c>
      <c r="J33" s="112">
        <f>ROUND(((SUM(BE89:BE241))*I33),  2)</f>
        <v>0</v>
      </c>
      <c r="L33" s="37"/>
    </row>
    <row r="34" spans="2:12" s="1" customFormat="1" ht="14.4" customHeight="1">
      <c r="B34" s="37"/>
      <c r="E34" s="101" t="s">
        <v>48</v>
      </c>
      <c r="F34" s="112">
        <f>ROUND((SUM(BF89:BF241)),  2)</f>
        <v>0</v>
      </c>
      <c r="I34" s="113">
        <v>0.15</v>
      </c>
      <c r="J34" s="112">
        <f>ROUND(((SUM(BF89:BF241))*I34),  2)</f>
        <v>0</v>
      </c>
      <c r="L34" s="37"/>
    </row>
    <row r="35" spans="2:12" s="1" customFormat="1" ht="14.4" hidden="1" customHeight="1">
      <c r="B35" s="37"/>
      <c r="E35" s="101" t="s">
        <v>49</v>
      </c>
      <c r="F35" s="112">
        <f>ROUND((SUM(BG89:BG241)),  2)</f>
        <v>0</v>
      </c>
      <c r="I35" s="113">
        <v>0.21</v>
      </c>
      <c r="J35" s="112">
        <f>0</f>
        <v>0</v>
      </c>
      <c r="L35" s="37"/>
    </row>
    <row r="36" spans="2:12" s="1" customFormat="1" ht="14.4" hidden="1" customHeight="1">
      <c r="B36" s="37"/>
      <c r="E36" s="101" t="s">
        <v>50</v>
      </c>
      <c r="F36" s="112">
        <f>ROUND((SUM(BH89:BH241)),  2)</f>
        <v>0</v>
      </c>
      <c r="I36" s="113">
        <v>0.15</v>
      </c>
      <c r="J36" s="112">
        <f>0</f>
        <v>0</v>
      </c>
      <c r="L36" s="37"/>
    </row>
    <row r="37" spans="2:12" s="1" customFormat="1" ht="14.4" hidden="1" customHeight="1">
      <c r="B37" s="37"/>
      <c r="E37" s="101" t="s">
        <v>51</v>
      </c>
      <c r="F37" s="112">
        <f>ROUND((SUM(BI89:BI241)),  2)</f>
        <v>0</v>
      </c>
      <c r="I37" s="113">
        <v>0</v>
      </c>
      <c r="J37" s="112">
        <f>0</f>
        <v>0</v>
      </c>
      <c r="L37" s="37"/>
    </row>
    <row r="38" spans="2:12" s="1" customFormat="1" ht="6.9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52</v>
      </c>
      <c r="E39" s="116"/>
      <c r="F39" s="116"/>
      <c r="G39" s="117" t="s">
        <v>53</v>
      </c>
      <c r="H39" s="118" t="s">
        <v>54</v>
      </c>
      <c r="I39" s="119"/>
      <c r="J39" s="120">
        <f>SUM(J30:J37)</f>
        <v>0</v>
      </c>
      <c r="K39" s="121"/>
      <c r="L39" s="37"/>
    </row>
    <row r="40" spans="2:12" s="1" customFormat="1" ht="14.4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" customHeight="1">
      <c r="B45" s="33"/>
      <c r="C45" s="22" t="s">
        <v>93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57" t="str">
        <f>E7</f>
        <v>Venkovní sportovní hřiště</v>
      </c>
      <c r="F48" s="358"/>
      <c r="G48" s="358"/>
      <c r="H48" s="358"/>
      <c r="I48" s="102"/>
      <c r="J48" s="34"/>
      <c r="K48" s="34"/>
      <c r="L48" s="37"/>
    </row>
    <row r="49" spans="2:47" s="1" customFormat="1" ht="12" customHeight="1">
      <c r="B49" s="33"/>
      <c r="C49" s="28" t="s">
        <v>91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0" t="str">
        <f>E9</f>
        <v>SO1 - Sportovní hřiště</v>
      </c>
      <c r="F50" s="329"/>
      <c r="G50" s="329"/>
      <c r="H50" s="329"/>
      <c r="I50" s="102"/>
      <c r="J50" s="34"/>
      <c r="K50" s="34"/>
      <c r="L50" s="37"/>
    </row>
    <row r="51" spans="2:47" s="1" customFormat="1" ht="6.9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23</v>
      </c>
      <c r="D52" s="34"/>
      <c r="E52" s="34"/>
      <c r="F52" s="26" t="str">
        <f>F12</f>
        <v>ul. V Lukách</v>
      </c>
      <c r="G52" s="34"/>
      <c r="H52" s="34"/>
      <c r="I52" s="103" t="s">
        <v>25</v>
      </c>
      <c r="J52" s="54" t="str">
        <f>IF(J12="","",J12)</f>
        <v>22. 1. 2019</v>
      </c>
      <c r="K52" s="34"/>
      <c r="L52" s="37"/>
    </row>
    <row r="53" spans="2:47" s="1" customFormat="1" ht="6.9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65" customHeight="1">
      <c r="B54" s="33"/>
      <c r="C54" s="28" t="s">
        <v>29</v>
      </c>
      <c r="D54" s="34"/>
      <c r="E54" s="34"/>
      <c r="F54" s="26" t="str">
        <f>E15</f>
        <v>MČ Praha 20</v>
      </c>
      <c r="G54" s="34"/>
      <c r="H54" s="34"/>
      <c r="I54" s="103" t="s">
        <v>35</v>
      </c>
      <c r="J54" s="31" t="str">
        <f>E21</f>
        <v>EKIS s.r.o.</v>
      </c>
      <c r="K54" s="34"/>
      <c r="L54" s="37"/>
    </row>
    <row r="55" spans="2:47" s="1" customFormat="1" ht="13.65" customHeight="1">
      <c r="B55" s="33"/>
      <c r="C55" s="28" t="s">
        <v>33</v>
      </c>
      <c r="D55" s="34"/>
      <c r="E55" s="34"/>
      <c r="F55" s="26" t="str">
        <f>IF(E18="","",E18)</f>
        <v>Vyplň údaj</v>
      </c>
      <c r="G55" s="34"/>
      <c r="H55" s="34"/>
      <c r="I55" s="103" t="s">
        <v>38</v>
      </c>
      <c r="J55" s="31" t="str">
        <f>E24</f>
        <v>EKIS s.r.o.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94</v>
      </c>
      <c r="D57" s="129"/>
      <c r="E57" s="129"/>
      <c r="F57" s="129"/>
      <c r="G57" s="129"/>
      <c r="H57" s="129"/>
      <c r="I57" s="130"/>
      <c r="J57" s="131" t="s">
        <v>95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8" customHeight="1">
      <c r="B59" s="33"/>
      <c r="C59" s="132" t="s">
        <v>74</v>
      </c>
      <c r="D59" s="34"/>
      <c r="E59" s="34"/>
      <c r="F59" s="34"/>
      <c r="G59" s="34"/>
      <c r="H59" s="34"/>
      <c r="I59" s="102"/>
      <c r="J59" s="72">
        <f>J89</f>
        <v>0</v>
      </c>
      <c r="K59" s="34"/>
      <c r="L59" s="37"/>
      <c r="AU59" s="16" t="s">
        <v>96</v>
      </c>
    </row>
    <row r="60" spans="2:47" s="7" customFormat="1" ht="24.9" customHeight="1">
      <c r="B60" s="133"/>
      <c r="C60" s="134"/>
      <c r="D60" s="135" t="s">
        <v>97</v>
      </c>
      <c r="E60" s="136"/>
      <c r="F60" s="136"/>
      <c r="G60" s="136"/>
      <c r="H60" s="136"/>
      <c r="I60" s="137"/>
      <c r="J60" s="138">
        <f>J90</f>
        <v>0</v>
      </c>
      <c r="K60" s="134"/>
      <c r="L60" s="139"/>
    </row>
    <row r="61" spans="2:47" s="8" customFormat="1" ht="19.95" customHeight="1">
      <c r="B61" s="140"/>
      <c r="C61" s="141"/>
      <c r="D61" s="142" t="s">
        <v>98</v>
      </c>
      <c r="E61" s="143"/>
      <c r="F61" s="143"/>
      <c r="G61" s="143"/>
      <c r="H61" s="143"/>
      <c r="I61" s="144"/>
      <c r="J61" s="145">
        <f>J91</f>
        <v>0</v>
      </c>
      <c r="K61" s="141"/>
      <c r="L61" s="146"/>
    </row>
    <row r="62" spans="2:47" s="8" customFormat="1" ht="19.95" customHeight="1">
      <c r="B62" s="140"/>
      <c r="C62" s="141"/>
      <c r="D62" s="142" t="s">
        <v>99</v>
      </c>
      <c r="E62" s="143"/>
      <c r="F62" s="143"/>
      <c r="G62" s="143"/>
      <c r="H62" s="143"/>
      <c r="I62" s="144"/>
      <c r="J62" s="145">
        <f>J141</f>
        <v>0</v>
      </c>
      <c r="K62" s="141"/>
      <c r="L62" s="146"/>
    </row>
    <row r="63" spans="2:47" s="8" customFormat="1" ht="19.95" customHeight="1">
      <c r="B63" s="140"/>
      <c r="C63" s="141"/>
      <c r="D63" s="142" t="s">
        <v>100</v>
      </c>
      <c r="E63" s="143"/>
      <c r="F63" s="143"/>
      <c r="G63" s="143"/>
      <c r="H63" s="143"/>
      <c r="I63" s="144"/>
      <c r="J63" s="145">
        <f>J151</f>
        <v>0</v>
      </c>
      <c r="K63" s="141"/>
      <c r="L63" s="146"/>
    </row>
    <row r="64" spans="2:47" s="8" customFormat="1" ht="19.95" customHeight="1">
      <c r="B64" s="140"/>
      <c r="C64" s="141"/>
      <c r="D64" s="142" t="s">
        <v>101</v>
      </c>
      <c r="E64" s="143"/>
      <c r="F64" s="143"/>
      <c r="G64" s="143"/>
      <c r="H64" s="143"/>
      <c r="I64" s="144"/>
      <c r="J64" s="145">
        <f>J171</f>
        <v>0</v>
      </c>
      <c r="K64" s="141"/>
      <c r="L64" s="146"/>
    </row>
    <row r="65" spans="2:12" s="8" customFormat="1" ht="19.95" customHeight="1">
      <c r="B65" s="140"/>
      <c r="C65" s="141"/>
      <c r="D65" s="142" t="s">
        <v>102</v>
      </c>
      <c r="E65" s="143"/>
      <c r="F65" s="143"/>
      <c r="G65" s="143"/>
      <c r="H65" s="143"/>
      <c r="I65" s="144"/>
      <c r="J65" s="145">
        <f>J174</f>
        <v>0</v>
      </c>
      <c r="K65" s="141"/>
      <c r="L65" s="146"/>
    </row>
    <row r="66" spans="2:12" s="8" customFormat="1" ht="19.95" customHeight="1">
      <c r="B66" s="140"/>
      <c r="C66" s="141"/>
      <c r="D66" s="142" t="s">
        <v>103</v>
      </c>
      <c r="E66" s="143"/>
      <c r="F66" s="143"/>
      <c r="G66" s="143"/>
      <c r="H66" s="143"/>
      <c r="I66" s="144"/>
      <c r="J66" s="145">
        <f>J191</f>
        <v>0</v>
      </c>
      <c r="K66" s="141"/>
      <c r="L66" s="146"/>
    </row>
    <row r="67" spans="2:12" s="8" customFormat="1" ht="19.95" customHeight="1">
      <c r="B67" s="140"/>
      <c r="C67" s="141"/>
      <c r="D67" s="142" t="s">
        <v>104</v>
      </c>
      <c r="E67" s="143"/>
      <c r="F67" s="143"/>
      <c r="G67" s="143"/>
      <c r="H67" s="143"/>
      <c r="I67" s="144"/>
      <c r="J67" s="145">
        <f>J201</f>
        <v>0</v>
      </c>
      <c r="K67" s="141"/>
      <c r="L67" s="146"/>
    </row>
    <row r="68" spans="2:12" s="8" customFormat="1" ht="19.95" customHeight="1">
      <c r="B68" s="140"/>
      <c r="C68" s="141"/>
      <c r="D68" s="142" t="s">
        <v>105</v>
      </c>
      <c r="E68" s="143"/>
      <c r="F68" s="143"/>
      <c r="G68" s="143"/>
      <c r="H68" s="143"/>
      <c r="I68" s="144"/>
      <c r="J68" s="145">
        <f>J234</f>
        <v>0</v>
      </c>
      <c r="K68" s="141"/>
      <c r="L68" s="146"/>
    </row>
    <row r="69" spans="2:12" s="8" customFormat="1" ht="19.95" customHeight="1">
      <c r="B69" s="140"/>
      <c r="C69" s="141"/>
      <c r="D69" s="142" t="s">
        <v>106</v>
      </c>
      <c r="E69" s="143"/>
      <c r="F69" s="143"/>
      <c r="G69" s="143"/>
      <c r="H69" s="143"/>
      <c r="I69" s="144"/>
      <c r="J69" s="145">
        <f>J240</f>
        <v>0</v>
      </c>
      <c r="K69" s="141"/>
      <c r="L69" s="146"/>
    </row>
    <row r="70" spans="2:12" s="1" customFormat="1" ht="21.75" customHeight="1">
      <c r="B70" s="33"/>
      <c r="C70" s="34"/>
      <c r="D70" s="34"/>
      <c r="E70" s="34"/>
      <c r="F70" s="34"/>
      <c r="G70" s="34"/>
      <c r="H70" s="34"/>
      <c r="I70" s="102"/>
      <c r="J70" s="34"/>
      <c r="K70" s="34"/>
      <c r="L70" s="37"/>
    </row>
    <row r="71" spans="2:12" s="1" customFormat="1" ht="6.9" customHeight="1">
      <c r="B71" s="45"/>
      <c r="C71" s="46"/>
      <c r="D71" s="46"/>
      <c r="E71" s="46"/>
      <c r="F71" s="46"/>
      <c r="G71" s="46"/>
      <c r="H71" s="46"/>
      <c r="I71" s="124"/>
      <c r="J71" s="46"/>
      <c r="K71" s="46"/>
      <c r="L71" s="37"/>
    </row>
    <row r="75" spans="2:12" s="1" customFormat="1" ht="6.9" customHeight="1">
      <c r="B75" s="47"/>
      <c r="C75" s="48"/>
      <c r="D75" s="48"/>
      <c r="E75" s="48"/>
      <c r="F75" s="48"/>
      <c r="G75" s="48"/>
      <c r="H75" s="48"/>
      <c r="I75" s="127"/>
      <c r="J75" s="48"/>
      <c r="K75" s="48"/>
      <c r="L75" s="37"/>
    </row>
    <row r="76" spans="2:12" s="1" customFormat="1" ht="24.9" customHeight="1">
      <c r="B76" s="33"/>
      <c r="C76" s="22" t="s">
        <v>107</v>
      </c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6.9" customHeight="1">
      <c r="B77" s="33"/>
      <c r="C77" s="34"/>
      <c r="D77" s="34"/>
      <c r="E77" s="34"/>
      <c r="F77" s="34"/>
      <c r="G77" s="34"/>
      <c r="H77" s="34"/>
      <c r="I77" s="102"/>
      <c r="J77" s="34"/>
      <c r="K77" s="34"/>
      <c r="L77" s="37"/>
    </row>
    <row r="78" spans="2:12" s="1" customFormat="1" ht="12" customHeight="1">
      <c r="B78" s="33"/>
      <c r="C78" s="28" t="s">
        <v>16</v>
      </c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6.5" customHeight="1">
      <c r="B79" s="33"/>
      <c r="C79" s="34"/>
      <c r="D79" s="34"/>
      <c r="E79" s="357" t="str">
        <f>E7</f>
        <v>Venkovní sportovní hřiště</v>
      </c>
      <c r="F79" s="358"/>
      <c r="G79" s="358"/>
      <c r="H79" s="358"/>
      <c r="I79" s="102"/>
      <c r="J79" s="34"/>
      <c r="K79" s="34"/>
      <c r="L79" s="37"/>
    </row>
    <row r="80" spans="2:12" s="1" customFormat="1" ht="12" customHeight="1">
      <c r="B80" s="33"/>
      <c r="C80" s="28" t="s">
        <v>91</v>
      </c>
      <c r="D80" s="34"/>
      <c r="E80" s="34"/>
      <c r="F80" s="34"/>
      <c r="G80" s="34"/>
      <c r="H80" s="34"/>
      <c r="I80" s="102"/>
      <c r="J80" s="34"/>
      <c r="K80" s="34"/>
      <c r="L80" s="37"/>
    </row>
    <row r="81" spans="2:65" s="1" customFormat="1" ht="16.5" customHeight="1">
      <c r="B81" s="33"/>
      <c r="C81" s="34"/>
      <c r="D81" s="34"/>
      <c r="E81" s="330" t="str">
        <f>E9</f>
        <v>SO1 - Sportovní hřiště</v>
      </c>
      <c r="F81" s="329"/>
      <c r="G81" s="329"/>
      <c r="H81" s="329"/>
      <c r="I81" s="102"/>
      <c r="J81" s="34"/>
      <c r="K81" s="34"/>
      <c r="L81" s="37"/>
    </row>
    <row r="82" spans="2:65" s="1" customFormat="1" ht="6.9" customHeight="1">
      <c r="B82" s="33"/>
      <c r="C82" s="34"/>
      <c r="D82" s="34"/>
      <c r="E82" s="34"/>
      <c r="F82" s="34"/>
      <c r="G82" s="34"/>
      <c r="H82" s="34"/>
      <c r="I82" s="102"/>
      <c r="J82" s="34"/>
      <c r="K82" s="34"/>
      <c r="L82" s="37"/>
    </row>
    <row r="83" spans="2:65" s="1" customFormat="1" ht="12" customHeight="1">
      <c r="B83" s="33"/>
      <c r="C83" s="28" t="s">
        <v>23</v>
      </c>
      <c r="D83" s="34"/>
      <c r="E83" s="34"/>
      <c r="F83" s="26" t="str">
        <f>F12</f>
        <v>ul. V Lukách</v>
      </c>
      <c r="G83" s="34"/>
      <c r="H83" s="34"/>
      <c r="I83" s="103" t="s">
        <v>25</v>
      </c>
      <c r="J83" s="54" t="str">
        <f>IF(J12="","",J12)</f>
        <v>22. 1. 2019</v>
      </c>
      <c r="K83" s="34"/>
      <c r="L83" s="37"/>
    </row>
    <row r="84" spans="2:65" s="1" customFormat="1" ht="6.9" customHeight="1">
      <c r="B84" s="33"/>
      <c r="C84" s="34"/>
      <c r="D84" s="34"/>
      <c r="E84" s="34"/>
      <c r="F84" s="34"/>
      <c r="G84" s="34"/>
      <c r="H84" s="34"/>
      <c r="I84" s="102"/>
      <c r="J84" s="34"/>
      <c r="K84" s="34"/>
      <c r="L84" s="37"/>
    </row>
    <row r="85" spans="2:65" s="1" customFormat="1" ht="13.65" customHeight="1">
      <c r="B85" s="33"/>
      <c r="C85" s="28" t="s">
        <v>29</v>
      </c>
      <c r="D85" s="34"/>
      <c r="E85" s="34"/>
      <c r="F85" s="26" t="str">
        <f>E15</f>
        <v>MČ Praha 20</v>
      </c>
      <c r="G85" s="34"/>
      <c r="H85" s="34"/>
      <c r="I85" s="103" t="s">
        <v>35</v>
      </c>
      <c r="J85" s="31" t="str">
        <f>E21</f>
        <v>EKIS s.r.o.</v>
      </c>
      <c r="K85" s="34"/>
      <c r="L85" s="37"/>
    </row>
    <row r="86" spans="2:65" s="1" customFormat="1" ht="13.65" customHeight="1">
      <c r="B86" s="33"/>
      <c r="C86" s="28" t="s">
        <v>33</v>
      </c>
      <c r="D86" s="34"/>
      <c r="E86" s="34"/>
      <c r="F86" s="26" t="str">
        <f>IF(E18="","",E18)</f>
        <v>Vyplň údaj</v>
      </c>
      <c r="G86" s="34"/>
      <c r="H86" s="34"/>
      <c r="I86" s="103" t="s">
        <v>38</v>
      </c>
      <c r="J86" s="31" t="str">
        <f>E24</f>
        <v>EKIS s.r.o.</v>
      </c>
      <c r="K86" s="34"/>
      <c r="L86" s="37"/>
    </row>
    <row r="87" spans="2:65" s="1" customFormat="1" ht="10.35" customHeight="1">
      <c r="B87" s="33"/>
      <c r="C87" s="34"/>
      <c r="D87" s="34"/>
      <c r="E87" s="34"/>
      <c r="F87" s="34"/>
      <c r="G87" s="34"/>
      <c r="H87" s="34"/>
      <c r="I87" s="102"/>
      <c r="J87" s="34"/>
      <c r="K87" s="34"/>
      <c r="L87" s="37"/>
    </row>
    <row r="88" spans="2:65" s="9" customFormat="1" ht="29.25" customHeight="1">
      <c r="B88" s="147"/>
      <c r="C88" s="148" t="s">
        <v>108</v>
      </c>
      <c r="D88" s="149" t="s">
        <v>61</v>
      </c>
      <c r="E88" s="149" t="s">
        <v>57</v>
      </c>
      <c r="F88" s="149" t="s">
        <v>58</v>
      </c>
      <c r="G88" s="149" t="s">
        <v>109</v>
      </c>
      <c r="H88" s="149" t="s">
        <v>110</v>
      </c>
      <c r="I88" s="150" t="s">
        <v>111</v>
      </c>
      <c r="J88" s="149" t="s">
        <v>95</v>
      </c>
      <c r="K88" s="151" t="s">
        <v>112</v>
      </c>
      <c r="L88" s="152"/>
      <c r="M88" s="63" t="s">
        <v>20</v>
      </c>
      <c r="N88" s="64" t="s">
        <v>46</v>
      </c>
      <c r="O88" s="64" t="s">
        <v>113</v>
      </c>
      <c r="P88" s="64" t="s">
        <v>114</v>
      </c>
      <c r="Q88" s="64" t="s">
        <v>115</v>
      </c>
      <c r="R88" s="64" t="s">
        <v>116</v>
      </c>
      <c r="S88" s="64" t="s">
        <v>117</v>
      </c>
      <c r="T88" s="65" t="s">
        <v>118</v>
      </c>
    </row>
    <row r="89" spans="2:65" s="1" customFormat="1" ht="22.8" customHeight="1">
      <c r="B89" s="33"/>
      <c r="C89" s="70" t="s">
        <v>119</v>
      </c>
      <c r="D89" s="34"/>
      <c r="E89" s="34"/>
      <c r="F89" s="34"/>
      <c r="G89" s="34"/>
      <c r="H89" s="34"/>
      <c r="I89" s="102"/>
      <c r="J89" s="153">
        <f>BK89</f>
        <v>0</v>
      </c>
      <c r="K89" s="34"/>
      <c r="L89" s="37"/>
      <c r="M89" s="66"/>
      <c r="N89" s="67"/>
      <c r="O89" s="67"/>
      <c r="P89" s="154">
        <f>P90</f>
        <v>0</v>
      </c>
      <c r="Q89" s="67"/>
      <c r="R89" s="154">
        <f>R90</f>
        <v>652.56512900000007</v>
      </c>
      <c r="S89" s="67"/>
      <c r="T89" s="155">
        <f>T90</f>
        <v>9.4370000000000012</v>
      </c>
      <c r="AT89" s="16" t="s">
        <v>75</v>
      </c>
      <c r="AU89" s="16" t="s">
        <v>96</v>
      </c>
      <c r="BK89" s="156">
        <f>BK90</f>
        <v>0</v>
      </c>
    </row>
    <row r="90" spans="2:65" s="10" customFormat="1" ht="25.95" customHeight="1">
      <c r="B90" s="157"/>
      <c r="C90" s="158"/>
      <c r="D90" s="159" t="s">
        <v>75</v>
      </c>
      <c r="E90" s="160" t="s">
        <v>120</v>
      </c>
      <c r="F90" s="160" t="s">
        <v>121</v>
      </c>
      <c r="G90" s="158"/>
      <c r="H90" s="158"/>
      <c r="I90" s="161"/>
      <c r="J90" s="162">
        <f>BK90</f>
        <v>0</v>
      </c>
      <c r="K90" s="158"/>
      <c r="L90" s="163"/>
      <c r="M90" s="164"/>
      <c r="N90" s="165"/>
      <c r="O90" s="165"/>
      <c r="P90" s="166">
        <f>P91+P141+P151+P171+P174+P191+P201+P234+P240</f>
        <v>0</v>
      </c>
      <c r="Q90" s="165"/>
      <c r="R90" s="166">
        <f>R91+R141+R151+R171+R174+R191+R201+R234+R240</f>
        <v>652.56512900000007</v>
      </c>
      <c r="S90" s="165"/>
      <c r="T90" s="167">
        <f>T91+T141+T151+T171+T174+T191+T201+T234+T240</f>
        <v>9.4370000000000012</v>
      </c>
      <c r="AR90" s="168" t="s">
        <v>22</v>
      </c>
      <c r="AT90" s="169" t="s">
        <v>75</v>
      </c>
      <c r="AU90" s="169" t="s">
        <v>76</v>
      </c>
      <c r="AY90" s="168" t="s">
        <v>122</v>
      </c>
      <c r="BK90" s="170">
        <f>BK91+BK141+BK151+BK171+BK174+BK191+BK201+BK234+BK240</f>
        <v>0</v>
      </c>
    </row>
    <row r="91" spans="2:65" s="10" customFormat="1" ht="22.8" customHeight="1">
      <c r="B91" s="157"/>
      <c r="C91" s="158"/>
      <c r="D91" s="159" t="s">
        <v>75</v>
      </c>
      <c r="E91" s="171" t="s">
        <v>22</v>
      </c>
      <c r="F91" s="171" t="s">
        <v>123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SUM(P92:P140)</f>
        <v>0</v>
      </c>
      <c r="Q91" s="165"/>
      <c r="R91" s="166">
        <f>SUM(R92:R140)</f>
        <v>0.51870099999999997</v>
      </c>
      <c r="S91" s="165"/>
      <c r="T91" s="167">
        <f>SUM(T92:T140)</f>
        <v>9.3550000000000004</v>
      </c>
      <c r="AR91" s="168" t="s">
        <v>22</v>
      </c>
      <c r="AT91" s="169" t="s">
        <v>75</v>
      </c>
      <c r="AU91" s="169" t="s">
        <v>22</v>
      </c>
      <c r="AY91" s="168" t="s">
        <v>122</v>
      </c>
      <c r="BK91" s="170">
        <f>SUM(BK92:BK140)</f>
        <v>0</v>
      </c>
    </row>
    <row r="92" spans="2:65" s="1" customFormat="1" ht="22.5" customHeight="1">
      <c r="B92" s="33"/>
      <c r="C92" s="173" t="s">
        <v>22</v>
      </c>
      <c r="D92" s="173" t="s">
        <v>124</v>
      </c>
      <c r="E92" s="174" t="s">
        <v>125</v>
      </c>
      <c r="F92" s="175" t="s">
        <v>126</v>
      </c>
      <c r="G92" s="176" t="s">
        <v>127</v>
      </c>
      <c r="H92" s="177">
        <v>227.7</v>
      </c>
      <c r="I92" s="178"/>
      <c r="J92" s="179">
        <f>ROUND(I92*H92,2)</f>
        <v>0</v>
      </c>
      <c r="K92" s="175" t="s">
        <v>128</v>
      </c>
      <c r="L92" s="37"/>
      <c r="M92" s="180" t="s">
        <v>20</v>
      </c>
      <c r="N92" s="181" t="s">
        <v>47</v>
      </c>
      <c r="O92" s="59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16" t="s">
        <v>129</v>
      </c>
      <c r="AT92" s="16" t="s">
        <v>124</v>
      </c>
      <c r="AU92" s="16" t="s">
        <v>85</v>
      </c>
      <c r="AY92" s="16" t="s">
        <v>122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22</v>
      </c>
      <c r="BK92" s="184">
        <f>ROUND(I92*H92,2)</f>
        <v>0</v>
      </c>
      <c r="BL92" s="16" t="s">
        <v>129</v>
      </c>
      <c r="BM92" s="16" t="s">
        <v>130</v>
      </c>
    </row>
    <row r="93" spans="2:65" s="1" customFormat="1" ht="16.5" customHeight="1">
      <c r="B93" s="33"/>
      <c r="C93" s="173" t="s">
        <v>85</v>
      </c>
      <c r="D93" s="173" t="s">
        <v>124</v>
      </c>
      <c r="E93" s="174" t="s">
        <v>131</v>
      </c>
      <c r="F93" s="175" t="s">
        <v>132</v>
      </c>
      <c r="G93" s="176" t="s">
        <v>133</v>
      </c>
      <c r="H93" s="177">
        <v>31</v>
      </c>
      <c r="I93" s="178"/>
      <c r="J93" s="179">
        <f>ROUND(I93*H93,2)</f>
        <v>0</v>
      </c>
      <c r="K93" s="175" t="s">
        <v>134</v>
      </c>
      <c r="L93" s="37"/>
      <c r="M93" s="180" t="s">
        <v>20</v>
      </c>
      <c r="N93" s="181" t="s">
        <v>47</v>
      </c>
      <c r="O93" s="59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16" t="s">
        <v>129</v>
      </c>
      <c r="AT93" s="16" t="s">
        <v>124</v>
      </c>
      <c r="AU93" s="16" t="s">
        <v>85</v>
      </c>
      <c r="AY93" s="16" t="s">
        <v>122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22</v>
      </c>
      <c r="BK93" s="184">
        <f>ROUND(I93*H93,2)</f>
        <v>0</v>
      </c>
      <c r="BL93" s="16" t="s">
        <v>129</v>
      </c>
      <c r="BM93" s="16" t="s">
        <v>135</v>
      </c>
    </row>
    <row r="94" spans="2:65" s="1" customFormat="1" ht="16.5" customHeight="1">
      <c r="B94" s="33"/>
      <c r="C94" s="173" t="s">
        <v>136</v>
      </c>
      <c r="D94" s="173" t="s">
        <v>124</v>
      </c>
      <c r="E94" s="174" t="s">
        <v>137</v>
      </c>
      <c r="F94" s="175" t="s">
        <v>138</v>
      </c>
      <c r="G94" s="176" t="s">
        <v>133</v>
      </c>
      <c r="H94" s="177">
        <v>31</v>
      </c>
      <c r="I94" s="178"/>
      <c r="J94" s="179">
        <f>ROUND(I94*H94,2)</f>
        <v>0</v>
      </c>
      <c r="K94" s="175" t="s">
        <v>134</v>
      </c>
      <c r="L94" s="37"/>
      <c r="M94" s="180" t="s">
        <v>20</v>
      </c>
      <c r="N94" s="181" t="s">
        <v>47</v>
      </c>
      <c r="O94" s="59"/>
      <c r="P94" s="182">
        <f>O94*H94</f>
        <v>0</v>
      </c>
      <c r="Q94" s="182">
        <v>8.0000000000000007E-5</v>
      </c>
      <c r="R94" s="182">
        <f>Q94*H94</f>
        <v>2.48E-3</v>
      </c>
      <c r="S94" s="182">
        <v>0</v>
      </c>
      <c r="T94" s="183">
        <f>S94*H94</f>
        <v>0</v>
      </c>
      <c r="AR94" s="16" t="s">
        <v>129</v>
      </c>
      <c r="AT94" s="16" t="s">
        <v>124</v>
      </c>
      <c r="AU94" s="16" t="s">
        <v>85</v>
      </c>
      <c r="AY94" s="16" t="s">
        <v>122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22</v>
      </c>
      <c r="BK94" s="184">
        <f>ROUND(I94*H94,2)</f>
        <v>0</v>
      </c>
      <c r="BL94" s="16" t="s">
        <v>129</v>
      </c>
      <c r="BM94" s="16" t="s">
        <v>139</v>
      </c>
    </row>
    <row r="95" spans="2:65" s="1" customFormat="1" ht="22.5" customHeight="1">
      <c r="B95" s="33"/>
      <c r="C95" s="173" t="s">
        <v>129</v>
      </c>
      <c r="D95" s="173" t="s">
        <v>124</v>
      </c>
      <c r="E95" s="174" t="s">
        <v>140</v>
      </c>
      <c r="F95" s="175" t="s">
        <v>141</v>
      </c>
      <c r="G95" s="176" t="s">
        <v>127</v>
      </c>
      <c r="H95" s="177">
        <v>12</v>
      </c>
      <c r="I95" s="178"/>
      <c r="J95" s="179">
        <f>ROUND(I95*H95,2)</f>
        <v>0</v>
      </c>
      <c r="K95" s="175" t="s">
        <v>134</v>
      </c>
      <c r="L95" s="37"/>
      <c r="M95" s="180" t="s">
        <v>20</v>
      </c>
      <c r="N95" s="181" t="s">
        <v>47</v>
      </c>
      <c r="O95" s="59"/>
      <c r="P95" s="182">
        <f>O95*H95</f>
        <v>0</v>
      </c>
      <c r="Q95" s="182">
        <v>0</v>
      </c>
      <c r="R95" s="182">
        <f>Q95*H95</f>
        <v>0</v>
      </c>
      <c r="S95" s="182">
        <v>0.26</v>
      </c>
      <c r="T95" s="183">
        <f>S95*H95</f>
        <v>3.12</v>
      </c>
      <c r="AR95" s="16" t="s">
        <v>129</v>
      </c>
      <c r="AT95" s="16" t="s">
        <v>124</v>
      </c>
      <c r="AU95" s="16" t="s">
        <v>85</v>
      </c>
      <c r="AY95" s="16" t="s">
        <v>122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22</v>
      </c>
      <c r="BK95" s="184">
        <f>ROUND(I95*H95,2)</f>
        <v>0</v>
      </c>
      <c r="BL95" s="16" t="s">
        <v>129</v>
      </c>
      <c r="BM95" s="16" t="s">
        <v>142</v>
      </c>
    </row>
    <row r="96" spans="2:65" s="1" customFormat="1" ht="22.5" customHeight="1">
      <c r="B96" s="33"/>
      <c r="C96" s="173" t="s">
        <v>143</v>
      </c>
      <c r="D96" s="173" t="s">
        <v>124</v>
      </c>
      <c r="E96" s="174" t="s">
        <v>144</v>
      </c>
      <c r="F96" s="175" t="s">
        <v>145</v>
      </c>
      <c r="G96" s="176" t="s">
        <v>146</v>
      </c>
      <c r="H96" s="177">
        <v>21.5</v>
      </c>
      <c r="I96" s="178"/>
      <c r="J96" s="179">
        <f>ROUND(I96*H96,2)</f>
        <v>0</v>
      </c>
      <c r="K96" s="175" t="s">
        <v>134</v>
      </c>
      <c r="L96" s="37"/>
      <c r="M96" s="180" t="s">
        <v>20</v>
      </c>
      <c r="N96" s="181" t="s">
        <v>47</v>
      </c>
      <c r="O96" s="59"/>
      <c r="P96" s="182">
        <f>O96*H96</f>
        <v>0</v>
      </c>
      <c r="Q96" s="182">
        <v>0</v>
      </c>
      <c r="R96" s="182">
        <f>Q96*H96</f>
        <v>0</v>
      </c>
      <c r="S96" s="182">
        <v>0.28999999999999998</v>
      </c>
      <c r="T96" s="183">
        <f>S96*H96</f>
        <v>6.2349999999999994</v>
      </c>
      <c r="AR96" s="16" t="s">
        <v>129</v>
      </c>
      <c r="AT96" s="16" t="s">
        <v>124</v>
      </c>
      <c r="AU96" s="16" t="s">
        <v>85</v>
      </c>
      <c r="AY96" s="16" t="s">
        <v>122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22</v>
      </c>
      <c r="BK96" s="184">
        <f>ROUND(I96*H96,2)</f>
        <v>0</v>
      </c>
      <c r="BL96" s="16" t="s">
        <v>129</v>
      </c>
      <c r="BM96" s="16" t="s">
        <v>147</v>
      </c>
    </row>
    <row r="97" spans="2:65" s="11" customFormat="1" ht="10.199999999999999">
      <c r="B97" s="185"/>
      <c r="C97" s="186"/>
      <c r="D97" s="187" t="s">
        <v>148</v>
      </c>
      <c r="E97" s="188" t="s">
        <v>20</v>
      </c>
      <c r="F97" s="189" t="s">
        <v>149</v>
      </c>
      <c r="G97" s="186"/>
      <c r="H97" s="190">
        <v>21.5</v>
      </c>
      <c r="I97" s="191"/>
      <c r="J97" s="186"/>
      <c r="K97" s="186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148</v>
      </c>
      <c r="AU97" s="196" t="s">
        <v>85</v>
      </c>
      <c r="AV97" s="11" t="s">
        <v>85</v>
      </c>
      <c r="AW97" s="11" t="s">
        <v>37</v>
      </c>
      <c r="AX97" s="11" t="s">
        <v>22</v>
      </c>
      <c r="AY97" s="196" t="s">
        <v>122</v>
      </c>
    </row>
    <row r="98" spans="2:65" s="1" customFormat="1" ht="22.5" customHeight="1">
      <c r="B98" s="33"/>
      <c r="C98" s="173" t="s">
        <v>150</v>
      </c>
      <c r="D98" s="173" t="s">
        <v>124</v>
      </c>
      <c r="E98" s="174" t="s">
        <v>151</v>
      </c>
      <c r="F98" s="175" t="s">
        <v>152</v>
      </c>
      <c r="G98" s="176" t="s">
        <v>153</v>
      </c>
      <c r="H98" s="177">
        <v>146.4</v>
      </c>
      <c r="I98" s="178"/>
      <c r="J98" s="179">
        <f>ROUND(I98*H98,2)</f>
        <v>0</v>
      </c>
      <c r="K98" s="175" t="s">
        <v>134</v>
      </c>
      <c r="L98" s="37"/>
      <c r="M98" s="180" t="s">
        <v>20</v>
      </c>
      <c r="N98" s="181" t="s">
        <v>47</v>
      </c>
      <c r="O98" s="59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6" t="s">
        <v>129</v>
      </c>
      <c r="AT98" s="16" t="s">
        <v>124</v>
      </c>
      <c r="AU98" s="16" t="s">
        <v>85</v>
      </c>
      <c r="AY98" s="16" t="s">
        <v>122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22</v>
      </c>
      <c r="BK98" s="184">
        <f>ROUND(I98*H98,2)</f>
        <v>0</v>
      </c>
      <c r="BL98" s="16" t="s">
        <v>129</v>
      </c>
      <c r="BM98" s="16" t="s">
        <v>154</v>
      </c>
    </row>
    <row r="99" spans="2:65" s="11" customFormat="1" ht="10.199999999999999">
      <c r="B99" s="185"/>
      <c r="C99" s="186"/>
      <c r="D99" s="187" t="s">
        <v>148</v>
      </c>
      <c r="E99" s="188" t="s">
        <v>20</v>
      </c>
      <c r="F99" s="189" t="s">
        <v>155</v>
      </c>
      <c r="G99" s="186"/>
      <c r="H99" s="190">
        <v>146.4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148</v>
      </c>
      <c r="AU99" s="196" t="s">
        <v>85</v>
      </c>
      <c r="AV99" s="11" t="s">
        <v>85</v>
      </c>
      <c r="AW99" s="11" t="s">
        <v>37</v>
      </c>
      <c r="AX99" s="11" t="s">
        <v>22</v>
      </c>
      <c r="AY99" s="196" t="s">
        <v>122</v>
      </c>
    </row>
    <row r="100" spans="2:65" s="1" customFormat="1" ht="16.5" customHeight="1">
      <c r="B100" s="33"/>
      <c r="C100" s="173" t="s">
        <v>156</v>
      </c>
      <c r="D100" s="173" t="s">
        <v>124</v>
      </c>
      <c r="E100" s="174" t="s">
        <v>157</v>
      </c>
      <c r="F100" s="175" t="s">
        <v>158</v>
      </c>
      <c r="G100" s="176" t="s">
        <v>153</v>
      </c>
      <c r="H100" s="177">
        <v>189</v>
      </c>
      <c r="I100" s="178"/>
      <c r="J100" s="179">
        <f>ROUND(I100*H100,2)</f>
        <v>0</v>
      </c>
      <c r="K100" s="175" t="s">
        <v>134</v>
      </c>
      <c r="L100" s="37"/>
      <c r="M100" s="180" t="s">
        <v>20</v>
      </c>
      <c r="N100" s="181" t="s">
        <v>47</v>
      </c>
      <c r="O100" s="59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16" t="s">
        <v>129</v>
      </c>
      <c r="AT100" s="16" t="s">
        <v>124</v>
      </c>
      <c r="AU100" s="16" t="s">
        <v>85</v>
      </c>
      <c r="AY100" s="16" t="s">
        <v>122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22</v>
      </c>
      <c r="BK100" s="184">
        <f>ROUND(I100*H100,2)</f>
        <v>0</v>
      </c>
      <c r="BL100" s="16" t="s">
        <v>129</v>
      </c>
      <c r="BM100" s="16" t="s">
        <v>159</v>
      </c>
    </row>
    <row r="101" spans="2:65" s="1" customFormat="1" ht="22.5" customHeight="1">
      <c r="B101" s="33"/>
      <c r="C101" s="173" t="s">
        <v>160</v>
      </c>
      <c r="D101" s="173" t="s">
        <v>124</v>
      </c>
      <c r="E101" s="174" t="s">
        <v>161</v>
      </c>
      <c r="F101" s="175" t="s">
        <v>162</v>
      </c>
      <c r="G101" s="176" t="s">
        <v>153</v>
      </c>
      <c r="H101" s="177">
        <v>189</v>
      </c>
      <c r="I101" s="178"/>
      <c r="J101" s="179">
        <f>ROUND(I101*H101,2)</f>
        <v>0</v>
      </c>
      <c r="K101" s="175" t="s">
        <v>134</v>
      </c>
      <c r="L101" s="37"/>
      <c r="M101" s="180" t="s">
        <v>20</v>
      </c>
      <c r="N101" s="181" t="s">
        <v>47</v>
      </c>
      <c r="O101" s="59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16" t="s">
        <v>129</v>
      </c>
      <c r="AT101" s="16" t="s">
        <v>124</v>
      </c>
      <c r="AU101" s="16" t="s">
        <v>85</v>
      </c>
      <c r="AY101" s="16" t="s">
        <v>122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22</v>
      </c>
      <c r="BK101" s="184">
        <f>ROUND(I101*H101,2)</f>
        <v>0</v>
      </c>
      <c r="BL101" s="16" t="s">
        <v>129</v>
      </c>
      <c r="BM101" s="16" t="s">
        <v>163</v>
      </c>
    </row>
    <row r="102" spans="2:65" s="1" customFormat="1" ht="16.5" customHeight="1">
      <c r="B102" s="33"/>
      <c r="C102" s="173" t="s">
        <v>164</v>
      </c>
      <c r="D102" s="173" t="s">
        <v>124</v>
      </c>
      <c r="E102" s="174" t="s">
        <v>165</v>
      </c>
      <c r="F102" s="175" t="s">
        <v>166</v>
      </c>
      <c r="G102" s="176" t="s">
        <v>153</v>
      </c>
      <c r="H102" s="177">
        <v>181.95</v>
      </c>
      <c r="I102" s="178"/>
      <c r="J102" s="179">
        <f>ROUND(I102*H102,2)</f>
        <v>0</v>
      </c>
      <c r="K102" s="175" t="s">
        <v>128</v>
      </c>
      <c r="L102" s="37"/>
      <c r="M102" s="180" t="s">
        <v>20</v>
      </c>
      <c r="N102" s="181" t="s">
        <v>47</v>
      </c>
      <c r="O102" s="59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6" t="s">
        <v>129</v>
      </c>
      <c r="AT102" s="16" t="s">
        <v>124</v>
      </c>
      <c r="AU102" s="16" t="s">
        <v>85</v>
      </c>
      <c r="AY102" s="16" t="s">
        <v>122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22</v>
      </c>
      <c r="BK102" s="184">
        <f>ROUND(I102*H102,2)</f>
        <v>0</v>
      </c>
      <c r="BL102" s="16" t="s">
        <v>129</v>
      </c>
      <c r="BM102" s="16" t="s">
        <v>167</v>
      </c>
    </row>
    <row r="103" spans="2:65" s="12" customFormat="1" ht="10.199999999999999">
      <c r="B103" s="197"/>
      <c r="C103" s="198"/>
      <c r="D103" s="187" t="s">
        <v>148</v>
      </c>
      <c r="E103" s="199" t="s">
        <v>20</v>
      </c>
      <c r="F103" s="200" t="s">
        <v>168</v>
      </c>
      <c r="G103" s="198"/>
      <c r="H103" s="199" t="s">
        <v>20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148</v>
      </c>
      <c r="AU103" s="206" t="s">
        <v>85</v>
      </c>
      <c r="AV103" s="12" t="s">
        <v>22</v>
      </c>
      <c r="AW103" s="12" t="s">
        <v>37</v>
      </c>
      <c r="AX103" s="12" t="s">
        <v>76</v>
      </c>
      <c r="AY103" s="206" t="s">
        <v>122</v>
      </c>
    </row>
    <row r="104" spans="2:65" s="11" customFormat="1" ht="10.199999999999999">
      <c r="B104" s="185"/>
      <c r="C104" s="186"/>
      <c r="D104" s="187" t="s">
        <v>148</v>
      </c>
      <c r="E104" s="188" t="s">
        <v>20</v>
      </c>
      <c r="F104" s="189" t="s">
        <v>169</v>
      </c>
      <c r="G104" s="186"/>
      <c r="H104" s="190">
        <v>181.95</v>
      </c>
      <c r="I104" s="191"/>
      <c r="J104" s="186"/>
      <c r="K104" s="186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148</v>
      </c>
      <c r="AU104" s="196" t="s">
        <v>85</v>
      </c>
      <c r="AV104" s="11" t="s">
        <v>85</v>
      </c>
      <c r="AW104" s="11" t="s">
        <v>37</v>
      </c>
      <c r="AX104" s="11" t="s">
        <v>22</v>
      </c>
      <c r="AY104" s="196" t="s">
        <v>122</v>
      </c>
    </row>
    <row r="105" spans="2:65" s="1" customFormat="1" ht="22.5" customHeight="1">
      <c r="B105" s="33"/>
      <c r="C105" s="173" t="s">
        <v>27</v>
      </c>
      <c r="D105" s="173" t="s">
        <v>124</v>
      </c>
      <c r="E105" s="174" t="s">
        <v>170</v>
      </c>
      <c r="F105" s="175" t="s">
        <v>171</v>
      </c>
      <c r="G105" s="176" t="s">
        <v>153</v>
      </c>
      <c r="H105" s="177">
        <v>181.95</v>
      </c>
      <c r="I105" s="178"/>
      <c r="J105" s="179">
        <f>ROUND(I105*H105,2)</f>
        <v>0</v>
      </c>
      <c r="K105" s="175" t="s">
        <v>128</v>
      </c>
      <c r="L105" s="37"/>
      <c r="M105" s="180" t="s">
        <v>20</v>
      </c>
      <c r="N105" s="181" t="s">
        <v>47</v>
      </c>
      <c r="O105" s="59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16" t="s">
        <v>129</v>
      </c>
      <c r="AT105" s="16" t="s">
        <v>124</v>
      </c>
      <c r="AU105" s="16" t="s">
        <v>85</v>
      </c>
      <c r="AY105" s="16" t="s">
        <v>122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22</v>
      </c>
      <c r="BK105" s="184">
        <f>ROUND(I105*H105,2)</f>
        <v>0</v>
      </c>
      <c r="BL105" s="16" t="s">
        <v>129</v>
      </c>
      <c r="BM105" s="16" t="s">
        <v>172</v>
      </c>
    </row>
    <row r="106" spans="2:65" s="1" customFormat="1" ht="22.5" customHeight="1">
      <c r="B106" s="33"/>
      <c r="C106" s="173" t="s">
        <v>173</v>
      </c>
      <c r="D106" s="173" t="s">
        <v>124</v>
      </c>
      <c r="E106" s="174" t="s">
        <v>174</v>
      </c>
      <c r="F106" s="175" t="s">
        <v>175</v>
      </c>
      <c r="G106" s="176" t="s">
        <v>153</v>
      </c>
      <c r="H106" s="177">
        <v>30.15</v>
      </c>
      <c r="I106" s="178"/>
      <c r="J106" s="179">
        <f>ROUND(I106*H106,2)</f>
        <v>0</v>
      </c>
      <c r="K106" s="175" t="s">
        <v>128</v>
      </c>
      <c r="L106" s="37"/>
      <c r="M106" s="180" t="s">
        <v>20</v>
      </c>
      <c r="N106" s="181" t="s">
        <v>47</v>
      </c>
      <c r="O106" s="59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16" t="s">
        <v>129</v>
      </c>
      <c r="AT106" s="16" t="s">
        <v>124</v>
      </c>
      <c r="AU106" s="16" t="s">
        <v>85</v>
      </c>
      <c r="AY106" s="16" t="s">
        <v>122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22</v>
      </c>
      <c r="BK106" s="184">
        <f>ROUND(I106*H106,2)</f>
        <v>0</v>
      </c>
      <c r="BL106" s="16" t="s">
        <v>129</v>
      </c>
      <c r="BM106" s="16" t="s">
        <v>176</v>
      </c>
    </row>
    <row r="107" spans="2:65" s="11" customFormat="1" ht="10.199999999999999">
      <c r="B107" s="185"/>
      <c r="C107" s="186"/>
      <c r="D107" s="187" t="s">
        <v>148</v>
      </c>
      <c r="E107" s="188" t="s">
        <v>20</v>
      </c>
      <c r="F107" s="189" t="s">
        <v>177</v>
      </c>
      <c r="G107" s="186"/>
      <c r="H107" s="190">
        <v>30.15</v>
      </c>
      <c r="I107" s="191"/>
      <c r="J107" s="186"/>
      <c r="K107" s="186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148</v>
      </c>
      <c r="AU107" s="196" t="s">
        <v>85</v>
      </c>
      <c r="AV107" s="11" t="s">
        <v>85</v>
      </c>
      <c r="AW107" s="11" t="s">
        <v>37</v>
      </c>
      <c r="AX107" s="11" t="s">
        <v>22</v>
      </c>
      <c r="AY107" s="196" t="s">
        <v>122</v>
      </c>
    </row>
    <row r="108" spans="2:65" s="1" customFormat="1" ht="22.5" customHeight="1">
      <c r="B108" s="33"/>
      <c r="C108" s="173" t="s">
        <v>178</v>
      </c>
      <c r="D108" s="173" t="s">
        <v>124</v>
      </c>
      <c r="E108" s="174" t="s">
        <v>179</v>
      </c>
      <c r="F108" s="175" t="s">
        <v>180</v>
      </c>
      <c r="G108" s="176" t="s">
        <v>153</v>
      </c>
      <c r="H108" s="177">
        <v>30.15</v>
      </c>
      <c r="I108" s="178"/>
      <c r="J108" s="179">
        <f>ROUND(I108*H108,2)</f>
        <v>0</v>
      </c>
      <c r="K108" s="175" t="s">
        <v>128</v>
      </c>
      <c r="L108" s="37"/>
      <c r="M108" s="180" t="s">
        <v>20</v>
      </c>
      <c r="N108" s="181" t="s">
        <v>47</v>
      </c>
      <c r="O108" s="59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6" t="s">
        <v>129</v>
      </c>
      <c r="AT108" s="16" t="s">
        <v>124</v>
      </c>
      <c r="AU108" s="16" t="s">
        <v>85</v>
      </c>
      <c r="AY108" s="16" t="s">
        <v>122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6" t="s">
        <v>22</v>
      </c>
      <c r="BK108" s="184">
        <f>ROUND(I108*H108,2)</f>
        <v>0</v>
      </c>
      <c r="BL108" s="16" t="s">
        <v>129</v>
      </c>
      <c r="BM108" s="16" t="s">
        <v>181</v>
      </c>
    </row>
    <row r="109" spans="2:65" s="1" customFormat="1" ht="22.5" customHeight="1">
      <c r="B109" s="33"/>
      <c r="C109" s="173" t="s">
        <v>182</v>
      </c>
      <c r="D109" s="173" t="s">
        <v>124</v>
      </c>
      <c r="E109" s="174" t="s">
        <v>183</v>
      </c>
      <c r="F109" s="175" t="s">
        <v>184</v>
      </c>
      <c r="G109" s="176" t="s">
        <v>153</v>
      </c>
      <c r="H109" s="177">
        <v>23.5</v>
      </c>
      <c r="I109" s="178"/>
      <c r="J109" s="179">
        <f>ROUND(I109*H109,2)</f>
        <v>0</v>
      </c>
      <c r="K109" s="175" t="s">
        <v>128</v>
      </c>
      <c r="L109" s="37"/>
      <c r="M109" s="180" t="s">
        <v>20</v>
      </c>
      <c r="N109" s="181" t="s">
        <v>47</v>
      </c>
      <c r="O109" s="59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AR109" s="16" t="s">
        <v>129</v>
      </c>
      <c r="AT109" s="16" t="s">
        <v>124</v>
      </c>
      <c r="AU109" s="16" t="s">
        <v>85</v>
      </c>
      <c r="AY109" s="16" t="s">
        <v>122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22</v>
      </c>
      <c r="BK109" s="184">
        <f>ROUND(I109*H109,2)</f>
        <v>0</v>
      </c>
      <c r="BL109" s="16" t="s">
        <v>129</v>
      </c>
      <c r="BM109" s="16" t="s">
        <v>185</v>
      </c>
    </row>
    <row r="110" spans="2:65" s="1" customFormat="1" ht="22.5" customHeight="1">
      <c r="B110" s="33"/>
      <c r="C110" s="173" t="s">
        <v>186</v>
      </c>
      <c r="D110" s="173" t="s">
        <v>124</v>
      </c>
      <c r="E110" s="174" t="s">
        <v>187</v>
      </c>
      <c r="F110" s="175" t="s">
        <v>188</v>
      </c>
      <c r="G110" s="176" t="s">
        <v>153</v>
      </c>
      <c r="H110" s="177">
        <v>23.5</v>
      </c>
      <c r="I110" s="178"/>
      <c r="J110" s="179">
        <f>ROUND(I110*H110,2)</f>
        <v>0</v>
      </c>
      <c r="K110" s="175" t="s">
        <v>128</v>
      </c>
      <c r="L110" s="37"/>
      <c r="M110" s="180" t="s">
        <v>20</v>
      </c>
      <c r="N110" s="181" t="s">
        <v>47</v>
      </c>
      <c r="O110" s="59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6" t="s">
        <v>129</v>
      </c>
      <c r="AT110" s="16" t="s">
        <v>124</v>
      </c>
      <c r="AU110" s="16" t="s">
        <v>85</v>
      </c>
      <c r="AY110" s="16" t="s">
        <v>122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22</v>
      </c>
      <c r="BK110" s="184">
        <f>ROUND(I110*H110,2)</f>
        <v>0</v>
      </c>
      <c r="BL110" s="16" t="s">
        <v>129</v>
      </c>
      <c r="BM110" s="16" t="s">
        <v>189</v>
      </c>
    </row>
    <row r="111" spans="2:65" s="1" customFormat="1" ht="22.5" customHeight="1">
      <c r="B111" s="33"/>
      <c r="C111" s="173" t="s">
        <v>8</v>
      </c>
      <c r="D111" s="173" t="s">
        <v>124</v>
      </c>
      <c r="E111" s="174" t="s">
        <v>190</v>
      </c>
      <c r="F111" s="175" t="s">
        <v>191</v>
      </c>
      <c r="G111" s="176" t="s">
        <v>153</v>
      </c>
      <c r="H111" s="177">
        <v>12.4</v>
      </c>
      <c r="I111" s="178"/>
      <c r="J111" s="179">
        <f>ROUND(I111*H111,2)</f>
        <v>0</v>
      </c>
      <c r="K111" s="175" t="s">
        <v>128</v>
      </c>
      <c r="L111" s="37"/>
      <c r="M111" s="180" t="s">
        <v>20</v>
      </c>
      <c r="N111" s="181" t="s">
        <v>47</v>
      </c>
      <c r="O111" s="59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16" t="s">
        <v>129</v>
      </c>
      <c r="AT111" s="16" t="s">
        <v>124</v>
      </c>
      <c r="AU111" s="16" t="s">
        <v>85</v>
      </c>
      <c r="AY111" s="16" t="s">
        <v>122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6" t="s">
        <v>22</v>
      </c>
      <c r="BK111" s="184">
        <f>ROUND(I111*H111,2)</f>
        <v>0</v>
      </c>
      <c r="BL111" s="16" t="s">
        <v>129</v>
      </c>
      <c r="BM111" s="16" t="s">
        <v>192</v>
      </c>
    </row>
    <row r="112" spans="2:65" s="11" customFormat="1" ht="10.199999999999999">
      <c r="B112" s="185"/>
      <c r="C112" s="186"/>
      <c r="D112" s="187" t="s">
        <v>148</v>
      </c>
      <c r="E112" s="188" t="s">
        <v>20</v>
      </c>
      <c r="F112" s="189" t="s">
        <v>193</v>
      </c>
      <c r="G112" s="186"/>
      <c r="H112" s="190">
        <v>12.4</v>
      </c>
      <c r="I112" s="191"/>
      <c r="J112" s="186"/>
      <c r="K112" s="186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148</v>
      </c>
      <c r="AU112" s="196" t="s">
        <v>85</v>
      </c>
      <c r="AV112" s="11" t="s">
        <v>85</v>
      </c>
      <c r="AW112" s="11" t="s">
        <v>37</v>
      </c>
      <c r="AX112" s="11" t="s">
        <v>22</v>
      </c>
      <c r="AY112" s="196" t="s">
        <v>122</v>
      </c>
    </row>
    <row r="113" spans="2:65" s="1" customFormat="1" ht="33.75" customHeight="1">
      <c r="B113" s="33"/>
      <c r="C113" s="173" t="s">
        <v>194</v>
      </c>
      <c r="D113" s="173" t="s">
        <v>124</v>
      </c>
      <c r="E113" s="174" t="s">
        <v>195</v>
      </c>
      <c r="F113" s="175" t="s">
        <v>196</v>
      </c>
      <c r="G113" s="176" t="s">
        <v>153</v>
      </c>
      <c r="H113" s="177">
        <v>12.4</v>
      </c>
      <c r="I113" s="178"/>
      <c r="J113" s="179">
        <f>ROUND(I113*H113,2)</f>
        <v>0</v>
      </c>
      <c r="K113" s="175" t="s">
        <v>128</v>
      </c>
      <c r="L113" s="37"/>
      <c r="M113" s="180" t="s">
        <v>20</v>
      </c>
      <c r="N113" s="181" t="s">
        <v>47</v>
      </c>
      <c r="O113" s="59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16" t="s">
        <v>129</v>
      </c>
      <c r="AT113" s="16" t="s">
        <v>124</v>
      </c>
      <c r="AU113" s="16" t="s">
        <v>85</v>
      </c>
      <c r="AY113" s="16" t="s">
        <v>122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22</v>
      </c>
      <c r="BK113" s="184">
        <f>ROUND(I113*H113,2)</f>
        <v>0</v>
      </c>
      <c r="BL113" s="16" t="s">
        <v>129</v>
      </c>
      <c r="BM113" s="16" t="s">
        <v>197</v>
      </c>
    </row>
    <row r="114" spans="2:65" s="1" customFormat="1" ht="22.5" customHeight="1">
      <c r="B114" s="33"/>
      <c r="C114" s="173" t="s">
        <v>198</v>
      </c>
      <c r="D114" s="173" t="s">
        <v>124</v>
      </c>
      <c r="E114" s="174" t="s">
        <v>199</v>
      </c>
      <c r="F114" s="175" t="s">
        <v>200</v>
      </c>
      <c r="G114" s="176" t="s">
        <v>153</v>
      </c>
      <c r="H114" s="177">
        <v>305</v>
      </c>
      <c r="I114" s="178"/>
      <c r="J114" s="179">
        <f>ROUND(I114*H114,2)</f>
        <v>0</v>
      </c>
      <c r="K114" s="175" t="s">
        <v>128</v>
      </c>
      <c r="L114" s="37"/>
      <c r="M114" s="180" t="s">
        <v>20</v>
      </c>
      <c r="N114" s="181" t="s">
        <v>47</v>
      </c>
      <c r="O114" s="59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16" t="s">
        <v>129</v>
      </c>
      <c r="AT114" s="16" t="s">
        <v>124</v>
      </c>
      <c r="AU114" s="16" t="s">
        <v>85</v>
      </c>
      <c r="AY114" s="16" t="s">
        <v>122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6" t="s">
        <v>22</v>
      </c>
      <c r="BK114" s="184">
        <f>ROUND(I114*H114,2)</f>
        <v>0</v>
      </c>
      <c r="BL114" s="16" t="s">
        <v>129</v>
      </c>
      <c r="BM114" s="16" t="s">
        <v>201</v>
      </c>
    </row>
    <row r="115" spans="2:65" s="1" customFormat="1" ht="22.5" customHeight="1">
      <c r="B115" s="33"/>
      <c r="C115" s="173" t="s">
        <v>202</v>
      </c>
      <c r="D115" s="173" t="s">
        <v>124</v>
      </c>
      <c r="E115" s="174" t="s">
        <v>203</v>
      </c>
      <c r="F115" s="175" t="s">
        <v>204</v>
      </c>
      <c r="G115" s="176" t="s">
        <v>153</v>
      </c>
      <c r="H115" s="177">
        <v>8845</v>
      </c>
      <c r="I115" s="178"/>
      <c r="J115" s="179">
        <f>ROUND(I115*H115,2)</f>
        <v>0</v>
      </c>
      <c r="K115" s="175" t="s">
        <v>134</v>
      </c>
      <c r="L115" s="37"/>
      <c r="M115" s="180" t="s">
        <v>20</v>
      </c>
      <c r="N115" s="181" t="s">
        <v>47</v>
      </c>
      <c r="O115" s="59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16" t="s">
        <v>129</v>
      </c>
      <c r="AT115" s="16" t="s">
        <v>124</v>
      </c>
      <c r="AU115" s="16" t="s">
        <v>85</v>
      </c>
      <c r="AY115" s="16" t="s">
        <v>122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22</v>
      </c>
      <c r="BK115" s="184">
        <f>ROUND(I115*H115,2)</f>
        <v>0</v>
      </c>
      <c r="BL115" s="16" t="s">
        <v>129</v>
      </c>
      <c r="BM115" s="16" t="s">
        <v>205</v>
      </c>
    </row>
    <row r="116" spans="2:65" s="11" customFormat="1" ht="10.199999999999999">
      <c r="B116" s="185"/>
      <c r="C116" s="186"/>
      <c r="D116" s="187" t="s">
        <v>148</v>
      </c>
      <c r="E116" s="188" t="s">
        <v>20</v>
      </c>
      <c r="F116" s="189" t="s">
        <v>206</v>
      </c>
      <c r="G116" s="186"/>
      <c r="H116" s="190">
        <v>8845</v>
      </c>
      <c r="I116" s="191"/>
      <c r="J116" s="186"/>
      <c r="K116" s="186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148</v>
      </c>
      <c r="AU116" s="196" t="s">
        <v>85</v>
      </c>
      <c r="AV116" s="11" t="s">
        <v>85</v>
      </c>
      <c r="AW116" s="11" t="s">
        <v>37</v>
      </c>
      <c r="AX116" s="11" t="s">
        <v>22</v>
      </c>
      <c r="AY116" s="196" t="s">
        <v>122</v>
      </c>
    </row>
    <row r="117" spans="2:65" s="1" customFormat="1" ht="16.5" customHeight="1">
      <c r="B117" s="33"/>
      <c r="C117" s="173" t="s">
        <v>207</v>
      </c>
      <c r="D117" s="173" t="s">
        <v>124</v>
      </c>
      <c r="E117" s="174" t="s">
        <v>208</v>
      </c>
      <c r="F117" s="175" t="s">
        <v>209</v>
      </c>
      <c r="G117" s="176" t="s">
        <v>153</v>
      </c>
      <c r="H117" s="177">
        <v>305</v>
      </c>
      <c r="I117" s="178"/>
      <c r="J117" s="179">
        <f>ROUND(I117*H117,2)</f>
        <v>0</v>
      </c>
      <c r="K117" s="175" t="s">
        <v>134</v>
      </c>
      <c r="L117" s="37"/>
      <c r="M117" s="180" t="s">
        <v>20</v>
      </c>
      <c r="N117" s="181" t="s">
        <v>47</v>
      </c>
      <c r="O117" s="59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6" t="s">
        <v>129</v>
      </c>
      <c r="AT117" s="16" t="s">
        <v>124</v>
      </c>
      <c r="AU117" s="16" t="s">
        <v>85</v>
      </c>
      <c r="AY117" s="16" t="s">
        <v>122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22</v>
      </c>
      <c r="BK117" s="184">
        <f>ROUND(I117*H117,2)</f>
        <v>0</v>
      </c>
      <c r="BL117" s="16" t="s">
        <v>129</v>
      </c>
      <c r="BM117" s="16" t="s">
        <v>210</v>
      </c>
    </row>
    <row r="118" spans="2:65" s="1" customFormat="1" ht="16.5" customHeight="1">
      <c r="B118" s="33"/>
      <c r="C118" s="173" t="s">
        <v>211</v>
      </c>
      <c r="D118" s="173" t="s">
        <v>124</v>
      </c>
      <c r="E118" s="174" t="s">
        <v>212</v>
      </c>
      <c r="F118" s="175" t="s">
        <v>213</v>
      </c>
      <c r="G118" s="176" t="s">
        <v>214</v>
      </c>
      <c r="H118" s="177">
        <v>549</v>
      </c>
      <c r="I118" s="178"/>
      <c r="J118" s="179">
        <f>ROUND(I118*H118,2)</f>
        <v>0</v>
      </c>
      <c r="K118" s="175" t="s">
        <v>134</v>
      </c>
      <c r="L118" s="37"/>
      <c r="M118" s="180" t="s">
        <v>20</v>
      </c>
      <c r="N118" s="181" t="s">
        <v>47</v>
      </c>
      <c r="O118" s="59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AR118" s="16" t="s">
        <v>129</v>
      </c>
      <c r="AT118" s="16" t="s">
        <v>124</v>
      </c>
      <c r="AU118" s="16" t="s">
        <v>85</v>
      </c>
      <c r="AY118" s="16" t="s">
        <v>122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22</v>
      </c>
      <c r="BK118" s="184">
        <f>ROUND(I118*H118,2)</f>
        <v>0</v>
      </c>
      <c r="BL118" s="16" t="s">
        <v>129</v>
      </c>
      <c r="BM118" s="16" t="s">
        <v>215</v>
      </c>
    </row>
    <row r="119" spans="2:65" s="11" customFormat="1" ht="10.199999999999999">
      <c r="B119" s="185"/>
      <c r="C119" s="186"/>
      <c r="D119" s="187" t="s">
        <v>148</v>
      </c>
      <c r="E119" s="188" t="s">
        <v>20</v>
      </c>
      <c r="F119" s="189" t="s">
        <v>216</v>
      </c>
      <c r="G119" s="186"/>
      <c r="H119" s="190">
        <v>549</v>
      </c>
      <c r="I119" s="191"/>
      <c r="J119" s="186"/>
      <c r="K119" s="186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148</v>
      </c>
      <c r="AU119" s="196" t="s">
        <v>85</v>
      </c>
      <c r="AV119" s="11" t="s">
        <v>85</v>
      </c>
      <c r="AW119" s="11" t="s">
        <v>37</v>
      </c>
      <c r="AX119" s="11" t="s">
        <v>22</v>
      </c>
      <c r="AY119" s="196" t="s">
        <v>122</v>
      </c>
    </row>
    <row r="120" spans="2:65" s="1" customFormat="1" ht="22.5" customHeight="1">
      <c r="B120" s="33"/>
      <c r="C120" s="173" t="s">
        <v>7</v>
      </c>
      <c r="D120" s="173" t="s">
        <v>124</v>
      </c>
      <c r="E120" s="174" t="s">
        <v>217</v>
      </c>
      <c r="F120" s="175" t="s">
        <v>218</v>
      </c>
      <c r="G120" s="176" t="s">
        <v>153</v>
      </c>
      <c r="H120" s="177">
        <v>106</v>
      </c>
      <c r="I120" s="178"/>
      <c r="J120" s="179">
        <f>ROUND(I120*H120,2)</f>
        <v>0</v>
      </c>
      <c r="K120" s="175" t="s">
        <v>134</v>
      </c>
      <c r="L120" s="37"/>
      <c r="M120" s="180" t="s">
        <v>20</v>
      </c>
      <c r="N120" s="181" t="s">
        <v>47</v>
      </c>
      <c r="O120" s="59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16" t="s">
        <v>129</v>
      </c>
      <c r="AT120" s="16" t="s">
        <v>124</v>
      </c>
      <c r="AU120" s="16" t="s">
        <v>85</v>
      </c>
      <c r="AY120" s="16" t="s">
        <v>122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6" t="s">
        <v>22</v>
      </c>
      <c r="BK120" s="184">
        <f>ROUND(I120*H120,2)</f>
        <v>0</v>
      </c>
      <c r="BL120" s="16" t="s">
        <v>129</v>
      </c>
      <c r="BM120" s="16" t="s">
        <v>219</v>
      </c>
    </row>
    <row r="121" spans="2:65" s="1" customFormat="1" ht="22.5" customHeight="1">
      <c r="B121" s="33"/>
      <c r="C121" s="173" t="s">
        <v>220</v>
      </c>
      <c r="D121" s="173" t="s">
        <v>124</v>
      </c>
      <c r="E121" s="174" t="s">
        <v>221</v>
      </c>
      <c r="F121" s="175" t="s">
        <v>222</v>
      </c>
      <c r="G121" s="176" t="s">
        <v>127</v>
      </c>
      <c r="H121" s="177">
        <v>131.4</v>
      </c>
      <c r="I121" s="178"/>
      <c r="J121" s="179">
        <f>ROUND(I121*H121,2)</f>
        <v>0</v>
      </c>
      <c r="K121" s="175" t="s">
        <v>134</v>
      </c>
      <c r="L121" s="37"/>
      <c r="M121" s="180" t="s">
        <v>20</v>
      </c>
      <c r="N121" s="181" t="s">
        <v>47</v>
      </c>
      <c r="O121" s="59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16" t="s">
        <v>129</v>
      </c>
      <c r="AT121" s="16" t="s">
        <v>124</v>
      </c>
      <c r="AU121" s="16" t="s">
        <v>85</v>
      </c>
      <c r="AY121" s="16" t="s">
        <v>122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22</v>
      </c>
      <c r="BK121" s="184">
        <f>ROUND(I121*H121,2)</f>
        <v>0</v>
      </c>
      <c r="BL121" s="16" t="s">
        <v>129</v>
      </c>
      <c r="BM121" s="16" t="s">
        <v>223</v>
      </c>
    </row>
    <row r="122" spans="2:65" s="1" customFormat="1" ht="22.5" customHeight="1">
      <c r="B122" s="33"/>
      <c r="C122" s="173" t="s">
        <v>224</v>
      </c>
      <c r="D122" s="173" t="s">
        <v>124</v>
      </c>
      <c r="E122" s="174" t="s">
        <v>225</v>
      </c>
      <c r="F122" s="175" t="s">
        <v>226</v>
      </c>
      <c r="G122" s="176" t="s">
        <v>127</v>
      </c>
      <c r="H122" s="177">
        <v>131.4</v>
      </c>
      <c r="I122" s="178"/>
      <c r="J122" s="179">
        <f>ROUND(I122*H122,2)</f>
        <v>0</v>
      </c>
      <c r="K122" s="175" t="s">
        <v>128</v>
      </c>
      <c r="L122" s="37"/>
      <c r="M122" s="180" t="s">
        <v>20</v>
      </c>
      <c r="N122" s="181" t="s">
        <v>47</v>
      </c>
      <c r="O122" s="59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16" t="s">
        <v>129</v>
      </c>
      <c r="AT122" s="16" t="s">
        <v>124</v>
      </c>
      <c r="AU122" s="16" t="s">
        <v>85</v>
      </c>
      <c r="AY122" s="16" t="s">
        <v>122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6" t="s">
        <v>22</v>
      </c>
      <c r="BK122" s="184">
        <f>ROUND(I122*H122,2)</f>
        <v>0</v>
      </c>
      <c r="BL122" s="16" t="s">
        <v>129</v>
      </c>
      <c r="BM122" s="16" t="s">
        <v>227</v>
      </c>
    </row>
    <row r="123" spans="2:65" s="1" customFormat="1" ht="16.5" customHeight="1">
      <c r="B123" s="33"/>
      <c r="C123" s="207" t="s">
        <v>228</v>
      </c>
      <c r="D123" s="207" t="s">
        <v>229</v>
      </c>
      <c r="E123" s="208" t="s">
        <v>230</v>
      </c>
      <c r="F123" s="209" t="s">
        <v>231</v>
      </c>
      <c r="G123" s="210" t="s">
        <v>232</v>
      </c>
      <c r="H123" s="211">
        <v>1.9710000000000001</v>
      </c>
      <c r="I123" s="212"/>
      <c r="J123" s="213">
        <f>ROUND(I123*H123,2)</f>
        <v>0</v>
      </c>
      <c r="K123" s="209" t="s">
        <v>128</v>
      </c>
      <c r="L123" s="214"/>
      <c r="M123" s="215" t="s">
        <v>20</v>
      </c>
      <c r="N123" s="216" t="s">
        <v>47</v>
      </c>
      <c r="O123" s="59"/>
      <c r="P123" s="182">
        <f>O123*H123</f>
        <v>0</v>
      </c>
      <c r="Q123" s="182">
        <v>1E-3</v>
      </c>
      <c r="R123" s="182">
        <f>Q123*H123</f>
        <v>1.9710000000000001E-3</v>
      </c>
      <c r="S123" s="182">
        <v>0</v>
      </c>
      <c r="T123" s="183">
        <f>S123*H123</f>
        <v>0</v>
      </c>
      <c r="AR123" s="16" t="s">
        <v>160</v>
      </c>
      <c r="AT123" s="16" t="s">
        <v>229</v>
      </c>
      <c r="AU123" s="16" t="s">
        <v>85</v>
      </c>
      <c r="AY123" s="16" t="s">
        <v>122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6" t="s">
        <v>22</v>
      </c>
      <c r="BK123" s="184">
        <f>ROUND(I123*H123,2)</f>
        <v>0</v>
      </c>
      <c r="BL123" s="16" t="s">
        <v>129</v>
      </c>
      <c r="BM123" s="16" t="s">
        <v>233</v>
      </c>
    </row>
    <row r="124" spans="2:65" s="11" customFormat="1" ht="10.199999999999999">
      <c r="B124" s="185"/>
      <c r="C124" s="186"/>
      <c r="D124" s="187" t="s">
        <v>148</v>
      </c>
      <c r="E124" s="186"/>
      <c r="F124" s="189" t="s">
        <v>234</v>
      </c>
      <c r="G124" s="186"/>
      <c r="H124" s="190">
        <v>1.9710000000000001</v>
      </c>
      <c r="I124" s="191"/>
      <c r="J124" s="186"/>
      <c r="K124" s="186"/>
      <c r="L124" s="192"/>
      <c r="M124" s="193"/>
      <c r="N124" s="194"/>
      <c r="O124" s="194"/>
      <c r="P124" s="194"/>
      <c r="Q124" s="194"/>
      <c r="R124" s="194"/>
      <c r="S124" s="194"/>
      <c r="T124" s="195"/>
      <c r="AT124" s="196" t="s">
        <v>148</v>
      </c>
      <c r="AU124" s="196" t="s">
        <v>85</v>
      </c>
      <c r="AV124" s="11" t="s">
        <v>85</v>
      </c>
      <c r="AW124" s="11" t="s">
        <v>4</v>
      </c>
      <c r="AX124" s="11" t="s">
        <v>22</v>
      </c>
      <c r="AY124" s="196" t="s">
        <v>122</v>
      </c>
    </row>
    <row r="125" spans="2:65" s="1" customFormat="1" ht="22.5" customHeight="1">
      <c r="B125" s="33"/>
      <c r="C125" s="173" t="s">
        <v>235</v>
      </c>
      <c r="D125" s="173" t="s">
        <v>124</v>
      </c>
      <c r="E125" s="174" t="s">
        <v>236</v>
      </c>
      <c r="F125" s="175" t="s">
        <v>237</v>
      </c>
      <c r="G125" s="176" t="s">
        <v>133</v>
      </c>
      <c r="H125" s="177">
        <v>5</v>
      </c>
      <c r="I125" s="178"/>
      <c r="J125" s="179">
        <f>ROUND(I125*H125,2)</f>
        <v>0</v>
      </c>
      <c r="K125" s="175" t="s">
        <v>134</v>
      </c>
      <c r="L125" s="37"/>
      <c r="M125" s="180" t="s">
        <v>20</v>
      </c>
      <c r="N125" s="181" t="s">
        <v>47</v>
      </c>
      <c r="O125" s="59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AR125" s="16" t="s">
        <v>129</v>
      </c>
      <c r="AT125" s="16" t="s">
        <v>124</v>
      </c>
      <c r="AU125" s="16" t="s">
        <v>85</v>
      </c>
      <c r="AY125" s="16" t="s">
        <v>122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22</v>
      </c>
      <c r="BK125" s="184">
        <f>ROUND(I125*H125,2)</f>
        <v>0</v>
      </c>
      <c r="BL125" s="16" t="s">
        <v>129</v>
      </c>
      <c r="BM125" s="16" t="s">
        <v>238</v>
      </c>
    </row>
    <row r="126" spans="2:65" s="1" customFormat="1" ht="22.5" customHeight="1">
      <c r="B126" s="33"/>
      <c r="C126" s="173" t="s">
        <v>239</v>
      </c>
      <c r="D126" s="173" t="s">
        <v>124</v>
      </c>
      <c r="E126" s="174" t="s">
        <v>240</v>
      </c>
      <c r="F126" s="175" t="s">
        <v>241</v>
      </c>
      <c r="G126" s="176" t="s">
        <v>133</v>
      </c>
      <c r="H126" s="177">
        <v>5</v>
      </c>
      <c r="I126" s="178"/>
      <c r="J126" s="179">
        <f>ROUND(I126*H126,2)</f>
        <v>0</v>
      </c>
      <c r="K126" s="175" t="s">
        <v>134</v>
      </c>
      <c r="L126" s="37"/>
      <c r="M126" s="180" t="s">
        <v>20</v>
      </c>
      <c r="N126" s="181" t="s">
        <v>47</v>
      </c>
      <c r="O126" s="59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16" t="s">
        <v>129</v>
      </c>
      <c r="AT126" s="16" t="s">
        <v>124</v>
      </c>
      <c r="AU126" s="16" t="s">
        <v>85</v>
      </c>
      <c r="AY126" s="16" t="s">
        <v>122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6" t="s">
        <v>22</v>
      </c>
      <c r="BK126" s="184">
        <f>ROUND(I126*H126,2)</f>
        <v>0</v>
      </c>
      <c r="BL126" s="16" t="s">
        <v>129</v>
      </c>
      <c r="BM126" s="16" t="s">
        <v>242</v>
      </c>
    </row>
    <row r="127" spans="2:65" s="1" customFormat="1" ht="16.5" customHeight="1">
      <c r="B127" s="33"/>
      <c r="C127" s="207" t="s">
        <v>243</v>
      </c>
      <c r="D127" s="207" t="s">
        <v>229</v>
      </c>
      <c r="E127" s="208" t="s">
        <v>244</v>
      </c>
      <c r="F127" s="209" t="s">
        <v>245</v>
      </c>
      <c r="G127" s="210" t="s">
        <v>133</v>
      </c>
      <c r="H127" s="211">
        <v>5</v>
      </c>
      <c r="I127" s="212"/>
      <c r="J127" s="213">
        <f>ROUND(I127*H127,2)</f>
        <v>0</v>
      </c>
      <c r="K127" s="209" t="s">
        <v>128</v>
      </c>
      <c r="L127" s="214"/>
      <c r="M127" s="215" t="s">
        <v>20</v>
      </c>
      <c r="N127" s="216" t="s">
        <v>47</v>
      </c>
      <c r="O127" s="59"/>
      <c r="P127" s="182">
        <f>O127*H127</f>
        <v>0</v>
      </c>
      <c r="Q127" s="182">
        <v>2.3E-3</v>
      </c>
      <c r="R127" s="182">
        <f>Q127*H127</f>
        <v>1.15E-2</v>
      </c>
      <c r="S127" s="182">
        <v>0</v>
      </c>
      <c r="T127" s="183">
        <f>S127*H127</f>
        <v>0</v>
      </c>
      <c r="AR127" s="16" t="s">
        <v>160</v>
      </c>
      <c r="AT127" s="16" t="s">
        <v>229</v>
      </c>
      <c r="AU127" s="16" t="s">
        <v>85</v>
      </c>
      <c r="AY127" s="16" t="s">
        <v>122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22</v>
      </c>
      <c r="BK127" s="184">
        <f>ROUND(I127*H127,2)</f>
        <v>0</v>
      </c>
      <c r="BL127" s="16" t="s">
        <v>129</v>
      </c>
      <c r="BM127" s="16" t="s">
        <v>246</v>
      </c>
    </row>
    <row r="128" spans="2:65" s="11" customFormat="1" ht="10.199999999999999">
      <c r="B128" s="185"/>
      <c r="C128" s="186"/>
      <c r="D128" s="187" t="s">
        <v>148</v>
      </c>
      <c r="E128" s="186"/>
      <c r="F128" s="189" t="s">
        <v>247</v>
      </c>
      <c r="G128" s="186"/>
      <c r="H128" s="190">
        <v>5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148</v>
      </c>
      <c r="AU128" s="196" t="s">
        <v>85</v>
      </c>
      <c r="AV128" s="11" t="s">
        <v>85</v>
      </c>
      <c r="AW128" s="11" t="s">
        <v>4</v>
      </c>
      <c r="AX128" s="11" t="s">
        <v>22</v>
      </c>
      <c r="AY128" s="196" t="s">
        <v>122</v>
      </c>
    </row>
    <row r="129" spans="2:65" s="1" customFormat="1" ht="16.5" customHeight="1">
      <c r="B129" s="33"/>
      <c r="C129" s="173" t="s">
        <v>248</v>
      </c>
      <c r="D129" s="173" t="s">
        <v>124</v>
      </c>
      <c r="E129" s="174" t="s">
        <v>249</v>
      </c>
      <c r="F129" s="175" t="s">
        <v>250</v>
      </c>
      <c r="G129" s="176" t="s">
        <v>133</v>
      </c>
      <c r="H129" s="177">
        <v>15</v>
      </c>
      <c r="I129" s="178"/>
      <c r="J129" s="179">
        <f>ROUND(I129*H129,2)</f>
        <v>0</v>
      </c>
      <c r="K129" s="175" t="s">
        <v>134</v>
      </c>
      <c r="L129" s="37"/>
      <c r="M129" s="180" t="s">
        <v>20</v>
      </c>
      <c r="N129" s="181" t="s">
        <v>47</v>
      </c>
      <c r="O129" s="59"/>
      <c r="P129" s="182">
        <f>O129*H129</f>
        <v>0</v>
      </c>
      <c r="Q129" s="182">
        <v>5.0000000000000002E-5</v>
      </c>
      <c r="R129" s="182">
        <f>Q129*H129</f>
        <v>7.5000000000000002E-4</v>
      </c>
      <c r="S129" s="182">
        <v>0</v>
      </c>
      <c r="T129" s="183">
        <f>S129*H129</f>
        <v>0</v>
      </c>
      <c r="AR129" s="16" t="s">
        <v>129</v>
      </c>
      <c r="AT129" s="16" t="s">
        <v>124</v>
      </c>
      <c r="AU129" s="16" t="s">
        <v>85</v>
      </c>
      <c r="AY129" s="16" t="s">
        <v>122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22</v>
      </c>
      <c r="BK129" s="184">
        <f>ROUND(I129*H129,2)</f>
        <v>0</v>
      </c>
      <c r="BL129" s="16" t="s">
        <v>129</v>
      </c>
      <c r="BM129" s="16" t="s">
        <v>251</v>
      </c>
    </row>
    <row r="130" spans="2:65" s="11" customFormat="1" ht="10.199999999999999">
      <c r="B130" s="185"/>
      <c r="C130" s="186"/>
      <c r="D130" s="187" t="s">
        <v>148</v>
      </c>
      <c r="E130" s="188" t="s">
        <v>20</v>
      </c>
      <c r="F130" s="189" t="s">
        <v>252</v>
      </c>
      <c r="G130" s="186"/>
      <c r="H130" s="190">
        <v>15</v>
      </c>
      <c r="I130" s="191"/>
      <c r="J130" s="186"/>
      <c r="K130" s="186"/>
      <c r="L130" s="192"/>
      <c r="M130" s="193"/>
      <c r="N130" s="194"/>
      <c r="O130" s="194"/>
      <c r="P130" s="194"/>
      <c r="Q130" s="194"/>
      <c r="R130" s="194"/>
      <c r="S130" s="194"/>
      <c r="T130" s="195"/>
      <c r="AT130" s="196" t="s">
        <v>148</v>
      </c>
      <c r="AU130" s="196" t="s">
        <v>85</v>
      </c>
      <c r="AV130" s="11" t="s">
        <v>85</v>
      </c>
      <c r="AW130" s="11" t="s">
        <v>37</v>
      </c>
      <c r="AX130" s="11" t="s">
        <v>22</v>
      </c>
      <c r="AY130" s="196" t="s">
        <v>122</v>
      </c>
    </row>
    <row r="131" spans="2:65" s="1" customFormat="1" ht="16.5" customHeight="1">
      <c r="B131" s="33"/>
      <c r="C131" s="207" t="s">
        <v>253</v>
      </c>
      <c r="D131" s="207" t="s">
        <v>229</v>
      </c>
      <c r="E131" s="208" t="s">
        <v>254</v>
      </c>
      <c r="F131" s="209" t="s">
        <v>255</v>
      </c>
      <c r="G131" s="210" t="s">
        <v>133</v>
      </c>
      <c r="H131" s="211">
        <v>15</v>
      </c>
      <c r="I131" s="212"/>
      <c r="J131" s="213">
        <f>ROUND(I131*H131,2)</f>
        <v>0</v>
      </c>
      <c r="K131" s="209" t="s">
        <v>134</v>
      </c>
      <c r="L131" s="214"/>
      <c r="M131" s="215" t="s">
        <v>20</v>
      </c>
      <c r="N131" s="216" t="s">
        <v>47</v>
      </c>
      <c r="O131" s="59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16" t="s">
        <v>160</v>
      </c>
      <c r="AT131" s="16" t="s">
        <v>229</v>
      </c>
      <c r="AU131" s="16" t="s">
        <v>85</v>
      </c>
      <c r="AY131" s="16" t="s">
        <v>122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6" t="s">
        <v>22</v>
      </c>
      <c r="BK131" s="184">
        <f>ROUND(I131*H131,2)</f>
        <v>0</v>
      </c>
      <c r="BL131" s="16" t="s">
        <v>129</v>
      </c>
      <c r="BM131" s="16" t="s">
        <v>256</v>
      </c>
    </row>
    <row r="132" spans="2:65" s="11" customFormat="1" ht="10.199999999999999">
      <c r="B132" s="185"/>
      <c r="C132" s="186"/>
      <c r="D132" s="187" t="s">
        <v>148</v>
      </c>
      <c r="E132" s="186"/>
      <c r="F132" s="189" t="s">
        <v>257</v>
      </c>
      <c r="G132" s="186"/>
      <c r="H132" s="190">
        <v>15</v>
      </c>
      <c r="I132" s="191"/>
      <c r="J132" s="186"/>
      <c r="K132" s="186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148</v>
      </c>
      <c r="AU132" s="196" t="s">
        <v>85</v>
      </c>
      <c r="AV132" s="11" t="s">
        <v>85</v>
      </c>
      <c r="AW132" s="11" t="s">
        <v>4</v>
      </c>
      <c r="AX132" s="11" t="s">
        <v>22</v>
      </c>
      <c r="AY132" s="196" t="s">
        <v>122</v>
      </c>
    </row>
    <row r="133" spans="2:65" s="1" customFormat="1" ht="16.5" customHeight="1">
      <c r="B133" s="33"/>
      <c r="C133" s="173" t="s">
        <v>258</v>
      </c>
      <c r="D133" s="173" t="s">
        <v>124</v>
      </c>
      <c r="E133" s="174" t="s">
        <v>259</v>
      </c>
      <c r="F133" s="175" t="s">
        <v>260</v>
      </c>
      <c r="G133" s="176" t="s">
        <v>133</v>
      </c>
      <c r="H133" s="177">
        <v>5</v>
      </c>
      <c r="I133" s="178"/>
      <c r="J133" s="179">
        <f>ROUND(I133*H133,2)</f>
        <v>0</v>
      </c>
      <c r="K133" s="175" t="s">
        <v>134</v>
      </c>
      <c r="L133" s="37"/>
      <c r="M133" s="180" t="s">
        <v>20</v>
      </c>
      <c r="N133" s="181" t="s">
        <v>47</v>
      </c>
      <c r="O133" s="59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16" t="s">
        <v>129</v>
      </c>
      <c r="AT133" s="16" t="s">
        <v>124</v>
      </c>
      <c r="AU133" s="16" t="s">
        <v>85</v>
      </c>
      <c r="AY133" s="16" t="s">
        <v>122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6" t="s">
        <v>22</v>
      </c>
      <c r="BK133" s="184">
        <f>ROUND(I133*H133,2)</f>
        <v>0</v>
      </c>
      <c r="BL133" s="16" t="s">
        <v>129</v>
      </c>
      <c r="BM133" s="16" t="s">
        <v>261</v>
      </c>
    </row>
    <row r="134" spans="2:65" s="1" customFormat="1" ht="16.5" customHeight="1">
      <c r="B134" s="33"/>
      <c r="C134" s="173" t="s">
        <v>262</v>
      </c>
      <c r="D134" s="173" t="s">
        <v>124</v>
      </c>
      <c r="E134" s="174" t="s">
        <v>263</v>
      </c>
      <c r="F134" s="175" t="s">
        <v>264</v>
      </c>
      <c r="G134" s="176" t="s">
        <v>127</v>
      </c>
      <c r="H134" s="177">
        <v>20</v>
      </c>
      <c r="I134" s="178"/>
      <c r="J134" s="179">
        <f>ROUND(I134*H134,2)</f>
        <v>0</v>
      </c>
      <c r="K134" s="175" t="s">
        <v>134</v>
      </c>
      <c r="L134" s="37"/>
      <c r="M134" s="180" t="s">
        <v>20</v>
      </c>
      <c r="N134" s="181" t="s">
        <v>47</v>
      </c>
      <c r="O134" s="59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16" t="s">
        <v>129</v>
      </c>
      <c r="AT134" s="16" t="s">
        <v>124</v>
      </c>
      <c r="AU134" s="16" t="s">
        <v>85</v>
      </c>
      <c r="AY134" s="16" t="s">
        <v>122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6" t="s">
        <v>22</v>
      </c>
      <c r="BK134" s="184">
        <f>ROUND(I134*H134,2)</f>
        <v>0</v>
      </c>
      <c r="BL134" s="16" t="s">
        <v>129</v>
      </c>
      <c r="BM134" s="16" t="s">
        <v>265</v>
      </c>
    </row>
    <row r="135" spans="2:65" s="1" customFormat="1" ht="16.5" customHeight="1">
      <c r="B135" s="33"/>
      <c r="C135" s="207" t="s">
        <v>266</v>
      </c>
      <c r="D135" s="207" t="s">
        <v>229</v>
      </c>
      <c r="E135" s="208" t="s">
        <v>267</v>
      </c>
      <c r="F135" s="209" t="s">
        <v>268</v>
      </c>
      <c r="G135" s="210" t="s">
        <v>153</v>
      </c>
      <c r="H135" s="211">
        <v>2.5</v>
      </c>
      <c r="I135" s="212"/>
      <c r="J135" s="213">
        <f>ROUND(I135*H135,2)</f>
        <v>0</v>
      </c>
      <c r="K135" s="209" t="s">
        <v>128</v>
      </c>
      <c r="L135" s="214"/>
      <c r="M135" s="215" t="s">
        <v>20</v>
      </c>
      <c r="N135" s="216" t="s">
        <v>47</v>
      </c>
      <c r="O135" s="59"/>
      <c r="P135" s="182">
        <f>O135*H135</f>
        <v>0</v>
      </c>
      <c r="Q135" s="182">
        <v>0.2</v>
      </c>
      <c r="R135" s="182">
        <f>Q135*H135</f>
        <v>0.5</v>
      </c>
      <c r="S135" s="182">
        <v>0</v>
      </c>
      <c r="T135" s="183">
        <f>S135*H135</f>
        <v>0</v>
      </c>
      <c r="AR135" s="16" t="s">
        <v>160</v>
      </c>
      <c r="AT135" s="16" t="s">
        <v>229</v>
      </c>
      <c r="AU135" s="16" t="s">
        <v>85</v>
      </c>
      <c r="AY135" s="16" t="s">
        <v>122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6" t="s">
        <v>22</v>
      </c>
      <c r="BK135" s="184">
        <f>ROUND(I135*H135,2)</f>
        <v>0</v>
      </c>
      <c r="BL135" s="16" t="s">
        <v>129</v>
      </c>
      <c r="BM135" s="16" t="s">
        <v>269</v>
      </c>
    </row>
    <row r="136" spans="2:65" s="11" customFormat="1" ht="10.199999999999999">
      <c r="B136" s="185"/>
      <c r="C136" s="186"/>
      <c r="D136" s="187" t="s">
        <v>148</v>
      </c>
      <c r="E136" s="186"/>
      <c r="F136" s="189" t="s">
        <v>270</v>
      </c>
      <c r="G136" s="186"/>
      <c r="H136" s="190">
        <v>2.5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148</v>
      </c>
      <c r="AU136" s="196" t="s">
        <v>85</v>
      </c>
      <c r="AV136" s="11" t="s">
        <v>85</v>
      </c>
      <c r="AW136" s="11" t="s">
        <v>4</v>
      </c>
      <c r="AX136" s="11" t="s">
        <v>22</v>
      </c>
      <c r="AY136" s="196" t="s">
        <v>122</v>
      </c>
    </row>
    <row r="137" spans="2:65" s="1" customFormat="1" ht="16.5" customHeight="1">
      <c r="B137" s="33"/>
      <c r="C137" s="173" t="s">
        <v>271</v>
      </c>
      <c r="D137" s="173" t="s">
        <v>124</v>
      </c>
      <c r="E137" s="174" t="s">
        <v>272</v>
      </c>
      <c r="F137" s="175" t="s">
        <v>273</v>
      </c>
      <c r="G137" s="176" t="s">
        <v>127</v>
      </c>
      <c r="H137" s="177">
        <v>20</v>
      </c>
      <c r="I137" s="178"/>
      <c r="J137" s="179">
        <f>ROUND(I137*H137,2)</f>
        <v>0</v>
      </c>
      <c r="K137" s="175" t="s">
        <v>134</v>
      </c>
      <c r="L137" s="37"/>
      <c r="M137" s="180" t="s">
        <v>20</v>
      </c>
      <c r="N137" s="181" t="s">
        <v>47</v>
      </c>
      <c r="O137" s="59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AR137" s="16" t="s">
        <v>129</v>
      </c>
      <c r="AT137" s="16" t="s">
        <v>124</v>
      </c>
      <c r="AU137" s="16" t="s">
        <v>85</v>
      </c>
      <c r="AY137" s="16" t="s">
        <v>122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6" t="s">
        <v>22</v>
      </c>
      <c r="BK137" s="184">
        <f>ROUND(I137*H137,2)</f>
        <v>0</v>
      </c>
      <c r="BL137" s="16" t="s">
        <v>129</v>
      </c>
      <c r="BM137" s="16" t="s">
        <v>274</v>
      </c>
    </row>
    <row r="138" spans="2:65" s="1" customFormat="1" ht="16.5" customHeight="1">
      <c r="B138" s="33"/>
      <c r="C138" s="207" t="s">
        <v>275</v>
      </c>
      <c r="D138" s="207" t="s">
        <v>229</v>
      </c>
      <c r="E138" s="208" t="s">
        <v>276</v>
      </c>
      <c r="F138" s="209" t="s">
        <v>277</v>
      </c>
      <c r="G138" s="210" t="s">
        <v>127</v>
      </c>
      <c r="H138" s="211">
        <v>20</v>
      </c>
      <c r="I138" s="212"/>
      <c r="J138" s="213">
        <f>ROUND(I138*H138,2)</f>
        <v>0</v>
      </c>
      <c r="K138" s="209" t="s">
        <v>128</v>
      </c>
      <c r="L138" s="214"/>
      <c r="M138" s="215" t="s">
        <v>20</v>
      </c>
      <c r="N138" s="216" t="s">
        <v>47</v>
      </c>
      <c r="O138" s="59"/>
      <c r="P138" s="182">
        <f>O138*H138</f>
        <v>0</v>
      </c>
      <c r="Q138" s="182">
        <v>1E-4</v>
      </c>
      <c r="R138" s="182">
        <f>Q138*H138</f>
        <v>2E-3</v>
      </c>
      <c r="S138" s="182">
        <v>0</v>
      </c>
      <c r="T138" s="183">
        <f>S138*H138</f>
        <v>0</v>
      </c>
      <c r="AR138" s="16" t="s">
        <v>160</v>
      </c>
      <c r="AT138" s="16" t="s">
        <v>229</v>
      </c>
      <c r="AU138" s="16" t="s">
        <v>85</v>
      </c>
      <c r="AY138" s="16" t="s">
        <v>122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6" t="s">
        <v>22</v>
      </c>
      <c r="BK138" s="184">
        <f>ROUND(I138*H138,2)</f>
        <v>0</v>
      </c>
      <c r="BL138" s="16" t="s">
        <v>129</v>
      </c>
      <c r="BM138" s="16" t="s">
        <v>278</v>
      </c>
    </row>
    <row r="139" spans="2:65" s="1" customFormat="1" ht="16.5" customHeight="1">
      <c r="B139" s="33"/>
      <c r="C139" s="173" t="s">
        <v>279</v>
      </c>
      <c r="D139" s="173" t="s">
        <v>124</v>
      </c>
      <c r="E139" s="174" t="s">
        <v>280</v>
      </c>
      <c r="F139" s="175" t="s">
        <v>281</v>
      </c>
      <c r="G139" s="176" t="s">
        <v>153</v>
      </c>
      <c r="H139" s="177">
        <v>1</v>
      </c>
      <c r="I139" s="178"/>
      <c r="J139" s="179">
        <f>ROUND(I139*H139,2)</f>
        <v>0</v>
      </c>
      <c r="K139" s="175" t="s">
        <v>134</v>
      </c>
      <c r="L139" s="37"/>
      <c r="M139" s="180" t="s">
        <v>20</v>
      </c>
      <c r="N139" s="181" t="s">
        <v>47</v>
      </c>
      <c r="O139" s="59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16" t="s">
        <v>129</v>
      </c>
      <c r="AT139" s="16" t="s">
        <v>124</v>
      </c>
      <c r="AU139" s="16" t="s">
        <v>85</v>
      </c>
      <c r="AY139" s="16" t="s">
        <v>122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6" t="s">
        <v>22</v>
      </c>
      <c r="BK139" s="184">
        <f>ROUND(I139*H139,2)</f>
        <v>0</v>
      </c>
      <c r="BL139" s="16" t="s">
        <v>129</v>
      </c>
      <c r="BM139" s="16" t="s">
        <v>282</v>
      </c>
    </row>
    <row r="140" spans="2:65" s="11" customFormat="1" ht="10.199999999999999">
      <c r="B140" s="185"/>
      <c r="C140" s="186"/>
      <c r="D140" s="187" t="s">
        <v>148</v>
      </c>
      <c r="E140" s="188" t="s">
        <v>20</v>
      </c>
      <c r="F140" s="189" t="s">
        <v>22</v>
      </c>
      <c r="G140" s="186"/>
      <c r="H140" s="190">
        <v>1</v>
      </c>
      <c r="I140" s="191"/>
      <c r="J140" s="186"/>
      <c r="K140" s="186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148</v>
      </c>
      <c r="AU140" s="196" t="s">
        <v>85</v>
      </c>
      <c r="AV140" s="11" t="s">
        <v>85</v>
      </c>
      <c r="AW140" s="11" t="s">
        <v>37</v>
      </c>
      <c r="AX140" s="11" t="s">
        <v>22</v>
      </c>
      <c r="AY140" s="196" t="s">
        <v>122</v>
      </c>
    </row>
    <row r="141" spans="2:65" s="10" customFormat="1" ht="22.8" customHeight="1">
      <c r="B141" s="157"/>
      <c r="C141" s="158"/>
      <c r="D141" s="159" t="s">
        <v>75</v>
      </c>
      <c r="E141" s="171" t="s">
        <v>85</v>
      </c>
      <c r="F141" s="171" t="s">
        <v>283</v>
      </c>
      <c r="G141" s="158"/>
      <c r="H141" s="158"/>
      <c r="I141" s="161"/>
      <c r="J141" s="172">
        <f>BK141</f>
        <v>0</v>
      </c>
      <c r="K141" s="158"/>
      <c r="L141" s="163"/>
      <c r="M141" s="164"/>
      <c r="N141" s="165"/>
      <c r="O141" s="165"/>
      <c r="P141" s="166">
        <f>SUM(P142:P150)</f>
        <v>0</v>
      </c>
      <c r="Q141" s="165"/>
      <c r="R141" s="166">
        <f>SUM(R142:R150)</f>
        <v>470.475212</v>
      </c>
      <c r="S141" s="165"/>
      <c r="T141" s="167">
        <f>SUM(T142:T150)</f>
        <v>0</v>
      </c>
      <c r="AR141" s="168" t="s">
        <v>22</v>
      </c>
      <c r="AT141" s="169" t="s">
        <v>75</v>
      </c>
      <c r="AU141" s="169" t="s">
        <v>22</v>
      </c>
      <c r="AY141" s="168" t="s">
        <v>122</v>
      </c>
      <c r="BK141" s="170">
        <f>SUM(BK142:BK150)</f>
        <v>0</v>
      </c>
    </row>
    <row r="142" spans="2:65" s="1" customFormat="1" ht="22.5" customHeight="1">
      <c r="B142" s="33"/>
      <c r="C142" s="173" t="s">
        <v>284</v>
      </c>
      <c r="D142" s="173" t="s">
        <v>124</v>
      </c>
      <c r="E142" s="174" t="s">
        <v>285</v>
      </c>
      <c r="F142" s="175" t="s">
        <v>286</v>
      </c>
      <c r="G142" s="176" t="s">
        <v>127</v>
      </c>
      <c r="H142" s="177">
        <v>151</v>
      </c>
      <c r="I142" s="178"/>
      <c r="J142" s="179">
        <f>ROUND(I142*H142,2)</f>
        <v>0</v>
      </c>
      <c r="K142" s="175" t="s">
        <v>128</v>
      </c>
      <c r="L142" s="37"/>
      <c r="M142" s="180" t="s">
        <v>20</v>
      </c>
      <c r="N142" s="181" t="s">
        <v>47</v>
      </c>
      <c r="O142" s="59"/>
      <c r="P142" s="182">
        <f>O142*H142</f>
        <v>0</v>
      </c>
      <c r="Q142" s="182">
        <v>1.7000000000000001E-4</v>
      </c>
      <c r="R142" s="182">
        <f>Q142*H142</f>
        <v>2.5670000000000002E-2</v>
      </c>
      <c r="S142" s="182">
        <v>0</v>
      </c>
      <c r="T142" s="183">
        <f>S142*H142</f>
        <v>0</v>
      </c>
      <c r="AR142" s="16" t="s">
        <v>129</v>
      </c>
      <c r="AT142" s="16" t="s">
        <v>124</v>
      </c>
      <c r="AU142" s="16" t="s">
        <v>85</v>
      </c>
      <c r="AY142" s="16" t="s">
        <v>122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6" t="s">
        <v>22</v>
      </c>
      <c r="BK142" s="184">
        <f>ROUND(I142*H142,2)</f>
        <v>0</v>
      </c>
      <c r="BL142" s="16" t="s">
        <v>129</v>
      </c>
      <c r="BM142" s="16" t="s">
        <v>287</v>
      </c>
    </row>
    <row r="143" spans="2:65" s="11" customFormat="1" ht="10.199999999999999">
      <c r="B143" s="185"/>
      <c r="C143" s="186"/>
      <c r="D143" s="187" t="s">
        <v>148</v>
      </c>
      <c r="E143" s="188" t="s">
        <v>20</v>
      </c>
      <c r="F143" s="189" t="s">
        <v>288</v>
      </c>
      <c r="G143" s="186"/>
      <c r="H143" s="190">
        <v>151</v>
      </c>
      <c r="I143" s="191"/>
      <c r="J143" s="186"/>
      <c r="K143" s="186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148</v>
      </c>
      <c r="AU143" s="196" t="s">
        <v>85</v>
      </c>
      <c r="AV143" s="11" t="s">
        <v>85</v>
      </c>
      <c r="AW143" s="11" t="s">
        <v>37</v>
      </c>
      <c r="AX143" s="11" t="s">
        <v>22</v>
      </c>
      <c r="AY143" s="196" t="s">
        <v>122</v>
      </c>
    </row>
    <row r="144" spans="2:65" s="1" customFormat="1" ht="16.5" customHeight="1">
      <c r="B144" s="33"/>
      <c r="C144" s="207" t="s">
        <v>289</v>
      </c>
      <c r="D144" s="207" t="s">
        <v>229</v>
      </c>
      <c r="E144" s="208" t="s">
        <v>290</v>
      </c>
      <c r="F144" s="209" t="s">
        <v>291</v>
      </c>
      <c r="G144" s="210" t="s">
        <v>127</v>
      </c>
      <c r="H144" s="211">
        <v>151</v>
      </c>
      <c r="I144" s="212"/>
      <c r="J144" s="213">
        <f>ROUND(I144*H144,2)</f>
        <v>0</v>
      </c>
      <c r="K144" s="209" t="s">
        <v>128</v>
      </c>
      <c r="L144" s="214"/>
      <c r="M144" s="215" t="s">
        <v>20</v>
      </c>
      <c r="N144" s="216" t="s">
        <v>47</v>
      </c>
      <c r="O144" s="59"/>
      <c r="P144" s="182">
        <f>O144*H144</f>
        <v>0</v>
      </c>
      <c r="Q144" s="182">
        <v>2.0000000000000001E-4</v>
      </c>
      <c r="R144" s="182">
        <f>Q144*H144</f>
        <v>3.0200000000000001E-2</v>
      </c>
      <c r="S144" s="182">
        <v>0</v>
      </c>
      <c r="T144" s="183">
        <f>S144*H144</f>
        <v>0</v>
      </c>
      <c r="AR144" s="16" t="s">
        <v>160</v>
      </c>
      <c r="AT144" s="16" t="s">
        <v>229</v>
      </c>
      <c r="AU144" s="16" t="s">
        <v>85</v>
      </c>
      <c r="AY144" s="16" t="s">
        <v>122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6" t="s">
        <v>22</v>
      </c>
      <c r="BK144" s="184">
        <f>ROUND(I144*H144,2)</f>
        <v>0</v>
      </c>
      <c r="BL144" s="16" t="s">
        <v>129</v>
      </c>
      <c r="BM144" s="16" t="s">
        <v>292</v>
      </c>
    </row>
    <row r="145" spans="2:65" s="1" customFormat="1" ht="22.5" customHeight="1">
      <c r="B145" s="33"/>
      <c r="C145" s="173" t="s">
        <v>293</v>
      </c>
      <c r="D145" s="173" t="s">
        <v>124</v>
      </c>
      <c r="E145" s="174" t="s">
        <v>294</v>
      </c>
      <c r="F145" s="175" t="s">
        <v>295</v>
      </c>
      <c r="G145" s="176" t="s">
        <v>146</v>
      </c>
      <c r="H145" s="177">
        <v>110</v>
      </c>
      <c r="I145" s="178"/>
      <c r="J145" s="179">
        <f>ROUND(I145*H145,2)</f>
        <v>0</v>
      </c>
      <c r="K145" s="175" t="s">
        <v>134</v>
      </c>
      <c r="L145" s="37"/>
      <c r="M145" s="180" t="s">
        <v>20</v>
      </c>
      <c r="N145" s="181" t="s">
        <v>47</v>
      </c>
      <c r="O145" s="59"/>
      <c r="P145" s="182">
        <f>O145*H145</f>
        <v>0</v>
      </c>
      <c r="Q145" s="182">
        <v>0.22656999999999999</v>
      </c>
      <c r="R145" s="182">
        <f>Q145*H145</f>
        <v>24.922699999999999</v>
      </c>
      <c r="S145" s="182">
        <v>0</v>
      </c>
      <c r="T145" s="183">
        <f>S145*H145</f>
        <v>0</v>
      </c>
      <c r="AR145" s="16" t="s">
        <v>129</v>
      </c>
      <c r="AT145" s="16" t="s">
        <v>124</v>
      </c>
      <c r="AU145" s="16" t="s">
        <v>85</v>
      </c>
      <c r="AY145" s="16" t="s">
        <v>122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6" t="s">
        <v>22</v>
      </c>
      <c r="BK145" s="184">
        <f>ROUND(I145*H145,2)</f>
        <v>0</v>
      </c>
      <c r="BL145" s="16" t="s">
        <v>129</v>
      </c>
      <c r="BM145" s="16" t="s">
        <v>296</v>
      </c>
    </row>
    <row r="146" spans="2:65" s="1" customFormat="1" ht="22.5" customHeight="1">
      <c r="B146" s="33"/>
      <c r="C146" s="173" t="s">
        <v>297</v>
      </c>
      <c r="D146" s="173" t="s">
        <v>124</v>
      </c>
      <c r="E146" s="174" t="s">
        <v>298</v>
      </c>
      <c r="F146" s="175" t="s">
        <v>299</v>
      </c>
      <c r="G146" s="176" t="s">
        <v>127</v>
      </c>
      <c r="H146" s="177">
        <v>40</v>
      </c>
      <c r="I146" s="178"/>
      <c r="J146" s="179">
        <f>ROUND(I146*H146,2)</f>
        <v>0</v>
      </c>
      <c r="K146" s="175" t="s">
        <v>134</v>
      </c>
      <c r="L146" s="37"/>
      <c r="M146" s="180" t="s">
        <v>20</v>
      </c>
      <c r="N146" s="181" t="s">
        <v>47</v>
      </c>
      <c r="O146" s="59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AR146" s="16" t="s">
        <v>129</v>
      </c>
      <c r="AT146" s="16" t="s">
        <v>124</v>
      </c>
      <c r="AU146" s="16" t="s">
        <v>85</v>
      </c>
      <c r="AY146" s="16" t="s">
        <v>122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6" t="s">
        <v>22</v>
      </c>
      <c r="BK146" s="184">
        <f>ROUND(I146*H146,2)</f>
        <v>0</v>
      </c>
      <c r="BL146" s="16" t="s">
        <v>129</v>
      </c>
      <c r="BM146" s="16" t="s">
        <v>300</v>
      </c>
    </row>
    <row r="147" spans="2:65" s="1" customFormat="1" ht="16.5" customHeight="1">
      <c r="B147" s="33"/>
      <c r="C147" s="173" t="s">
        <v>301</v>
      </c>
      <c r="D147" s="173" t="s">
        <v>124</v>
      </c>
      <c r="E147" s="174" t="s">
        <v>302</v>
      </c>
      <c r="F147" s="175" t="s">
        <v>303</v>
      </c>
      <c r="G147" s="176" t="s">
        <v>153</v>
      </c>
      <c r="H147" s="177">
        <v>59</v>
      </c>
      <c r="I147" s="178"/>
      <c r="J147" s="179">
        <f>ROUND(I147*H147,2)</f>
        <v>0</v>
      </c>
      <c r="K147" s="175" t="s">
        <v>134</v>
      </c>
      <c r="L147" s="37"/>
      <c r="M147" s="180" t="s">
        <v>20</v>
      </c>
      <c r="N147" s="181" t="s">
        <v>47</v>
      </c>
      <c r="O147" s="59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16" t="s">
        <v>129</v>
      </c>
      <c r="AT147" s="16" t="s">
        <v>124</v>
      </c>
      <c r="AU147" s="16" t="s">
        <v>85</v>
      </c>
      <c r="AY147" s="16" t="s">
        <v>122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6" t="s">
        <v>22</v>
      </c>
      <c r="BK147" s="184">
        <f>ROUND(I147*H147,2)</f>
        <v>0</v>
      </c>
      <c r="BL147" s="16" t="s">
        <v>129</v>
      </c>
      <c r="BM147" s="16" t="s">
        <v>304</v>
      </c>
    </row>
    <row r="148" spans="2:65" s="1" customFormat="1" ht="16.5" customHeight="1">
      <c r="B148" s="33"/>
      <c r="C148" s="207" t="s">
        <v>305</v>
      </c>
      <c r="D148" s="207" t="s">
        <v>229</v>
      </c>
      <c r="E148" s="208" t="s">
        <v>306</v>
      </c>
      <c r="F148" s="209" t="s">
        <v>307</v>
      </c>
      <c r="G148" s="210" t="s">
        <v>214</v>
      </c>
      <c r="H148" s="211">
        <v>420</v>
      </c>
      <c r="I148" s="212"/>
      <c r="J148" s="213">
        <f>ROUND(I148*H148,2)</f>
        <v>0</v>
      </c>
      <c r="K148" s="209" t="s">
        <v>128</v>
      </c>
      <c r="L148" s="214"/>
      <c r="M148" s="215" t="s">
        <v>20</v>
      </c>
      <c r="N148" s="216" t="s">
        <v>47</v>
      </c>
      <c r="O148" s="59"/>
      <c r="P148" s="182">
        <f>O148*H148</f>
        <v>0</v>
      </c>
      <c r="Q148" s="182">
        <v>1</v>
      </c>
      <c r="R148" s="182">
        <f>Q148*H148</f>
        <v>420</v>
      </c>
      <c r="S148" s="182">
        <v>0</v>
      </c>
      <c r="T148" s="183">
        <f>S148*H148</f>
        <v>0</v>
      </c>
      <c r="AR148" s="16" t="s">
        <v>160</v>
      </c>
      <c r="AT148" s="16" t="s">
        <v>229</v>
      </c>
      <c r="AU148" s="16" t="s">
        <v>85</v>
      </c>
      <c r="AY148" s="16" t="s">
        <v>122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6" t="s">
        <v>22</v>
      </c>
      <c r="BK148" s="184">
        <f>ROUND(I148*H148,2)</f>
        <v>0</v>
      </c>
      <c r="BL148" s="16" t="s">
        <v>129</v>
      </c>
      <c r="BM148" s="16" t="s">
        <v>308</v>
      </c>
    </row>
    <row r="149" spans="2:65" s="11" customFormat="1" ht="10.199999999999999">
      <c r="B149" s="185"/>
      <c r="C149" s="186"/>
      <c r="D149" s="187" t="s">
        <v>148</v>
      </c>
      <c r="E149" s="188" t="s">
        <v>20</v>
      </c>
      <c r="F149" s="189" t="s">
        <v>309</v>
      </c>
      <c r="G149" s="186"/>
      <c r="H149" s="190">
        <v>420</v>
      </c>
      <c r="I149" s="191"/>
      <c r="J149" s="186"/>
      <c r="K149" s="186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148</v>
      </c>
      <c r="AU149" s="196" t="s">
        <v>85</v>
      </c>
      <c r="AV149" s="11" t="s">
        <v>85</v>
      </c>
      <c r="AW149" s="11" t="s">
        <v>37</v>
      </c>
      <c r="AX149" s="11" t="s">
        <v>22</v>
      </c>
      <c r="AY149" s="196" t="s">
        <v>122</v>
      </c>
    </row>
    <row r="150" spans="2:65" s="1" customFormat="1" ht="16.5" customHeight="1">
      <c r="B150" s="33"/>
      <c r="C150" s="173" t="s">
        <v>310</v>
      </c>
      <c r="D150" s="173" t="s">
        <v>124</v>
      </c>
      <c r="E150" s="174" t="s">
        <v>311</v>
      </c>
      <c r="F150" s="175" t="s">
        <v>312</v>
      </c>
      <c r="G150" s="176" t="s">
        <v>153</v>
      </c>
      <c r="H150" s="177">
        <v>11.3</v>
      </c>
      <c r="I150" s="178"/>
      <c r="J150" s="179">
        <f>ROUND(I150*H150,2)</f>
        <v>0</v>
      </c>
      <c r="K150" s="175" t="s">
        <v>128</v>
      </c>
      <c r="L150" s="37"/>
      <c r="M150" s="180" t="s">
        <v>20</v>
      </c>
      <c r="N150" s="181" t="s">
        <v>47</v>
      </c>
      <c r="O150" s="59"/>
      <c r="P150" s="182">
        <f>O150*H150</f>
        <v>0</v>
      </c>
      <c r="Q150" s="182">
        <v>2.2563399999999998</v>
      </c>
      <c r="R150" s="182">
        <f>Q150*H150</f>
        <v>25.496641999999998</v>
      </c>
      <c r="S150" s="182">
        <v>0</v>
      </c>
      <c r="T150" s="183">
        <f>S150*H150</f>
        <v>0</v>
      </c>
      <c r="AR150" s="16" t="s">
        <v>129</v>
      </c>
      <c r="AT150" s="16" t="s">
        <v>124</v>
      </c>
      <c r="AU150" s="16" t="s">
        <v>85</v>
      </c>
      <c r="AY150" s="16" t="s">
        <v>122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6" t="s">
        <v>22</v>
      </c>
      <c r="BK150" s="184">
        <f>ROUND(I150*H150,2)</f>
        <v>0</v>
      </c>
      <c r="BL150" s="16" t="s">
        <v>129</v>
      </c>
      <c r="BM150" s="16" t="s">
        <v>313</v>
      </c>
    </row>
    <row r="151" spans="2:65" s="10" customFormat="1" ht="22.8" customHeight="1">
      <c r="B151" s="157"/>
      <c r="C151" s="158"/>
      <c r="D151" s="159" t="s">
        <v>75</v>
      </c>
      <c r="E151" s="171" t="s">
        <v>136</v>
      </c>
      <c r="F151" s="171" t="s">
        <v>314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SUM(P152:P170)</f>
        <v>0</v>
      </c>
      <c r="Q151" s="165"/>
      <c r="R151" s="166">
        <f>SUM(R152:R170)</f>
        <v>0</v>
      </c>
      <c r="S151" s="165"/>
      <c r="T151" s="167">
        <f>SUM(T152:T170)</f>
        <v>0</v>
      </c>
      <c r="AR151" s="168" t="s">
        <v>22</v>
      </c>
      <c r="AT151" s="169" t="s">
        <v>75</v>
      </c>
      <c r="AU151" s="169" t="s">
        <v>22</v>
      </c>
      <c r="AY151" s="168" t="s">
        <v>122</v>
      </c>
      <c r="BK151" s="170">
        <f>SUM(BK152:BK170)</f>
        <v>0</v>
      </c>
    </row>
    <row r="152" spans="2:65" s="1" customFormat="1" ht="16.5" customHeight="1">
      <c r="B152" s="33"/>
      <c r="C152" s="173" t="s">
        <v>315</v>
      </c>
      <c r="D152" s="173" t="s">
        <v>124</v>
      </c>
      <c r="E152" s="174" t="s">
        <v>316</v>
      </c>
      <c r="F152" s="175" t="s">
        <v>317</v>
      </c>
      <c r="G152" s="176" t="s">
        <v>318</v>
      </c>
      <c r="H152" s="177">
        <v>1</v>
      </c>
      <c r="I152" s="178"/>
      <c r="J152" s="179">
        <f>ROUND(I152*H152,2)</f>
        <v>0</v>
      </c>
      <c r="K152" s="175" t="s">
        <v>20</v>
      </c>
      <c r="L152" s="37"/>
      <c r="M152" s="180" t="s">
        <v>20</v>
      </c>
      <c r="N152" s="181" t="s">
        <v>47</v>
      </c>
      <c r="O152" s="59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AR152" s="16" t="s">
        <v>129</v>
      </c>
      <c r="AT152" s="16" t="s">
        <v>124</v>
      </c>
      <c r="AU152" s="16" t="s">
        <v>85</v>
      </c>
      <c r="AY152" s="16" t="s">
        <v>122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22</v>
      </c>
      <c r="BK152" s="184">
        <f>ROUND(I152*H152,2)</f>
        <v>0</v>
      </c>
      <c r="BL152" s="16" t="s">
        <v>129</v>
      </c>
      <c r="BM152" s="16" t="s">
        <v>319</v>
      </c>
    </row>
    <row r="153" spans="2:65" s="12" customFormat="1" ht="10.199999999999999">
      <c r="B153" s="197"/>
      <c r="C153" s="198"/>
      <c r="D153" s="187" t="s">
        <v>148</v>
      </c>
      <c r="E153" s="199" t="s">
        <v>20</v>
      </c>
      <c r="F153" s="200" t="s">
        <v>320</v>
      </c>
      <c r="G153" s="198"/>
      <c r="H153" s="199" t="s">
        <v>20</v>
      </c>
      <c r="I153" s="201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148</v>
      </c>
      <c r="AU153" s="206" t="s">
        <v>85</v>
      </c>
      <c r="AV153" s="12" t="s">
        <v>22</v>
      </c>
      <c r="AW153" s="12" t="s">
        <v>37</v>
      </c>
      <c r="AX153" s="12" t="s">
        <v>76</v>
      </c>
      <c r="AY153" s="206" t="s">
        <v>122</v>
      </c>
    </row>
    <row r="154" spans="2:65" s="12" customFormat="1" ht="10.199999999999999">
      <c r="B154" s="197"/>
      <c r="C154" s="198"/>
      <c r="D154" s="187" t="s">
        <v>148</v>
      </c>
      <c r="E154" s="199" t="s">
        <v>20</v>
      </c>
      <c r="F154" s="200" t="s">
        <v>321</v>
      </c>
      <c r="G154" s="198"/>
      <c r="H154" s="199" t="s">
        <v>20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148</v>
      </c>
      <c r="AU154" s="206" t="s">
        <v>85</v>
      </c>
      <c r="AV154" s="12" t="s">
        <v>22</v>
      </c>
      <c r="AW154" s="12" t="s">
        <v>37</v>
      </c>
      <c r="AX154" s="12" t="s">
        <v>76</v>
      </c>
      <c r="AY154" s="206" t="s">
        <v>122</v>
      </c>
    </row>
    <row r="155" spans="2:65" s="12" customFormat="1" ht="10.199999999999999">
      <c r="B155" s="197"/>
      <c r="C155" s="198"/>
      <c r="D155" s="187" t="s">
        <v>148</v>
      </c>
      <c r="E155" s="199" t="s">
        <v>20</v>
      </c>
      <c r="F155" s="200" t="s">
        <v>322</v>
      </c>
      <c r="G155" s="198"/>
      <c r="H155" s="199" t="s">
        <v>20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148</v>
      </c>
      <c r="AU155" s="206" t="s">
        <v>85</v>
      </c>
      <c r="AV155" s="12" t="s">
        <v>22</v>
      </c>
      <c r="AW155" s="12" t="s">
        <v>37</v>
      </c>
      <c r="AX155" s="12" t="s">
        <v>76</v>
      </c>
      <c r="AY155" s="206" t="s">
        <v>122</v>
      </c>
    </row>
    <row r="156" spans="2:65" s="12" customFormat="1" ht="10.199999999999999">
      <c r="B156" s="197"/>
      <c r="C156" s="198"/>
      <c r="D156" s="187" t="s">
        <v>148</v>
      </c>
      <c r="E156" s="199" t="s">
        <v>20</v>
      </c>
      <c r="F156" s="200" t="s">
        <v>323</v>
      </c>
      <c r="G156" s="198"/>
      <c r="H156" s="199" t="s">
        <v>20</v>
      </c>
      <c r="I156" s="201"/>
      <c r="J156" s="198"/>
      <c r="K156" s="198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148</v>
      </c>
      <c r="AU156" s="206" t="s">
        <v>85</v>
      </c>
      <c r="AV156" s="12" t="s">
        <v>22</v>
      </c>
      <c r="AW156" s="12" t="s">
        <v>37</v>
      </c>
      <c r="AX156" s="12" t="s">
        <v>76</v>
      </c>
      <c r="AY156" s="206" t="s">
        <v>122</v>
      </c>
    </row>
    <row r="157" spans="2:65" s="12" customFormat="1" ht="10.199999999999999">
      <c r="B157" s="197"/>
      <c r="C157" s="198"/>
      <c r="D157" s="187" t="s">
        <v>148</v>
      </c>
      <c r="E157" s="199" t="s">
        <v>20</v>
      </c>
      <c r="F157" s="200" t="s">
        <v>324</v>
      </c>
      <c r="G157" s="198"/>
      <c r="H157" s="199" t="s">
        <v>20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148</v>
      </c>
      <c r="AU157" s="206" t="s">
        <v>85</v>
      </c>
      <c r="AV157" s="12" t="s">
        <v>22</v>
      </c>
      <c r="AW157" s="12" t="s">
        <v>37</v>
      </c>
      <c r="AX157" s="12" t="s">
        <v>76</v>
      </c>
      <c r="AY157" s="206" t="s">
        <v>122</v>
      </c>
    </row>
    <row r="158" spans="2:65" s="12" customFormat="1" ht="10.199999999999999">
      <c r="B158" s="197"/>
      <c r="C158" s="198"/>
      <c r="D158" s="187" t="s">
        <v>148</v>
      </c>
      <c r="E158" s="199" t="s">
        <v>20</v>
      </c>
      <c r="F158" s="200" t="s">
        <v>325</v>
      </c>
      <c r="G158" s="198"/>
      <c r="H158" s="199" t="s">
        <v>20</v>
      </c>
      <c r="I158" s="201"/>
      <c r="J158" s="198"/>
      <c r="K158" s="198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148</v>
      </c>
      <c r="AU158" s="206" t="s">
        <v>85</v>
      </c>
      <c r="AV158" s="12" t="s">
        <v>22</v>
      </c>
      <c r="AW158" s="12" t="s">
        <v>37</v>
      </c>
      <c r="AX158" s="12" t="s">
        <v>76</v>
      </c>
      <c r="AY158" s="206" t="s">
        <v>122</v>
      </c>
    </row>
    <row r="159" spans="2:65" s="12" customFormat="1" ht="10.199999999999999">
      <c r="B159" s="197"/>
      <c r="C159" s="198"/>
      <c r="D159" s="187" t="s">
        <v>148</v>
      </c>
      <c r="E159" s="199" t="s">
        <v>20</v>
      </c>
      <c r="F159" s="200" t="s">
        <v>326</v>
      </c>
      <c r="G159" s="198"/>
      <c r="H159" s="199" t="s">
        <v>20</v>
      </c>
      <c r="I159" s="201"/>
      <c r="J159" s="198"/>
      <c r="K159" s="198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148</v>
      </c>
      <c r="AU159" s="206" t="s">
        <v>85</v>
      </c>
      <c r="AV159" s="12" t="s">
        <v>22</v>
      </c>
      <c r="AW159" s="12" t="s">
        <v>37</v>
      </c>
      <c r="AX159" s="12" t="s">
        <v>76</v>
      </c>
      <c r="AY159" s="206" t="s">
        <v>122</v>
      </c>
    </row>
    <row r="160" spans="2:65" s="12" customFormat="1" ht="10.199999999999999">
      <c r="B160" s="197"/>
      <c r="C160" s="198"/>
      <c r="D160" s="187" t="s">
        <v>148</v>
      </c>
      <c r="E160" s="199" t="s">
        <v>20</v>
      </c>
      <c r="F160" s="200" t="s">
        <v>327</v>
      </c>
      <c r="G160" s="198"/>
      <c r="H160" s="199" t="s">
        <v>20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148</v>
      </c>
      <c r="AU160" s="206" t="s">
        <v>85</v>
      </c>
      <c r="AV160" s="12" t="s">
        <v>22</v>
      </c>
      <c r="AW160" s="12" t="s">
        <v>37</v>
      </c>
      <c r="AX160" s="12" t="s">
        <v>76</v>
      </c>
      <c r="AY160" s="206" t="s">
        <v>122</v>
      </c>
    </row>
    <row r="161" spans="2:65" s="12" customFormat="1" ht="10.199999999999999">
      <c r="B161" s="197"/>
      <c r="C161" s="198"/>
      <c r="D161" s="187" t="s">
        <v>148</v>
      </c>
      <c r="E161" s="199" t="s">
        <v>20</v>
      </c>
      <c r="F161" s="200" t="s">
        <v>328</v>
      </c>
      <c r="G161" s="198"/>
      <c r="H161" s="199" t="s">
        <v>20</v>
      </c>
      <c r="I161" s="201"/>
      <c r="J161" s="198"/>
      <c r="K161" s="198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148</v>
      </c>
      <c r="AU161" s="206" t="s">
        <v>85</v>
      </c>
      <c r="AV161" s="12" t="s">
        <v>22</v>
      </c>
      <c r="AW161" s="12" t="s">
        <v>37</v>
      </c>
      <c r="AX161" s="12" t="s">
        <v>76</v>
      </c>
      <c r="AY161" s="206" t="s">
        <v>122</v>
      </c>
    </row>
    <row r="162" spans="2:65" s="12" customFormat="1" ht="10.199999999999999">
      <c r="B162" s="197"/>
      <c r="C162" s="198"/>
      <c r="D162" s="187" t="s">
        <v>148</v>
      </c>
      <c r="E162" s="199" t="s">
        <v>20</v>
      </c>
      <c r="F162" s="200" t="s">
        <v>329</v>
      </c>
      <c r="G162" s="198"/>
      <c r="H162" s="199" t="s">
        <v>20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148</v>
      </c>
      <c r="AU162" s="206" t="s">
        <v>85</v>
      </c>
      <c r="AV162" s="12" t="s">
        <v>22</v>
      </c>
      <c r="AW162" s="12" t="s">
        <v>37</v>
      </c>
      <c r="AX162" s="12" t="s">
        <v>76</v>
      </c>
      <c r="AY162" s="206" t="s">
        <v>122</v>
      </c>
    </row>
    <row r="163" spans="2:65" s="12" customFormat="1" ht="10.199999999999999">
      <c r="B163" s="197"/>
      <c r="C163" s="198"/>
      <c r="D163" s="187" t="s">
        <v>148</v>
      </c>
      <c r="E163" s="199" t="s">
        <v>20</v>
      </c>
      <c r="F163" s="200" t="s">
        <v>330</v>
      </c>
      <c r="G163" s="198"/>
      <c r="H163" s="199" t="s">
        <v>20</v>
      </c>
      <c r="I163" s="201"/>
      <c r="J163" s="198"/>
      <c r="K163" s="198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148</v>
      </c>
      <c r="AU163" s="206" t="s">
        <v>85</v>
      </c>
      <c r="AV163" s="12" t="s">
        <v>22</v>
      </c>
      <c r="AW163" s="12" t="s">
        <v>37</v>
      </c>
      <c r="AX163" s="12" t="s">
        <v>76</v>
      </c>
      <c r="AY163" s="206" t="s">
        <v>122</v>
      </c>
    </row>
    <row r="164" spans="2:65" s="12" customFormat="1" ht="10.199999999999999">
      <c r="B164" s="197"/>
      <c r="C164" s="198"/>
      <c r="D164" s="187" t="s">
        <v>148</v>
      </c>
      <c r="E164" s="199" t="s">
        <v>20</v>
      </c>
      <c r="F164" s="200" t="s">
        <v>331</v>
      </c>
      <c r="G164" s="198"/>
      <c r="H164" s="199" t="s">
        <v>20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148</v>
      </c>
      <c r="AU164" s="206" t="s">
        <v>85</v>
      </c>
      <c r="AV164" s="12" t="s">
        <v>22</v>
      </c>
      <c r="AW164" s="12" t="s">
        <v>37</v>
      </c>
      <c r="AX164" s="12" t="s">
        <v>76</v>
      </c>
      <c r="AY164" s="206" t="s">
        <v>122</v>
      </c>
    </row>
    <row r="165" spans="2:65" s="12" customFormat="1" ht="10.199999999999999">
      <c r="B165" s="197"/>
      <c r="C165" s="198"/>
      <c r="D165" s="187" t="s">
        <v>148</v>
      </c>
      <c r="E165" s="199" t="s">
        <v>20</v>
      </c>
      <c r="F165" s="200" t="s">
        <v>332</v>
      </c>
      <c r="G165" s="198"/>
      <c r="H165" s="199" t="s">
        <v>20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148</v>
      </c>
      <c r="AU165" s="206" t="s">
        <v>85</v>
      </c>
      <c r="AV165" s="12" t="s">
        <v>22</v>
      </c>
      <c r="AW165" s="12" t="s">
        <v>37</v>
      </c>
      <c r="AX165" s="12" t="s">
        <v>76</v>
      </c>
      <c r="AY165" s="206" t="s">
        <v>122</v>
      </c>
    </row>
    <row r="166" spans="2:65" s="12" customFormat="1" ht="10.199999999999999">
      <c r="B166" s="197"/>
      <c r="C166" s="198"/>
      <c r="D166" s="187" t="s">
        <v>148</v>
      </c>
      <c r="E166" s="199" t="s">
        <v>20</v>
      </c>
      <c r="F166" s="200" t="s">
        <v>333</v>
      </c>
      <c r="G166" s="198"/>
      <c r="H166" s="199" t="s">
        <v>20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148</v>
      </c>
      <c r="AU166" s="206" t="s">
        <v>85</v>
      </c>
      <c r="AV166" s="12" t="s">
        <v>22</v>
      </c>
      <c r="AW166" s="12" t="s">
        <v>37</v>
      </c>
      <c r="AX166" s="12" t="s">
        <v>76</v>
      </c>
      <c r="AY166" s="206" t="s">
        <v>122</v>
      </c>
    </row>
    <row r="167" spans="2:65" s="12" customFormat="1" ht="10.199999999999999">
      <c r="B167" s="197"/>
      <c r="C167" s="198"/>
      <c r="D167" s="187" t="s">
        <v>148</v>
      </c>
      <c r="E167" s="199" t="s">
        <v>20</v>
      </c>
      <c r="F167" s="200" t="s">
        <v>334</v>
      </c>
      <c r="G167" s="198"/>
      <c r="H167" s="199" t="s">
        <v>20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148</v>
      </c>
      <c r="AU167" s="206" t="s">
        <v>85</v>
      </c>
      <c r="AV167" s="12" t="s">
        <v>22</v>
      </c>
      <c r="AW167" s="12" t="s">
        <v>37</v>
      </c>
      <c r="AX167" s="12" t="s">
        <v>76</v>
      </c>
      <c r="AY167" s="206" t="s">
        <v>122</v>
      </c>
    </row>
    <row r="168" spans="2:65" s="12" customFormat="1" ht="10.199999999999999">
      <c r="B168" s="197"/>
      <c r="C168" s="198"/>
      <c r="D168" s="187" t="s">
        <v>148</v>
      </c>
      <c r="E168" s="199" t="s">
        <v>20</v>
      </c>
      <c r="F168" s="200" t="s">
        <v>335</v>
      </c>
      <c r="G168" s="198"/>
      <c r="H168" s="199" t="s">
        <v>20</v>
      </c>
      <c r="I168" s="201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148</v>
      </c>
      <c r="AU168" s="206" t="s">
        <v>85</v>
      </c>
      <c r="AV168" s="12" t="s">
        <v>22</v>
      </c>
      <c r="AW168" s="12" t="s">
        <v>37</v>
      </c>
      <c r="AX168" s="12" t="s">
        <v>76</v>
      </c>
      <c r="AY168" s="206" t="s">
        <v>122</v>
      </c>
    </row>
    <row r="169" spans="2:65" s="12" customFormat="1" ht="10.199999999999999">
      <c r="B169" s="197"/>
      <c r="C169" s="198"/>
      <c r="D169" s="187" t="s">
        <v>148</v>
      </c>
      <c r="E169" s="199" t="s">
        <v>20</v>
      </c>
      <c r="F169" s="200" t="s">
        <v>336</v>
      </c>
      <c r="G169" s="198"/>
      <c r="H169" s="199" t="s">
        <v>20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148</v>
      </c>
      <c r="AU169" s="206" t="s">
        <v>85</v>
      </c>
      <c r="AV169" s="12" t="s">
        <v>22</v>
      </c>
      <c r="AW169" s="12" t="s">
        <v>37</v>
      </c>
      <c r="AX169" s="12" t="s">
        <v>76</v>
      </c>
      <c r="AY169" s="206" t="s">
        <v>122</v>
      </c>
    </row>
    <row r="170" spans="2:65" s="11" customFormat="1" ht="10.199999999999999">
      <c r="B170" s="185"/>
      <c r="C170" s="186"/>
      <c r="D170" s="187" t="s">
        <v>148</v>
      </c>
      <c r="E170" s="188" t="s">
        <v>20</v>
      </c>
      <c r="F170" s="189" t="s">
        <v>22</v>
      </c>
      <c r="G170" s="186"/>
      <c r="H170" s="190">
        <v>1</v>
      </c>
      <c r="I170" s="191"/>
      <c r="J170" s="186"/>
      <c r="K170" s="186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148</v>
      </c>
      <c r="AU170" s="196" t="s">
        <v>85</v>
      </c>
      <c r="AV170" s="11" t="s">
        <v>85</v>
      </c>
      <c r="AW170" s="11" t="s">
        <v>37</v>
      </c>
      <c r="AX170" s="11" t="s">
        <v>22</v>
      </c>
      <c r="AY170" s="196" t="s">
        <v>122</v>
      </c>
    </row>
    <row r="171" spans="2:65" s="10" customFormat="1" ht="22.8" customHeight="1">
      <c r="B171" s="157"/>
      <c r="C171" s="158"/>
      <c r="D171" s="159" t="s">
        <v>75</v>
      </c>
      <c r="E171" s="171" t="s">
        <v>129</v>
      </c>
      <c r="F171" s="171" t="s">
        <v>337</v>
      </c>
      <c r="G171" s="158"/>
      <c r="H171" s="158"/>
      <c r="I171" s="161"/>
      <c r="J171" s="172">
        <f>BK171</f>
        <v>0</v>
      </c>
      <c r="K171" s="158"/>
      <c r="L171" s="163"/>
      <c r="M171" s="164"/>
      <c r="N171" s="165"/>
      <c r="O171" s="165"/>
      <c r="P171" s="166">
        <f>SUM(P172:P173)</f>
        <v>0</v>
      </c>
      <c r="Q171" s="165"/>
      <c r="R171" s="166">
        <f>SUM(R172:R173)</f>
        <v>0</v>
      </c>
      <c r="S171" s="165"/>
      <c r="T171" s="167">
        <f>SUM(T172:T173)</f>
        <v>0</v>
      </c>
      <c r="AR171" s="168" t="s">
        <v>22</v>
      </c>
      <c r="AT171" s="169" t="s">
        <v>75</v>
      </c>
      <c r="AU171" s="169" t="s">
        <v>22</v>
      </c>
      <c r="AY171" s="168" t="s">
        <v>122</v>
      </c>
      <c r="BK171" s="170">
        <f>SUM(BK172:BK173)</f>
        <v>0</v>
      </c>
    </row>
    <row r="172" spans="2:65" s="1" customFormat="1" ht="16.5" customHeight="1">
      <c r="B172" s="33"/>
      <c r="C172" s="173" t="s">
        <v>338</v>
      </c>
      <c r="D172" s="173" t="s">
        <v>124</v>
      </c>
      <c r="E172" s="174" t="s">
        <v>339</v>
      </c>
      <c r="F172" s="175" t="s">
        <v>340</v>
      </c>
      <c r="G172" s="176" t="s">
        <v>153</v>
      </c>
      <c r="H172" s="177">
        <v>4.96</v>
      </c>
      <c r="I172" s="178"/>
      <c r="J172" s="179">
        <f>ROUND(I172*H172,2)</f>
        <v>0</v>
      </c>
      <c r="K172" s="175" t="s">
        <v>128</v>
      </c>
      <c r="L172" s="37"/>
      <c r="M172" s="180" t="s">
        <v>20</v>
      </c>
      <c r="N172" s="181" t="s">
        <v>47</v>
      </c>
      <c r="O172" s="59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AR172" s="16" t="s">
        <v>129</v>
      </c>
      <c r="AT172" s="16" t="s">
        <v>124</v>
      </c>
      <c r="AU172" s="16" t="s">
        <v>85</v>
      </c>
      <c r="AY172" s="16" t="s">
        <v>122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6" t="s">
        <v>22</v>
      </c>
      <c r="BK172" s="184">
        <f>ROUND(I172*H172,2)</f>
        <v>0</v>
      </c>
      <c r="BL172" s="16" t="s">
        <v>129</v>
      </c>
      <c r="BM172" s="16" t="s">
        <v>341</v>
      </c>
    </row>
    <row r="173" spans="2:65" s="11" customFormat="1" ht="10.199999999999999">
      <c r="B173" s="185"/>
      <c r="C173" s="186"/>
      <c r="D173" s="187" t="s">
        <v>148</v>
      </c>
      <c r="E173" s="188" t="s">
        <v>20</v>
      </c>
      <c r="F173" s="189" t="s">
        <v>342</v>
      </c>
      <c r="G173" s="186"/>
      <c r="H173" s="190">
        <v>4.96</v>
      </c>
      <c r="I173" s="191"/>
      <c r="J173" s="186"/>
      <c r="K173" s="186"/>
      <c r="L173" s="192"/>
      <c r="M173" s="193"/>
      <c r="N173" s="194"/>
      <c r="O173" s="194"/>
      <c r="P173" s="194"/>
      <c r="Q173" s="194"/>
      <c r="R173" s="194"/>
      <c r="S173" s="194"/>
      <c r="T173" s="195"/>
      <c r="AT173" s="196" t="s">
        <v>148</v>
      </c>
      <c r="AU173" s="196" t="s">
        <v>85</v>
      </c>
      <c r="AV173" s="11" t="s">
        <v>85</v>
      </c>
      <c r="AW173" s="11" t="s">
        <v>37</v>
      </c>
      <c r="AX173" s="11" t="s">
        <v>22</v>
      </c>
      <c r="AY173" s="196" t="s">
        <v>122</v>
      </c>
    </row>
    <row r="174" spans="2:65" s="10" customFormat="1" ht="22.8" customHeight="1">
      <c r="B174" s="157"/>
      <c r="C174" s="158"/>
      <c r="D174" s="159" t="s">
        <v>75</v>
      </c>
      <c r="E174" s="171" t="s">
        <v>143</v>
      </c>
      <c r="F174" s="171" t="s">
        <v>343</v>
      </c>
      <c r="G174" s="158"/>
      <c r="H174" s="158"/>
      <c r="I174" s="161"/>
      <c r="J174" s="172">
        <f>BK174</f>
        <v>0</v>
      </c>
      <c r="K174" s="158"/>
      <c r="L174" s="163"/>
      <c r="M174" s="164"/>
      <c r="N174" s="165"/>
      <c r="O174" s="165"/>
      <c r="P174" s="166">
        <f>SUM(P175:P190)</f>
        <v>0</v>
      </c>
      <c r="Q174" s="165"/>
      <c r="R174" s="166">
        <f>SUM(R175:R190)</f>
        <v>84.808428000000006</v>
      </c>
      <c r="S174" s="165"/>
      <c r="T174" s="167">
        <f>SUM(T175:T190)</f>
        <v>0</v>
      </c>
      <c r="AR174" s="168" t="s">
        <v>22</v>
      </c>
      <c r="AT174" s="169" t="s">
        <v>75</v>
      </c>
      <c r="AU174" s="169" t="s">
        <v>22</v>
      </c>
      <c r="AY174" s="168" t="s">
        <v>122</v>
      </c>
      <c r="BK174" s="170">
        <f>SUM(BK175:BK190)</f>
        <v>0</v>
      </c>
    </row>
    <row r="175" spans="2:65" s="1" customFormat="1" ht="16.5" customHeight="1">
      <c r="B175" s="33"/>
      <c r="C175" s="173" t="s">
        <v>344</v>
      </c>
      <c r="D175" s="173" t="s">
        <v>124</v>
      </c>
      <c r="E175" s="174" t="s">
        <v>345</v>
      </c>
      <c r="F175" s="175" t="s">
        <v>346</v>
      </c>
      <c r="G175" s="176" t="s">
        <v>127</v>
      </c>
      <c r="H175" s="177">
        <v>38.799999999999997</v>
      </c>
      <c r="I175" s="178"/>
      <c r="J175" s="179">
        <f t="shared" ref="J175:J181" si="0">ROUND(I175*H175,2)</f>
        <v>0</v>
      </c>
      <c r="K175" s="175" t="s">
        <v>128</v>
      </c>
      <c r="L175" s="37"/>
      <c r="M175" s="180" t="s">
        <v>20</v>
      </c>
      <c r="N175" s="181" t="s">
        <v>47</v>
      </c>
      <c r="O175" s="59"/>
      <c r="P175" s="182">
        <f t="shared" ref="P175:P181" si="1">O175*H175</f>
        <v>0</v>
      </c>
      <c r="Q175" s="182">
        <v>0</v>
      </c>
      <c r="R175" s="182">
        <f t="shared" ref="R175:R181" si="2">Q175*H175</f>
        <v>0</v>
      </c>
      <c r="S175" s="182">
        <v>0</v>
      </c>
      <c r="T175" s="183">
        <f t="shared" ref="T175:T181" si="3">S175*H175</f>
        <v>0</v>
      </c>
      <c r="AR175" s="16" t="s">
        <v>129</v>
      </c>
      <c r="AT175" s="16" t="s">
        <v>124</v>
      </c>
      <c r="AU175" s="16" t="s">
        <v>85</v>
      </c>
      <c r="AY175" s="16" t="s">
        <v>122</v>
      </c>
      <c r="BE175" s="184">
        <f t="shared" ref="BE175:BE181" si="4">IF(N175="základní",J175,0)</f>
        <v>0</v>
      </c>
      <c r="BF175" s="184">
        <f t="shared" ref="BF175:BF181" si="5">IF(N175="snížená",J175,0)</f>
        <v>0</v>
      </c>
      <c r="BG175" s="184">
        <f t="shared" ref="BG175:BG181" si="6">IF(N175="zákl. přenesená",J175,0)</f>
        <v>0</v>
      </c>
      <c r="BH175" s="184">
        <f t="shared" ref="BH175:BH181" si="7">IF(N175="sníž. přenesená",J175,0)</f>
        <v>0</v>
      </c>
      <c r="BI175" s="184">
        <f t="shared" ref="BI175:BI181" si="8">IF(N175="nulová",J175,0)</f>
        <v>0</v>
      </c>
      <c r="BJ175" s="16" t="s">
        <v>22</v>
      </c>
      <c r="BK175" s="184">
        <f t="shared" ref="BK175:BK181" si="9">ROUND(I175*H175,2)</f>
        <v>0</v>
      </c>
      <c r="BL175" s="16" t="s">
        <v>129</v>
      </c>
      <c r="BM175" s="16" t="s">
        <v>347</v>
      </c>
    </row>
    <row r="176" spans="2:65" s="1" customFormat="1" ht="16.5" customHeight="1">
      <c r="B176" s="33"/>
      <c r="C176" s="173" t="s">
        <v>348</v>
      </c>
      <c r="D176" s="173" t="s">
        <v>124</v>
      </c>
      <c r="E176" s="174" t="s">
        <v>349</v>
      </c>
      <c r="F176" s="175" t="s">
        <v>350</v>
      </c>
      <c r="G176" s="176" t="s">
        <v>127</v>
      </c>
      <c r="H176" s="177">
        <v>390</v>
      </c>
      <c r="I176" s="178"/>
      <c r="J176" s="179">
        <f t="shared" si="0"/>
        <v>0</v>
      </c>
      <c r="K176" s="175" t="s">
        <v>128</v>
      </c>
      <c r="L176" s="37"/>
      <c r="M176" s="180" t="s">
        <v>20</v>
      </c>
      <c r="N176" s="181" t="s">
        <v>47</v>
      </c>
      <c r="O176" s="59"/>
      <c r="P176" s="182">
        <f t="shared" si="1"/>
        <v>0</v>
      </c>
      <c r="Q176" s="182">
        <v>0</v>
      </c>
      <c r="R176" s="182">
        <f t="shared" si="2"/>
        <v>0</v>
      </c>
      <c r="S176" s="182">
        <v>0</v>
      </c>
      <c r="T176" s="183">
        <f t="shared" si="3"/>
        <v>0</v>
      </c>
      <c r="AR176" s="16" t="s">
        <v>129</v>
      </c>
      <c r="AT176" s="16" t="s">
        <v>124</v>
      </c>
      <c r="AU176" s="16" t="s">
        <v>85</v>
      </c>
      <c r="AY176" s="16" t="s">
        <v>122</v>
      </c>
      <c r="BE176" s="184">
        <f t="shared" si="4"/>
        <v>0</v>
      </c>
      <c r="BF176" s="184">
        <f t="shared" si="5"/>
        <v>0</v>
      </c>
      <c r="BG176" s="184">
        <f t="shared" si="6"/>
        <v>0</v>
      </c>
      <c r="BH176" s="184">
        <f t="shared" si="7"/>
        <v>0</v>
      </c>
      <c r="BI176" s="184">
        <f t="shared" si="8"/>
        <v>0</v>
      </c>
      <c r="BJ176" s="16" t="s">
        <v>22</v>
      </c>
      <c r="BK176" s="184">
        <f t="shared" si="9"/>
        <v>0</v>
      </c>
      <c r="BL176" s="16" t="s">
        <v>129</v>
      </c>
      <c r="BM176" s="16" t="s">
        <v>351</v>
      </c>
    </row>
    <row r="177" spans="2:65" s="1" customFormat="1" ht="16.5" customHeight="1">
      <c r="B177" s="33"/>
      <c r="C177" s="173" t="s">
        <v>352</v>
      </c>
      <c r="D177" s="173" t="s">
        <v>124</v>
      </c>
      <c r="E177" s="174" t="s">
        <v>353</v>
      </c>
      <c r="F177" s="175" t="s">
        <v>354</v>
      </c>
      <c r="G177" s="176" t="s">
        <v>127</v>
      </c>
      <c r="H177" s="177">
        <v>390</v>
      </c>
      <c r="I177" s="178"/>
      <c r="J177" s="179">
        <f t="shared" si="0"/>
        <v>0</v>
      </c>
      <c r="K177" s="175" t="s">
        <v>128</v>
      </c>
      <c r="L177" s="37"/>
      <c r="M177" s="180" t="s">
        <v>20</v>
      </c>
      <c r="N177" s="181" t="s">
        <v>47</v>
      </c>
      <c r="O177" s="59"/>
      <c r="P177" s="182">
        <f t="shared" si="1"/>
        <v>0</v>
      </c>
      <c r="Q177" s="182">
        <v>0</v>
      </c>
      <c r="R177" s="182">
        <f t="shared" si="2"/>
        <v>0</v>
      </c>
      <c r="S177" s="182">
        <v>0</v>
      </c>
      <c r="T177" s="183">
        <f t="shared" si="3"/>
        <v>0</v>
      </c>
      <c r="AR177" s="16" t="s">
        <v>129</v>
      </c>
      <c r="AT177" s="16" t="s">
        <v>124</v>
      </c>
      <c r="AU177" s="16" t="s">
        <v>85</v>
      </c>
      <c r="AY177" s="16" t="s">
        <v>122</v>
      </c>
      <c r="BE177" s="184">
        <f t="shared" si="4"/>
        <v>0</v>
      </c>
      <c r="BF177" s="184">
        <f t="shared" si="5"/>
        <v>0</v>
      </c>
      <c r="BG177" s="184">
        <f t="shared" si="6"/>
        <v>0</v>
      </c>
      <c r="BH177" s="184">
        <f t="shared" si="7"/>
        <v>0</v>
      </c>
      <c r="BI177" s="184">
        <f t="shared" si="8"/>
        <v>0</v>
      </c>
      <c r="BJ177" s="16" t="s">
        <v>22</v>
      </c>
      <c r="BK177" s="184">
        <f t="shared" si="9"/>
        <v>0</v>
      </c>
      <c r="BL177" s="16" t="s">
        <v>129</v>
      </c>
      <c r="BM177" s="16" t="s">
        <v>355</v>
      </c>
    </row>
    <row r="178" spans="2:65" s="1" customFormat="1" ht="16.5" customHeight="1">
      <c r="B178" s="33"/>
      <c r="C178" s="173" t="s">
        <v>356</v>
      </c>
      <c r="D178" s="173" t="s">
        <v>124</v>
      </c>
      <c r="E178" s="174" t="s">
        <v>357</v>
      </c>
      <c r="F178" s="175" t="s">
        <v>358</v>
      </c>
      <c r="G178" s="176" t="s">
        <v>127</v>
      </c>
      <c r="H178" s="177">
        <v>88.6</v>
      </c>
      <c r="I178" s="178"/>
      <c r="J178" s="179">
        <f t="shared" si="0"/>
        <v>0</v>
      </c>
      <c r="K178" s="175" t="s">
        <v>134</v>
      </c>
      <c r="L178" s="37"/>
      <c r="M178" s="180" t="s">
        <v>20</v>
      </c>
      <c r="N178" s="181" t="s">
        <v>47</v>
      </c>
      <c r="O178" s="59"/>
      <c r="P178" s="182">
        <f t="shared" si="1"/>
        <v>0</v>
      </c>
      <c r="Q178" s="182">
        <v>0</v>
      </c>
      <c r="R178" s="182">
        <f t="shared" si="2"/>
        <v>0</v>
      </c>
      <c r="S178" s="182">
        <v>0</v>
      </c>
      <c r="T178" s="183">
        <f t="shared" si="3"/>
        <v>0</v>
      </c>
      <c r="AR178" s="16" t="s">
        <v>129</v>
      </c>
      <c r="AT178" s="16" t="s">
        <v>124</v>
      </c>
      <c r="AU178" s="16" t="s">
        <v>85</v>
      </c>
      <c r="AY178" s="16" t="s">
        <v>122</v>
      </c>
      <c r="BE178" s="184">
        <f t="shared" si="4"/>
        <v>0</v>
      </c>
      <c r="BF178" s="184">
        <f t="shared" si="5"/>
        <v>0</v>
      </c>
      <c r="BG178" s="184">
        <f t="shared" si="6"/>
        <v>0</v>
      </c>
      <c r="BH178" s="184">
        <f t="shared" si="7"/>
        <v>0</v>
      </c>
      <c r="BI178" s="184">
        <f t="shared" si="8"/>
        <v>0</v>
      </c>
      <c r="BJ178" s="16" t="s">
        <v>22</v>
      </c>
      <c r="BK178" s="184">
        <f t="shared" si="9"/>
        <v>0</v>
      </c>
      <c r="BL178" s="16" t="s">
        <v>129</v>
      </c>
      <c r="BM178" s="16" t="s">
        <v>359</v>
      </c>
    </row>
    <row r="179" spans="2:65" s="1" customFormat="1" ht="16.5" customHeight="1">
      <c r="B179" s="33"/>
      <c r="C179" s="173" t="s">
        <v>360</v>
      </c>
      <c r="D179" s="173" t="s">
        <v>124</v>
      </c>
      <c r="E179" s="174" t="s">
        <v>361</v>
      </c>
      <c r="F179" s="175" t="s">
        <v>362</v>
      </c>
      <c r="G179" s="176" t="s">
        <v>127</v>
      </c>
      <c r="H179" s="177">
        <v>123.1</v>
      </c>
      <c r="I179" s="178"/>
      <c r="J179" s="179">
        <f t="shared" si="0"/>
        <v>0</v>
      </c>
      <c r="K179" s="175" t="s">
        <v>134</v>
      </c>
      <c r="L179" s="37"/>
      <c r="M179" s="180" t="s">
        <v>20</v>
      </c>
      <c r="N179" s="181" t="s">
        <v>47</v>
      </c>
      <c r="O179" s="59"/>
      <c r="P179" s="182">
        <f t="shared" si="1"/>
        <v>0</v>
      </c>
      <c r="Q179" s="182">
        <v>0</v>
      </c>
      <c r="R179" s="182">
        <f t="shared" si="2"/>
        <v>0</v>
      </c>
      <c r="S179" s="182">
        <v>0</v>
      </c>
      <c r="T179" s="183">
        <f t="shared" si="3"/>
        <v>0</v>
      </c>
      <c r="AR179" s="16" t="s">
        <v>129</v>
      </c>
      <c r="AT179" s="16" t="s">
        <v>124</v>
      </c>
      <c r="AU179" s="16" t="s">
        <v>85</v>
      </c>
      <c r="AY179" s="16" t="s">
        <v>122</v>
      </c>
      <c r="BE179" s="184">
        <f t="shared" si="4"/>
        <v>0</v>
      </c>
      <c r="BF179" s="184">
        <f t="shared" si="5"/>
        <v>0</v>
      </c>
      <c r="BG179" s="184">
        <f t="shared" si="6"/>
        <v>0</v>
      </c>
      <c r="BH179" s="184">
        <f t="shared" si="7"/>
        <v>0</v>
      </c>
      <c r="BI179" s="184">
        <f t="shared" si="8"/>
        <v>0</v>
      </c>
      <c r="BJ179" s="16" t="s">
        <v>22</v>
      </c>
      <c r="BK179" s="184">
        <f t="shared" si="9"/>
        <v>0</v>
      </c>
      <c r="BL179" s="16" t="s">
        <v>129</v>
      </c>
      <c r="BM179" s="16" t="s">
        <v>363</v>
      </c>
    </row>
    <row r="180" spans="2:65" s="1" customFormat="1" ht="16.5" customHeight="1">
      <c r="B180" s="33"/>
      <c r="C180" s="173" t="s">
        <v>364</v>
      </c>
      <c r="D180" s="173" t="s">
        <v>124</v>
      </c>
      <c r="E180" s="174" t="s">
        <v>365</v>
      </c>
      <c r="F180" s="175" t="s">
        <v>366</v>
      </c>
      <c r="G180" s="176" t="s">
        <v>127</v>
      </c>
      <c r="H180" s="177">
        <v>606.5</v>
      </c>
      <c r="I180" s="178"/>
      <c r="J180" s="179">
        <f t="shared" si="0"/>
        <v>0</v>
      </c>
      <c r="K180" s="175" t="s">
        <v>128</v>
      </c>
      <c r="L180" s="37"/>
      <c r="M180" s="180" t="s">
        <v>20</v>
      </c>
      <c r="N180" s="181" t="s">
        <v>47</v>
      </c>
      <c r="O180" s="59"/>
      <c r="P180" s="182">
        <f t="shared" si="1"/>
        <v>0</v>
      </c>
      <c r="Q180" s="182">
        <v>0</v>
      </c>
      <c r="R180" s="182">
        <f t="shared" si="2"/>
        <v>0</v>
      </c>
      <c r="S180" s="182">
        <v>0</v>
      </c>
      <c r="T180" s="183">
        <f t="shared" si="3"/>
        <v>0</v>
      </c>
      <c r="AR180" s="16" t="s">
        <v>129</v>
      </c>
      <c r="AT180" s="16" t="s">
        <v>124</v>
      </c>
      <c r="AU180" s="16" t="s">
        <v>85</v>
      </c>
      <c r="AY180" s="16" t="s">
        <v>122</v>
      </c>
      <c r="BE180" s="184">
        <f t="shared" si="4"/>
        <v>0</v>
      </c>
      <c r="BF180" s="184">
        <f t="shared" si="5"/>
        <v>0</v>
      </c>
      <c r="BG180" s="184">
        <f t="shared" si="6"/>
        <v>0</v>
      </c>
      <c r="BH180" s="184">
        <f t="shared" si="7"/>
        <v>0</v>
      </c>
      <c r="BI180" s="184">
        <f t="shared" si="8"/>
        <v>0</v>
      </c>
      <c r="BJ180" s="16" t="s">
        <v>22</v>
      </c>
      <c r="BK180" s="184">
        <f t="shared" si="9"/>
        <v>0</v>
      </c>
      <c r="BL180" s="16" t="s">
        <v>129</v>
      </c>
      <c r="BM180" s="16" t="s">
        <v>367</v>
      </c>
    </row>
    <row r="181" spans="2:65" s="1" customFormat="1" ht="33.75" customHeight="1">
      <c r="B181" s="33"/>
      <c r="C181" s="173" t="s">
        <v>368</v>
      </c>
      <c r="D181" s="173" t="s">
        <v>124</v>
      </c>
      <c r="E181" s="174" t="s">
        <v>369</v>
      </c>
      <c r="F181" s="175" t="s">
        <v>370</v>
      </c>
      <c r="G181" s="176" t="s">
        <v>127</v>
      </c>
      <c r="H181" s="177">
        <v>141.9</v>
      </c>
      <c r="I181" s="178"/>
      <c r="J181" s="179">
        <f t="shared" si="0"/>
        <v>0</v>
      </c>
      <c r="K181" s="175" t="s">
        <v>128</v>
      </c>
      <c r="L181" s="37"/>
      <c r="M181" s="180" t="s">
        <v>20</v>
      </c>
      <c r="N181" s="181" t="s">
        <v>47</v>
      </c>
      <c r="O181" s="59"/>
      <c r="P181" s="182">
        <f t="shared" si="1"/>
        <v>0</v>
      </c>
      <c r="Q181" s="182">
        <v>0.10362</v>
      </c>
      <c r="R181" s="182">
        <f t="shared" si="2"/>
        <v>14.703678000000002</v>
      </c>
      <c r="S181" s="182">
        <v>0</v>
      </c>
      <c r="T181" s="183">
        <f t="shared" si="3"/>
        <v>0</v>
      </c>
      <c r="AR181" s="16" t="s">
        <v>129</v>
      </c>
      <c r="AT181" s="16" t="s">
        <v>124</v>
      </c>
      <c r="AU181" s="16" t="s">
        <v>85</v>
      </c>
      <c r="AY181" s="16" t="s">
        <v>122</v>
      </c>
      <c r="BE181" s="184">
        <f t="shared" si="4"/>
        <v>0</v>
      </c>
      <c r="BF181" s="184">
        <f t="shared" si="5"/>
        <v>0</v>
      </c>
      <c r="BG181" s="184">
        <f t="shared" si="6"/>
        <v>0</v>
      </c>
      <c r="BH181" s="184">
        <f t="shared" si="7"/>
        <v>0</v>
      </c>
      <c r="BI181" s="184">
        <f t="shared" si="8"/>
        <v>0</v>
      </c>
      <c r="BJ181" s="16" t="s">
        <v>22</v>
      </c>
      <c r="BK181" s="184">
        <f t="shared" si="9"/>
        <v>0</v>
      </c>
      <c r="BL181" s="16" t="s">
        <v>129</v>
      </c>
      <c r="BM181" s="16" t="s">
        <v>371</v>
      </c>
    </row>
    <row r="182" spans="2:65" s="11" customFormat="1" ht="10.199999999999999">
      <c r="B182" s="185"/>
      <c r="C182" s="186"/>
      <c r="D182" s="187" t="s">
        <v>148</v>
      </c>
      <c r="E182" s="188" t="s">
        <v>20</v>
      </c>
      <c r="F182" s="189" t="s">
        <v>372</v>
      </c>
      <c r="G182" s="186"/>
      <c r="H182" s="190">
        <v>141.9</v>
      </c>
      <c r="I182" s="191"/>
      <c r="J182" s="186"/>
      <c r="K182" s="186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148</v>
      </c>
      <c r="AU182" s="196" t="s">
        <v>85</v>
      </c>
      <c r="AV182" s="11" t="s">
        <v>85</v>
      </c>
      <c r="AW182" s="11" t="s">
        <v>37</v>
      </c>
      <c r="AX182" s="11" t="s">
        <v>22</v>
      </c>
      <c r="AY182" s="196" t="s">
        <v>122</v>
      </c>
    </row>
    <row r="183" spans="2:65" s="1" customFormat="1" ht="16.5" customHeight="1">
      <c r="B183" s="33"/>
      <c r="C183" s="207" t="s">
        <v>373</v>
      </c>
      <c r="D183" s="207" t="s">
        <v>229</v>
      </c>
      <c r="E183" s="208" t="s">
        <v>374</v>
      </c>
      <c r="F183" s="209" t="s">
        <v>375</v>
      </c>
      <c r="G183" s="210" t="s">
        <v>127</v>
      </c>
      <c r="H183" s="211">
        <v>18.8</v>
      </c>
      <c r="I183" s="212"/>
      <c r="J183" s="213">
        <f>ROUND(I183*H183,2)</f>
        <v>0</v>
      </c>
      <c r="K183" s="209" t="s">
        <v>128</v>
      </c>
      <c r="L183" s="214"/>
      <c r="M183" s="215" t="s">
        <v>20</v>
      </c>
      <c r="N183" s="216" t="s">
        <v>47</v>
      </c>
      <c r="O183" s="59"/>
      <c r="P183" s="182">
        <f>O183*H183</f>
        <v>0</v>
      </c>
      <c r="Q183" s="182">
        <v>0.152</v>
      </c>
      <c r="R183" s="182">
        <f>Q183*H183</f>
        <v>2.8576000000000001</v>
      </c>
      <c r="S183" s="182">
        <v>0</v>
      </c>
      <c r="T183" s="183">
        <f>S183*H183</f>
        <v>0</v>
      </c>
      <c r="AR183" s="16" t="s">
        <v>160</v>
      </c>
      <c r="AT183" s="16" t="s">
        <v>229</v>
      </c>
      <c r="AU183" s="16" t="s">
        <v>85</v>
      </c>
      <c r="AY183" s="16" t="s">
        <v>122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6" t="s">
        <v>22</v>
      </c>
      <c r="BK183" s="184">
        <f>ROUND(I183*H183,2)</f>
        <v>0</v>
      </c>
      <c r="BL183" s="16" t="s">
        <v>129</v>
      </c>
      <c r="BM183" s="16" t="s">
        <v>376</v>
      </c>
    </row>
    <row r="184" spans="2:65" s="1" customFormat="1" ht="16.5" customHeight="1">
      <c r="B184" s="33"/>
      <c r="C184" s="207" t="s">
        <v>377</v>
      </c>
      <c r="D184" s="207" t="s">
        <v>229</v>
      </c>
      <c r="E184" s="208" t="s">
        <v>378</v>
      </c>
      <c r="F184" s="209" t="s">
        <v>379</v>
      </c>
      <c r="G184" s="210" t="s">
        <v>127</v>
      </c>
      <c r="H184" s="211">
        <v>123.1</v>
      </c>
      <c r="I184" s="212"/>
      <c r="J184" s="213">
        <f>ROUND(I184*H184,2)</f>
        <v>0</v>
      </c>
      <c r="K184" s="209" t="s">
        <v>128</v>
      </c>
      <c r="L184" s="214"/>
      <c r="M184" s="215" t="s">
        <v>20</v>
      </c>
      <c r="N184" s="216" t="s">
        <v>47</v>
      </c>
      <c r="O184" s="59"/>
      <c r="P184" s="182">
        <f>O184*H184</f>
        <v>0</v>
      </c>
      <c r="Q184" s="182">
        <v>0.152</v>
      </c>
      <c r="R184" s="182">
        <f>Q184*H184</f>
        <v>18.711199999999998</v>
      </c>
      <c r="S184" s="182">
        <v>0</v>
      </c>
      <c r="T184" s="183">
        <f>S184*H184</f>
        <v>0</v>
      </c>
      <c r="AR184" s="16" t="s">
        <v>160</v>
      </c>
      <c r="AT184" s="16" t="s">
        <v>229</v>
      </c>
      <c r="AU184" s="16" t="s">
        <v>85</v>
      </c>
      <c r="AY184" s="16" t="s">
        <v>122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6" t="s">
        <v>22</v>
      </c>
      <c r="BK184" s="184">
        <f>ROUND(I184*H184,2)</f>
        <v>0</v>
      </c>
      <c r="BL184" s="16" t="s">
        <v>129</v>
      </c>
      <c r="BM184" s="16" t="s">
        <v>380</v>
      </c>
    </row>
    <row r="185" spans="2:65" s="1" customFormat="1" ht="16.5" customHeight="1">
      <c r="B185" s="33"/>
      <c r="C185" s="173" t="s">
        <v>381</v>
      </c>
      <c r="D185" s="173" t="s">
        <v>124</v>
      </c>
      <c r="E185" s="174" t="s">
        <v>382</v>
      </c>
      <c r="F185" s="175" t="s">
        <v>383</v>
      </c>
      <c r="G185" s="176" t="s">
        <v>153</v>
      </c>
      <c r="H185" s="177">
        <v>15.6</v>
      </c>
      <c r="I185" s="178"/>
      <c r="J185" s="179">
        <f>ROUND(I185*H185,2)</f>
        <v>0</v>
      </c>
      <c r="K185" s="175" t="s">
        <v>134</v>
      </c>
      <c r="L185" s="37"/>
      <c r="M185" s="180" t="s">
        <v>20</v>
      </c>
      <c r="N185" s="181" t="s">
        <v>47</v>
      </c>
      <c r="O185" s="59"/>
      <c r="P185" s="182">
        <f>O185*H185</f>
        <v>0</v>
      </c>
      <c r="Q185" s="182">
        <v>1.98</v>
      </c>
      <c r="R185" s="182">
        <f>Q185*H185</f>
        <v>30.887999999999998</v>
      </c>
      <c r="S185" s="182">
        <v>0</v>
      </c>
      <c r="T185" s="183">
        <f>S185*H185</f>
        <v>0</v>
      </c>
      <c r="AR185" s="16" t="s">
        <v>129</v>
      </c>
      <c r="AT185" s="16" t="s">
        <v>124</v>
      </c>
      <c r="AU185" s="16" t="s">
        <v>85</v>
      </c>
      <c r="AY185" s="16" t="s">
        <v>122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6" t="s">
        <v>22</v>
      </c>
      <c r="BK185" s="184">
        <f>ROUND(I185*H185,2)</f>
        <v>0</v>
      </c>
      <c r="BL185" s="16" t="s">
        <v>129</v>
      </c>
      <c r="BM185" s="16" t="s">
        <v>384</v>
      </c>
    </row>
    <row r="186" spans="2:65" s="11" customFormat="1" ht="10.199999999999999">
      <c r="B186" s="185"/>
      <c r="C186" s="186"/>
      <c r="D186" s="187" t="s">
        <v>148</v>
      </c>
      <c r="E186" s="188" t="s">
        <v>20</v>
      </c>
      <c r="F186" s="189" t="s">
        <v>385</v>
      </c>
      <c r="G186" s="186"/>
      <c r="H186" s="190">
        <v>15.6</v>
      </c>
      <c r="I186" s="191"/>
      <c r="J186" s="186"/>
      <c r="K186" s="186"/>
      <c r="L186" s="192"/>
      <c r="M186" s="193"/>
      <c r="N186" s="194"/>
      <c r="O186" s="194"/>
      <c r="P186" s="194"/>
      <c r="Q186" s="194"/>
      <c r="R186" s="194"/>
      <c r="S186" s="194"/>
      <c r="T186" s="195"/>
      <c r="AT186" s="196" t="s">
        <v>148</v>
      </c>
      <c r="AU186" s="196" t="s">
        <v>85</v>
      </c>
      <c r="AV186" s="11" t="s">
        <v>85</v>
      </c>
      <c r="AW186" s="11" t="s">
        <v>37</v>
      </c>
      <c r="AX186" s="11" t="s">
        <v>22</v>
      </c>
      <c r="AY186" s="196" t="s">
        <v>122</v>
      </c>
    </row>
    <row r="187" spans="2:65" s="1" customFormat="1" ht="33.75" customHeight="1">
      <c r="B187" s="33"/>
      <c r="C187" s="173" t="s">
        <v>386</v>
      </c>
      <c r="D187" s="173" t="s">
        <v>124</v>
      </c>
      <c r="E187" s="174" t="s">
        <v>387</v>
      </c>
      <c r="F187" s="175" t="s">
        <v>388</v>
      </c>
      <c r="G187" s="176" t="s">
        <v>127</v>
      </c>
      <c r="H187" s="177">
        <v>88.6</v>
      </c>
      <c r="I187" s="178"/>
      <c r="J187" s="179">
        <f>ROUND(I187*H187,2)</f>
        <v>0</v>
      </c>
      <c r="K187" s="175" t="s">
        <v>134</v>
      </c>
      <c r="L187" s="37"/>
      <c r="M187" s="180" t="s">
        <v>20</v>
      </c>
      <c r="N187" s="181" t="s">
        <v>47</v>
      </c>
      <c r="O187" s="59"/>
      <c r="P187" s="182">
        <f>O187*H187</f>
        <v>0</v>
      </c>
      <c r="Q187" s="182">
        <v>8.4250000000000005E-2</v>
      </c>
      <c r="R187" s="182">
        <f>Q187*H187</f>
        <v>7.46455</v>
      </c>
      <c r="S187" s="182">
        <v>0</v>
      </c>
      <c r="T187" s="183">
        <f>S187*H187</f>
        <v>0</v>
      </c>
      <c r="AR187" s="16" t="s">
        <v>129</v>
      </c>
      <c r="AT187" s="16" t="s">
        <v>124</v>
      </c>
      <c r="AU187" s="16" t="s">
        <v>85</v>
      </c>
      <c r="AY187" s="16" t="s">
        <v>122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6" t="s">
        <v>22</v>
      </c>
      <c r="BK187" s="184">
        <f>ROUND(I187*H187,2)</f>
        <v>0</v>
      </c>
      <c r="BL187" s="16" t="s">
        <v>129</v>
      </c>
      <c r="BM187" s="16" t="s">
        <v>389</v>
      </c>
    </row>
    <row r="188" spans="2:65" s="11" customFormat="1" ht="10.199999999999999">
      <c r="B188" s="185"/>
      <c r="C188" s="186"/>
      <c r="D188" s="187" t="s">
        <v>148</v>
      </c>
      <c r="E188" s="188" t="s">
        <v>20</v>
      </c>
      <c r="F188" s="189" t="s">
        <v>390</v>
      </c>
      <c r="G188" s="186"/>
      <c r="H188" s="190">
        <v>88.6</v>
      </c>
      <c r="I188" s="191"/>
      <c r="J188" s="186"/>
      <c r="K188" s="186"/>
      <c r="L188" s="192"/>
      <c r="M188" s="193"/>
      <c r="N188" s="194"/>
      <c r="O188" s="194"/>
      <c r="P188" s="194"/>
      <c r="Q188" s="194"/>
      <c r="R188" s="194"/>
      <c r="S188" s="194"/>
      <c r="T188" s="195"/>
      <c r="AT188" s="196" t="s">
        <v>148</v>
      </c>
      <c r="AU188" s="196" t="s">
        <v>85</v>
      </c>
      <c r="AV188" s="11" t="s">
        <v>85</v>
      </c>
      <c r="AW188" s="11" t="s">
        <v>37</v>
      </c>
      <c r="AX188" s="11" t="s">
        <v>22</v>
      </c>
      <c r="AY188" s="196" t="s">
        <v>122</v>
      </c>
    </row>
    <row r="189" spans="2:65" s="1" customFormat="1" ht="22.5" customHeight="1">
      <c r="B189" s="33"/>
      <c r="C189" s="207" t="s">
        <v>391</v>
      </c>
      <c r="D189" s="207" t="s">
        <v>229</v>
      </c>
      <c r="E189" s="208" t="s">
        <v>392</v>
      </c>
      <c r="F189" s="209" t="s">
        <v>393</v>
      </c>
      <c r="G189" s="210" t="s">
        <v>127</v>
      </c>
      <c r="H189" s="211">
        <v>5.2</v>
      </c>
      <c r="I189" s="212"/>
      <c r="J189" s="213">
        <f>ROUND(I189*H189,2)</f>
        <v>0</v>
      </c>
      <c r="K189" s="209" t="s">
        <v>134</v>
      </c>
      <c r="L189" s="214"/>
      <c r="M189" s="215" t="s">
        <v>20</v>
      </c>
      <c r="N189" s="216" t="s">
        <v>47</v>
      </c>
      <c r="O189" s="59"/>
      <c r="P189" s="182">
        <f>O189*H189</f>
        <v>0</v>
      </c>
      <c r="Q189" s="182">
        <v>0.14599999999999999</v>
      </c>
      <c r="R189" s="182">
        <f>Q189*H189</f>
        <v>0.75919999999999999</v>
      </c>
      <c r="S189" s="182">
        <v>0</v>
      </c>
      <c r="T189" s="183">
        <f>S189*H189</f>
        <v>0</v>
      </c>
      <c r="AR189" s="16" t="s">
        <v>160</v>
      </c>
      <c r="AT189" s="16" t="s">
        <v>229</v>
      </c>
      <c r="AU189" s="16" t="s">
        <v>85</v>
      </c>
      <c r="AY189" s="16" t="s">
        <v>122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6" t="s">
        <v>22</v>
      </c>
      <c r="BK189" s="184">
        <f>ROUND(I189*H189,2)</f>
        <v>0</v>
      </c>
      <c r="BL189" s="16" t="s">
        <v>129</v>
      </c>
      <c r="BM189" s="16" t="s">
        <v>394</v>
      </c>
    </row>
    <row r="190" spans="2:65" s="1" customFormat="1" ht="22.5" customHeight="1">
      <c r="B190" s="33"/>
      <c r="C190" s="207" t="s">
        <v>395</v>
      </c>
      <c r="D190" s="207" t="s">
        <v>229</v>
      </c>
      <c r="E190" s="208" t="s">
        <v>396</v>
      </c>
      <c r="F190" s="209" t="s">
        <v>397</v>
      </c>
      <c r="G190" s="210" t="s">
        <v>127</v>
      </c>
      <c r="H190" s="211">
        <v>83.4</v>
      </c>
      <c r="I190" s="212"/>
      <c r="J190" s="213">
        <f>ROUND(I190*H190,2)</f>
        <v>0</v>
      </c>
      <c r="K190" s="209" t="s">
        <v>134</v>
      </c>
      <c r="L190" s="214"/>
      <c r="M190" s="215" t="s">
        <v>20</v>
      </c>
      <c r="N190" s="216" t="s">
        <v>47</v>
      </c>
      <c r="O190" s="59"/>
      <c r="P190" s="182">
        <f>O190*H190</f>
        <v>0</v>
      </c>
      <c r="Q190" s="182">
        <v>0.113</v>
      </c>
      <c r="R190" s="182">
        <f>Q190*H190</f>
        <v>9.4242000000000008</v>
      </c>
      <c r="S190" s="182">
        <v>0</v>
      </c>
      <c r="T190" s="183">
        <f>S190*H190</f>
        <v>0</v>
      </c>
      <c r="AR190" s="16" t="s">
        <v>160</v>
      </c>
      <c r="AT190" s="16" t="s">
        <v>229</v>
      </c>
      <c r="AU190" s="16" t="s">
        <v>85</v>
      </c>
      <c r="AY190" s="16" t="s">
        <v>122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6" t="s">
        <v>22</v>
      </c>
      <c r="BK190" s="184">
        <f>ROUND(I190*H190,2)</f>
        <v>0</v>
      </c>
      <c r="BL190" s="16" t="s">
        <v>129</v>
      </c>
      <c r="BM190" s="16" t="s">
        <v>398</v>
      </c>
    </row>
    <row r="191" spans="2:65" s="10" customFormat="1" ht="22.8" customHeight="1">
      <c r="B191" s="157"/>
      <c r="C191" s="158"/>
      <c r="D191" s="159" t="s">
        <v>75</v>
      </c>
      <c r="E191" s="171" t="s">
        <v>160</v>
      </c>
      <c r="F191" s="171" t="s">
        <v>399</v>
      </c>
      <c r="G191" s="158"/>
      <c r="H191" s="158"/>
      <c r="I191" s="161"/>
      <c r="J191" s="172">
        <f>BK191</f>
        <v>0</v>
      </c>
      <c r="K191" s="158"/>
      <c r="L191" s="163"/>
      <c r="M191" s="164"/>
      <c r="N191" s="165"/>
      <c r="O191" s="165"/>
      <c r="P191" s="166">
        <f>SUM(P192:P200)</f>
        <v>0</v>
      </c>
      <c r="Q191" s="165"/>
      <c r="R191" s="166">
        <f>SUM(R192:R200)</f>
        <v>12.256110000000001</v>
      </c>
      <c r="S191" s="165"/>
      <c r="T191" s="167">
        <f>SUM(T192:T200)</f>
        <v>0</v>
      </c>
      <c r="AR191" s="168" t="s">
        <v>22</v>
      </c>
      <c r="AT191" s="169" t="s">
        <v>75</v>
      </c>
      <c r="AU191" s="169" t="s">
        <v>22</v>
      </c>
      <c r="AY191" s="168" t="s">
        <v>122</v>
      </c>
      <c r="BK191" s="170">
        <f>SUM(BK192:BK200)</f>
        <v>0</v>
      </c>
    </row>
    <row r="192" spans="2:65" s="1" customFormat="1" ht="16.5" customHeight="1">
      <c r="B192" s="33"/>
      <c r="C192" s="173" t="s">
        <v>400</v>
      </c>
      <c r="D192" s="173" t="s">
        <v>124</v>
      </c>
      <c r="E192" s="174" t="s">
        <v>401</v>
      </c>
      <c r="F192" s="175" t="s">
        <v>402</v>
      </c>
      <c r="G192" s="176" t="s">
        <v>146</v>
      </c>
      <c r="H192" s="177">
        <v>57.5</v>
      </c>
      <c r="I192" s="178"/>
      <c r="J192" s="179">
        <f t="shared" ref="J192:J200" si="10">ROUND(I192*H192,2)</f>
        <v>0</v>
      </c>
      <c r="K192" s="175" t="s">
        <v>134</v>
      </c>
      <c r="L192" s="37"/>
      <c r="M192" s="180" t="s">
        <v>20</v>
      </c>
      <c r="N192" s="181" t="s">
        <v>47</v>
      </c>
      <c r="O192" s="59"/>
      <c r="P192" s="182">
        <f t="shared" ref="P192:P200" si="11">O192*H192</f>
        <v>0</v>
      </c>
      <c r="Q192" s="182">
        <v>4.8199999999999996E-3</v>
      </c>
      <c r="R192" s="182">
        <f t="shared" ref="R192:R200" si="12">Q192*H192</f>
        <v>0.27714999999999995</v>
      </c>
      <c r="S192" s="182">
        <v>0</v>
      </c>
      <c r="T192" s="183">
        <f t="shared" ref="T192:T200" si="13">S192*H192</f>
        <v>0</v>
      </c>
      <c r="AR192" s="16" t="s">
        <v>129</v>
      </c>
      <c r="AT192" s="16" t="s">
        <v>124</v>
      </c>
      <c r="AU192" s="16" t="s">
        <v>85</v>
      </c>
      <c r="AY192" s="16" t="s">
        <v>122</v>
      </c>
      <c r="BE192" s="184">
        <f t="shared" ref="BE192:BE200" si="14">IF(N192="základní",J192,0)</f>
        <v>0</v>
      </c>
      <c r="BF192" s="184">
        <f t="shared" ref="BF192:BF200" si="15">IF(N192="snížená",J192,0)</f>
        <v>0</v>
      </c>
      <c r="BG192" s="184">
        <f t="shared" ref="BG192:BG200" si="16">IF(N192="zákl. přenesená",J192,0)</f>
        <v>0</v>
      </c>
      <c r="BH192" s="184">
        <f t="shared" ref="BH192:BH200" si="17">IF(N192="sníž. přenesená",J192,0)</f>
        <v>0</v>
      </c>
      <c r="BI192" s="184">
        <f t="shared" ref="BI192:BI200" si="18">IF(N192="nulová",J192,0)</f>
        <v>0</v>
      </c>
      <c r="BJ192" s="16" t="s">
        <v>22</v>
      </c>
      <c r="BK192" s="184">
        <f t="shared" ref="BK192:BK200" si="19">ROUND(I192*H192,2)</f>
        <v>0</v>
      </c>
      <c r="BL192" s="16" t="s">
        <v>129</v>
      </c>
      <c r="BM192" s="16" t="s">
        <v>403</v>
      </c>
    </row>
    <row r="193" spans="2:65" s="1" customFormat="1" ht="22.5" customHeight="1">
      <c r="B193" s="33"/>
      <c r="C193" s="173" t="s">
        <v>404</v>
      </c>
      <c r="D193" s="173" t="s">
        <v>124</v>
      </c>
      <c r="E193" s="174" t="s">
        <v>405</v>
      </c>
      <c r="F193" s="175" t="s">
        <v>406</v>
      </c>
      <c r="G193" s="176" t="s">
        <v>133</v>
      </c>
      <c r="H193" s="177">
        <v>1</v>
      </c>
      <c r="I193" s="178"/>
      <c r="J193" s="179">
        <f t="shared" si="10"/>
        <v>0</v>
      </c>
      <c r="K193" s="175" t="s">
        <v>128</v>
      </c>
      <c r="L193" s="37"/>
      <c r="M193" s="180" t="s">
        <v>20</v>
      </c>
      <c r="N193" s="181" t="s">
        <v>47</v>
      </c>
      <c r="O193" s="59"/>
      <c r="P193" s="182">
        <f t="shared" si="11"/>
        <v>0</v>
      </c>
      <c r="Q193" s="182">
        <v>0.10661</v>
      </c>
      <c r="R193" s="182">
        <f t="shared" si="12"/>
        <v>0.10661</v>
      </c>
      <c r="S193" s="182">
        <v>0</v>
      </c>
      <c r="T193" s="183">
        <f t="shared" si="13"/>
        <v>0</v>
      </c>
      <c r="AR193" s="16" t="s">
        <v>129</v>
      </c>
      <c r="AT193" s="16" t="s">
        <v>124</v>
      </c>
      <c r="AU193" s="16" t="s">
        <v>85</v>
      </c>
      <c r="AY193" s="16" t="s">
        <v>122</v>
      </c>
      <c r="BE193" s="184">
        <f t="shared" si="14"/>
        <v>0</v>
      </c>
      <c r="BF193" s="184">
        <f t="shared" si="15"/>
        <v>0</v>
      </c>
      <c r="BG193" s="184">
        <f t="shared" si="16"/>
        <v>0</v>
      </c>
      <c r="BH193" s="184">
        <f t="shared" si="17"/>
        <v>0</v>
      </c>
      <c r="BI193" s="184">
        <f t="shared" si="18"/>
        <v>0</v>
      </c>
      <c r="BJ193" s="16" t="s">
        <v>22</v>
      </c>
      <c r="BK193" s="184">
        <f t="shared" si="19"/>
        <v>0</v>
      </c>
      <c r="BL193" s="16" t="s">
        <v>129</v>
      </c>
      <c r="BM193" s="16" t="s">
        <v>407</v>
      </c>
    </row>
    <row r="194" spans="2:65" s="1" customFormat="1" ht="16.5" customHeight="1">
      <c r="B194" s="33"/>
      <c r="C194" s="173" t="s">
        <v>408</v>
      </c>
      <c r="D194" s="173" t="s">
        <v>124</v>
      </c>
      <c r="E194" s="174" t="s">
        <v>409</v>
      </c>
      <c r="F194" s="175" t="s">
        <v>410</v>
      </c>
      <c r="G194" s="176" t="s">
        <v>133</v>
      </c>
      <c r="H194" s="177">
        <v>1</v>
      </c>
      <c r="I194" s="178"/>
      <c r="J194" s="179">
        <f t="shared" si="10"/>
        <v>0</v>
      </c>
      <c r="K194" s="175" t="s">
        <v>128</v>
      </c>
      <c r="L194" s="37"/>
      <c r="M194" s="180" t="s">
        <v>20</v>
      </c>
      <c r="N194" s="181" t="s">
        <v>47</v>
      </c>
      <c r="O194" s="59"/>
      <c r="P194" s="182">
        <f t="shared" si="11"/>
        <v>0</v>
      </c>
      <c r="Q194" s="182">
        <v>2.4240000000000001E-2</v>
      </c>
      <c r="R194" s="182">
        <f t="shared" si="12"/>
        <v>2.4240000000000001E-2</v>
      </c>
      <c r="S194" s="182">
        <v>0</v>
      </c>
      <c r="T194" s="183">
        <f t="shared" si="13"/>
        <v>0</v>
      </c>
      <c r="AR194" s="16" t="s">
        <v>129</v>
      </c>
      <c r="AT194" s="16" t="s">
        <v>124</v>
      </c>
      <c r="AU194" s="16" t="s">
        <v>85</v>
      </c>
      <c r="AY194" s="16" t="s">
        <v>122</v>
      </c>
      <c r="BE194" s="184">
        <f t="shared" si="14"/>
        <v>0</v>
      </c>
      <c r="BF194" s="184">
        <f t="shared" si="15"/>
        <v>0</v>
      </c>
      <c r="BG194" s="184">
        <f t="shared" si="16"/>
        <v>0</v>
      </c>
      <c r="BH194" s="184">
        <f t="shared" si="17"/>
        <v>0</v>
      </c>
      <c r="BI194" s="184">
        <f t="shared" si="18"/>
        <v>0</v>
      </c>
      <c r="BJ194" s="16" t="s">
        <v>22</v>
      </c>
      <c r="BK194" s="184">
        <f t="shared" si="19"/>
        <v>0</v>
      </c>
      <c r="BL194" s="16" t="s">
        <v>129</v>
      </c>
      <c r="BM194" s="16" t="s">
        <v>411</v>
      </c>
    </row>
    <row r="195" spans="2:65" s="1" customFormat="1" ht="22.5" customHeight="1">
      <c r="B195" s="33"/>
      <c r="C195" s="173" t="s">
        <v>412</v>
      </c>
      <c r="D195" s="173" t="s">
        <v>124</v>
      </c>
      <c r="E195" s="174" t="s">
        <v>413</v>
      </c>
      <c r="F195" s="175" t="s">
        <v>414</v>
      </c>
      <c r="G195" s="176" t="s">
        <v>133</v>
      </c>
      <c r="H195" s="177">
        <v>1</v>
      </c>
      <c r="I195" s="178"/>
      <c r="J195" s="179">
        <f t="shared" si="10"/>
        <v>0</v>
      </c>
      <c r="K195" s="175" t="s">
        <v>128</v>
      </c>
      <c r="L195" s="37"/>
      <c r="M195" s="180" t="s">
        <v>20</v>
      </c>
      <c r="N195" s="181" t="s">
        <v>47</v>
      </c>
      <c r="O195" s="59"/>
      <c r="P195" s="182">
        <f t="shared" si="11"/>
        <v>0</v>
      </c>
      <c r="Q195" s="182">
        <v>6.565E-2</v>
      </c>
      <c r="R195" s="182">
        <f t="shared" si="12"/>
        <v>6.565E-2</v>
      </c>
      <c r="S195" s="182">
        <v>0</v>
      </c>
      <c r="T195" s="183">
        <f t="shared" si="13"/>
        <v>0</v>
      </c>
      <c r="AR195" s="16" t="s">
        <v>129</v>
      </c>
      <c r="AT195" s="16" t="s">
        <v>124</v>
      </c>
      <c r="AU195" s="16" t="s">
        <v>85</v>
      </c>
      <c r="AY195" s="16" t="s">
        <v>122</v>
      </c>
      <c r="BE195" s="184">
        <f t="shared" si="14"/>
        <v>0</v>
      </c>
      <c r="BF195" s="184">
        <f t="shared" si="15"/>
        <v>0</v>
      </c>
      <c r="BG195" s="184">
        <f t="shared" si="16"/>
        <v>0</v>
      </c>
      <c r="BH195" s="184">
        <f t="shared" si="17"/>
        <v>0</v>
      </c>
      <c r="BI195" s="184">
        <f t="shared" si="18"/>
        <v>0</v>
      </c>
      <c r="BJ195" s="16" t="s">
        <v>22</v>
      </c>
      <c r="BK195" s="184">
        <f t="shared" si="19"/>
        <v>0</v>
      </c>
      <c r="BL195" s="16" t="s">
        <v>129</v>
      </c>
      <c r="BM195" s="16" t="s">
        <v>415</v>
      </c>
    </row>
    <row r="196" spans="2:65" s="1" customFormat="1" ht="22.5" customHeight="1">
      <c r="B196" s="33"/>
      <c r="C196" s="173" t="s">
        <v>416</v>
      </c>
      <c r="D196" s="173" t="s">
        <v>124</v>
      </c>
      <c r="E196" s="174" t="s">
        <v>417</v>
      </c>
      <c r="F196" s="175" t="s">
        <v>418</v>
      </c>
      <c r="G196" s="176" t="s">
        <v>133</v>
      </c>
      <c r="H196" s="177">
        <v>1</v>
      </c>
      <c r="I196" s="178"/>
      <c r="J196" s="179">
        <f t="shared" si="10"/>
        <v>0</v>
      </c>
      <c r="K196" s="175" t="s">
        <v>128</v>
      </c>
      <c r="L196" s="37"/>
      <c r="M196" s="180" t="s">
        <v>20</v>
      </c>
      <c r="N196" s="181" t="s">
        <v>47</v>
      </c>
      <c r="O196" s="59"/>
      <c r="P196" s="182">
        <f t="shared" si="11"/>
        <v>0</v>
      </c>
      <c r="Q196" s="182">
        <v>0.17030000000000001</v>
      </c>
      <c r="R196" s="182">
        <f t="shared" si="12"/>
        <v>0.17030000000000001</v>
      </c>
      <c r="S196" s="182">
        <v>0</v>
      </c>
      <c r="T196" s="183">
        <f t="shared" si="13"/>
        <v>0</v>
      </c>
      <c r="AR196" s="16" t="s">
        <v>129</v>
      </c>
      <c r="AT196" s="16" t="s">
        <v>124</v>
      </c>
      <c r="AU196" s="16" t="s">
        <v>85</v>
      </c>
      <c r="AY196" s="16" t="s">
        <v>122</v>
      </c>
      <c r="BE196" s="184">
        <f t="shared" si="14"/>
        <v>0</v>
      </c>
      <c r="BF196" s="184">
        <f t="shared" si="15"/>
        <v>0</v>
      </c>
      <c r="BG196" s="184">
        <f t="shared" si="16"/>
        <v>0</v>
      </c>
      <c r="BH196" s="184">
        <f t="shared" si="17"/>
        <v>0</v>
      </c>
      <c r="BI196" s="184">
        <f t="shared" si="18"/>
        <v>0</v>
      </c>
      <c r="BJ196" s="16" t="s">
        <v>22</v>
      </c>
      <c r="BK196" s="184">
        <f t="shared" si="19"/>
        <v>0</v>
      </c>
      <c r="BL196" s="16" t="s">
        <v>129</v>
      </c>
      <c r="BM196" s="16" t="s">
        <v>419</v>
      </c>
    </row>
    <row r="197" spans="2:65" s="1" customFormat="1" ht="16.5" customHeight="1">
      <c r="B197" s="33"/>
      <c r="C197" s="173" t="s">
        <v>420</v>
      </c>
      <c r="D197" s="173" t="s">
        <v>124</v>
      </c>
      <c r="E197" s="174" t="s">
        <v>421</v>
      </c>
      <c r="F197" s="175" t="s">
        <v>422</v>
      </c>
      <c r="G197" s="176" t="s">
        <v>133</v>
      </c>
      <c r="H197" s="177">
        <v>1</v>
      </c>
      <c r="I197" s="178"/>
      <c r="J197" s="179">
        <f t="shared" si="10"/>
        <v>0</v>
      </c>
      <c r="K197" s="175" t="s">
        <v>128</v>
      </c>
      <c r="L197" s="37"/>
      <c r="M197" s="180" t="s">
        <v>20</v>
      </c>
      <c r="N197" s="181" t="s">
        <v>47</v>
      </c>
      <c r="O197" s="59"/>
      <c r="P197" s="182">
        <f t="shared" si="11"/>
        <v>0</v>
      </c>
      <c r="Q197" s="182">
        <v>9.4960000000000003E-2</v>
      </c>
      <c r="R197" s="182">
        <f t="shared" si="12"/>
        <v>9.4960000000000003E-2</v>
      </c>
      <c r="S197" s="182">
        <v>0</v>
      </c>
      <c r="T197" s="183">
        <f t="shared" si="13"/>
        <v>0</v>
      </c>
      <c r="AR197" s="16" t="s">
        <v>129</v>
      </c>
      <c r="AT197" s="16" t="s">
        <v>124</v>
      </c>
      <c r="AU197" s="16" t="s">
        <v>85</v>
      </c>
      <c r="AY197" s="16" t="s">
        <v>122</v>
      </c>
      <c r="BE197" s="184">
        <f t="shared" si="14"/>
        <v>0</v>
      </c>
      <c r="BF197" s="184">
        <f t="shared" si="15"/>
        <v>0</v>
      </c>
      <c r="BG197" s="184">
        <f t="shared" si="16"/>
        <v>0</v>
      </c>
      <c r="BH197" s="184">
        <f t="shared" si="17"/>
        <v>0</v>
      </c>
      <c r="BI197" s="184">
        <f t="shared" si="18"/>
        <v>0</v>
      </c>
      <c r="BJ197" s="16" t="s">
        <v>22</v>
      </c>
      <c r="BK197" s="184">
        <f t="shared" si="19"/>
        <v>0</v>
      </c>
      <c r="BL197" s="16" t="s">
        <v>129</v>
      </c>
      <c r="BM197" s="16" t="s">
        <v>423</v>
      </c>
    </row>
    <row r="198" spans="2:65" s="1" customFormat="1" ht="22.5" customHeight="1">
      <c r="B198" s="33"/>
      <c r="C198" s="173" t="s">
        <v>424</v>
      </c>
      <c r="D198" s="173" t="s">
        <v>124</v>
      </c>
      <c r="E198" s="174" t="s">
        <v>425</v>
      </c>
      <c r="F198" s="175" t="s">
        <v>426</v>
      </c>
      <c r="G198" s="176" t="s">
        <v>133</v>
      </c>
      <c r="H198" s="177">
        <v>1</v>
      </c>
      <c r="I198" s="178"/>
      <c r="J198" s="179">
        <f t="shared" si="10"/>
        <v>0</v>
      </c>
      <c r="K198" s="175" t="s">
        <v>128</v>
      </c>
      <c r="L198" s="37"/>
      <c r="M198" s="180" t="s">
        <v>20</v>
      </c>
      <c r="N198" s="181" t="s">
        <v>47</v>
      </c>
      <c r="O198" s="59"/>
      <c r="P198" s="182">
        <f t="shared" si="11"/>
        <v>0</v>
      </c>
      <c r="Q198" s="182">
        <v>7.1709999999999996E-2</v>
      </c>
      <c r="R198" s="182">
        <f t="shared" si="12"/>
        <v>7.1709999999999996E-2</v>
      </c>
      <c r="S198" s="182">
        <v>0</v>
      </c>
      <c r="T198" s="183">
        <f t="shared" si="13"/>
        <v>0</v>
      </c>
      <c r="AR198" s="16" t="s">
        <v>129</v>
      </c>
      <c r="AT198" s="16" t="s">
        <v>124</v>
      </c>
      <c r="AU198" s="16" t="s">
        <v>85</v>
      </c>
      <c r="AY198" s="16" t="s">
        <v>122</v>
      </c>
      <c r="BE198" s="184">
        <f t="shared" si="14"/>
        <v>0</v>
      </c>
      <c r="BF198" s="184">
        <f t="shared" si="15"/>
        <v>0</v>
      </c>
      <c r="BG198" s="184">
        <f t="shared" si="16"/>
        <v>0</v>
      </c>
      <c r="BH198" s="184">
        <f t="shared" si="17"/>
        <v>0</v>
      </c>
      <c r="BI198" s="184">
        <f t="shared" si="18"/>
        <v>0</v>
      </c>
      <c r="BJ198" s="16" t="s">
        <v>22</v>
      </c>
      <c r="BK198" s="184">
        <f t="shared" si="19"/>
        <v>0</v>
      </c>
      <c r="BL198" s="16" t="s">
        <v>129</v>
      </c>
      <c r="BM198" s="16" t="s">
        <v>427</v>
      </c>
    </row>
    <row r="199" spans="2:65" s="1" customFormat="1" ht="22.5" customHeight="1">
      <c r="B199" s="33"/>
      <c r="C199" s="173" t="s">
        <v>428</v>
      </c>
      <c r="D199" s="173" t="s">
        <v>124</v>
      </c>
      <c r="E199" s="174" t="s">
        <v>429</v>
      </c>
      <c r="F199" s="175" t="s">
        <v>430</v>
      </c>
      <c r="G199" s="176" t="s">
        <v>431</v>
      </c>
      <c r="H199" s="177">
        <v>1</v>
      </c>
      <c r="I199" s="178"/>
      <c r="J199" s="179">
        <f t="shared" si="10"/>
        <v>0</v>
      </c>
      <c r="K199" s="175" t="s">
        <v>128</v>
      </c>
      <c r="L199" s="37"/>
      <c r="M199" s="180" t="s">
        <v>20</v>
      </c>
      <c r="N199" s="181" t="s">
        <v>47</v>
      </c>
      <c r="O199" s="59"/>
      <c r="P199" s="182">
        <f t="shared" si="11"/>
        <v>0</v>
      </c>
      <c r="Q199" s="182">
        <v>11.445040000000001</v>
      </c>
      <c r="R199" s="182">
        <f t="shared" si="12"/>
        <v>11.445040000000001</v>
      </c>
      <c r="S199" s="182">
        <v>0</v>
      </c>
      <c r="T199" s="183">
        <f t="shared" si="13"/>
        <v>0</v>
      </c>
      <c r="AR199" s="16" t="s">
        <v>129</v>
      </c>
      <c r="AT199" s="16" t="s">
        <v>124</v>
      </c>
      <c r="AU199" s="16" t="s">
        <v>85</v>
      </c>
      <c r="AY199" s="16" t="s">
        <v>122</v>
      </c>
      <c r="BE199" s="184">
        <f t="shared" si="14"/>
        <v>0</v>
      </c>
      <c r="BF199" s="184">
        <f t="shared" si="15"/>
        <v>0</v>
      </c>
      <c r="BG199" s="184">
        <f t="shared" si="16"/>
        <v>0</v>
      </c>
      <c r="BH199" s="184">
        <f t="shared" si="17"/>
        <v>0</v>
      </c>
      <c r="BI199" s="184">
        <f t="shared" si="18"/>
        <v>0</v>
      </c>
      <c r="BJ199" s="16" t="s">
        <v>22</v>
      </c>
      <c r="BK199" s="184">
        <f t="shared" si="19"/>
        <v>0</v>
      </c>
      <c r="BL199" s="16" t="s">
        <v>129</v>
      </c>
      <c r="BM199" s="16" t="s">
        <v>432</v>
      </c>
    </row>
    <row r="200" spans="2:65" s="1" customFormat="1" ht="16.5" customHeight="1">
      <c r="B200" s="33"/>
      <c r="C200" s="173" t="s">
        <v>433</v>
      </c>
      <c r="D200" s="173" t="s">
        <v>124</v>
      </c>
      <c r="E200" s="174" t="s">
        <v>434</v>
      </c>
      <c r="F200" s="175" t="s">
        <v>435</v>
      </c>
      <c r="G200" s="176" t="s">
        <v>133</v>
      </c>
      <c r="H200" s="177">
        <v>1</v>
      </c>
      <c r="I200" s="178"/>
      <c r="J200" s="179">
        <f t="shared" si="10"/>
        <v>0</v>
      </c>
      <c r="K200" s="175" t="s">
        <v>134</v>
      </c>
      <c r="L200" s="37"/>
      <c r="M200" s="180" t="s">
        <v>20</v>
      </c>
      <c r="N200" s="181" t="s">
        <v>47</v>
      </c>
      <c r="O200" s="59"/>
      <c r="P200" s="182">
        <f t="shared" si="11"/>
        <v>0</v>
      </c>
      <c r="Q200" s="182">
        <v>4.4999999999999999E-4</v>
      </c>
      <c r="R200" s="182">
        <f t="shared" si="12"/>
        <v>4.4999999999999999E-4</v>
      </c>
      <c r="S200" s="182">
        <v>0</v>
      </c>
      <c r="T200" s="183">
        <f t="shared" si="13"/>
        <v>0</v>
      </c>
      <c r="AR200" s="16" t="s">
        <v>129</v>
      </c>
      <c r="AT200" s="16" t="s">
        <v>124</v>
      </c>
      <c r="AU200" s="16" t="s">
        <v>85</v>
      </c>
      <c r="AY200" s="16" t="s">
        <v>122</v>
      </c>
      <c r="BE200" s="184">
        <f t="shared" si="14"/>
        <v>0</v>
      </c>
      <c r="BF200" s="184">
        <f t="shared" si="15"/>
        <v>0</v>
      </c>
      <c r="BG200" s="184">
        <f t="shared" si="16"/>
        <v>0</v>
      </c>
      <c r="BH200" s="184">
        <f t="shared" si="17"/>
        <v>0</v>
      </c>
      <c r="BI200" s="184">
        <f t="shared" si="18"/>
        <v>0</v>
      </c>
      <c r="BJ200" s="16" t="s">
        <v>22</v>
      </c>
      <c r="BK200" s="184">
        <f t="shared" si="19"/>
        <v>0</v>
      </c>
      <c r="BL200" s="16" t="s">
        <v>129</v>
      </c>
      <c r="BM200" s="16" t="s">
        <v>436</v>
      </c>
    </row>
    <row r="201" spans="2:65" s="10" customFormat="1" ht="22.8" customHeight="1">
      <c r="B201" s="157"/>
      <c r="C201" s="158"/>
      <c r="D201" s="159" t="s">
        <v>75</v>
      </c>
      <c r="E201" s="171" t="s">
        <v>164</v>
      </c>
      <c r="F201" s="171" t="s">
        <v>437</v>
      </c>
      <c r="G201" s="158"/>
      <c r="H201" s="158"/>
      <c r="I201" s="161"/>
      <c r="J201" s="172">
        <f>BK201</f>
        <v>0</v>
      </c>
      <c r="K201" s="158"/>
      <c r="L201" s="163"/>
      <c r="M201" s="164"/>
      <c r="N201" s="165"/>
      <c r="O201" s="165"/>
      <c r="P201" s="166">
        <f>SUM(P202:P233)</f>
        <v>0</v>
      </c>
      <c r="Q201" s="165"/>
      <c r="R201" s="166">
        <f>SUM(R202:R233)</f>
        <v>84.506678000000008</v>
      </c>
      <c r="S201" s="165"/>
      <c r="T201" s="167">
        <f>SUM(T202:T233)</f>
        <v>8.2000000000000003E-2</v>
      </c>
      <c r="AR201" s="168" t="s">
        <v>22</v>
      </c>
      <c r="AT201" s="169" t="s">
        <v>75</v>
      </c>
      <c r="AU201" s="169" t="s">
        <v>22</v>
      </c>
      <c r="AY201" s="168" t="s">
        <v>122</v>
      </c>
      <c r="BK201" s="170">
        <f>SUM(BK202:BK233)</f>
        <v>0</v>
      </c>
    </row>
    <row r="202" spans="2:65" s="1" customFormat="1" ht="16.5" customHeight="1">
      <c r="B202" s="33"/>
      <c r="C202" s="173" t="s">
        <v>438</v>
      </c>
      <c r="D202" s="173" t="s">
        <v>124</v>
      </c>
      <c r="E202" s="174" t="s">
        <v>439</v>
      </c>
      <c r="F202" s="175" t="s">
        <v>440</v>
      </c>
      <c r="G202" s="176" t="s">
        <v>133</v>
      </c>
      <c r="H202" s="177">
        <v>2</v>
      </c>
      <c r="I202" s="178"/>
      <c r="J202" s="179">
        <f t="shared" ref="J202:J208" si="20">ROUND(I202*H202,2)</f>
        <v>0</v>
      </c>
      <c r="K202" s="175" t="s">
        <v>128</v>
      </c>
      <c r="L202" s="37"/>
      <c r="M202" s="180" t="s">
        <v>20</v>
      </c>
      <c r="N202" s="181" t="s">
        <v>47</v>
      </c>
      <c r="O202" s="59"/>
      <c r="P202" s="182">
        <f t="shared" ref="P202:P208" si="21">O202*H202</f>
        <v>0</v>
      </c>
      <c r="Q202" s="182">
        <v>6.9999999999999999E-4</v>
      </c>
      <c r="R202" s="182">
        <f t="shared" ref="R202:R208" si="22">Q202*H202</f>
        <v>1.4E-3</v>
      </c>
      <c r="S202" s="182">
        <v>0</v>
      </c>
      <c r="T202" s="183">
        <f t="shared" ref="T202:T208" si="23">S202*H202</f>
        <v>0</v>
      </c>
      <c r="AR202" s="16" t="s">
        <v>129</v>
      </c>
      <c r="AT202" s="16" t="s">
        <v>124</v>
      </c>
      <c r="AU202" s="16" t="s">
        <v>85</v>
      </c>
      <c r="AY202" s="16" t="s">
        <v>122</v>
      </c>
      <c r="BE202" s="184">
        <f t="shared" ref="BE202:BE208" si="24">IF(N202="základní",J202,0)</f>
        <v>0</v>
      </c>
      <c r="BF202" s="184">
        <f t="shared" ref="BF202:BF208" si="25">IF(N202="snížená",J202,0)</f>
        <v>0</v>
      </c>
      <c r="BG202" s="184">
        <f t="shared" ref="BG202:BG208" si="26">IF(N202="zákl. přenesená",J202,0)</f>
        <v>0</v>
      </c>
      <c r="BH202" s="184">
        <f t="shared" ref="BH202:BH208" si="27">IF(N202="sníž. přenesená",J202,0)</f>
        <v>0</v>
      </c>
      <c r="BI202" s="184">
        <f t="shared" ref="BI202:BI208" si="28">IF(N202="nulová",J202,0)</f>
        <v>0</v>
      </c>
      <c r="BJ202" s="16" t="s">
        <v>22</v>
      </c>
      <c r="BK202" s="184">
        <f t="shared" ref="BK202:BK208" si="29">ROUND(I202*H202,2)</f>
        <v>0</v>
      </c>
      <c r="BL202" s="16" t="s">
        <v>129</v>
      </c>
      <c r="BM202" s="16" t="s">
        <v>441</v>
      </c>
    </row>
    <row r="203" spans="2:65" s="1" customFormat="1" ht="16.5" customHeight="1">
      <c r="B203" s="33"/>
      <c r="C203" s="207" t="s">
        <v>442</v>
      </c>
      <c r="D203" s="207" t="s">
        <v>229</v>
      </c>
      <c r="E203" s="208" t="s">
        <v>443</v>
      </c>
      <c r="F203" s="209" t="s">
        <v>444</v>
      </c>
      <c r="G203" s="210" t="s">
        <v>133</v>
      </c>
      <c r="H203" s="211">
        <v>2</v>
      </c>
      <c r="I203" s="212"/>
      <c r="J203" s="213">
        <f t="shared" si="20"/>
        <v>0</v>
      </c>
      <c r="K203" s="209" t="s">
        <v>128</v>
      </c>
      <c r="L203" s="214"/>
      <c r="M203" s="215" t="s">
        <v>20</v>
      </c>
      <c r="N203" s="216" t="s">
        <v>47</v>
      </c>
      <c r="O203" s="59"/>
      <c r="P203" s="182">
        <f t="shared" si="21"/>
        <v>0</v>
      </c>
      <c r="Q203" s="182">
        <v>4.0000000000000001E-3</v>
      </c>
      <c r="R203" s="182">
        <f t="shared" si="22"/>
        <v>8.0000000000000002E-3</v>
      </c>
      <c r="S203" s="182">
        <v>0</v>
      </c>
      <c r="T203" s="183">
        <f t="shared" si="23"/>
        <v>0</v>
      </c>
      <c r="AR203" s="16" t="s">
        <v>160</v>
      </c>
      <c r="AT203" s="16" t="s">
        <v>229</v>
      </c>
      <c r="AU203" s="16" t="s">
        <v>85</v>
      </c>
      <c r="AY203" s="16" t="s">
        <v>122</v>
      </c>
      <c r="BE203" s="184">
        <f t="shared" si="24"/>
        <v>0</v>
      </c>
      <c r="BF203" s="184">
        <f t="shared" si="25"/>
        <v>0</v>
      </c>
      <c r="BG203" s="184">
        <f t="shared" si="26"/>
        <v>0</v>
      </c>
      <c r="BH203" s="184">
        <f t="shared" si="27"/>
        <v>0</v>
      </c>
      <c r="BI203" s="184">
        <f t="shared" si="28"/>
        <v>0</v>
      </c>
      <c r="BJ203" s="16" t="s">
        <v>22</v>
      </c>
      <c r="BK203" s="184">
        <f t="shared" si="29"/>
        <v>0</v>
      </c>
      <c r="BL203" s="16" t="s">
        <v>129</v>
      </c>
      <c r="BM203" s="16" t="s">
        <v>445</v>
      </c>
    </row>
    <row r="204" spans="2:65" s="1" customFormat="1" ht="16.5" customHeight="1">
      <c r="B204" s="33"/>
      <c r="C204" s="173" t="s">
        <v>446</v>
      </c>
      <c r="D204" s="173" t="s">
        <v>124</v>
      </c>
      <c r="E204" s="174" t="s">
        <v>447</v>
      </c>
      <c r="F204" s="175" t="s">
        <v>448</v>
      </c>
      <c r="G204" s="176" t="s">
        <v>133</v>
      </c>
      <c r="H204" s="177">
        <v>2</v>
      </c>
      <c r="I204" s="178"/>
      <c r="J204" s="179">
        <f t="shared" si="20"/>
        <v>0</v>
      </c>
      <c r="K204" s="175" t="s">
        <v>128</v>
      </c>
      <c r="L204" s="37"/>
      <c r="M204" s="180" t="s">
        <v>20</v>
      </c>
      <c r="N204" s="181" t="s">
        <v>47</v>
      </c>
      <c r="O204" s="59"/>
      <c r="P204" s="182">
        <f t="shared" si="21"/>
        <v>0</v>
      </c>
      <c r="Q204" s="182">
        <v>0.10940999999999999</v>
      </c>
      <c r="R204" s="182">
        <f t="shared" si="22"/>
        <v>0.21881999999999999</v>
      </c>
      <c r="S204" s="182">
        <v>0</v>
      </c>
      <c r="T204" s="183">
        <f t="shared" si="23"/>
        <v>0</v>
      </c>
      <c r="AR204" s="16" t="s">
        <v>129</v>
      </c>
      <c r="AT204" s="16" t="s">
        <v>124</v>
      </c>
      <c r="AU204" s="16" t="s">
        <v>85</v>
      </c>
      <c r="AY204" s="16" t="s">
        <v>122</v>
      </c>
      <c r="BE204" s="184">
        <f t="shared" si="24"/>
        <v>0</v>
      </c>
      <c r="BF204" s="184">
        <f t="shared" si="25"/>
        <v>0</v>
      </c>
      <c r="BG204" s="184">
        <f t="shared" si="26"/>
        <v>0</v>
      </c>
      <c r="BH204" s="184">
        <f t="shared" si="27"/>
        <v>0</v>
      </c>
      <c r="BI204" s="184">
        <f t="shared" si="28"/>
        <v>0</v>
      </c>
      <c r="BJ204" s="16" t="s">
        <v>22</v>
      </c>
      <c r="BK204" s="184">
        <f t="shared" si="29"/>
        <v>0</v>
      </c>
      <c r="BL204" s="16" t="s">
        <v>129</v>
      </c>
      <c r="BM204" s="16" t="s">
        <v>449</v>
      </c>
    </row>
    <row r="205" spans="2:65" s="1" customFormat="1" ht="16.5" customHeight="1">
      <c r="B205" s="33"/>
      <c r="C205" s="207" t="s">
        <v>450</v>
      </c>
      <c r="D205" s="207" t="s">
        <v>229</v>
      </c>
      <c r="E205" s="208" t="s">
        <v>451</v>
      </c>
      <c r="F205" s="209" t="s">
        <v>452</v>
      </c>
      <c r="G205" s="210" t="s">
        <v>133</v>
      </c>
      <c r="H205" s="211">
        <v>2</v>
      </c>
      <c r="I205" s="212"/>
      <c r="J205" s="213">
        <f t="shared" si="20"/>
        <v>0</v>
      </c>
      <c r="K205" s="209" t="s">
        <v>128</v>
      </c>
      <c r="L205" s="214"/>
      <c r="M205" s="215" t="s">
        <v>20</v>
      </c>
      <c r="N205" s="216" t="s">
        <v>47</v>
      </c>
      <c r="O205" s="59"/>
      <c r="P205" s="182">
        <f t="shared" si="21"/>
        <v>0</v>
      </c>
      <c r="Q205" s="182">
        <v>6.4999999999999997E-3</v>
      </c>
      <c r="R205" s="182">
        <f t="shared" si="22"/>
        <v>1.2999999999999999E-2</v>
      </c>
      <c r="S205" s="182">
        <v>0</v>
      </c>
      <c r="T205" s="183">
        <f t="shared" si="23"/>
        <v>0</v>
      </c>
      <c r="AR205" s="16" t="s">
        <v>160</v>
      </c>
      <c r="AT205" s="16" t="s">
        <v>229</v>
      </c>
      <c r="AU205" s="16" t="s">
        <v>85</v>
      </c>
      <c r="AY205" s="16" t="s">
        <v>122</v>
      </c>
      <c r="BE205" s="184">
        <f t="shared" si="24"/>
        <v>0</v>
      </c>
      <c r="BF205" s="184">
        <f t="shared" si="25"/>
        <v>0</v>
      </c>
      <c r="BG205" s="184">
        <f t="shared" si="26"/>
        <v>0</v>
      </c>
      <c r="BH205" s="184">
        <f t="shared" si="27"/>
        <v>0</v>
      </c>
      <c r="BI205" s="184">
        <f t="shared" si="28"/>
        <v>0</v>
      </c>
      <c r="BJ205" s="16" t="s">
        <v>22</v>
      </c>
      <c r="BK205" s="184">
        <f t="shared" si="29"/>
        <v>0</v>
      </c>
      <c r="BL205" s="16" t="s">
        <v>129</v>
      </c>
      <c r="BM205" s="16" t="s">
        <v>453</v>
      </c>
    </row>
    <row r="206" spans="2:65" s="1" customFormat="1" ht="16.5" customHeight="1">
      <c r="B206" s="33"/>
      <c r="C206" s="173" t="s">
        <v>454</v>
      </c>
      <c r="D206" s="173" t="s">
        <v>124</v>
      </c>
      <c r="E206" s="174" t="s">
        <v>455</v>
      </c>
      <c r="F206" s="175" t="s">
        <v>456</v>
      </c>
      <c r="G206" s="176" t="s">
        <v>127</v>
      </c>
      <c r="H206" s="177">
        <v>2</v>
      </c>
      <c r="I206" s="178"/>
      <c r="J206" s="179">
        <f t="shared" si="20"/>
        <v>0</v>
      </c>
      <c r="K206" s="175" t="s">
        <v>128</v>
      </c>
      <c r="L206" s="37"/>
      <c r="M206" s="180" t="s">
        <v>20</v>
      </c>
      <c r="N206" s="181" t="s">
        <v>47</v>
      </c>
      <c r="O206" s="59"/>
      <c r="P206" s="182">
        <f t="shared" si="21"/>
        <v>0</v>
      </c>
      <c r="Q206" s="182">
        <v>1.6000000000000001E-3</v>
      </c>
      <c r="R206" s="182">
        <f t="shared" si="22"/>
        <v>3.2000000000000002E-3</v>
      </c>
      <c r="S206" s="182">
        <v>0</v>
      </c>
      <c r="T206" s="183">
        <f t="shared" si="23"/>
        <v>0</v>
      </c>
      <c r="AR206" s="16" t="s">
        <v>129</v>
      </c>
      <c r="AT206" s="16" t="s">
        <v>124</v>
      </c>
      <c r="AU206" s="16" t="s">
        <v>85</v>
      </c>
      <c r="AY206" s="16" t="s">
        <v>122</v>
      </c>
      <c r="BE206" s="184">
        <f t="shared" si="24"/>
        <v>0</v>
      </c>
      <c r="BF206" s="184">
        <f t="shared" si="25"/>
        <v>0</v>
      </c>
      <c r="BG206" s="184">
        <f t="shared" si="26"/>
        <v>0</v>
      </c>
      <c r="BH206" s="184">
        <f t="shared" si="27"/>
        <v>0</v>
      </c>
      <c r="BI206" s="184">
        <f t="shared" si="28"/>
        <v>0</v>
      </c>
      <c r="BJ206" s="16" t="s">
        <v>22</v>
      </c>
      <c r="BK206" s="184">
        <f t="shared" si="29"/>
        <v>0</v>
      </c>
      <c r="BL206" s="16" t="s">
        <v>129</v>
      </c>
      <c r="BM206" s="16" t="s">
        <v>457</v>
      </c>
    </row>
    <row r="207" spans="2:65" s="1" customFormat="1" ht="16.5" customHeight="1">
      <c r="B207" s="33"/>
      <c r="C207" s="173" t="s">
        <v>458</v>
      </c>
      <c r="D207" s="173" t="s">
        <v>124</v>
      </c>
      <c r="E207" s="174" t="s">
        <v>459</v>
      </c>
      <c r="F207" s="175" t="s">
        <v>460</v>
      </c>
      <c r="G207" s="176" t="s">
        <v>127</v>
      </c>
      <c r="H207" s="177">
        <v>2</v>
      </c>
      <c r="I207" s="178"/>
      <c r="J207" s="179">
        <f t="shared" si="20"/>
        <v>0</v>
      </c>
      <c r="K207" s="175" t="s">
        <v>128</v>
      </c>
      <c r="L207" s="37"/>
      <c r="M207" s="180" t="s">
        <v>20</v>
      </c>
      <c r="N207" s="181" t="s">
        <v>47</v>
      </c>
      <c r="O207" s="59"/>
      <c r="P207" s="182">
        <f t="shared" si="21"/>
        <v>0</v>
      </c>
      <c r="Q207" s="182">
        <v>1.0000000000000001E-5</v>
      </c>
      <c r="R207" s="182">
        <f t="shared" si="22"/>
        <v>2.0000000000000002E-5</v>
      </c>
      <c r="S207" s="182">
        <v>0</v>
      </c>
      <c r="T207" s="183">
        <f t="shared" si="23"/>
        <v>0</v>
      </c>
      <c r="AR207" s="16" t="s">
        <v>129</v>
      </c>
      <c r="AT207" s="16" t="s">
        <v>124</v>
      </c>
      <c r="AU207" s="16" t="s">
        <v>85</v>
      </c>
      <c r="AY207" s="16" t="s">
        <v>122</v>
      </c>
      <c r="BE207" s="184">
        <f t="shared" si="24"/>
        <v>0</v>
      </c>
      <c r="BF207" s="184">
        <f t="shared" si="25"/>
        <v>0</v>
      </c>
      <c r="BG207" s="184">
        <f t="shared" si="26"/>
        <v>0</v>
      </c>
      <c r="BH207" s="184">
        <f t="shared" si="27"/>
        <v>0</v>
      </c>
      <c r="BI207" s="184">
        <f t="shared" si="28"/>
        <v>0</v>
      </c>
      <c r="BJ207" s="16" t="s">
        <v>22</v>
      </c>
      <c r="BK207" s="184">
        <f t="shared" si="29"/>
        <v>0</v>
      </c>
      <c r="BL207" s="16" t="s">
        <v>129</v>
      </c>
      <c r="BM207" s="16" t="s">
        <v>461</v>
      </c>
    </row>
    <row r="208" spans="2:65" s="1" customFormat="1" ht="22.5" customHeight="1">
      <c r="B208" s="33"/>
      <c r="C208" s="173" t="s">
        <v>462</v>
      </c>
      <c r="D208" s="173" t="s">
        <v>124</v>
      </c>
      <c r="E208" s="174" t="s">
        <v>463</v>
      </c>
      <c r="F208" s="175" t="s">
        <v>464</v>
      </c>
      <c r="G208" s="176" t="s">
        <v>146</v>
      </c>
      <c r="H208" s="177">
        <v>65</v>
      </c>
      <c r="I208" s="178"/>
      <c r="J208" s="179">
        <f t="shared" si="20"/>
        <v>0</v>
      </c>
      <c r="K208" s="175" t="s">
        <v>134</v>
      </c>
      <c r="L208" s="37"/>
      <c r="M208" s="180" t="s">
        <v>20</v>
      </c>
      <c r="N208" s="181" t="s">
        <v>47</v>
      </c>
      <c r="O208" s="59"/>
      <c r="P208" s="182">
        <f t="shared" si="21"/>
        <v>0</v>
      </c>
      <c r="Q208" s="182">
        <v>0.15540000000000001</v>
      </c>
      <c r="R208" s="182">
        <f t="shared" si="22"/>
        <v>10.101000000000001</v>
      </c>
      <c r="S208" s="182">
        <v>0</v>
      </c>
      <c r="T208" s="183">
        <f t="shared" si="23"/>
        <v>0</v>
      </c>
      <c r="AR208" s="16" t="s">
        <v>129</v>
      </c>
      <c r="AT208" s="16" t="s">
        <v>124</v>
      </c>
      <c r="AU208" s="16" t="s">
        <v>85</v>
      </c>
      <c r="AY208" s="16" t="s">
        <v>122</v>
      </c>
      <c r="BE208" s="184">
        <f t="shared" si="24"/>
        <v>0</v>
      </c>
      <c r="BF208" s="184">
        <f t="shared" si="25"/>
        <v>0</v>
      </c>
      <c r="BG208" s="184">
        <f t="shared" si="26"/>
        <v>0</v>
      </c>
      <c r="BH208" s="184">
        <f t="shared" si="27"/>
        <v>0</v>
      </c>
      <c r="BI208" s="184">
        <f t="shared" si="28"/>
        <v>0</v>
      </c>
      <c r="BJ208" s="16" t="s">
        <v>22</v>
      </c>
      <c r="BK208" s="184">
        <f t="shared" si="29"/>
        <v>0</v>
      </c>
      <c r="BL208" s="16" t="s">
        <v>129</v>
      </c>
      <c r="BM208" s="16" t="s">
        <v>465</v>
      </c>
    </row>
    <row r="209" spans="2:65" s="11" customFormat="1" ht="10.199999999999999">
      <c r="B209" s="185"/>
      <c r="C209" s="186"/>
      <c r="D209" s="187" t="s">
        <v>148</v>
      </c>
      <c r="E209" s="188" t="s">
        <v>20</v>
      </c>
      <c r="F209" s="189" t="s">
        <v>466</v>
      </c>
      <c r="G209" s="186"/>
      <c r="H209" s="190">
        <v>65</v>
      </c>
      <c r="I209" s="191"/>
      <c r="J209" s="186"/>
      <c r="K209" s="186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148</v>
      </c>
      <c r="AU209" s="196" t="s">
        <v>85</v>
      </c>
      <c r="AV209" s="11" t="s">
        <v>85</v>
      </c>
      <c r="AW209" s="11" t="s">
        <v>37</v>
      </c>
      <c r="AX209" s="11" t="s">
        <v>22</v>
      </c>
      <c r="AY209" s="196" t="s">
        <v>122</v>
      </c>
    </row>
    <row r="210" spans="2:65" s="1" customFormat="1" ht="16.5" customHeight="1">
      <c r="B210" s="33"/>
      <c r="C210" s="207" t="s">
        <v>467</v>
      </c>
      <c r="D210" s="207" t="s">
        <v>229</v>
      </c>
      <c r="E210" s="208" t="s">
        <v>468</v>
      </c>
      <c r="F210" s="209" t="s">
        <v>469</v>
      </c>
      <c r="G210" s="210" t="s">
        <v>146</v>
      </c>
      <c r="H210" s="211">
        <v>19</v>
      </c>
      <c r="I210" s="212"/>
      <c r="J210" s="213">
        <f t="shared" ref="J210:J217" si="30">ROUND(I210*H210,2)</f>
        <v>0</v>
      </c>
      <c r="K210" s="209" t="s">
        <v>128</v>
      </c>
      <c r="L210" s="214"/>
      <c r="M210" s="215" t="s">
        <v>20</v>
      </c>
      <c r="N210" s="216" t="s">
        <v>47</v>
      </c>
      <c r="O210" s="59"/>
      <c r="P210" s="182">
        <f t="shared" ref="P210:P217" si="31">O210*H210</f>
        <v>0</v>
      </c>
      <c r="Q210" s="182">
        <v>4.8300000000000003E-2</v>
      </c>
      <c r="R210" s="182">
        <f t="shared" ref="R210:R217" si="32">Q210*H210</f>
        <v>0.91770000000000007</v>
      </c>
      <c r="S210" s="182">
        <v>0</v>
      </c>
      <c r="T210" s="183">
        <f t="shared" ref="T210:T217" si="33">S210*H210</f>
        <v>0</v>
      </c>
      <c r="AR210" s="16" t="s">
        <v>160</v>
      </c>
      <c r="AT210" s="16" t="s">
        <v>229</v>
      </c>
      <c r="AU210" s="16" t="s">
        <v>85</v>
      </c>
      <c r="AY210" s="16" t="s">
        <v>122</v>
      </c>
      <c r="BE210" s="184">
        <f t="shared" ref="BE210:BE217" si="34">IF(N210="základní",J210,0)</f>
        <v>0</v>
      </c>
      <c r="BF210" s="184">
        <f t="shared" ref="BF210:BF217" si="35">IF(N210="snížená",J210,0)</f>
        <v>0</v>
      </c>
      <c r="BG210" s="184">
        <f t="shared" ref="BG210:BG217" si="36">IF(N210="zákl. přenesená",J210,0)</f>
        <v>0</v>
      </c>
      <c r="BH210" s="184">
        <f t="shared" ref="BH210:BH217" si="37">IF(N210="sníž. přenesená",J210,0)</f>
        <v>0</v>
      </c>
      <c r="BI210" s="184">
        <f t="shared" ref="BI210:BI217" si="38">IF(N210="nulová",J210,0)</f>
        <v>0</v>
      </c>
      <c r="BJ210" s="16" t="s">
        <v>22</v>
      </c>
      <c r="BK210" s="184">
        <f t="shared" ref="BK210:BK217" si="39">ROUND(I210*H210,2)</f>
        <v>0</v>
      </c>
      <c r="BL210" s="16" t="s">
        <v>129</v>
      </c>
      <c r="BM210" s="16" t="s">
        <v>470</v>
      </c>
    </row>
    <row r="211" spans="2:65" s="1" customFormat="1" ht="16.5" customHeight="1">
      <c r="B211" s="33"/>
      <c r="C211" s="207" t="s">
        <v>471</v>
      </c>
      <c r="D211" s="207" t="s">
        <v>229</v>
      </c>
      <c r="E211" s="208" t="s">
        <v>472</v>
      </c>
      <c r="F211" s="209" t="s">
        <v>473</v>
      </c>
      <c r="G211" s="210" t="s">
        <v>146</v>
      </c>
      <c r="H211" s="211">
        <v>3</v>
      </c>
      <c r="I211" s="212"/>
      <c r="J211" s="213">
        <f t="shared" si="30"/>
        <v>0</v>
      </c>
      <c r="K211" s="209" t="s">
        <v>128</v>
      </c>
      <c r="L211" s="214"/>
      <c r="M211" s="215" t="s">
        <v>20</v>
      </c>
      <c r="N211" s="216" t="s">
        <v>47</v>
      </c>
      <c r="O211" s="59"/>
      <c r="P211" s="182">
        <f t="shared" si="31"/>
        <v>0</v>
      </c>
      <c r="Q211" s="182">
        <v>6.4000000000000001E-2</v>
      </c>
      <c r="R211" s="182">
        <f t="shared" si="32"/>
        <v>0.192</v>
      </c>
      <c r="S211" s="182">
        <v>0</v>
      </c>
      <c r="T211" s="183">
        <f t="shared" si="33"/>
        <v>0</v>
      </c>
      <c r="AR211" s="16" t="s">
        <v>160</v>
      </c>
      <c r="AT211" s="16" t="s">
        <v>229</v>
      </c>
      <c r="AU211" s="16" t="s">
        <v>85</v>
      </c>
      <c r="AY211" s="16" t="s">
        <v>122</v>
      </c>
      <c r="BE211" s="184">
        <f t="shared" si="34"/>
        <v>0</v>
      </c>
      <c r="BF211" s="184">
        <f t="shared" si="35"/>
        <v>0</v>
      </c>
      <c r="BG211" s="184">
        <f t="shared" si="36"/>
        <v>0</v>
      </c>
      <c r="BH211" s="184">
        <f t="shared" si="37"/>
        <v>0</v>
      </c>
      <c r="BI211" s="184">
        <f t="shared" si="38"/>
        <v>0</v>
      </c>
      <c r="BJ211" s="16" t="s">
        <v>22</v>
      </c>
      <c r="BK211" s="184">
        <f t="shared" si="39"/>
        <v>0</v>
      </c>
      <c r="BL211" s="16" t="s">
        <v>129</v>
      </c>
      <c r="BM211" s="16" t="s">
        <v>474</v>
      </c>
    </row>
    <row r="212" spans="2:65" s="1" customFormat="1" ht="16.5" customHeight="1">
      <c r="B212" s="33"/>
      <c r="C212" s="207" t="s">
        <v>475</v>
      </c>
      <c r="D212" s="207" t="s">
        <v>229</v>
      </c>
      <c r="E212" s="208" t="s">
        <v>476</v>
      </c>
      <c r="F212" s="209" t="s">
        <v>477</v>
      </c>
      <c r="G212" s="210" t="s">
        <v>146</v>
      </c>
      <c r="H212" s="211">
        <v>43</v>
      </c>
      <c r="I212" s="212"/>
      <c r="J212" s="213">
        <f t="shared" si="30"/>
        <v>0</v>
      </c>
      <c r="K212" s="209" t="s">
        <v>128</v>
      </c>
      <c r="L212" s="214"/>
      <c r="M212" s="215" t="s">
        <v>20</v>
      </c>
      <c r="N212" s="216" t="s">
        <v>47</v>
      </c>
      <c r="O212" s="59"/>
      <c r="P212" s="182">
        <f t="shared" si="31"/>
        <v>0</v>
      </c>
      <c r="Q212" s="182">
        <v>8.1000000000000003E-2</v>
      </c>
      <c r="R212" s="182">
        <f t="shared" si="32"/>
        <v>3.4830000000000001</v>
      </c>
      <c r="S212" s="182">
        <v>0</v>
      </c>
      <c r="T212" s="183">
        <f t="shared" si="33"/>
        <v>0</v>
      </c>
      <c r="AR212" s="16" t="s">
        <v>160</v>
      </c>
      <c r="AT212" s="16" t="s">
        <v>229</v>
      </c>
      <c r="AU212" s="16" t="s">
        <v>85</v>
      </c>
      <c r="AY212" s="16" t="s">
        <v>122</v>
      </c>
      <c r="BE212" s="184">
        <f t="shared" si="34"/>
        <v>0</v>
      </c>
      <c r="BF212" s="184">
        <f t="shared" si="35"/>
        <v>0</v>
      </c>
      <c r="BG212" s="184">
        <f t="shared" si="36"/>
        <v>0</v>
      </c>
      <c r="BH212" s="184">
        <f t="shared" si="37"/>
        <v>0</v>
      </c>
      <c r="BI212" s="184">
        <f t="shared" si="38"/>
        <v>0</v>
      </c>
      <c r="BJ212" s="16" t="s">
        <v>22</v>
      </c>
      <c r="BK212" s="184">
        <f t="shared" si="39"/>
        <v>0</v>
      </c>
      <c r="BL212" s="16" t="s">
        <v>129</v>
      </c>
      <c r="BM212" s="16" t="s">
        <v>478</v>
      </c>
    </row>
    <row r="213" spans="2:65" s="1" customFormat="1" ht="22.5" customHeight="1">
      <c r="B213" s="33"/>
      <c r="C213" s="173" t="s">
        <v>479</v>
      </c>
      <c r="D213" s="173" t="s">
        <v>124</v>
      </c>
      <c r="E213" s="174" t="s">
        <v>480</v>
      </c>
      <c r="F213" s="175" t="s">
        <v>481</v>
      </c>
      <c r="G213" s="176" t="s">
        <v>146</v>
      </c>
      <c r="H213" s="177">
        <v>56</v>
      </c>
      <c r="I213" s="178"/>
      <c r="J213" s="179">
        <f t="shared" si="30"/>
        <v>0</v>
      </c>
      <c r="K213" s="175" t="s">
        <v>134</v>
      </c>
      <c r="L213" s="37"/>
      <c r="M213" s="180" t="s">
        <v>20</v>
      </c>
      <c r="N213" s="181" t="s">
        <v>47</v>
      </c>
      <c r="O213" s="59"/>
      <c r="P213" s="182">
        <f t="shared" si="31"/>
        <v>0</v>
      </c>
      <c r="Q213" s="182">
        <v>0.1295</v>
      </c>
      <c r="R213" s="182">
        <f t="shared" si="32"/>
        <v>7.2520000000000007</v>
      </c>
      <c r="S213" s="182">
        <v>0</v>
      </c>
      <c r="T213" s="183">
        <f t="shared" si="33"/>
        <v>0</v>
      </c>
      <c r="AR213" s="16" t="s">
        <v>129</v>
      </c>
      <c r="AT213" s="16" t="s">
        <v>124</v>
      </c>
      <c r="AU213" s="16" t="s">
        <v>85</v>
      </c>
      <c r="AY213" s="16" t="s">
        <v>122</v>
      </c>
      <c r="BE213" s="184">
        <f t="shared" si="34"/>
        <v>0</v>
      </c>
      <c r="BF213" s="184">
        <f t="shared" si="35"/>
        <v>0</v>
      </c>
      <c r="BG213" s="184">
        <f t="shared" si="36"/>
        <v>0</v>
      </c>
      <c r="BH213" s="184">
        <f t="shared" si="37"/>
        <v>0</v>
      </c>
      <c r="BI213" s="184">
        <f t="shared" si="38"/>
        <v>0</v>
      </c>
      <c r="BJ213" s="16" t="s">
        <v>22</v>
      </c>
      <c r="BK213" s="184">
        <f t="shared" si="39"/>
        <v>0</v>
      </c>
      <c r="BL213" s="16" t="s">
        <v>129</v>
      </c>
      <c r="BM213" s="16" t="s">
        <v>482</v>
      </c>
    </row>
    <row r="214" spans="2:65" s="1" customFormat="1" ht="16.5" customHeight="1">
      <c r="B214" s="33"/>
      <c r="C214" s="207" t="s">
        <v>483</v>
      </c>
      <c r="D214" s="207" t="s">
        <v>229</v>
      </c>
      <c r="E214" s="208" t="s">
        <v>484</v>
      </c>
      <c r="F214" s="209" t="s">
        <v>485</v>
      </c>
      <c r="G214" s="210" t="s">
        <v>146</v>
      </c>
      <c r="H214" s="211">
        <v>56</v>
      </c>
      <c r="I214" s="212"/>
      <c r="J214" s="213">
        <f t="shared" si="30"/>
        <v>0</v>
      </c>
      <c r="K214" s="209" t="s">
        <v>128</v>
      </c>
      <c r="L214" s="214"/>
      <c r="M214" s="215" t="s">
        <v>20</v>
      </c>
      <c r="N214" s="216" t="s">
        <v>47</v>
      </c>
      <c r="O214" s="59"/>
      <c r="P214" s="182">
        <f t="shared" si="31"/>
        <v>0</v>
      </c>
      <c r="Q214" s="182">
        <v>4.4999999999999998E-2</v>
      </c>
      <c r="R214" s="182">
        <f t="shared" si="32"/>
        <v>2.52</v>
      </c>
      <c r="S214" s="182">
        <v>0</v>
      </c>
      <c r="T214" s="183">
        <f t="shared" si="33"/>
        <v>0</v>
      </c>
      <c r="AR214" s="16" t="s">
        <v>160</v>
      </c>
      <c r="AT214" s="16" t="s">
        <v>229</v>
      </c>
      <c r="AU214" s="16" t="s">
        <v>85</v>
      </c>
      <c r="AY214" s="16" t="s">
        <v>122</v>
      </c>
      <c r="BE214" s="184">
        <f t="shared" si="34"/>
        <v>0</v>
      </c>
      <c r="BF214" s="184">
        <f t="shared" si="35"/>
        <v>0</v>
      </c>
      <c r="BG214" s="184">
        <f t="shared" si="36"/>
        <v>0</v>
      </c>
      <c r="BH214" s="184">
        <f t="shared" si="37"/>
        <v>0</v>
      </c>
      <c r="BI214" s="184">
        <f t="shared" si="38"/>
        <v>0</v>
      </c>
      <c r="BJ214" s="16" t="s">
        <v>22</v>
      </c>
      <c r="BK214" s="184">
        <f t="shared" si="39"/>
        <v>0</v>
      </c>
      <c r="BL214" s="16" t="s">
        <v>129</v>
      </c>
      <c r="BM214" s="16" t="s">
        <v>486</v>
      </c>
    </row>
    <row r="215" spans="2:65" s="1" customFormat="1" ht="22.5" customHeight="1">
      <c r="B215" s="33"/>
      <c r="C215" s="173" t="s">
        <v>487</v>
      </c>
      <c r="D215" s="173" t="s">
        <v>124</v>
      </c>
      <c r="E215" s="174" t="s">
        <v>488</v>
      </c>
      <c r="F215" s="175" t="s">
        <v>489</v>
      </c>
      <c r="G215" s="176" t="s">
        <v>146</v>
      </c>
      <c r="H215" s="177">
        <v>86</v>
      </c>
      <c r="I215" s="178"/>
      <c r="J215" s="179">
        <f t="shared" si="30"/>
        <v>0</v>
      </c>
      <c r="K215" s="175" t="s">
        <v>134</v>
      </c>
      <c r="L215" s="37"/>
      <c r="M215" s="180" t="s">
        <v>20</v>
      </c>
      <c r="N215" s="181" t="s">
        <v>47</v>
      </c>
      <c r="O215" s="59"/>
      <c r="P215" s="182">
        <f t="shared" si="31"/>
        <v>0</v>
      </c>
      <c r="Q215" s="182">
        <v>0.10095</v>
      </c>
      <c r="R215" s="182">
        <f t="shared" si="32"/>
        <v>8.6816999999999993</v>
      </c>
      <c r="S215" s="182">
        <v>0</v>
      </c>
      <c r="T215" s="183">
        <f t="shared" si="33"/>
        <v>0</v>
      </c>
      <c r="AR215" s="16" t="s">
        <v>129</v>
      </c>
      <c r="AT215" s="16" t="s">
        <v>124</v>
      </c>
      <c r="AU215" s="16" t="s">
        <v>85</v>
      </c>
      <c r="AY215" s="16" t="s">
        <v>122</v>
      </c>
      <c r="BE215" s="184">
        <f t="shared" si="34"/>
        <v>0</v>
      </c>
      <c r="BF215" s="184">
        <f t="shared" si="35"/>
        <v>0</v>
      </c>
      <c r="BG215" s="184">
        <f t="shared" si="36"/>
        <v>0</v>
      </c>
      <c r="BH215" s="184">
        <f t="shared" si="37"/>
        <v>0</v>
      </c>
      <c r="BI215" s="184">
        <f t="shared" si="38"/>
        <v>0</v>
      </c>
      <c r="BJ215" s="16" t="s">
        <v>22</v>
      </c>
      <c r="BK215" s="184">
        <f t="shared" si="39"/>
        <v>0</v>
      </c>
      <c r="BL215" s="16" t="s">
        <v>129</v>
      </c>
      <c r="BM215" s="16" t="s">
        <v>490</v>
      </c>
    </row>
    <row r="216" spans="2:65" s="1" customFormat="1" ht="16.5" customHeight="1">
      <c r="B216" s="33"/>
      <c r="C216" s="207" t="s">
        <v>491</v>
      </c>
      <c r="D216" s="207" t="s">
        <v>229</v>
      </c>
      <c r="E216" s="208" t="s">
        <v>492</v>
      </c>
      <c r="F216" s="209" t="s">
        <v>493</v>
      </c>
      <c r="G216" s="210" t="s">
        <v>146</v>
      </c>
      <c r="H216" s="211">
        <v>86</v>
      </c>
      <c r="I216" s="212"/>
      <c r="J216" s="213">
        <f t="shared" si="30"/>
        <v>0</v>
      </c>
      <c r="K216" s="209" t="s">
        <v>128</v>
      </c>
      <c r="L216" s="214"/>
      <c r="M216" s="215" t="s">
        <v>20</v>
      </c>
      <c r="N216" s="216" t="s">
        <v>47</v>
      </c>
      <c r="O216" s="59"/>
      <c r="P216" s="182">
        <f t="shared" si="31"/>
        <v>0</v>
      </c>
      <c r="Q216" s="182">
        <v>2.8000000000000001E-2</v>
      </c>
      <c r="R216" s="182">
        <f t="shared" si="32"/>
        <v>2.4079999999999999</v>
      </c>
      <c r="S216" s="182">
        <v>0</v>
      </c>
      <c r="T216" s="183">
        <f t="shared" si="33"/>
        <v>0</v>
      </c>
      <c r="AR216" s="16" t="s">
        <v>160</v>
      </c>
      <c r="AT216" s="16" t="s">
        <v>229</v>
      </c>
      <c r="AU216" s="16" t="s">
        <v>85</v>
      </c>
      <c r="AY216" s="16" t="s">
        <v>122</v>
      </c>
      <c r="BE216" s="184">
        <f t="shared" si="34"/>
        <v>0</v>
      </c>
      <c r="BF216" s="184">
        <f t="shared" si="35"/>
        <v>0</v>
      </c>
      <c r="BG216" s="184">
        <f t="shared" si="36"/>
        <v>0</v>
      </c>
      <c r="BH216" s="184">
        <f t="shared" si="37"/>
        <v>0</v>
      </c>
      <c r="BI216" s="184">
        <f t="shared" si="38"/>
        <v>0</v>
      </c>
      <c r="BJ216" s="16" t="s">
        <v>22</v>
      </c>
      <c r="BK216" s="184">
        <f t="shared" si="39"/>
        <v>0</v>
      </c>
      <c r="BL216" s="16" t="s">
        <v>129</v>
      </c>
      <c r="BM216" s="16" t="s">
        <v>494</v>
      </c>
    </row>
    <row r="217" spans="2:65" s="1" customFormat="1" ht="16.5" customHeight="1">
      <c r="B217" s="33"/>
      <c r="C217" s="173" t="s">
        <v>495</v>
      </c>
      <c r="D217" s="173" t="s">
        <v>124</v>
      </c>
      <c r="E217" s="174" t="s">
        <v>496</v>
      </c>
      <c r="F217" s="175" t="s">
        <v>497</v>
      </c>
      <c r="G217" s="176" t="s">
        <v>153</v>
      </c>
      <c r="H217" s="177">
        <v>20.7</v>
      </c>
      <c r="I217" s="178"/>
      <c r="J217" s="179">
        <f t="shared" si="30"/>
        <v>0</v>
      </c>
      <c r="K217" s="175" t="s">
        <v>134</v>
      </c>
      <c r="L217" s="37"/>
      <c r="M217" s="180" t="s">
        <v>20</v>
      </c>
      <c r="N217" s="181" t="s">
        <v>47</v>
      </c>
      <c r="O217" s="59"/>
      <c r="P217" s="182">
        <f t="shared" si="31"/>
        <v>0</v>
      </c>
      <c r="Q217" s="182">
        <v>2.2563399999999998</v>
      </c>
      <c r="R217" s="182">
        <f t="shared" si="32"/>
        <v>46.706237999999992</v>
      </c>
      <c r="S217" s="182">
        <v>0</v>
      </c>
      <c r="T217" s="183">
        <f t="shared" si="33"/>
        <v>0</v>
      </c>
      <c r="AR217" s="16" t="s">
        <v>129</v>
      </c>
      <c r="AT217" s="16" t="s">
        <v>124</v>
      </c>
      <c r="AU217" s="16" t="s">
        <v>85</v>
      </c>
      <c r="AY217" s="16" t="s">
        <v>122</v>
      </c>
      <c r="BE217" s="184">
        <f t="shared" si="34"/>
        <v>0</v>
      </c>
      <c r="BF217" s="184">
        <f t="shared" si="35"/>
        <v>0</v>
      </c>
      <c r="BG217" s="184">
        <f t="shared" si="36"/>
        <v>0</v>
      </c>
      <c r="BH217" s="184">
        <f t="shared" si="37"/>
        <v>0</v>
      </c>
      <c r="BI217" s="184">
        <f t="shared" si="38"/>
        <v>0</v>
      </c>
      <c r="BJ217" s="16" t="s">
        <v>22</v>
      </c>
      <c r="BK217" s="184">
        <f t="shared" si="39"/>
        <v>0</v>
      </c>
      <c r="BL217" s="16" t="s">
        <v>129</v>
      </c>
      <c r="BM217" s="16" t="s">
        <v>498</v>
      </c>
    </row>
    <row r="218" spans="2:65" s="11" customFormat="1" ht="10.199999999999999">
      <c r="B218" s="185"/>
      <c r="C218" s="186"/>
      <c r="D218" s="187" t="s">
        <v>148</v>
      </c>
      <c r="E218" s="188" t="s">
        <v>20</v>
      </c>
      <c r="F218" s="189" t="s">
        <v>499</v>
      </c>
      <c r="G218" s="186"/>
      <c r="H218" s="190">
        <v>20.7</v>
      </c>
      <c r="I218" s="191"/>
      <c r="J218" s="186"/>
      <c r="K218" s="186"/>
      <c r="L218" s="192"/>
      <c r="M218" s="193"/>
      <c r="N218" s="194"/>
      <c r="O218" s="194"/>
      <c r="P218" s="194"/>
      <c r="Q218" s="194"/>
      <c r="R218" s="194"/>
      <c r="S218" s="194"/>
      <c r="T218" s="195"/>
      <c r="AT218" s="196" t="s">
        <v>148</v>
      </c>
      <c r="AU218" s="196" t="s">
        <v>85</v>
      </c>
      <c r="AV218" s="11" t="s">
        <v>85</v>
      </c>
      <c r="AW218" s="11" t="s">
        <v>37</v>
      </c>
      <c r="AX218" s="11" t="s">
        <v>76</v>
      </c>
      <c r="AY218" s="196" t="s">
        <v>122</v>
      </c>
    </row>
    <row r="219" spans="2:65" s="13" customFormat="1" ht="10.199999999999999">
      <c r="B219" s="217"/>
      <c r="C219" s="218"/>
      <c r="D219" s="187" t="s">
        <v>148</v>
      </c>
      <c r="E219" s="219" t="s">
        <v>20</v>
      </c>
      <c r="F219" s="220" t="s">
        <v>500</v>
      </c>
      <c r="G219" s="218"/>
      <c r="H219" s="221">
        <v>20.7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148</v>
      </c>
      <c r="AU219" s="227" t="s">
        <v>85</v>
      </c>
      <c r="AV219" s="13" t="s">
        <v>129</v>
      </c>
      <c r="AW219" s="13" t="s">
        <v>37</v>
      </c>
      <c r="AX219" s="13" t="s">
        <v>22</v>
      </c>
      <c r="AY219" s="227" t="s">
        <v>122</v>
      </c>
    </row>
    <row r="220" spans="2:65" s="1" customFormat="1" ht="16.5" customHeight="1">
      <c r="B220" s="33"/>
      <c r="C220" s="173" t="s">
        <v>501</v>
      </c>
      <c r="D220" s="173" t="s">
        <v>124</v>
      </c>
      <c r="E220" s="174" t="s">
        <v>502</v>
      </c>
      <c r="F220" s="175" t="s">
        <v>503</v>
      </c>
      <c r="G220" s="176" t="s">
        <v>127</v>
      </c>
      <c r="H220" s="177">
        <v>218</v>
      </c>
      <c r="I220" s="178"/>
      <c r="J220" s="179">
        <f>ROUND(I220*H220,2)</f>
        <v>0</v>
      </c>
      <c r="K220" s="175" t="s">
        <v>134</v>
      </c>
      <c r="L220" s="37"/>
      <c r="M220" s="180" t="s">
        <v>20</v>
      </c>
      <c r="N220" s="181" t="s">
        <v>47</v>
      </c>
      <c r="O220" s="59"/>
      <c r="P220" s="182">
        <f>O220*H220</f>
        <v>0</v>
      </c>
      <c r="Q220" s="182">
        <v>3.6000000000000002E-4</v>
      </c>
      <c r="R220" s="182">
        <f>Q220*H220</f>
        <v>7.8480000000000008E-2</v>
      </c>
      <c r="S220" s="182">
        <v>0</v>
      </c>
      <c r="T220" s="183">
        <f>S220*H220</f>
        <v>0</v>
      </c>
      <c r="AR220" s="16" t="s">
        <v>129</v>
      </c>
      <c r="AT220" s="16" t="s">
        <v>124</v>
      </c>
      <c r="AU220" s="16" t="s">
        <v>85</v>
      </c>
      <c r="AY220" s="16" t="s">
        <v>122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6" t="s">
        <v>22</v>
      </c>
      <c r="BK220" s="184">
        <f>ROUND(I220*H220,2)</f>
        <v>0</v>
      </c>
      <c r="BL220" s="16" t="s">
        <v>129</v>
      </c>
      <c r="BM220" s="16" t="s">
        <v>504</v>
      </c>
    </row>
    <row r="221" spans="2:65" s="1" customFormat="1" ht="16.5" customHeight="1">
      <c r="B221" s="33"/>
      <c r="C221" s="173" t="s">
        <v>505</v>
      </c>
      <c r="D221" s="173" t="s">
        <v>124</v>
      </c>
      <c r="E221" s="174" t="s">
        <v>506</v>
      </c>
      <c r="F221" s="175" t="s">
        <v>507</v>
      </c>
      <c r="G221" s="176" t="s">
        <v>146</v>
      </c>
      <c r="H221" s="177">
        <v>4</v>
      </c>
      <c r="I221" s="178"/>
      <c r="J221" s="179">
        <f>ROUND(I221*H221,2)</f>
        <v>0</v>
      </c>
      <c r="K221" s="175" t="s">
        <v>128</v>
      </c>
      <c r="L221" s="37"/>
      <c r="M221" s="180" t="s">
        <v>20</v>
      </c>
      <c r="N221" s="181" t="s">
        <v>47</v>
      </c>
      <c r="O221" s="59"/>
      <c r="P221" s="182">
        <f>O221*H221</f>
        <v>0</v>
      </c>
      <c r="Q221" s="182">
        <v>8.7809999999999999E-2</v>
      </c>
      <c r="R221" s="182">
        <f>Q221*H221</f>
        <v>0.35124</v>
      </c>
      <c r="S221" s="182">
        <v>0</v>
      </c>
      <c r="T221" s="183">
        <f>S221*H221</f>
        <v>0</v>
      </c>
      <c r="AR221" s="16" t="s">
        <v>129</v>
      </c>
      <c r="AT221" s="16" t="s">
        <v>124</v>
      </c>
      <c r="AU221" s="16" t="s">
        <v>85</v>
      </c>
      <c r="AY221" s="16" t="s">
        <v>122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6" t="s">
        <v>22</v>
      </c>
      <c r="BK221" s="184">
        <f>ROUND(I221*H221,2)</f>
        <v>0</v>
      </c>
      <c r="BL221" s="16" t="s">
        <v>129</v>
      </c>
      <c r="BM221" s="16" t="s">
        <v>508</v>
      </c>
    </row>
    <row r="222" spans="2:65" s="1" customFormat="1" ht="16.5" customHeight="1">
      <c r="B222" s="33"/>
      <c r="C222" s="173" t="s">
        <v>509</v>
      </c>
      <c r="D222" s="173" t="s">
        <v>124</v>
      </c>
      <c r="E222" s="174" t="s">
        <v>510</v>
      </c>
      <c r="F222" s="175" t="s">
        <v>511</v>
      </c>
      <c r="G222" s="176" t="s">
        <v>146</v>
      </c>
      <c r="H222" s="177">
        <v>9</v>
      </c>
      <c r="I222" s="178"/>
      <c r="J222" s="179">
        <f>ROUND(I222*H222,2)</f>
        <v>0</v>
      </c>
      <c r="K222" s="175" t="s">
        <v>128</v>
      </c>
      <c r="L222" s="37"/>
      <c r="M222" s="180" t="s">
        <v>20</v>
      </c>
      <c r="N222" s="181" t="s">
        <v>47</v>
      </c>
      <c r="O222" s="59"/>
      <c r="P222" s="182">
        <f>O222*H222</f>
        <v>0</v>
      </c>
      <c r="Q222" s="182">
        <v>0.15396000000000001</v>
      </c>
      <c r="R222" s="182">
        <f>Q222*H222</f>
        <v>1.3856400000000002</v>
      </c>
      <c r="S222" s="182">
        <v>0</v>
      </c>
      <c r="T222" s="183">
        <f>S222*H222</f>
        <v>0</v>
      </c>
      <c r="AR222" s="16" t="s">
        <v>129</v>
      </c>
      <c r="AT222" s="16" t="s">
        <v>124</v>
      </c>
      <c r="AU222" s="16" t="s">
        <v>85</v>
      </c>
      <c r="AY222" s="16" t="s">
        <v>122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6" t="s">
        <v>22</v>
      </c>
      <c r="BK222" s="184">
        <f>ROUND(I222*H222,2)</f>
        <v>0</v>
      </c>
      <c r="BL222" s="16" t="s">
        <v>129</v>
      </c>
      <c r="BM222" s="16" t="s">
        <v>512</v>
      </c>
    </row>
    <row r="223" spans="2:65" s="1" customFormat="1" ht="16.5" customHeight="1">
      <c r="B223" s="33"/>
      <c r="C223" s="173" t="s">
        <v>513</v>
      </c>
      <c r="D223" s="173" t="s">
        <v>124</v>
      </c>
      <c r="E223" s="174" t="s">
        <v>514</v>
      </c>
      <c r="F223" s="175" t="s">
        <v>515</v>
      </c>
      <c r="G223" s="176" t="s">
        <v>133</v>
      </c>
      <c r="H223" s="177">
        <v>1</v>
      </c>
      <c r="I223" s="178"/>
      <c r="J223" s="179">
        <f>ROUND(I223*H223,2)</f>
        <v>0</v>
      </c>
      <c r="K223" s="175" t="s">
        <v>134</v>
      </c>
      <c r="L223" s="37"/>
      <c r="M223" s="180" t="s">
        <v>20</v>
      </c>
      <c r="N223" s="181" t="s">
        <v>47</v>
      </c>
      <c r="O223" s="59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AR223" s="16" t="s">
        <v>129</v>
      </c>
      <c r="AT223" s="16" t="s">
        <v>124</v>
      </c>
      <c r="AU223" s="16" t="s">
        <v>85</v>
      </c>
      <c r="AY223" s="16" t="s">
        <v>122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6" t="s">
        <v>22</v>
      </c>
      <c r="BK223" s="184">
        <f>ROUND(I223*H223,2)</f>
        <v>0</v>
      </c>
      <c r="BL223" s="16" t="s">
        <v>129</v>
      </c>
      <c r="BM223" s="16" t="s">
        <v>516</v>
      </c>
    </row>
    <row r="224" spans="2:65" s="12" customFormat="1" ht="10.199999999999999">
      <c r="B224" s="197"/>
      <c r="C224" s="198"/>
      <c r="D224" s="187" t="s">
        <v>148</v>
      </c>
      <c r="E224" s="199" t="s">
        <v>20</v>
      </c>
      <c r="F224" s="200" t="s">
        <v>517</v>
      </c>
      <c r="G224" s="198"/>
      <c r="H224" s="199" t="s">
        <v>20</v>
      </c>
      <c r="I224" s="201"/>
      <c r="J224" s="198"/>
      <c r="K224" s="198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148</v>
      </c>
      <c r="AU224" s="206" t="s">
        <v>85</v>
      </c>
      <c r="AV224" s="12" t="s">
        <v>22</v>
      </c>
      <c r="AW224" s="12" t="s">
        <v>37</v>
      </c>
      <c r="AX224" s="12" t="s">
        <v>76</v>
      </c>
      <c r="AY224" s="206" t="s">
        <v>122</v>
      </c>
    </row>
    <row r="225" spans="2:65" s="11" customFormat="1" ht="10.199999999999999">
      <c r="B225" s="185"/>
      <c r="C225" s="186"/>
      <c r="D225" s="187" t="s">
        <v>148</v>
      </c>
      <c r="E225" s="188" t="s">
        <v>20</v>
      </c>
      <c r="F225" s="189" t="s">
        <v>22</v>
      </c>
      <c r="G225" s="186"/>
      <c r="H225" s="190">
        <v>1</v>
      </c>
      <c r="I225" s="191"/>
      <c r="J225" s="186"/>
      <c r="K225" s="186"/>
      <c r="L225" s="192"/>
      <c r="M225" s="193"/>
      <c r="N225" s="194"/>
      <c r="O225" s="194"/>
      <c r="P225" s="194"/>
      <c r="Q225" s="194"/>
      <c r="R225" s="194"/>
      <c r="S225" s="194"/>
      <c r="T225" s="195"/>
      <c r="AT225" s="196" t="s">
        <v>148</v>
      </c>
      <c r="AU225" s="196" t="s">
        <v>85</v>
      </c>
      <c r="AV225" s="11" t="s">
        <v>85</v>
      </c>
      <c r="AW225" s="11" t="s">
        <v>37</v>
      </c>
      <c r="AX225" s="11" t="s">
        <v>22</v>
      </c>
      <c r="AY225" s="196" t="s">
        <v>122</v>
      </c>
    </row>
    <row r="226" spans="2:65" s="1" customFormat="1" ht="16.5" customHeight="1">
      <c r="B226" s="33"/>
      <c r="C226" s="173" t="s">
        <v>518</v>
      </c>
      <c r="D226" s="173" t="s">
        <v>124</v>
      </c>
      <c r="E226" s="174" t="s">
        <v>519</v>
      </c>
      <c r="F226" s="175" t="s">
        <v>520</v>
      </c>
      <c r="G226" s="176" t="s">
        <v>318</v>
      </c>
      <c r="H226" s="177">
        <v>1</v>
      </c>
      <c r="I226" s="178"/>
      <c r="J226" s="179">
        <f t="shared" ref="J226:J233" si="40">ROUND(I226*H226,2)</f>
        <v>0</v>
      </c>
      <c r="K226" s="175" t="s">
        <v>20</v>
      </c>
      <c r="L226" s="37"/>
      <c r="M226" s="180" t="s">
        <v>20</v>
      </c>
      <c r="N226" s="181" t="s">
        <v>47</v>
      </c>
      <c r="O226" s="59"/>
      <c r="P226" s="182">
        <f t="shared" ref="P226:P233" si="41">O226*H226</f>
        <v>0</v>
      </c>
      <c r="Q226" s="182">
        <v>0</v>
      </c>
      <c r="R226" s="182">
        <f t="shared" ref="R226:R233" si="42">Q226*H226</f>
        <v>0</v>
      </c>
      <c r="S226" s="182">
        <v>0</v>
      </c>
      <c r="T226" s="183">
        <f t="shared" ref="T226:T233" si="43">S226*H226</f>
        <v>0</v>
      </c>
      <c r="AR226" s="16" t="s">
        <v>129</v>
      </c>
      <c r="AT226" s="16" t="s">
        <v>124</v>
      </c>
      <c r="AU226" s="16" t="s">
        <v>85</v>
      </c>
      <c r="AY226" s="16" t="s">
        <v>122</v>
      </c>
      <c r="BE226" s="184">
        <f t="shared" ref="BE226:BE233" si="44">IF(N226="základní",J226,0)</f>
        <v>0</v>
      </c>
      <c r="BF226" s="184">
        <f t="shared" ref="BF226:BF233" si="45">IF(N226="snížená",J226,0)</f>
        <v>0</v>
      </c>
      <c r="BG226" s="184">
        <f t="shared" ref="BG226:BG233" si="46">IF(N226="zákl. přenesená",J226,0)</f>
        <v>0</v>
      </c>
      <c r="BH226" s="184">
        <f t="shared" ref="BH226:BH233" si="47">IF(N226="sníž. přenesená",J226,0)</f>
        <v>0</v>
      </c>
      <c r="BI226" s="184">
        <f t="shared" ref="BI226:BI233" si="48">IF(N226="nulová",J226,0)</f>
        <v>0</v>
      </c>
      <c r="BJ226" s="16" t="s">
        <v>22</v>
      </c>
      <c r="BK226" s="184">
        <f t="shared" ref="BK226:BK233" si="49">ROUND(I226*H226,2)</f>
        <v>0</v>
      </c>
      <c r="BL226" s="16" t="s">
        <v>129</v>
      </c>
      <c r="BM226" s="16" t="s">
        <v>521</v>
      </c>
    </row>
    <row r="227" spans="2:65" s="1" customFormat="1" ht="16.5" customHeight="1">
      <c r="B227" s="33"/>
      <c r="C227" s="173" t="s">
        <v>522</v>
      </c>
      <c r="D227" s="173" t="s">
        <v>124</v>
      </c>
      <c r="E227" s="174" t="s">
        <v>523</v>
      </c>
      <c r="F227" s="175" t="s">
        <v>524</v>
      </c>
      <c r="G227" s="176" t="s">
        <v>133</v>
      </c>
      <c r="H227" s="177">
        <v>1</v>
      </c>
      <c r="I227" s="178"/>
      <c r="J227" s="179">
        <f t="shared" si="40"/>
        <v>0</v>
      </c>
      <c r="K227" s="175" t="s">
        <v>134</v>
      </c>
      <c r="L227" s="37"/>
      <c r="M227" s="180" t="s">
        <v>20</v>
      </c>
      <c r="N227" s="181" t="s">
        <v>47</v>
      </c>
      <c r="O227" s="59"/>
      <c r="P227" s="182">
        <f t="shared" si="41"/>
        <v>0</v>
      </c>
      <c r="Q227" s="182">
        <v>1.1199999999999999E-3</v>
      </c>
      <c r="R227" s="182">
        <f t="shared" si="42"/>
        <v>1.1199999999999999E-3</v>
      </c>
      <c r="S227" s="182">
        <v>0</v>
      </c>
      <c r="T227" s="183">
        <f t="shared" si="43"/>
        <v>0</v>
      </c>
      <c r="AR227" s="16" t="s">
        <v>129</v>
      </c>
      <c r="AT227" s="16" t="s">
        <v>124</v>
      </c>
      <c r="AU227" s="16" t="s">
        <v>85</v>
      </c>
      <c r="AY227" s="16" t="s">
        <v>122</v>
      </c>
      <c r="BE227" s="184">
        <f t="shared" si="44"/>
        <v>0</v>
      </c>
      <c r="BF227" s="184">
        <f t="shared" si="45"/>
        <v>0</v>
      </c>
      <c r="BG227" s="184">
        <f t="shared" si="46"/>
        <v>0</v>
      </c>
      <c r="BH227" s="184">
        <f t="shared" si="47"/>
        <v>0</v>
      </c>
      <c r="BI227" s="184">
        <f t="shared" si="48"/>
        <v>0</v>
      </c>
      <c r="BJ227" s="16" t="s">
        <v>22</v>
      </c>
      <c r="BK227" s="184">
        <f t="shared" si="49"/>
        <v>0</v>
      </c>
      <c r="BL227" s="16" t="s">
        <v>129</v>
      </c>
      <c r="BM227" s="16" t="s">
        <v>525</v>
      </c>
    </row>
    <row r="228" spans="2:65" s="1" customFormat="1" ht="22.5" customHeight="1">
      <c r="B228" s="33"/>
      <c r="C228" s="207" t="s">
        <v>526</v>
      </c>
      <c r="D228" s="207" t="s">
        <v>229</v>
      </c>
      <c r="E228" s="208" t="s">
        <v>527</v>
      </c>
      <c r="F228" s="209" t="s">
        <v>528</v>
      </c>
      <c r="G228" s="210" t="s">
        <v>133</v>
      </c>
      <c r="H228" s="211">
        <v>1</v>
      </c>
      <c r="I228" s="212"/>
      <c r="J228" s="213">
        <f t="shared" si="40"/>
        <v>0</v>
      </c>
      <c r="K228" s="209" t="s">
        <v>134</v>
      </c>
      <c r="L228" s="214"/>
      <c r="M228" s="215" t="s">
        <v>20</v>
      </c>
      <c r="N228" s="216" t="s">
        <v>47</v>
      </c>
      <c r="O228" s="59"/>
      <c r="P228" s="182">
        <f t="shared" si="41"/>
        <v>0</v>
      </c>
      <c r="Q228" s="182">
        <v>0.01</v>
      </c>
      <c r="R228" s="182">
        <f t="shared" si="42"/>
        <v>0.01</v>
      </c>
      <c r="S228" s="182">
        <v>0</v>
      </c>
      <c r="T228" s="183">
        <f t="shared" si="43"/>
        <v>0</v>
      </c>
      <c r="AR228" s="16" t="s">
        <v>160</v>
      </c>
      <c r="AT228" s="16" t="s">
        <v>229</v>
      </c>
      <c r="AU228" s="16" t="s">
        <v>85</v>
      </c>
      <c r="AY228" s="16" t="s">
        <v>122</v>
      </c>
      <c r="BE228" s="184">
        <f t="shared" si="44"/>
        <v>0</v>
      </c>
      <c r="BF228" s="184">
        <f t="shared" si="45"/>
        <v>0</v>
      </c>
      <c r="BG228" s="184">
        <f t="shared" si="46"/>
        <v>0</v>
      </c>
      <c r="BH228" s="184">
        <f t="shared" si="47"/>
        <v>0</v>
      </c>
      <c r="BI228" s="184">
        <f t="shared" si="48"/>
        <v>0</v>
      </c>
      <c r="BJ228" s="16" t="s">
        <v>22</v>
      </c>
      <c r="BK228" s="184">
        <f t="shared" si="49"/>
        <v>0</v>
      </c>
      <c r="BL228" s="16" t="s">
        <v>129</v>
      </c>
      <c r="BM228" s="16" t="s">
        <v>529</v>
      </c>
    </row>
    <row r="229" spans="2:65" s="1" customFormat="1" ht="16.5" customHeight="1">
      <c r="B229" s="33"/>
      <c r="C229" s="173" t="s">
        <v>530</v>
      </c>
      <c r="D229" s="173" t="s">
        <v>124</v>
      </c>
      <c r="E229" s="174" t="s">
        <v>531</v>
      </c>
      <c r="F229" s="175" t="s">
        <v>532</v>
      </c>
      <c r="G229" s="176" t="s">
        <v>133</v>
      </c>
      <c r="H229" s="177">
        <v>2</v>
      </c>
      <c r="I229" s="178"/>
      <c r="J229" s="179">
        <f t="shared" si="40"/>
        <v>0</v>
      </c>
      <c r="K229" s="175" t="s">
        <v>134</v>
      </c>
      <c r="L229" s="37"/>
      <c r="M229" s="180" t="s">
        <v>20</v>
      </c>
      <c r="N229" s="181" t="s">
        <v>47</v>
      </c>
      <c r="O229" s="59"/>
      <c r="P229" s="182">
        <f t="shared" si="41"/>
        <v>0</v>
      </c>
      <c r="Q229" s="182">
        <v>1.16E-3</v>
      </c>
      <c r="R229" s="182">
        <f t="shared" si="42"/>
        <v>2.32E-3</v>
      </c>
      <c r="S229" s="182">
        <v>0</v>
      </c>
      <c r="T229" s="183">
        <f t="shared" si="43"/>
        <v>0</v>
      </c>
      <c r="AR229" s="16" t="s">
        <v>129</v>
      </c>
      <c r="AT229" s="16" t="s">
        <v>124</v>
      </c>
      <c r="AU229" s="16" t="s">
        <v>85</v>
      </c>
      <c r="AY229" s="16" t="s">
        <v>122</v>
      </c>
      <c r="BE229" s="184">
        <f t="shared" si="44"/>
        <v>0</v>
      </c>
      <c r="BF229" s="184">
        <f t="shared" si="45"/>
        <v>0</v>
      </c>
      <c r="BG229" s="184">
        <f t="shared" si="46"/>
        <v>0</v>
      </c>
      <c r="BH229" s="184">
        <f t="shared" si="47"/>
        <v>0</v>
      </c>
      <c r="BI229" s="184">
        <f t="shared" si="48"/>
        <v>0</v>
      </c>
      <c r="BJ229" s="16" t="s">
        <v>22</v>
      </c>
      <c r="BK229" s="184">
        <f t="shared" si="49"/>
        <v>0</v>
      </c>
      <c r="BL229" s="16" t="s">
        <v>129</v>
      </c>
      <c r="BM229" s="16" t="s">
        <v>533</v>
      </c>
    </row>
    <row r="230" spans="2:65" s="1" customFormat="1" ht="22.5" customHeight="1">
      <c r="B230" s="33"/>
      <c r="C230" s="207" t="s">
        <v>534</v>
      </c>
      <c r="D230" s="207" t="s">
        <v>229</v>
      </c>
      <c r="E230" s="208" t="s">
        <v>535</v>
      </c>
      <c r="F230" s="209" t="s">
        <v>536</v>
      </c>
      <c r="G230" s="210" t="s">
        <v>133</v>
      </c>
      <c r="H230" s="211">
        <v>2</v>
      </c>
      <c r="I230" s="212"/>
      <c r="J230" s="213">
        <f t="shared" si="40"/>
        <v>0</v>
      </c>
      <c r="K230" s="209" t="s">
        <v>134</v>
      </c>
      <c r="L230" s="214"/>
      <c r="M230" s="215" t="s">
        <v>20</v>
      </c>
      <c r="N230" s="216" t="s">
        <v>47</v>
      </c>
      <c r="O230" s="59"/>
      <c r="P230" s="182">
        <f t="shared" si="41"/>
        <v>0</v>
      </c>
      <c r="Q230" s="182">
        <v>7.0000000000000007E-2</v>
      </c>
      <c r="R230" s="182">
        <f t="shared" si="42"/>
        <v>0.14000000000000001</v>
      </c>
      <c r="S230" s="182">
        <v>0</v>
      </c>
      <c r="T230" s="183">
        <f t="shared" si="43"/>
        <v>0</v>
      </c>
      <c r="AR230" s="16" t="s">
        <v>160</v>
      </c>
      <c r="AT230" s="16" t="s">
        <v>229</v>
      </c>
      <c r="AU230" s="16" t="s">
        <v>85</v>
      </c>
      <c r="AY230" s="16" t="s">
        <v>122</v>
      </c>
      <c r="BE230" s="184">
        <f t="shared" si="44"/>
        <v>0</v>
      </c>
      <c r="BF230" s="184">
        <f t="shared" si="45"/>
        <v>0</v>
      </c>
      <c r="BG230" s="184">
        <f t="shared" si="46"/>
        <v>0</v>
      </c>
      <c r="BH230" s="184">
        <f t="shared" si="47"/>
        <v>0</v>
      </c>
      <c r="BI230" s="184">
        <f t="shared" si="48"/>
        <v>0</v>
      </c>
      <c r="BJ230" s="16" t="s">
        <v>22</v>
      </c>
      <c r="BK230" s="184">
        <f t="shared" si="49"/>
        <v>0</v>
      </c>
      <c r="BL230" s="16" t="s">
        <v>129</v>
      </c>
      <c r="BM230" s="16" t="s">
        <v>537</v>
      </c>
    </row>
    <row r="231" spans="2:65" s="1" customFormat="1" ht="16.5" customHeight="1">
      <c r="B231" s="33"/>
      <c r="C231" s="173" t="s">
        <v>538</v>
      </c>
      <c r="D231" s="173" t="s">
        <v>124</v>
      </c>
      <c r="E231" s="174" t="s">
        <v>539</v>
      </c>
      <c r="F231" s="175" t="s">
        <v>540</v>
      </c>
      <c r="G231" s="176" t="s">
        <v>133</v>
      </c>
      <c r="H231" s="177">
        <v>1</v>
      </c>
      <c r="I231" s="178"/>
      <c r="J231" s="179">
        <f t="shared" si="40"/>
        <v>0</v>
      </c>
      <c r="K231" s="175" t="s">
        <v>134</v>
      </c>
      <c r="L231" s="37"/>
      <c r="M231" s="180" t="s">
        <v>20</v>
      </c>
      <c r="N231" s="181" t="s">
        <v>47</v>
      </c>
      <c r="O231" s="59"/>
      <c r="P231" s="182">
        <f t="shared" si="41"/>
        <v>0</v>
      </c>
      <c r="Q231" s="182">
        <v>1.8E-3</v>
      </c>
      <c r="R231" s="182">
        <f t="shared" si="42"/>
        <v>1.8E-3</v>
      </c>
      <c r="S231" s="182">
        <v>0</v>
      </c>
      <c r="T231" s="183">
        <f t="shared" si="43"/>
        <v>0</v>
      </c>
      <c r="AR231" s="16" t="s">
        <v>129</v>
      </c>
      <c r="AT231" s="16" t="s">
        <v>124</v>
      </c>
      <c r="AU231" s="16" t="s">
        <v>85</v>
      </c>
      <c r="AY231" s="16" t="s">
        <v>122</v>
      </c>
      <c r="BE231" s="184">
        <f t="shared" si="44"/>
        <v>0</v>
      </c>
      <c r="BF231" s="184">
        <f t="shared" si="45"/>
        <v>0</v>
      </c>
      <c r="BG231" s="184">
        <f t="shared" si="46"/>
        <v>0</v>
      </c>
      <c r="BH231" s="184">
        <f t="shared" si="47"/>
        <v>0</v>
      </c>
      <c r="BI231" s="184">
        <f t="shared" si="48"/>
        <v>0</v>
      </c>
      <c r="BJ231" s="16" t="s">
        <v>22</v>
      </c>
      <c r="BK231" s="184">
        <f t="shared" si="49"/>
        <v>0</v>
      </c>
      <c r="BL231" s="16" t="s">
        <v>129</v>
      </c>
      <c r="BM231" s="16" t="s">
        <v>541</v>
      </c>
    </row>
    <row r="232" spans="2:65" s="1" customFormat="1" ht="16.5" customHeight="1">
      <c r="B232" s="33"/>
      <c r="C232" s="207" t="s">
        <v>542</v>
      </c>
      <c r="D232" s="207" t="s">
        <v>229</v>
      </c>
      <c r="E232" s="208" t="s">
        <v>543</v>
      </c>
      <c r="F232" s="209" t="s">
        <v>544</v>
      </c>
      <c r="G232" s="210" t="s">
        <v>133</v>
      </c>
      <c r="H232" s="211">
        <v>1</v>
      </c>
      <c r="I232" s="212"/>
      <c r="J232" s="213">
        <f t="shared" si="40"/>
        <v>0</v>
      </c>
      <c r="K232" s="209" t="s">
        <v>134</v>
      </c>
      <c r="L232" s="214"/>
      <c r="M232" s="215" t="s">
        <v>20</v>
      </c>
      <c r="N232" s="216" t="s">
        <v>47</v>
      </c>
      <c r="O232" s="59"/>
      <c r="P232" s="182">
        <f t="shared" si="41"/>
        <v>0</v>
      </c>
      <c r="Q232" s="182">
        <v>0.03</v>
      </c>
      <c r="R232" s="182">
        <f t="shared" si="42"/>
        <v>0.03</v>
      </c>
      <c r="S232" s="182">
        <v>0</v>
      </c>
      <c r="T232" s="183">
        <f t="shared" si="43"/>
        <v>0</v>
      </c>
      <c r="AR232" s="16" t="s">
        <v>160</v>
      </c>
      <c r="AT232" s="16" t="s">
        <v>229</v>
      </c>
      <c r="AU232" s="16" t="s">
        <v>85</v>
      </c>
      <c r="AY232" s="16" t="s">
        <v>122</v>
      </c>
      <c r="BE232" s="184">
        <f t="shared" si="44"/>
        <v>0</v>
      </c>
      <c r="BF232" s="184">
        <f t="shared" si="45"/>
        <v>0</v>
      </c>
      <c r="BG232" s="184">
        <f t="shared" si="46"/>
        <v>0</v>
      </c>
      <c r="BH232" s="184">
        <f t="shared" si="47"/>
        <v>0</v>
      </c>
      <c r="BI232" s="184">
        <f t="shared" si="48"/>
        <v>0</v>
      </c>
      <c r="BJ232" s="16" t="s">
        <v>22</v>
      </c>
      <c r="BK232" s="184">
        <f t="shared" si="49"/>
        <v>0</v>
      </c>
      <c r="BL232" s="16" t="s">
        <v>129</v>
      </c>
      <c r="BM232" s="16" t="s">
        <v>545</v>
      </c>
    </row>
    <row r="233" spans="2:65" s="1" customFormat="1" ht="22.5" customHeight="1">
      <c r="B233" s="33"/>
      <c r="C233" s="173" t="s">
        <v>546</v>
      </c>
      <c r="D233" s="173" t="s">
        <v>124</v>
      </c>
      <c r="E233" s="174" t="s">
        <v>547</v>
      </c>
      <c r="F233" s="175" t="s">
        <v>548</v>
      </c>
      <c r="G233" s="176" t="s">
        <v>133</v>
      </c>
      <c r="H233" s="177">
        <v>1</v>
      </c>
      <c r="I233" s="178"/>
      <c r="J233" s="179">
        <f t="shared" si="40"/>
        <v>0</v>
      </c>
      <c r="K233" s="175" t="s">
        <v>128</v>
      </c>
      <c r="L233" s="37"/>
      <c r="M233" s="180" t="s">
        <v>20</v>
      </c>
      <c r="N233" s="181" t="s">
        <v>47</v>
      </c>
      <c r="O233" s="59"/>
      <c r="P233" s="182">
        <f t="shared" si="41"/>
        <v>0</v>
      </c>
      <c r="Q233" s="182">
        <v>0</v>
      </c>
      <c r="R233" s="182">
        <f t="shared" si="42"/>
        <v>0</v>
      </c>
      <c r="S233" s="182">
        <v>8.2000000000000003E-2</v>
      </c>
      <c r="T233" s="183">
        <f t="shared" si="43"/>
        <v>8.2000000000000003E-2</v>
      </c>
      <c r="AR233" s="16" t="s">
        <v>129</v>
      </c>
      <c r="AT233" s="16" t="s">
        <v>124</v>
      </c>
      <c r="AU233" s="16" t="s">
        <v>85</v>
      </c>
      <c r="AY233" s="16" t="s">
        <v>122</v>
      </c>
      <c r="BE233" s="184">
        <f t="shared" si="44"/>
        <v>0</v>
      </c>
      <c r="BF233" s="184">
        <f t="shared" si="45"/>
        <v>0</v>
      </c>
      <c r="BG233" s="184">
        <f t="shared" si="46"/>
        <v>0</v>
      </c>
      <c r="BH233" s="184">
        <f t="shared" si="47"/>
        <v>0</v>
      </c>
      <c r="BI233" s="184">
        <f t="shared" si="48"/>
        <v>0</v>
      </c>
      <c r="BJ233" s="16" t="s">
        <v>22</v>
      </c>
      <c r="BK233" s="184">
        <f t="shared" si="49"/>
        <v>0</v>
      </c>
      <c r="BL233" s="16" t="s">
        <v>129</v>
      </c>
      <c r="BM233" s="16" t="s">
        <v>549</v>
      </c>
    </row>
    <row r="234" spans="2:65" s="10" customFormat="1" ht="22.8" customHeight="1">
      <c r="B234" s="157"/>
      <c r="C234" s="158"/>
      <c r="D234" s="159" t="s">
        <v>75</v>
      </c>
      <c r="E234" s="171" t="s">
        <v>550</v>
      </c>
      <c r="F234" s="171" t="s">
        <v>551</v>
      </c>
      <c r="G234" s="158"/>
      <c r="H234" s="158"/>
      <c r="I234" s="161"/>
      <c r="J234" s="172">
        <f>BK234</f>
        <v>0</v>
      </c>
      <c r="K234" s="158"/>
      <c r="L234" s="163"/>
      <c r="M234" s="164"/>
      <c r="N234" s="165"/>
      <c r="O234" s="165"/>
      <c r="P234" s="166">
        <f>SUM(P235:P239)</f>
        <v>0</v>
      </c>
      <c r="Q234" s="165"/>
      <c r="R234" s="166">
        <f>SUM(R235:R239)</f>
        <v>0</v>
      </c>
      <c r="S234" s="165"/>
      <c r="T234" s="167">
        <f>SUM(T235:T239)</f>
        <v>0</v>
      </c>
      <c r="AR234" s="168" t="s">
        <v>22</v>
      </c>
      <c r="AT234" s="169" t="s">
        <v>75</v>
      </c>
      <c r="AU234" s="169" t="s">
        <v>22</v>
      </c>
      <c r="AY234" s="168" t="s">
        <v>122</v>
      </c>
      <c r="BK234" s="170">
        <f>SUM(BK235:BK239)</f>
        <v>0</v>
      </c>
    </row>
    <row r="235" spans="2:65" s="1" customFormat="1" ht="16.5" customHeight="1">
      <c r="B235" s="33"/>
      <c r="C235" s="173" t="s">
        <v>552</v>
      </c>
      <c r="D235" s="173" t="s">
        <v>124</v>
      </c>
      <c r="E235" s="174" t="s">
        <v>553</v>
      </c>
      <c r="F235" s="175" t="s">
        <v>554</v>
      </c>
      <c r="G235" s="176" t="s">
        <v>214</v>
      </c>
      <c r="H235" s="177">
        <v>9.4369999999999994</v>
      </c>
      <c r="I235" s="178"/>
      <c r="J235" s="179">
        <f>ROUND(I235*H235,2)</f>
        <v>0</v>
      </c>
      <c r="K235" s="175" t="s">
        <v>134</v>
      </c>
      <c r="L235" s="37"/>
      <c r="M235" s="180" t="s">
        <v>20</v>
      </c>
      <c r="N235" s="181" t="s">
        <v>47</v>
      </c>
      <c r="O235" s="59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AR235" s="16" t="s">
        <v>129</v>
      </c>
      <c r="AT235" s="16" t="s">
        <v>124</v>
      </c>
      <c r="AU235" s="16" t="s">
        <v>85</v>
      </c>
      <c r="AY235" s="16" t="s">
        <v>122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6" t="s">
        <v>22</v>
      </c>
      <c r="BK235" s="184">
        <f>ROUND(I235*H235,2)</f>
        <v>0</v>
      </c>
      <c r="BL235" s="16" t="s">
        <v>129</v>
      </c>
      <c r="BM235" s="16" t="s">
        <v>555</v>
      </c>
    </row>
    <row r="236" spans="2:65" s="1" customFormat="1" ht="22.5" customHeight="1">
      <c r="B236" s="33"/>
      <c r="C236" s="173" t="s">
        <v>556</v>
      </c>
      <c r="D236" s="173" t="s">
        <v>124</v>
      </c>
      <c r="E236" s="174" t="s">
        <v>557</v>
      </c>
      <c r="F236" s="175" t="s">
        <v>558</v>
      </c>
      <c r="G236" s="176" t="s">
        <v>214</v>
      </c>
      <c r="H236" s="177">
        <v>273.673</v>
      </c>
      <c r="I236" s="178"/>
      <c r="J236" s="179">
        <f>ROUND(I236*H236,2)</f>
        <v>0</v>
      </c>
      <c r="K236" s="175" t="s">
        <v>134</v>
      </c>
      <c r="L236" s="37"/>
      <c r="M236" s="180" t="s">
        <v>20</v>
      </c>
      <c r="N236" s="181" t="s">
        <v>47</v>
      </c>
      <c r="O236" s="59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AR236" s="16" t="s">
        <v>129</v>
      </c>
      <c r="AT236" s="16" t="s">
        <v>124</v>
      </c>
      <c r="AU236" s="16" t="s">
        <v>85</v>
      </c>
      <c r="AY236" s="16" t="s">
        <v>122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6" t="s">
        <v>22</v>
      </c>
      <c r="BK236" s="184">
        <f>ROUND(I236*H236,2)</f>
        <v>0</v>
      </c>
      <c r="BL236" s="16" t="s">
        <v>129</v>
      </c>
      <c r="BM236" s="16" t="s">
        <v>559</v>
      </c>
    </row>
    <row r="237" spans="2:65" s="11" customFormat="1" ht="10.199999999999999">
      <c r="B237" s="185"/>
      <c r="C237" s="186"/>
      <c r="D237" s="187" t="s">
        <v>148</v>
      </c>
      <c r="E237" s="188" t="s">
        <v>20</v>
      </c>
      <c r="F237" s="189" t="s">
        <v>560</v>
      </c>
      <c r="G237" s="186"/>
      <c r="H237" s="190">
        <v>273.673</v>
      </c>
      <c r="I237" s="191"/>
      <c r="J237" s="186"/>
      <c r="K237" s="186"/>
      <c r="L237" s="192"/>
      <c r="M237" s="193"/>
      <c r="N237" s="194"/>
      <c r="O237" s="194"/>
      <c r="P237" s="194"/>
      <c r="Q237" s="194"/>
      <c r="R237" s="194"/>
      <c r="S237" s="194"/>
      <c r="T237" s="195"/>
      <c r="AT237" s="196" t="s">
        <v>148</v>
      </c>
      <c r="AU237" s="196" t="s">
        <v>85</v>
      </c>
      <c r="AV237" s="11" t="s">
        <v>85</v>
      </c>
      <c r="AW237" s="11" t="s">
        <v>37</v>
      </c>
      <c r="AX237" s="11" t="s">
        <v>22</v>
      </c>
      <c r="AY237" s="196" t="s">
        <v>122</v>
      </c>
    </row>
    <row r="238" spans="2:65" s="1" customFormat="1" ht="16.5" customHeight="1">
      <c r="B238" s="33"/>
      <c r="C238" s="173" t="s">
        <v>561</v>
      </c>
      <c r="D238" s="173" t="s">
        <v>124</v>
      </c>
      <c r="E238" s="174" t="s">
        <v>562</v>
      </c>
      <c r="F238" s="175" t="s">
        <v>563</v>
      </c>
      <c r="G238" s="176" t="s">
        <v>214</v>
      </c>
      <c r="H238" s="177">
        <v>9.4369999999999994</v>
      </c>
      <c r="I238" s="178"/>
      <c r="J238" s="179">
        <f>ROUND(I238*H238,2)</f>
        <v>0</v>
      </c>
      <c r="K238" s="175" t="s">
        <v>134</v>
      </c>
      <c r="L238" s="37"/>
      <c r="M238" s="180" t="s">
        <v>20</v>
      </c>
      <c r="N238" s="181" t="s">
        <v>47</v>
      </c>
      <c r="O238" s="59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AR238" s="16" t="s">
        <v>129</v>
      </c>
      <c r="AT238" s="16" t="s">
        <v>124</v>
      </c>
      <c r="AU238" s="16" t="s">
        <v>85</v>
      </c>
      <c r="AY238" s="16" t="s">
        <v>122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6" t="s">
        <v>22</v>
      </c>
      <c r="BK238" s="184">
        <f>ROUND(I238*H238,2)</f>
        <v>0</v>
      </c>
      <c r="BL238" s="16" t="s">
        <v>129</v>
      </c>
      <c r="BM238" s="16" t="s">
        <v>564</v>
      </c>
    </row>
    <row r="239" spans="2:65" s="1" customFormat="1" ht="16.5" customHeight="1">
      <c r="B239" s="33"/>
      <c r="C239" s="173" t="s">
        <v>565</v>
      </c>
      <c r="D239" s="173" t="s">
        <v>124</v>
      </c>
      <c r="E239" s="174" t="s">
        <v>566</v>
      </c>
      <c r="F239" s="175" t="s">
        <v>567</v>
      </c>
      <c r="G239" s="176" t="s">
        <v>214</v>
      </c>
      <c r="H239" s="177">
        <v>9.4369999999999994</v>
      </c>
      <c r="I239" s="178"/>
      <c r="J239" s="179">
        <f>ROUND(I239*H239,2)</f>
        <v>0</v>
      </c>
      <c r="K239" s="175" t="s">
        <v>134</v>
      </c>
      <c r="L239" s="37"/>
      <c r="M239" s="180" t="s">
        <v>20</v>
      </c>
      <c r="N239" s="181" t="s">
        <v>47</v>
      </c>
      <c r="O239" s="59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AR239" s="16" t="s">
        <v>129</v>
      </c>
      <c r="AT239" s="16" t="s">
        <v>124</v>
      </c>
      <c r="AU239" s="16" t="s">
        <v>85</v>
      </c>
      <c r="AY239" s="16" t="s">
        <v>122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6" t="s">
        <v>22</v>
      </c>
      <c r="BK239" s="184">
        <f>ROUND(I239*H239,2)</f>
        <v>0</v>
      </c>
      <c r="BL239" s="16" t="s">
        <v>129</v>
      </c>
      <c r="BM239" s="16" t="s">
        <v>568</v>
      </c>
    </row>
    <row r="240" spans="2:65" s="10" customFormat="1" ht="22.8" customHeight="1">
      <c r="B240" s="157"/>
      <c r="C240" s="158"/>
      <c r="D240" s="159" t="s">
        <v>75</v>
      </c>
      <c r="E240" s="171" t="s">
        <v>569</v>
      </c>
      <c r="F240" s="171" t="s">
        <v>570</v>
      </c>
      <c r="G240" s="158"/>
      <c r="H240" s="158"/>
      <c r="I240" s="161"/>
      <c r="J240" s="172">
        <f>BK240</f>
        <v>0</v>
      </c>
      <c r="K240" s="158"/>
      <c r="L240" s="163"/>
      <c r="M240" s="164"/>
      <c r="N240" s="165"/>
      <c r="O240" s="165"/>
      <c r="P240" s="166">
        <f>P241</f>
        <v>0</v>
      </c>
      <c r="Q240" s="165"/>
      <c r="R240" s="166">
        <f>R241</f>
        <v>0</v>
      </c>
      <c r="S240" s="165"/>
      <c r="T240" s="167">
        <f>T241</f>
        <v>0</v>
      </c>
      <c r="AR240" s="168" t="s">
        <v>22</v>
      </c>
      <c r="AT240" s="169" t="s">
        <v>75</v>
      </c>
      <c r="AU240" s="169" t="s">
        <v>22</v>
      </c>
      <c r="AY240" s="168" t="s">
        <v>122</v>
      </c>
      <c r="BK240" s="170">
        <f>BK241</f>
        <v>0</v>
      </c>
    </row>
    <row r="241" spans="2:65" s="1" customFormat="1" ht="16.5" customHeight="1">
      <c r="B241" s="33"/>
      <c r="C241" s="173" t="s">
        <v>571</v>
      </c>
      <c r="D241" s="173" t="s">
        <v>124</v>
      </c>
      <c r="E241" s="174" t="s">
        <v>572</v>
      </c>
      <c r="F241" s="175" t="s">
        <v>573</v>
      </c>
      <c r="G241" s="176" t="s">
        <v>214</v>
      </c>
      <c r="H241" s="177">
        <v>652.56500000000005</v>
      </c>
      <c r="I241" s="178"/>
      <c r="J241" s="179">
        <f>ROUND(I241*H241,2)</f>
        <v>0</v>
      </c>
      <c r="K241" s="175" t="s">
        <v>134</v>
      </c>
      <c r="L241" s="37"/>
      <c r="M241" s="228" t="s">
        <v>20</v>
      </c>
      <c r="N241" s="229" t="s">
        <v>47</v>
      </c>
      <c r="O241" s="230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AR241" s="16" t="s">
        <v>129</v>
      </c>
      <c r="AT241" s="16" t="s">
        <v>124</v>
      </c>
      <c r="AU241" s="16" t="s">
        <v>85</v>
      </c>
      <c r="AY241" s="16" t="s">
        <v>122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6" t="s">
        <v>22</v>
      </c>
      <c r="BK241" s="184">
        <f>ROUND(I241*H241,2)</f>
        <v>0</v>
      </c>
      <c r="BL241" s="16" t="s">
        <v>129</v>
      </c>
      <c r="BM241" s="16" t="s">
        <v>574</v>
      </c>
    </row>
    <row r="242" spans="2:65" s="1" customFormat="1" ht="6.9" customHeight="1">
      <c r="B242" s="45"/>
      <c r="C242" s="46"/>
      <c r="D242" s="46"/>
      <c r="E242" s="46"/>
      <c r="F242" s="46"/>
      <c r="G242" s="46"/>
      <c r="H242" s="46"/>
      <c r="I242" s="124"/>
      <c r="J242" s="46"/>
      <c r="K242" s="46"/>
      <c r="L242" s="37"/>
    </row>
  </sheetData>
  <sheetProtection algorithmName="SHA-512" hashValue="noY3CLSw5fFBf/6gJru8ug5F+GizdsolRe8oaUjRv5Uak7QXw1+tUVaab4MlFqk8DA/+J4NNpHyUZPBA4EwYDw==" saltValue="wiFKoRQliBcyLJbGJQXe8ZhmpF7ZYtjigiiFG0JUMsVQkTPEhXIaJTggClGELA0Gv6RZ6hJ4S+09ZCebdmMeIA==" spinCount="100000" sheet="1" objects="1" scenarios="1" formatColumns="0" formatRows="0" autoFilter="0"/>
  <autoFilter ref="C88:K241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6" t="s">
        <v>89</v>
      </c>
    </row>
    <row r="3" spans="2:46" ht="6.9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85</v>
      </c>
    </row>
    <row r="4" spans="2:46" ht="24.9" customHeight="1">
      <c r="B4" s="19"/>
      <c r="D4" s="100" t="s">
        <v>90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50" t="str">
        <f>'Rekapitulace stavby'!K6</f>
        <v>Venkovní sportovní hřiště</v>
      </c>
      <c r="F7" s="351"/>
      <c r="G7" s="351"/>
      <c r="H7" s="351"/>
      <c r="L7" s="19"/>
    </row>
    <row r="8" spans="2:46" s="1" customFormat="1" ht="12" customHeight="1">
      <c r="B8" s="37"/>
      <c r="D8" s="101" t="s">
        <v>91</v>
      </c>
      <c r="I8" s="102"/>
      <c r="L8" s="37"/>
    </row>
    <row r="9" spans="2:46" s="1" customFormat="1" ht="36.9" customHeight="1">
      <c r="B9" s="37"/>
      <c r="E9" s="352" t="s">
        <v>575</v>
      </c>
      <c r="F9" s="353"/>
      <c r="G9" s="353"/>
      <c r="H9" s="353"/>
      <c r="I9" s="102"/>
      <c r="L9" s="37"/>
    </row>
    <row r="10" spans="2:46" s="1" customFormat="1" ht="10.199999999999999">
      <c r="B10" s="37"/>
      <c r="I10" s="102"/>
      <c r="L10" s="37"/>
    </row>
    <row r="11" spans="2:46" s="1" customFormat="1" ht="12" customHeight="1">
      <c r="B11" s="37"/>
      <c r="D11" s="101" t="s">
        <v>19</v>
      </c>
      <c r="F11" s="16" t="s">
        <v>20</v>
      </c>
      <c r="I11" s="103" t="s">
        <v>21</v>
      </c>
      <c r="J11" s="16" t="s">
        <v>20</v>
      </c>
      <c r="L11" s="37"/>
    </row>
    <row r="12" spans="2:46" s="1" customFormat="1" ht="12" customHeight="1">
      <c r="B12" s="37"/>
      <c r="D12" s="101" t="s">
        <v>23</v>
      </c>
      <c r="F12" s="16" t="s">
        <v>24</v>
      </c>
      <c r="I12" s="103" t="s">
        <v>25</v>
      </c>
      <c r="J12" s="104" t="str">
        <f>'Rekapitulace stavby'!AN8</f>
        <v>22. 1. 2019</v>
      </c>
      <c r="L12" s="37"/>
    </row>
    <row r="13" spans="2:46" s="1" customFormat="1" ht="10.8" customHeight="1">
      <c r="B13" s="37"/>
      <c r="I13" s="102"/>
      <c r="L13" s="37"/>
    </row>
    <row r="14" spans="2:46" s="1" customFormat="1" ht="12" customHeight="1">
      <c r="B14" s="37"/>
      <c r="D14" s="101" t="s">
        <v>29</v>
      </c>
      <c r="I14" s="103" t="s">
        <v>30</v>
      </c>
      <c r="J14" s="16" t="s">
        <v>20</v>
      </c>
      <c r="L14" s="37"/>
    </row>
    <row r="15" spans="2:46" s="1" customFormat="1" ht="18" customHeight="1">
      <c r="B15" s="37"/>
      <c r="E15" s="16" t="s">
        <v>31</v>
      </c>
      <c r="I15" s="103" t="s">
        <v>32</v>
      </c>
      <c r="J15" s="16" t="s">
        <v>20</v>
      </c>
      <c r="L15" s="37"/>
    </row>
    <row r="16" spans="2:46" s="1" customFormat="1" ht="6.9" customHeight="1">
      <c r="B16" s="37"/>
      <c r="I16" s="102"/>
      <c r="L16" s="37"/>
    </row>
    <row r="17" spans="2:12" s="1" customFormat="1" ht="12" customHeight="1">
      <c r="B17" s="37"/>
      <c r="D17" s="101" t="s">
        <v>33</v>
      </c>
      <c r="I17" s="103" t="s">
        <v>30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4" t="str">
        <f>'Rekapitulace stavby'!E14</f>
        <v>Vyplň údaj</v>
      </c>
      <c r="F18" s="355"/>
      <c r="G18" s="355"/>
      <c r="H18" s="355"/>
      <c r="I18" s="103" t="s">
        <v>32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2"/>
      <c r="L19" s="37"/>
    </row>
    <row r="20" spans="2:12" s="1" customFormat="1" ht="12" customHeight="1">
      <c r="B20" s="37"/>
      <c r="D20" s="101" t="s">
        <v>35</v>
      </c>
      <c r="I20" s="103" t="s">
        <v>30</v>
      </c>
      <c r="J20" s="16" t="s">
        <v>20</v>
      </c>
      <c r="L20" s="37"/>
    </row>
    <row r="21" spans="2:12" s="1" customFormat="1" ht="18" customHeight="1">
      <c r="B21" s="37"/>
      <c r="E21" s="16" t="s">
        <v>36</v>
      </c>
      <c r="I21" s="103" t="s">
        <v>32</v>
      </c>
      <c r="J21" s="16" t="s">
        <v>20</v>
      </c>
      <c r="L21" s="37"/>
    </row>
    <row r="22" spans="2:12" s="1" customFormat="1" ht="6.9" customHeight="1">
      <c r="B22" s="37"/>
      <c r="I22" s="102"/>
      <c r="L22" s="37"/>
    </row>
    <row r="23" spans="2:12" s="1" customFormat="1" ht="12" customHeight="1">
      <c r="B23" s="37"/>
      <c r="D23" s="101" t="s">
        <v>38</v>
      </c>
      <c r="I23" s="103" t="s">
        <v>30</v>
      </c>
      <c r="J23" s="16" t="s">
        <v>39</v>
      </c>
      <c r="L23" s="37"/>
    </row>
    <row r="24" spans="2:12" s="1" customFormat="1" ht="18" customHeight="1">
      <c r="B24" s="37"/>
      <c r="E24" s="16" t="s">
        <v>36</v>
      </c>
      <c r="I24" s="103" t="s">
        <v>32</v>
      </c>
      <c r="J24" s="16" t="s">
        <v>20</v>
      </c>
      <c r="L24" s="37"/>
    </row>
    <row r="25" spans="2:12" s="1" customFormat="1" ht="6.9" customHeight="1">
      <c r="B25" s="37"/>
      <c r="I25" s="102"/>
      <c r="L25" s="37"/>
    </row>
    <row r="26" spans="2:12" s="1" customFormat="1" ht="12" customHeight="1">
      <c r="B26" s="37"/>
      <c r="D26" s="101" t="s">
        <v>40</v>
      </c>
      <c r="I26" s="102"/>
      <c r="L26" s="37"/>
    </row>
    <row r="27" spans="2:12" s="6" customFormat="1" ht="16.5" customHeight="1">
      <c r="B27" s="105"/>
      <c r="E27" s="356" t="s">
        <v>20</v>
      </c>
      <c r="F27" s="356"/>
      <c r="G27" s="356"/>
      <c r="H27" s="356"/>
      <c r="I27" s="106"/>
      <c r="L27" s="105"/>
    </row>
    <row r="28" spans="2:12" s="1" customFormat="1" ht="6.9" customHeight="1">
      <c r="B28" s="37"/>
      <c r="I28" s="102"/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7"/>
      <c r="J29" s="55"/>
      <c r="K29" s="55"/>
      <c r="L29" s="37"/>
    </row>
    <row r="30" spans="2:12" s="1" customFormat="1" ht="25.35" customHeight="1">
      <c r="B30" s="37"/>
      <c r="D30" s="108" t="s">
        <v>42</v>
      </c>
      <c r="I30" s="102"/>
      <c r="J30" s="109">
        <f>ROUND(J83, 2)</f>
        <v>0</v>
      </c>
      <c r="L30" s="37"/>
    </row>
    <row r="31" spans="2:12" s="1" customFormat="1" ht="6.9" customHeight="1">
      <c r="B31" s="37"/>
      <c r="D31" s="55"/>
      <c r="E31" s="55"/>
      <c r="F31" s="55"/>
      <c r="G31" s="55"/>
      <c r="H31" s="55"/>
      <c r="I31" s="107"/>
      <c r="J31" s="55"/>
      <c r="K31" s="55"/>
      <c r="L31" s="37"/>
    </row>
    <row r="32" spans="2:12" s="1" customFormat="1" ht="14.4" customHeight="1">
      <c r="B32" s="37"/>
      <c r="F32" s="110" t="s">
        <v>44</v>
      </c>
      <c r="I32" s="111" t="s">
        <v>43</v>
      </c>
      <c r="J32" s="110" t="s">
        <v>45</v>
      </c>
      <c r="L32" s="37"/>
    </row>
    <row r="33" spans="2:12" s="1" customFormat="1" ht="14.4" customHeight="1">
      <c r="B33" s="37"/>
      <c r="D33" s="101" t="s">
        <v>46</v>
      </c>
      <c r="E33" s="101" t="s">
        <v>47</v>
      </c>
      <c r="F33" s="112">
        <f>ROUND((SUM(BE83:BE91)),  2)</f>
        <v>0</v>
      </c>
      <c r="I33" s="113">
        <v>0.21</v>
      </c>
      <c r="J33" s="112">
        <f>ROUND(((SUM(BE83:BE91))*I33),  2)</f>
        <v>0</v>
      </c>
      <c r="L33" s="37"/>
    </row>
    <row r="34" spans="2:12" s="1" customFormat="1" ht="14.4" customHeight="1">
      <c r="B34" s="37"/>
      <c r="E34" s="101" t="s">
        <v>48</v>
      </c>
      <c r="F34" s="112">
        <f>ROUND((SUM(BF83:BF91)),  2)</f>
        <v>0</v>
      </c>
      <c r="I34" s="113">
        <v>0.15</v>
      </c>
      <c r="J34" s="112">
        <f>ROUND(((SUM(BF83:BF91))*I34),  2)</f>
        <v>0</v>
      </c>
      <c r="L34" s="37"/>
    </row>
    <row r="35" spans="2:12" s="1" customFormat="1" ht="14.4" hidden="1" customHeight="1">
      <c r="B35" s="37"/>
      <c r="E35" s="101" t="s">
        <v>49</v>
      </c>
      <c r="F35" s="112">
        <f>ROUND((SUM(BG83:BG91)),  2)</f>
        <v>0</v>
      </c>
      <c r="I35" s="113">
        <v>0.21</v>
      </c>
      <c r="J35" s="112">
        <f>0</f>
        <v>0</v>
      </c>
      <c r="L35" s="37"/>
    </row>
    <row r="36" spans="2:12" s="1" customFormat="1" ht="14.4" hidden="1" customHeight="1">
      <c r="B36" s="37"/>
      <c r="E36" s="101" t="s">
        <v>50</v>
      </c>
      <c r="F36" s="112">
        <f>ROUND((SUM(BH83:BH91)),  2)</f>
        <v>0</v>
      </c>
      <c r="I36" s="113">
        <v>0.15</v>
      </c>
      <c r="J36" s="112">
        <f>0</f>
        <v>0</v>
      </c>
      <c r="L36" s="37"/>
    </row>
    <row r="37" spans="2:12" s="1" customFormat="1" ht="14.4" hidden="1" customHeight="1">
      <c r="B37" s="37"/>
      <c r="E37" s="101" t="s">
        <v>51</v>
      </c>
      <c r="F37" s="112">
        <f>ROUND((SUM(BI83:BI91)),  2)</f>
        <v>0</v>
      </c>
      <c r="I37" s="113">
        <v>0</v>
      </c>
      <c r="J37" s="112">
        <f>0</f>
        <v>0</v>
      </c>
      <c r="L37" s="37"/>
    </row>
    <row r="38" spans="2:12" s="1" customFormat="1" ht="6.9" customHeight="1">
      <c r="B38" s="37"/>
      <c r="I38" s="102"/>
      <c r="L38" s="37"/>
    </row>
    <row r="39" spans="2:12" s="1" customFormat="1" ht="25.35" customHeight="1">
      <c r="B39" s="37"/>
      <c r="C39" s="114"/>
      <c r="D39" s="115" t="s">
        <v>52</v>
      </c>
      <c r="E39" s="116"/>
      <c r="F39" s="116"/>
      <c r="G39" s="117" t="s">
        <v>53</v>
      </c>
      <c r="H39" s="118" t="s">
        <v>54</v>
      </c>
      <c r="I39" s="119"/>
      <c r="J39" s="120">
        <f>SUM(J30:J37)</f>
        <v>0</v>
      </c>
      <c r="K39" s="121"/>
      <c r="L39" s="37"/>
    </row>
    <row r="40" spans="2:12" s="1" customFormat="1" ht="14.4" customHeight="1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37"/>
    </row>
    <row r="44" spans="2:12" s="1" customFormat="1" ht="6.9" customHeight="1">
      <c r="B44" s="125"/>
      <c r="C44" s="126"/>
      <c r="D44" s="126"/>
      <c r="E44" s="126"/>
      <c r="F44" s="126"/>
      <c r="G44" s="126"/>
      <c r="H44" s="126"/>
      <c r="I44" s="127"/>
      <c r="J44" s="126"/>
      <c r="K44" s="126"/>
      <c r="L44" s="37"/>
    </row>
    <row r="45" spans="2:12" s="1" customFormat="1" ht="24.9" customHeight="1">
      <c r="B45" s="33"/>
      <c r="C45" s="22" t="s">
        <v>93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57" t="str">
        <f>E7</f>
        <v>Venkovní sportovní hřiště</v>
      </c>
      <c r="F48" s="358"/>
      <c r="G48" s="358"/>
      <c r="H48" s="358"/>
      <c r="I48" s="102"/>
      <c r="J48" s="34"/>
      <c r="K48" s="34"/>
      <c r="L48" s="37"/>
    </row>
    <row r="49" spans="2:47" s="1" customFormat="1" ht="12" customHeight="1">
      <c r="B49" s="33"/>
      <c r="C49" s="28" t="s">
        <v>91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30" t="str">
        <f>E9</f>
        <v>VRN - Vedlejší rozpočtové náklady</v>
      </c>
      <c r="F50" s="329"/>
      <c r="G50" s="329"/>
      <c r="H50" s="329"/>
      <c r="I50" s="102"/>
      <c r="J50" s="34"/>
      <c r="K50" s="34"/>
      <c r="L50" s="37"/>
    </row>
    <row r="51" spans="2:47" s="1" customFormat="1" ht="6.9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23</v>
      </c>
      <c r="D52" s="34"/>
      <c r="E52" s="34"/>
      <c r="F52" s="26" t="str">
        <f>F12</f>
        <v>ul. V Lukách</v>
      </c>
      <c r="G52" s="34"/>
      <c r="H52" s="34"/>
      <c r="I52" s="103" t="s">
        <v>25</v>
      </c>
      <c r="J52" s="54" t="str">
        <f>IF(J12="","",J12)</f>
        <v>22. 1. 2019</v>
      </c>
      <c r="K52" s="34"/>
      <c r="L52" s="37"/>
    </row>
    <row r="53" spans="2:47" s="1" customFormat="1" ht="6.9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13.65" customHeight="1">
      <c r="B54" s="33"/>
      <c r="C54" s="28" t="s">
        <v>29</v>
      </c>
      <c r="D54" s="34"/>
      <c r="E54" s="34"/>
      <c r="F54" s="26" t="str">
        <f>E15</f>
        <v>MČ Praha 20</v>
      </c>
      <c r="G54" s="34"/>
      <c r="H54" s="34"/>
      <c r="I54" s="103" t="s">
        <v>35</v>
      </c>
      <c r="J54" s="31" t="str">
        <f>E21</f>
        <v>EKIS s.r.o.</v>
      </c>
      <c r="K54" s="34"/>
      <c r="L54" s="37"/>
    </row>
    <row r="55" spans="2:47" s="1" customFormat="1" ht="13.65" customHeight="1">
      <c r="B55" s="33"/>
      <c r="C55" s="28" t="s">
        <v>33</v>
      </c>
      <c r="D55" s="34"/>
      <c r="E55" s="34"/>
      <c r="F55" s="26" t="str">
        <f>IF(E18="","",E18)</f>
        <v>Vyplň údaj</v>
      </c>
      <c r="G55" s="34"/>
      <c r="H55" s="34"/>
      <c r="I55" s="103" t="s">
        <v>38</v>
      </c>
      <c r="J55" s="31" t="str">
        <f>E24</f>
        <v>EKIS s.r.o.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28" t="s">
        <v>94</v>
      </c>
      <c r="D57" s="129"/>
      <c r="E57" s="129"/>
      <c r="F57" s="129"/>
      <c r="G57" s="129"/>
      <c r="H57" s="129"/>
      <c r="I57" s="130"/>
      <c r="J57" s="131" t="s">
        <v>95</v>
      </c>
      <c r="K57" s="129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8" customHeight="1">
      <c r="B59" s="33"/>
      <c r="C59" s="132" t="s">
        <v>74</v>
      </c>
      <c r="D59" s="34"/>
      <c r="E59" s="34"/>
      <c r="F59" s="34"/>
      <c r="G59" s="34"/>
      <c r="H59" s="34"/>
      <c r="I59" s="102"/>
      <c r="J59" s="72">
        <f>J83</f>
        <v>0</v>
      </c>
      <c r="K59" s="34"/>
      <c r="L59" s="37"/>
      <c r="AU59" s="16" t="s">
        <v>96</v>
      </c>
    </row>
    <row r="60" spans="2:47" s="7" customFormat="1" ht="24.9" customHeight="1">
      <c r="B60" s="133"/>
      <c r="C60" s="134"/>
      <c r="D60" s="135" t="s">
        <v>575</v>
      </c>
      <c r="E60" s="136"/>
      <c r="F60" s="136"/>
      <c r="G60" s="136"/>
      <c r="H60" s="136"/>
      <c r="I60" s="137"/>
      <c r="J60" s="138">
        <f>J84</f>
        <v>0</v>
      </c>
      <c r="K60" s="134"/>
      <c r="L60" s="139"/>
    </row>
    <row r="61" spans="2:47" s="8" customFormat="1" ht="19.95" customHeight="1">
      <c r="B61" s="140"/>
      <c r="C61" s="141"/>
      <c r="D61" s="142" t="s">
        <v>576</v>
      </c>
      <c r="E61" s="143"/>
      <c r="F61" s="143"/>
      <c r="G61" s="143"/>
      <c r="H61" s="143"/>
      <c r="I61" s="144"/>
      <c r="J61" s="145">
        <f>J85</f>
        <v>0</v>
      </c>
      <c r="K61" s="141"/>
      <c r="L61" s="146"/>
    </row>
    <row r="62" spans="2:47" s="8" customFormat="1" ht="19.95" customHeight="1">
      <c r="B62" s="140"/>
      <c r="C62" s="141"/>
      <c r="D62" s="142" t="s">
        <v>577</v>
      </c>
      <c r="E62" s="143"/>
      <c r="F62" s="143"/>
      <c r="G62" s="143"/>
      <c r="H62" s="143"/>
      <c r="I62" s="144"/>
      <c r="J62" s="145">
        <f>J88</f>
        <v>0</v>
      </c>
      <c r="K62" s="141"/>
      <c r="L62" s="146"/>
    </row>
    <row r="63" spans="2:47" s="8" customFormat="1" ht="19.95" customHeight="1">
      <c r="B63" s="140"/>
      <c r="C63" s="141"/>
      <c r="D63" s="142" t="s">
        <v>578</v>
      </c>
      <c r="E63" s="143"/>
      <c r="F63" s="143"/>
      <c r="G63" s="143"/>
      <c r="H63" s="143"/>
      <c r="I63" s="144"/>
      <c r="J63" s="145">
        <f>J90</f>
        <v>0</v>
      </c>
      <c r="K63" s="141"/>
      <c r="L63" s="146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02"/>
      <c r="J64" s="34"/>
      <c r="K64" s="34"/>
      <c r="L64" s="37"/>
    </row>
    <row r="65" spans="2:12" s="1" customFormat="1" ht="6.9" customHeight="1">
      <c r="B65" s="45"/>
      <c r="C65" s="46"/>
      <c r="D65" s="46"/>
      <c r="E65" s="46"/>
      <c r="F65" s="46"/>
      <c r="G65" s="46"/>
      <c r="H65" s="46"/>
      <c r="I65" s="124"/>
      <c r="J65" s="46"/>
      <c r="K65" s="46"/>
      <c r="L65" s="37"/>
    </row>
    <row r="69" spans="2:12" s="1" customFormat="1" ht="6.9" customHeight="1">
      <c r="B69" s="47"/>
      <c r="C69" s="48"/>
      <c r="D69" s="48"/>
      <c r="E69" s="48"/>
      <c r="F69" s="48"/>
      <c r="G69" s="48"/>
      <c r="H69" s="48"/>
      <c r="I69" s="127"/>
      <c r="J69" s="48"/>
      <c r="K69" s="48"/>
      <c r="L69" s="37"/>
    </row>
    <row r="70" spans="2:12" s="1" customFormat="1" ht="24.9" customHeight="1">
      <c r="B70" s="33"/>
      <c r="C70" s="22" t="s">
        <v>107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12" s="1" customFormat="1" ht="6.9" customHeight="1">
      <c r="B71" s="33"/>
      <c r="C71" s="34"/>
      <c r="D71" s="34"/>
      <c r="E71" s="34"/>
      <c r="F71" s="34"/>
      <c r="G71" s="34"/>
      <c r="H71" s="34"/>
      <c r="I71" s="102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12" s="1" customFormat="1" ht="16.5" customHeight="1">
      <c r="B73" s="33"/>
      <c r="C73" s="34"/>
      <c r="D73" s="34"/>
      <c r="E73" s="357" t="str">
        <f>E7</f>
        <v>Venkovní sportovní hřiště</v>
      </c>
      <c r="F73" s="358"/>
      <c r="G73" s="358"/>
      <c r="H73" s="358"/>
      <c r="I73" s="102"/>
      <c r="J73" s="34"/>
      <c r="K73" s="34"/>
      <c r="L73" s="37"/>
    </row>
    <row r="74" spans="2:12" s="1" customFormat="1" ht="12" customHeight="1">
      <c r="B74" s="33"/>
      <c r="C74" s="28" t="s">
        <v>91</v>
      </c>
      <c r="D74" s="34"/>
      <c r="E74" s="34"/>
      <c r="F74" s="34"/>
      <c r="G74" s="34"/>
      <c r="H74" s="34"/>
      <c r="I74" s="102"/>
      <c r="J74" s="34"/>
      <c r="K74" s="34"/>
      <c r="L74" s="37"/>
    </row>
    <row r="75" spans="2:12" s="1" customFormat="1" ht="16.5" customHeight="1">
      <c r="B75" s="33"/>
      <c r="C75" s="34"/>
      <c r="D75" s="34"/>
      <c r="E75" s="330" t="str">
        <f>E9</f>
        <v>VRN - Vedlejší rozpočtové náklady</v>
      </c>
      <c r="F75" s="329"/>
      <c r="G75" s="329"/>
      <c r="H75" s="329"/>
      <c r="I75" s="102"/>
      <c r="J75" s="34"/>
      <c r="K75" s="34"/>
      <c r="L75" s="37"/>
    </row>
    <row r="76" spans="2:12" s="1" customFormat="1" ht="6.9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12" s="1" customFormat="1" ht="12" customHeight="1">
      <c r="B77" s="33"/>
      <c r="C77" s="28" t="s">
        <v>23</v>
      </c>
      <c r="D77" s="34"/>
      <c r="E77" s="34"/>
      <c r="F77" s="26" t="str">
        <f>F12</f>
        <v>ul. V Lukách</v>
      </c>
      <c r="G77" s="34"/>
      <c r="H77" s="34"/>
      <c r="I77" s="103" t="s">
        <v>25</v>
      </c>
      <c r="J77" s="54" t="str">
        <f>IF(J12="","",J12)</f>
        <v>22. 1. 2019</v>
      </c>
      <c r="K77" s="34"/>
      <c r="L77" s="37"/>
    </row>
    <row r="78" spans="2:12" s="1" customFormat="1" ht="6.9" customHeight="1">
      <c r="B78" s="33"/>
      <c r="C78" s="34"/>
      <c r="D78" s="34"/>
      <c r="E78" s="34"/>
      <c r="F78" s="34"/>
      <c r="G78" s="34"/>
      <c r="H78" s="34"/>
      <c r="I78" s="102"/>
      <c r="J78" s="34"/>
      <c r="K78" s="34"/>
      <c r="L78" s="37"/>
    </row>
    <row r="79" spans="2:12" s="1" customFormat="1" ht="13.65" customHeight="1">
      <c r="B79" s="33"/>
      <c r="C79" s="28" t="s">
        <v>29</v>
      </c>
      <c r="D79" s="34"/>
      <c r="E79" s="34"/>
      <c r="F79" s="26" t="str">
        <f>E15</f>
        <v>MČ Praha 20</v>
      </c>
      <c r="G79" s="34"/>
      <c r="H79" s="34"/>
      <c r="I79" s="103" t="s">
        <v>35</v>
      </c>
      <c r="J79" s="31" t="str">
        <f>E21</f>
        <v>EKIS s.r.o.</v>
      </c>
      <c r="K79" s="34"/>
      <c r="L79" s="37"/>
    </row>
    <row r="80" spans="2:12" s="1" customFormat="1" ht="13.65" customHeight="1">
      <c r="B80" s="33"/>
      <c r="C80" s="28" t="s">
        <v>33</v>
      </c>
      <c r="D80" s="34"/>
      <c r="E80" s="34"/>
      <c r="F80" s="26" t="str">
        <f>IF(E18="","",E18)</f>
        <v>Vyplň údaj</v>
      </c>
      <c r="G80" s="34"/>
      <c r="H80" s="34"/>
      <c r="I80" s="103" t="s">
        <v>38</v>
      </c>
      <c r="J80" s="31" t="str">
        <f>E24</f>
        <v>EKIS s.r.o.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102"/>
      <c r="J81" s="34"/>
      <c r="K81" s="34"/>
      <c r="L81" s="37"/>
    </row>
    <row r="82" spans="2:65" s="9" customFormat="1" ht="29.25" customHeight="1">
      <c r="B82" s="147"/>
      <c r="C82" s="148" t="s">
        <v>108</v>
      </c>
      <c r="D82" s="149" t="s">
        <v>61</v>
      </c>
      <c r="E82" s="149" t="s">
        <v>57</v>
      </c>
      <c r="F82" s="149" t="s">
        <v>58</v>
      </c>
      <c r="G82" s="149" t="s">
        <v>109</v>
      </c>
      <c r="H82" s="149" t="s">
        <v>110</v>
      </c>
      <c r="I82" s="150" t="s">
        <v>111</v>
      </c>
      <c r="J82" s="149" t="s">
        <v>95</v>
      </c>
      <c r="K82" s="151" t="s">
        <v>112</v>
      </c>
      <c r="L82" s="152"/>
      <c r="M82" s="63" t="s">
        <v>20</v>
      </c>
      <c r="N82" s="64" t="s">
        <v>46</v>
      </c>
      <c r="O82" s="64" t="s">
        <v>113</v>
      </c>
      <c r="P82" s="64" t="s">
        <v>114</v>
      </c>
      <c r="Q82" s="64" t="s">
        <v>115</v>
      </c>
      <c r="R82" s="64" t="s">
        <v>116</v>
      </c>
      <c r="S82" s="64" t="s">
        <v>117</v>
      </c>
      <c r="T82" s="65" t="s">
        <v>118</v>
      </c>
    </row>
    <row r="83" spans="2:65" s="1" customFormat="1" ht="22.8" customHeight="1">
      <c r="B83" s="33"/>
      <c r="C83" s="70" t="s">
        <v>119</v>
      </c>
      <c r="D83" s="34"/>
      <c r="E83" s="34"/>
      <c r="F83" s="34"/>
      <c r="G83" s="34"/>
      <c r="H83" s="34"/>
      <c r="I83" s="102"/>
      <c r="J83" s="153">
        <f>BK83</f>
        <v>0</v>
      </c>
      <c r="K83" s="34"/>
      <c r="L83" s="37"/>
      <c r="M83" s="66"/>
      <c r="N83" s="67"/>
      <c r="O83" s="67"/>
      <c r="P83" s="154">
        <f>P84</f>
        <v>0</v>
      </c>
      <c r="Q83" s="67"/>
      <c r="R83" s="154">
        <f>R84</f>
        <v>0</v>
      </c>
      <c r="S83" s="67"/>
      <c r="T83" s="155">
        <f>T84</f>
        <v>0</v>
      </c>
      <c r="AT83" s="16" t="s">
        <v>75</v>
      </c>
      <c r="AU83" s="16" t="s">
        <v>96</v>
      </c>
      <c r="BK83" s="156">
        <f>BK84</f>
        <v>0</v>
      </c>
    </row>
    <row r="84" spans="2:65" s="10" customFormat="1" ht="25.95" customHeight="1">
      <c r="B84" s="157"/>
      <c r="C84" s="158"/>
      <c r="D84" s="159" t="s">
        <v>75</v>
      </c>
      <c r="E84" s="160" t="s">
        <v>86</v>
      </c>
      <c r="F84" s="160" t="s">
        <v>87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P85+P88+P90</f>
        <v>0</v>
      </c>
      <c r="Q84" s="165"/>
      <c r="R84" s="166">
        <f>R85+R88+R90</f>
        <v>0</v>
      </c>
      <c r="S84" s="165"/>
      <c r="T84" s="167">
        <f>T85+T88+T90</f>
        <v>0</v>
      </c>
      <c r="AR84" s="168" t="s">
        <v>143</v>
      </c>
      <c r="AT84" s="169" t="s">
        <v>75</v>
      </c>
      <c r="AU84" s="169" t="s">
        <v>76</v>
      </c>
      <c r="AY84" s="168" t="s">
        <v>122</v>
      </c>
      <c r="BK84" s="170">
        <f>BK85+BK88+BK90</f>
        <v>0</v>
      </c>
    </row>
    <row r="85" spans="2:65" s="10" customFormat="1" ht="22.8" customHeight="1">
      <c r="B85" s="157"/>
      <c r="C85" s="158"/>
      <c r="D85" s="159" t="s">
        <v>75</v>
      </c>
      <c r="E85" s="171" t="s">
        <v>579</v>
      </c>
      <c r="F85" s="171" t="s">
        <v>580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SUM(P86:P87)</f>
        <v>0</v>
      </c>
      <c r="Q85" s="165"/>
      <c r="R85" s="166">
        <f>SUM(R86:R87)</f>
        <v>0</v>
      </c>
      <c r="S85" s="165"/>
      <c r="T85" s="167">
        <f>SUM(T86:T87)</f>
        <v>0</v>
      </c>
      <c r="AR85" s="168" t="s">
        <v>143</v>
      </c>
      <c r="AT85" s="169" t="s">
        <v>75</v>
      </c>
      <c r="AU85" s="169" t="s">
        <v>22</v>
      </c>
      <c r="AY85" s="168" t="s">
        <v>122</v>
      </c>
      <c r="BK85" s="170">
        <f>SUM(BK86:BK87)</f>
        <v>0</v>
      </c>
    </row>
    <row r="86" spans="2:65" s="1" customFormat="1" ht="16.5" customHeight="1">
      <c r="B86" s="33"/>
      <c r="C86" s="173" t="s">
        <v>22</v>
      </c>
      <c r="D86" s="173" t="s">
        <v>124</v>
      </c>
      <c r="E86" s="174" t="s">
        <v>581</v>
      </c>
      <c r="F86" s="175" t="s">
        <v>582</v>
      </c>
      <c r="G86" s="176" t="s">
        <v>583</v>
      </c>
      <c r="H86" s="177">
        <v>1</v>
      </c>
      <c r="I86" s="178"/>
      <c r="J86" s="179">
        <f>ROUND(I86*H86,2)</f>
        <v>0</v>
      </c>
      <c r="K86" s="175" t="s">
        <v>134</v>
      </c>
      <c r="L86" s="37"/>
      <c r="M86" s="180" t="s">
        <v>20</v>
      </c>
      <c r="N86" s="181" t="s">
        <v>47</v>
      </c>
      <c r="O86" s="59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16" t="s">
        <v>584</v>
      </c>
      <c r="AT86" s="16" t="s">
        <v>124</v>
      </c>
      <c r="AU86" s="16" t="s">
        <v>85</v>
      </c>
      <c r="AY86" s="16" t="s">
        <v>122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22</v>
      </c>
      <c r="BK86" s="184">
        <f>ROUND(I86*H86,2)</f>
        <v>0</v>
      </c>
      <c r="BL86" s="16" t="s">
        <v>584</v>
      </c>
      <c r="BM86" s="16" t="s">
        <v>585</v>
      </c>
    </row>
    <row r="87" spans="2:65" s="1" customFormat="1" ht="16.5" customHeight="1">
      <c r="B87" s="33"/>
      <c r="C87" s="173" t="s">
        <v>85</v>
      </c>
      <c r="D87" s="173" t="s">
        <v>124</v>
      </c>
      <c r="E87" s="174" t="s">
        <v>586</v>
      </c>
      <c r="F87" s="175" t="s">
        <v>587</v>
      </c>
      <c r="G87" s="176" t="s">
        <v>583</v>
      </c>
      <c r="H87" s="177">
        <v>1</v>
      </c>
      <c r="I87" s="178"/>
      <c r="J87" s="179">
        <f>ROUND(I87*H87,2)</f>
        <v>0</v>
      </c>
      <c r="K87" s="175" t="s">
        <v>134</v>
      </c>
      <c r="L87" s="37"/>
      <c r="M87" s="180" t="s">
        <v>20</v>
      </c>
      <c r="N87" s="181" t="s">
        <v>47</v>
      </c>
      <c r="O87" s="59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16" t="s">
        <v>584</v>
      </c>
      <c r="AT87" s="16" t="s">
        <v>124</v>
      </c>
      <c r="AU87" s="16" t="s">
        <v>85</v>
      </c>
      <c r="AY87" s="16" t="s">
        <v>122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22</v>
      </c>
      <c r="BK87" s="184">
        <f>ROUND(I87*H87,2)</f>
        <v>0</v>
      </c>
      <c r="BL87" s="16" t="s">
        <v>584</v>
      </c>
      <c r="BM87" s="16" t="s">
        <v>588</v>
      </c>
    </row>
    <row r="88" spans="2:65" s="10" customFormat="1" ht="22.8" customHeight="1">
      <c r="B88" s="157"/>
      <c r="C88" s="158"/>
      <c r="D88" s="159" t="s">
        <v>75</v>
      </c>
      <c r="E88" s="171" t="s">
        <v>589</v>
      </c>
      <c r="F88" s="171" t="s">
        <v>590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P89</f>
        <v>0</v>
      </c>
      <c r="Q88" s="165"/>
      <c r="R88" s="166">
        <f>R89</f>
        <v>0</v>
      </c>
      <c r="S88" s="165"/>
      <c r="T88" s="167">
        <f>T89</f>
        <v>0</v>
      </c>
      <c r="AR88" s="168" t="s">
        <v>143</v>
      </c>
      <c r="AT88" s="169" t="s">
        <v>75</v>
      </c>
      <c r="AU88" s="169" t="s">
        <v>22</v>
      </c>
      <c r="AY88" s="168" t="s">
        <v>122</v>
      </c>
      <c r="BK88" s="170">
        <f>BK89</f>
        <v>0</v>
      </c>
    </row>
    <row r="89" spans="2:65" s="1" customFormat="1" ht="16.5" customHeight="1">
      <c r="B89" s="33"/>
      <c r="C89" s="173" t="s">
        <v>136</v>
      </c>
      <c r="D89" s="173" t="s">
        <v>124</v>
      </c>
      <c r="E89" s="174" t="s">
        <v>591</v>
      </c>
      <c r="F89" s="175" t="s">
        <v>592</v>
      </c>
      <c r="G89" s="176" t="s">
        <v>583</v>
      </c>
      <c r="H89" s="177">
        <v>1</v>
      </c>
      <c r="I89" s="178"/>
      <c r="J89" s="179">
        <f>ROUND(I89*H89,2)</f>
        <v>0</v>
      </c>
      <c r="K89" s="175" t="s">
        <v>134</v>
      </c>
      <c r="L89" s="37"/>
      <c r="M89" s="180" t="s">
        <v>20</v>
      </c>
      <c r="N89" s="181" t="s">
        <v>47</v>
      </c>
      <c r="O89" s="59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16" t="s">
        <v>584</v>
      </c>
      <c r="AT89" s="16" t="s">
        <v>124</v>
      </c>
      <c r="AU89" s="16" t="s">
        <v>85</v>
      </c>
      <c r="AY89" s="16" t="s">
        <v>122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22</v>
      </c>
      <c r="BK89" s="184">
        <f>ROUND(I89*H89,2)</f>
        <v>0</v>
      </c>
      <c r="BL89" s="16" t="s">
        <v>584</v>
      </c>
      <c r="BM89" s="16" t="s">
        <v>593</v>
      </c>
    </row>
    <row r="90" spans="2:65" s="10" customFormat="1" ht="22.8" customHeight="1">
      <c r="B90" s="157"/>
      <c r="C90" s="158"/>
      <c r="D90" s="159" t="s">
        <v>75</v>
      </c>
      <c r="E90" s="171" t="s">
        <v>594</v>
      </c>
      <c r="F90" s="171" t="s">
        <v>595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P91</f>
        <v>0</v>
      </c>
      <c r="Q90" s="165"/>
      <c r="R90" s="166">
        <f>R91</f>
        <v>0</v>
      </c>
      <c r="S90" s="165"/>
      <c r="T90" s="167">
        <f>T91</f>
        <v>0</v>
      </c>
      <c r="AR90" s="168" t="s">
        <v>143</v>
      </c>
      <c r="AT90" s="169" t="s">
        <v>75</v>
      </c>
      <c r="AU90" s="169" t="s">
        <v>22</v>
      </c>
      <c r="AY90" s="168" t="s">
        <v>122</v>
      </c>
      <c r="BK90" s="170">
        <f>BK91</f>
        <v>0</v>
      </c>
    </row>
    <row r="91" spans="2:65" s="1" customFormat="1" ht="16.5" customHeight="1">
      <c r="B91" s="33"/>
      <c r="C91" s="173" t="s">
        <v>129</v>
      </c>
      <c r="D91" s="173" t="s">
        <v>124</v>
      </c>
      <c r="E91" s="174" t="s">
        <v>596</v>
      </c>
      <c r="F91" s="175" t="s">
        <v>597</v>
      </c>
      <c r="G91" s="176" t="s">
        <v>583</v>
      </c>
      <c r="H91" s="177">
        <v>1</v>
      </c>
      <c r="I91" s="178"/>
      <c r="J91" s="179">
        <f>ROUND(I91*H91,2)</f>
        <v>0</v>
      </c>
      <c r="K91" s="175" t="s">
        <v>134</v>
      </c>
      <c r="L91" s="37"/>
      <c r="M91" s="228" t="s">
        <v>20</v>
      </c>
      <c r="N91" s="229" t="s">
        <v>47</v>
      </c>
      <c r="O91" s="230"/>
      <c r="P91" s="231">
        <f>O91*H91</f>
        <v>0</v>
      </c>
      <c r="Q91" s="231">
        <v>0</v>
      </c>
      <c r="R91" s="231">
        <f>Q91*H91</f>
        <v>0</v>
      </c>
      <c r="S91" s="231">
        <v>0</v>
      </c>
      <c r="T91" s="232">
        <f>S91*H91</f>
        <v>0</v>
      </c>
      <c r="AR91" s="16" t="s">
        <v>584</v>
      </c>
      <c r="AT91" s="16" t="s">
        <v>124</v>
      </c>
      <c r="AU91" s="16" t="s">
        <v>85</v>
      </c>
      <c r="AY91" s="16" t="s">
        <v>122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22</v>
      </c>
      <c r="BK91" s="184">
        <f>ROUND(I91*H91,2)</f>
        <v>0</v>
      </c>
      <c r="BL91" s="16" t="s">
        <v>584</v>
      </c>
      <c r="BM91" s="16" t="s">
        <v>598</v>
      </c>
    </row>
    <row r="92" spans="2:65" s="1" customFormat="1" ht="6.9" customHeight="1">
      <c r="B92" s="45"/>
      <c r="C92" s="46"/>
      <c r="D92" s="46"/>
      <c r="E92" s="46"/>
      <c r="F92" s="46"/>
      <c r="G92" s="46"/>
      <c r="H92" s="46"/>
      <c r="I92" s="124"/>
      <c r="J92" s="46"/>
      <c r="K92" s="46"/>
      <c r="L92" s="37"/>
    </row>
  </sheetData>
  <sheetProtection algorithmName="SHA-512" hashValue="Z6lxUJd5qm3TXBptb4yUboUoN7Jr6DiGXr4+rVLVes5UDhqGEsE8D4EdzM7w9Y6y9wg+SGYlWD3z4w/vxAG0bQ==" saltValue="AW8NNx7PAQFlKwnp9/B/F8TSJOdSLPoYhDdOTp63BZzFktEsSYZHYw0iWtJfDiHzbK0hzAtmNoQuQRuWkyKm4A==" spinCount="100000" sheet="1" objects="1" scenarios="1" formatColumns="0" formatRows="0" autoFilter="0"/>
  <autoFilter ref="C82:K9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0.199999999999999"/>
  <cols>
    <col min="1" max="1" width="8.28515625" style="233" customWidth="1"/>
    <col min="2" max="2" width="1.7109375" style="233" customWidth="1"/>
    <col min="3" max="4" width="5" style="233" customWidth="1"/>
    <col min="5" max="5" width="11.7109375" style="233" customWidth="1"/>
    <col min="6" max="6" width="9.140625" style="233" customWidth="1"/>
    <col min="7" max="7" width="5" style="233" customWidth="1"/>
    <col min="8" max="8" width="77.85546875" style="233" customWidth="1"/>
    <col min="9" max="10" width="20" style="233" customWidth="1"/>
    <col min="11" max="11" width="1.710937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4" customFormat="1" ht="45" customHeight="1">
      <c r="B3" s="237"/>
      <c r="C3" s="362" t="s">
        <v>599</v>
      </c>
      <c r="D3" s="362"/>
      <c r="E3" s="362"/>
      <c r="F3" s="362"/>
      <c r="G3" s="362"/>
      <c r="H3" s="362"/>
      <c r="I3" s="362"/>
      <c r="J3" s="362"/>
      <c r="K3" s="238"/>
    </row>
    <row r="4" spans="2:11" ht="25.5" customHeight="1">
      <c r="B4" s="239"/>
      <c r="C4" s="365" t="s">
        <v>600</v>
      </c>
      <c r="D4" s="365"/>
      <c r="E4" s="365"/>
      <c r="F4" s="365"/>
      <c r="G4" s="365"/>
      <c r="H4" s="365"/>
      <c r="I4" s="365"/>
      <c r="J4" s="365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3" t="s">
        <v>601</v>
      </c>
      <c r="D6" s="363"/>
      <c r="E6" s="363"/>
      <c r="F6" s="363"/>
      <c r="G6" s="363"/>
      <c r="H6" s="363"/>
      <c r="I6" s="363"/>
      <c r="J6" s="363"/>
      <c r="K6" s="240"/>
    </row>
    <row r="7" spans="2:11" ht="15" customHeight="1">
      <c r="B7" s="243"/>
      <c r="C7" s="363" t="s">
        <v>602</v>
      </c>
      <c r="D7" s="363"/>
      <c r="E7" s="363"/>
      <c r="F7" s="363"/>
      <c r="G7" s="363"/>
      <c r="H7" s="363"/>
      <c r="I7" s="363"/>
      <c r="J7" s="363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3" t="s">
        <v>603</v>
      </c>
      <c r="D9" s="363"/>
      <c r="E9" s="363"/>
      <c r="F9" s="363"/>
      <c r="G9" s="363"/>
      <c r="H9" s="363"/>
      <c r="I9" s="363"/>
      <c r="J9" s="363"/>
      <c r="K9" s="240"/>
    </row>
    <row r="10" spans="2:11" ht="15" customHeight="1">
      <c r="B10" s="243"/>
      <c r="C10" s="242"/>
      <c r="D10" s="363" t="s">
        <v>604</v>
      </c>
      <c r="E10" s="363"/>
      <c r="F10" s="363"/>
      <c r="G10" s="363"/>
      <c r="H10" s="363"/>
      <c r="I10" s="363"/>
      <c r="J10" s="363"/>
      <c r="K10" s="240"/>
    </row>
    <row r="11" spans="2:11" ht="15" customHeight="1">
      <c r="B11" s="243"/>
      <c r="C11" s="244"/>
      <c r="D11" s="363" t="s">
        <v>605</v>
      </c>
      <c r="E11" s="363"/>
      <c r="F11" s="363"/>
      <c r="G11" s="363"/>
      <c r="H11" s="363"/>
      <c r="I11" s="363"/>
      <c r="J11" s="363"/>
      <c r="K11" s="240"/>
    </row>
    <row r="12" spans="2:1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pans="2:11" ht="15" customHeight="1">
      <c r="B13" s="243"/>
      <c r="C13" s="244"/>
      <c r="D13" s="245" t="s">
        <v>606</v>
      </c>
      <c r="E13" s="242"/>
      <c r="F13" s="242"/>
      <c r="G13" s="242"/>
      <c r="H13" s="242"/>
      <c r="I13" s="242"/>
      <c r="J13" s="242"/>
      <c r="K13" s="240"/>
    </row>
    <row r="14" spans="2:1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pans="2:11" ht="15" customHeight="1">
      <c r="B15" s="243"/>
      <c r="C15" s="244"/>
      <c r="D15" s="363" t="s">
        <v>607</v>
      </c>
      <c r="E15" s="363"/>
      <c r="F15" s="363"/>
      <c r="G15" s="363"/>
      <c r="H15" s="363"/>
      <c r="I15" s="363"/>
      <c r="J15" s="363"/>
      <c r="K15" s="240"/>
    </row>
    <row r="16" spans="2:11" ht="15" customHeight="1">
      <c r="B16" s="243"/>
      <c r="C16" s="244"/>
      <c r="D16" s="363" t="s">
        <v>608</v>
      </c>
      <c r="E16" s="363"/>
      <c r="F16" s="363"/>
      <c r="G16" s="363"/>
      <c r="H16" s="363"/>
      <c r="I16" s="363"/>
      <c r="J16" s="363"/>
      <c r="K16" s="240"/>
    </row>
    <row r="17" spans="2:11" ht="15" customHeight="1">
      <c r="B17" s="243"/>
      <c r="C17" s="244"/>
      <c r="D17" s="363" t="s">
        <v>609</v>
      </c>
      <c r="E17" s="363"/>
      <c r="F17" s="363"/>
      <c r="G17" s="363"/>
      <c r="H17" s="363"/>
      <c r="I17" s="363"/>
      <c r="J17" s="363"/>
      <c r="K17" s="240"/>
    </row>
    <row r="18" spans="2:11" ht="15" customHeight="1">
      <c r="B18" s="243"/>
      <c r="C18" s="244"/>
      <c r="D18" s="244"/>
      <c r="E18" s="246" t="s">
        <v>83</v>
      </c>
      <c r="F18" s="363" t="s">
        <v>610</v>
      </c>
      <c r="G18" s="363"/>
      <c r="H18" s="363"/>
      <c r="I18" s="363"/>
      <c r="J18" s="363"/>
      <c r="K18" s="240"/>
    </row>
    <row r="19" spans="2:11" ht="15" customHeight="1">
      <c r="B19" s="243"/>
      <c r="C19" s="244"/>
      <c r="D19" s="244"/>
      <c r="E19" s="246" t="s">
        <v>611</v>
      </c>
      <c r="F19" s="363" t="s">
        <v>612</v>
      </c>
      <c r="G19" s="363"/>
      <c r="H19" s="363"/>
      <c r="I19" s="363"/>
      <c r="J19" s="363"/>
      <c r="K19" s="240"/>
    </row>
    <row r="20" spans="2:11" ht="15" customHeight="1">
      <c r="B20" s="243"/>
      <c r="C20" s="244"/>
      <c r="D20" s="244"/>
      <c r="E20" s="246" t="s">
        <v>613</v>
      </c>
      <c r="F20" s="363" t="s">
        <v>614</v>
      </c>
      <c r="G20" s="363"/>
      <c r="H20" s="363"/>
      <c r="I20" s="363"/>
      <c r="J20" s="363"/>
      <c r="K20" s="240"/>
    </row>
    <row r="21" spans="2:11" ht="15" customHeight="1">
      <c r="B21" s="243"/>
      <c r="C21" s="244"/>
      <c r="D21" s="244"/>
      <c r="E21" s="246" t="s">
        <v>88</v>
      </c>
      <c r="F21" s="363" t="s">
        <v>615</v>
      </c>
      <c r="G21" s="363"/>
      <c r="H21" s="363"/>
      <c r="I21" s="363"/>
      <c r="J21" s="363"/>
      <c r="K21" s="240"/>
    </row>
    <row r="22" spans="2:11" ht="15" customHeight="1">
      <c r="B22" s="243"/>
      <c r="C22" s="244"/>
      <c r="D22" s="244"/>
      <c r="E22" s="246" t="s">
        <v>616</v>
      </c>
      <c r="F22" s="363" t="s">
        <v>617</v>
      </c>
      <c r="G22" s="363"/>
      <c r="H22" s="363"/>
      <c r="I22" s="363"/>
      <c r="J22" s="363"/>
      <c r="K22" s="240"/>
    </row>
    <row r="23" spans="2:11" ht="15" customHeight="1">
      <c r="B23" s="243"/>
      <c r="C23" s="244"/>
      <c r="D23" s="244"/>
      <c r="E23" s="246" t="s">
        <v>618</v>
      </c>
      <c r="F23" s="363" t="s">
        <v>619</v>
      </c>
      <c r="G23" s="363"/>
      <c r="H23" s="363"/>
      <c r="I23" s="363"/>
      <c r="J23" s="363"/>
      <c r="K23" s="240"/>
    </row>
    <row r="24" spans="2:1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pans="2:11" ht="15" customHeight="1">
      <c r="B25" s="243"/>
      <c r="C25" s="363" t="s">
        <v>620</v>
      </c>
      <c r="D25" s="363"/>
      <c r="E25" s="363"/>
      <c r="F25" s="363"/>
      <c r="G25" s="363"/>
      <c r="H25" s="363"/>
      <c r="I25" s="363"/>
      <c r="J25" s="363"/>
      <c r="K25" s="240"/>
    </row>
    <row r="26" spans="2:11" ht="15" customHeight="1">
      <c r="B26" s="243"/>
      <c r="C26" s="363" t="s">
        <v>621</v>
      </c>
      <c r="D26" s="363"/>
      <c r="E26" s="363"/>
      <c r="F26" s="363"/>
      <c r="G26" s="363"/>
      <c r="H26" s="363"/>
      <c r="I26" s="363"/>
      <c r="J26" s="363"/>
      <c r="K26" s="240"/>
    </row>
    <row r="27" spans="2:11" ht="15" customHeight="1">
      <c r="B27" s="243"/>
      <c r="C27" s="242"/>
      <c r="D27" s="363" t="s">
        <v>622</v>
      </c>
      <c r="E27" s="363"/>
      <c r="F27" s="363"/>
      <c r="G27" s="363"/>
      <c r="H27" s="363"/>
      <c r="I27" s="363"/>
      <c r="J27" s="363"/>
      <c r="K27" s="240"/>
    </row>
    <row r="28" spans="2:11" ht="15" customHeight="1">
      <c r="B28" s="243"/>
      <c r="C28" s="244"/>
      <c r="D28" s="363" t="s">
        <v>623</v>
      </c>
      <c r="E28" s="363"/>
      <c r="F28" s="363"/>
      <c r="G28" s="363"/>
      <c r="H28" s="363"/>
      <c r="I28" s="363"/>
      <c r="J28" s="363"/>
      <c r="K28" s="240"/>
    </row>
    <row r="29" spans="2:1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pans="2:11" ht="15" customHeight="1">
      <c r="B30" s="243"/>
      <c r="C30" s="244"/>
      <c r="D30" s="363" t="s">
        <v>624</v>
      </c>
      <c r="E30" s="363"/>
      <c r="F30" s="363"/>
      <c r="G30" s="363"/>
      <c r="H30" s="363"/>
      <c r="I30" s="363"/>
      <c r="J30" s="363"/>
      <c r="K30" s="240"/>
    </row>
    <row r="31" spans="2:11" ht="15" customHeight="1">
      <c r="B31" s="243"/>
      <c r="C31" s="244"/>
      <c r="D31" s="363" t="s">
        <v>625</v>
      </c>
      <c r="E31" s="363"/>
      <c r="F31" s="363"/>
      <c r="G31" s="363"/>
      <c r="H31" s="363"/>
      <c r="I31" s="363"/>
      <c r="J31" s="363"/>
      <c r="K31" s="240"/>
    </row>
    <row r="32" spans="2:1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pans="2:11" ht="15" customHeight="1">
      <c r="B33" s="243"/>
      <c r="C33" s="244"/>
      <c r="D33" s="363" t="s">
        <v>626</v>
      </c>
      <c r="E33" s="363"/>
      <c r="F33" s="363"/>
      <c r="G33" s="363"/>
      <c r="H33" s="363"/>
      <c r="I33" s="363"/>
      <c r="J33" s="363"/>
      <c r="K33" s="240"/>
    </row>
    <row r="34" spans="2:11" ht="15" customHeight="1">
      <c r="B34" s="243"/>
      <c r="C34" s="244"/>
      <c r="D34" s="363" t="s">
        <v>627</v>
      </c>
      <c r="E34" s="363"/>
      <c r="F34" s="363"/>
      <c r="G34" s="363"/>
      <c r="H34" s="363"/>
      <c r="I34" s="363"/>
      <c r="J34" s="363"/>
      <c r="K34" s="240"/>
    </row>
    <row r="35" spans="2:11" ht="15" customHeight="1">
      <c r="B35" s="243"/>
      <c r="C35" s="244"/>
      <c r="D35" s="363" t="s">
        <v>628</v>
      </c>
      <c r="E35" s="363"/>
      <c r="F35" s="363"/>
      <c r="G35" s="363"/>
      <c r="H35" s="363"/>
      <c r="I35" s="363"/>
      <c r="J35" s="363"/>
      <c r="K35" s="240"/>
    </row>
    <row r="36" spans="2:11" ht="15" customHeight="1">
      <c r="B36" s="243"/>
      <c r="C36" s="244"/>
      <c r="D36" s="242"/>
      <c r="E36" s="245" t="s">
        <v>108</v>
      </c>
      <c r="F36" s="242"/>
      <c r="G36" s="363" t="s">
        <v>629</v>
      </c>
      <c r="H36" s="363"/>
      <c r="I36" s="363"/>
      <c r="J36" s="363"/>
      <c r="K36" s="240"/>
    </row>
    <row r="37" spans="2:11" ht="30.75" customHeight="1">
      <c r="B37" s="243"/>
      <c r="C37" s="244"/>
      <c r="D37" s="242"/>
      <c r="E37" s="245" t="s">
        <v>630</v>
      </c>
      <c r="F37" s="242"/>
      <c r="G37" s="363" t="s">
        <v>631</v>
      </c>
      <c r="H37" s="363"/>
      <c r="I37" s="363"/>
      <c r="J37" s="363"/>
      <c r="K37" s="240"/>
    </row>
    <row r="38" spans="2:11" ht="15" customHeight="1">
      <c r="B38" s="243"/>
      <c r="C38" s="244"/>
      <c r="D38" s="242"/>
      <c r="E38" s="245" t="s">
        <v>57</v>
      </c>
      <c r="F38" s="242"/>
      <c r="G38" s="363" t="s">
        <v>632</v>
      </c>
      <c r="H38" s="363"/>
      <c r="I38" s="363"/>
      <c r="J38" s="363"/>
      <c r="K38" s="240"/>
    </row>
    <row r="39" spans="2:11" ht="15" customHeight="1">
      <c r="B39" s="243"/>
      <c r="C39" s="244"/>
      <c r="D39" s="242"/>
      <c r="E39" s="245" t="s">
        <v>58</v>
      </c>
      <c r="F39" s="242"/>
      <c r="G39" s="363" t="s">
        <v>633</v>
      </c>
      <c r="H39" s="363"/>
      <c r="I39" s="363"/>
      <c r="J39" s="363"/>
      <c r="K39" s="240"/>
    </row>
    <row r="40" spans="2:11" ht="15" customHeight="1">
      <c r="B40" s="243"/>
      <c r="C40" s="244"/>
      <c r="D40" s="242"/>
      <c r="E40" s="245" t="s">
        <v>109</v>
      </c>
      <c r="F40" s="242"/>
      <c r="G40" s="363" t="s">
        <v>634</v>
      </c>
      <c r="H40" s="363"/>
      <c r="I40" s="363"/>
      <c r="J40" s="363"/>
      <c r="K40" s="240"/>
    </row>
    <row r="41" spans="2:11" ht="15" customHeight="1">
      <c r="B41" s="243"/>
      <c r="C41" s="244"/>
      <c r="D41" s="242"/>
      <c r="E41" s="245" t="s">
        <v>110</v>
      </c>
      <c r="F41" s="242"/>
      <c r="G41" s="363" t="s">
        <v>635</v>
      </c>
      <c r="H41" s="363"/>
      <c r="I41" s="363"/>
      <c r="J41" s="363"/>
      <c r="K41" s="240"/>
    </row>
    <row r="42" spans="2:11" ht="15" customHeight="1">
      <c r="B42" s="243"/>
      <c r="C42" s="244"/>
      <c r="D42" s="242"/>
      <c r="E42" s="245" t="s">
        <v>636</v>
      </c>
      <c r="F42" s="242"/>
      <c r="G42" s="363" t="s">
        <v>637</v>
      </c>
      <c r="H42" s="363"/>
      <c r="I42" s="363"/>
      <c r="J42" s="363"/>
      <c r="K42" s="240"/>
    </row>
    <row r="43" spans="2:11" ht="15" customHeight="1">
      <c r="B43" s="243"/>
      <c r="C43" s="244"/>
      <c r="D43" s="242"/>
      <c r="E43" s="245"/>
      <c r="F43" s="242"/>
      <c r="G43" s="363" t="s">
        <v>638</v>
      </c>
      <c r="H43" s="363"/>
      <c r="I43" s="363"/>
      <c r="J43" s="363"/>
      <c r="K43" s="240"/>
    </row>
    <row r="44" spans="2:11" ht="15" customHeight="1">
      <c r="B44" s="243"/>
      <c r="C44" s="244"/>
      <c r="D44" s="242"/>
      <c r="E44" s="245" t="s">
        <v>639</v>
      </c>
      <c r="F44" s="242"/>
      <c r="G44" s="363" t="s">
        <v>640</v>
      </c>
      <c r="H44" s="363"/>
      <c r="I44" s="363"/>
      <c r="J44" s="363"/>
      <c r="K44" s="240"/>
    </row>
    <row r="45" spans="2:11" ht="15" customHeight="1">
      <c r="B45" s="243"/>
      <c r="C45" s="244"/>
      <c r="D45" s="242"/>
      <c r="E45" s="245" t="s">
        <v>112</v>
      </c>
      <c r="F45" s="242"/>
      <c r="G45" s="363" t="s">
        <v>641</v>
      </c>
      <c r="H45" s="363"/>
      <c r="I45" s="363"/>
      <c r="J45" s="363"/>
      <c r="K45" s="240"/>
    </row>
    <row r="46" spans="2:1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pans="2:11" ht="15" customHeight="1">
      <c r="B47" s="243"/>
      <c r="C47" s="244"/>
      <c r="D47" s="363" t="s">
        <v>642</v>
      </c>
      <c r="E47" s="363"/>
      <c r="F47" s="363"/>
      <c r="G47" s="363"/>
      <c r="H47" s="363"/>
      <c r="I47" s="363"/>
      <c r="J47" s="363"/>
      <c r="K47" s="240"/>
    </row>
    <row r="48" spans="2:11" ht="15" customHeight="1">
      <c r="B48" s="243"/>
      <c r="C48" s="244"/>
      <c r="D48" s="244"/>
      <c r="E48" s="363" t="s">
        <v>643</v>
      </c>
      <c r="F48" s="363"/>
      <c r="G48" s="363"/>
      <c r="H48" s="363"/>
      <c r="I48" s="363"/>
      <c r="J48" s="363"/>
      <c r="K48" s="240"/>
    </row>
    <row r="49" spans="2:11" ht="15" customHeight="1">
      <c r="B49" s="243"/>
      <c r="C49" s="244"/>
      <c r="D49" s="244"/>
      <c r="E49" s="363" t="s">
        <v>644</v>
      </c>
      <c r="F49" s="363"/>
      <c r="G49" s="363"/>
      <c r="H49" s="363"/>
      <c r="I49" s="363"/>
      <c r="J49" s="363"/>
      <c r="K49" s="240"/>
    </row>
    <row r="50" spans="2:11" ht="15" customHeight="1">
      <c r="B50" s="243"/>
      <c r="C50" s="244"/>
      <c r="D50" s="244"/>
      <c r="E50" s="363" t="s">
        <v>645</v>
      </c>
      <c r="F50" s="363"/>
      <c r="G50" s="363"/>
      <c r="H50" s="363"/>
      <c r="I50" s="363"/>
      <c r="J50" s="363"/>
      <c r="K50" s="240"/>
    </row>
    <row r="51" spans="2:11" ht="15" customHeight="1">
      <c r="B51" s="243"/>
      <c r="C51" s="244"/>
      <c r="D51" s="363" t="s">
        <v>646</v>
      </c>
      <c r="E51" s="363"/>
      <c r="F51" s="363"/>
      <c r="G51" s="363"/>
      <c r="H51" s="363"/>
      <c r="I51" s="363"/>
      <c r="J51" s="363"/>
      <c r="K51" s="240"/>
    </row>
    <row r="52" spans="2:11" ht="25.5" customHeight="1">
      <c r="B52" s="239"/>
      <c r="C52" s="365" t="s">
        <v>647</v>
      </c>
      <c r="D52" s="365"/>
      <c r="E52" s="365"/>
      <c r="F52" s="365"/>
      <c r="G52" s="365"/>
      <c r="H52" s="365"/>
      <c r="I52" s="365"/>
      <c r="J52" s="365"/>
      <c r="K52" s="240"/>
    </row>
    <row r="53" spans="2:11" ht="5.25" customHeight="1">
      <c r="B53" s="239"/>
      <c r="C53" s="241"/>
      <c r="D53" s="241"/>
      <c r="E53" s="241"/>
      <c r="F53" s="241"/>
      <c r="G53" s="241"/>
      <c r="H53" s="241"/>
      <c r="I53" s="241"/>
      <c r="J53" s="241"/>
      <c r="K53" s="240"/>
    </row>
    <row r="54" spans="2:11" ht="15" customHeight="1">
      <c r="B54" s="239"/>
      <c r="C54" s="363" t="s">
        <v>648</v>
      </c>
      <c r="D54" s="363"/>
      <c r="E54" s="363"/>
      <c r="F54" s="363"/>
      <c r="G54" s="363"/>
      <c r="H54" s="363"/>
      <c r="I54" s="363"/>
      <c r="J54" s="363"/>
      <c r="K54" s="240"/>
    </row>
    <row r="55" spans="2:11" ht="15" customHeight="1">
      <c r="B55" s="239"/>
      <c r="C55" s="363" t="s">
        <v>649</v>
      </c>
      <c r="D55" s="363"/>
      <c r="E55" s="363"/>
      <c r="F55" s="363"/>
      <c r="G55" s="363"/>
      <c r="H55" s="363"/>
      <c r="I55" s="363"/>
      <c r="J55" s="363"/>
      <c r="K55" s="240"/>
    </row>
    <row r="56" spans="2:11" ht="12.75" customHeight="1">
      <c r="B56" s="239"/>
      <c r="C56" s="242"/>
      <c r="D56" s="242"/>
      <c r="E56" s="242"/>
      <c r="F56" s="242"/>
      <c r="G56" s="242"/>
      <c r="H56" s="242"/>
      <c r="I56" s="242"/>
      <c r="J56" s="242"/>
      <c r="K56" s="240"/>
    </row>
    <row r="57" spans="2:11" ht="15" customHeight="1">
      <c r="B57" s="239"/>
      <c r="C57" s="363" t="s">
        <v>650</v>
      </c>
      <c r="D57" s="363"/>
      <c r="E57" s="363"/>
      <c r="F57" s="363"/>
      <c r="G57" s="363"/>
      <c r="H57" s="363"/>
      <c r="I57" s="363"/>
      <c r="J57" s="363"/>
      <c r="K57" s="240"/>
    </row>
    <row r="58" spans="2:11" ht="15" customHeight="1">
      <c r="B58" s="239"/>
      <c r="C58" s="244"/>
      <c r="D58" s="363" t="s">
        <v>651</v>
      </c>
      <c r="E58" s="363"/>
      <c r="F58" s="363"/>
      <c r="G58" s="363"/>
      <c r="H58" s="363"/>
      <c r="I58" s="363"/>
      <c r="J58" s="363"/>
      <c r="K58" s="240"/>
    </row>
    <row r="59" spans="2:11" ht="15" customHeight="1">
      <c r="B59" s="239"/>
      <c r="C59" s="244"/>
      <c r="D59" s="363" t="s">
        <v>652</v>
      </c>
      <c r="E59" s="363"/>
      <c r="F59" s="363"/>
      <c r="G59" s="363"/>
      <c r="H59" s="363"/>
      <c r="I59" s="363"/>
      <c r="J59" s="363"/>
      <c r="K59" s="240"/>
    </row>
    <row r="60" spans="2:11" ht="15" customHeight="1">
      <c r="B60" s="239"/>
      <c r="C60" s="244"/>
      <c r="D60" s="363" t="s">
        <v>653</v>
      </c>
      <c r="E60" s="363"/>
      <c r="F60" s="363"/>
      <c r="G60" s="363"/>
      <c r="H60" s="363"/>
      <c r="I60" s="363"/>
      <c r="J60" s="363"/>
      <c r="K60" s="240"/>
    </row>
    <row r="61" spans="2:11" ht="15" customHeight="1">
      <c r="B61" s="239"/>
      <c r="C61" s="244"/>
      <c r="D61" s="363" t="s">
        <v>654</v>
      </c>
      <c r="E61" s="363"/>
      <c r="F61" s="363"/>
      <c r="G61" s="363"/>
      <c r="H61" s="363"/>
      <c r="I61" s="363"/>
      <c r="J61" s="363"/>
      <c r="K61" s="240"/>
    </row>
    <row r="62" spans="2:11" ht="15" customHeight="1">
      <c r="B62" s="239"/>
      <c r="C62" s="244"/>
      <c r="D62" s="366" t="s">
        <v>655</v>
      </c>
      <c r="E62" s="366"/>
      <c r="F62" s="366"/>
      <c r="G62" s="366"/>
      <c r="H62" s="366"/>
      <c r="I62" s="366"/>
      <c r="J62" s="366"/>
      <c r="K62" s="240"/>
    </row>
    <row r="63" spans="2:11" ht="15" customHeight="1">
      <c r="B63" s="239"/>
      <c r="C63" s="244"/>
      <c r="D63" s="363" t="s">
        <v>656</v>
      </c>
      <c r="E63" s="363"/>
      <c r="F63" s="363"/>
      <c r="G63" s="363"/>
      <c r="H63" s="363"/>
      <c r="I63" s="363"/>
      <c r="J63" s="363"/>
      <c r="K63" s="240"/>
    </row>
    <row r="64" spans="2:11" ht="12.75" customHeight="1">
      <c r="B64" s="239"/>
      <c r="C64" s="244"/>
      <c r="D64" s="244"/>
      <c r="E64" s="247"/>
      <c r="F64" s="244"/>
      <c r="G64" s="244"/>
      <c r="H64" s="244"/>
      <c r="I64" s="244"/>
      <c r="J64" s="244"/>
      <c r="K64" s="240"/>
    </row>
    <row r="65" spans="2:11" ht="15" customHeight="1">
      <c r="B65" s="239"/>
      <c r="C65" s="244"/>
      <c r="D65" s="363" t="s">
        <v>657</v>
      </c>
      <c r="E65" s="363"/>
      <c r="F65" s="363"/>
      <c r="G65" s="363"/>
      <c r="H65" s="363"/>
      <c r="I65" s="363"/>
      <c r="J65" s="363"/>
      <c r="K65" s="240"/>
    </row>
    <row r="66" spans="2:11" ht="15" customHeight="1">
      <c r="B66" s="239"/>
      <c r="C66" s="244"/>
      <c r="D66" s="366" t="s">
        <v>658</v>
      </c>
      <c r="E66" s="366"/>
      <c r="F66" s="366"/>
      <c r="G66" s="366"/>
      <c r="H66" s="366"/>
      <c r="I66" s="366"/>
      <c r="J66" s="366"/>
      <c r="K66" s="240"/>
    </row>
    <row r="67" spans="2:11" ht="15" customHeight="1">
      <c r="B67" s="239"/>
      <c r="C67" s="244"/>
      <c r="D67" s="363" t="s">
        <v>659</v>
      </c>
      <c r="E67" s="363"/>
      <c r="F67" s="363"/>
      <c r="G67" s="363"/>
      <c r="H67" s="363"/>
      <c r="I67" s="363"/>
      <c r="J67" s="363"/>
      <c r="K67" s="240"/>
    </row>
    <row r="68" spans="2:11" ht="15" customHeight="1">
      <c r="B68" s="239"/>
      <c r="C68" s="244"/>
      <c r="D68" s="363" t="s">
        <v>660</v>
      </c>
      <c r="E68" s="363"/>
      <c r="F68" s="363"/>
      <c r="G68" s="363"/>
      <c r="H68" s="363"/>
      <c r="I68" s="363"/>
      <c r="J68" s="363"/>
      <c r="K68" s="240"/>
    </row>
    <row r="69" spans="2:11" ht="15" customHeight="1">
      <c r="B69" s="239"/>
      <c r="C69" s="244"/>
      <c r="D69" s="363" t="s">
        <v>661</v>
      </c>
      <c r="E69" s="363"/>
      <c r="F69" s="363"/>
      <c r="G69" s="363"/>
      <c r="H69" s="363"/>
      <c r="I69" s="363"/>
      <c r="J69" s="363"/>
      <c r="K69" s="240"/>
    </row>
    <row r="70" spans="2:11" ht="15" customHeight="1">
      <c r="B70" s="239"/>
      <c r="C70" s="244"/>
      <c r="D70" s="363" t="s">
        <v>662</v>
      </c>
      <c r="E70" s="363"/>
      <c r="F70" s="363"/>
      <c r="G70" s="363"/>
      <c r="H70" s="363"/>
      <c r="I70" s="363"/>
      <c r="J70" s="363"/>
      <c r="K70" s="240"/>
    </row>
    <row r="71" spans="2:1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pans="2:1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pans="2:1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pans="2:11" ht="45" customHeight="1">
      <c r="B75" s="256"/>
      <c r="C75" s="364" t="s">
        <v>663</v>
      </c>
      <c r="D75" s="364"/>
      <c r="E75" s="364"/>
      <c r="F75" s="364"/>
      <c r="G75" s="364"/>
      <c r="H75" s="364"/>
      <c r="I75" s="364"/>
      <c r="J75" s="364"/>
      <c r="K75" s="257"/>
    </row>
    <row r="76" spans="2:11" ht="17.25" customHeight="1">
      <c r="B76" s="256"/>
      <c r="C76" s="258" t="s">
        <v>664</v>
      </c>
      <c r="D76" s="258"/>
      <c r="E76" s="258"/>
      <c r="F76" s="258" t="s">
        <v>665</v>
      </c>
      <c r="G76" s="259"/>
      <c r="H76" s="258" t="s">
        <v>58</v>
      </c>
      <c r="I76" s="258" t="s">
        <v>61</v>
      </c>
      <c r="J76" s="258" t="s">
        <v>666</v>
      </c>
      <c r="K76" s="257"/>
    </row>
    <row r="77" spans="2:11" ht="17.25" customHeight="1">
      <c r="B77" s="256"/>
      <c r="C77" s="260" t="s">
        <v>667</v>
      </c>
      <c r="D77" s="260"/>
      <c r="E77" s="260"/>
      <c r="F77" s="261" t="s">
        <v>668</v>
      </c>
      <c r="G77" s="262"/>
      <c r="H77" s="260"/>
      <c r="I77" s="260"/>
      <c r="J77" s="260" t="s">
        <v>669</v>
      </c>
      <c r="K77" s="257"/>
    </row>
    <row r="78" spans="2:11" ht="5.25" customHeight="1">
      <c r="B78" s="256"/>
      <c r="C78" s="263"/>
      <c r="D78" s="263"/>
      <c r="E78" s="263"/>
      <c r="F78" s="263"/>
      <c r="G78" s="264"/>
      <c r="H78" s="263"/>
      <c r="I78" s="263"/>
      <c r="J78" s="263"/>
      <c r="K78" s="257"/>
    </row>
    <row r="79" spans="2:11" ht="15" customHeight="1">
      <c r="B79" s="256"/>
      <c r="C79" s="245" t="s">
        <v>57</v>
      </c>
      <c r="D79" s="263"/>
      <c r="E79" s="263"/>
      <c r="F79" s="265" t="s">
        <v>670</v>
      </c>
      <c r="G79" s="264"/>
      <c r="H79" s="245" t="s">
        <v>671</v>
      </c>
      <c r="I79" s="245" t="s">
        <v>672</v>
      </c>
      <c r="J79" s="245">
        <v>20</v>
      </c>
      <c r="K79" s="257"/>
    </row>
    <row r="80" spans="2:11" ht="15" customHeight="1">
      <c r="B80" s="256"/>
      <c r="C80" s="245" t="s">
        <v>673</v>
      </c>
      <c r="D80" s="245"/>
      <c r="E80" s="245"/>
      <c r="F80" s="265" t="s">
        <v>670</v>
      </c>
      <c r="G80" s="264"/>
      <c r="H80" s="245" t="s">
        <v>674</v>
      </c>
      <c r="I80" s="245" t="s">
        <v>672</v>
      </c>
      <c r="J80" s="245">
        <v>120</v>
      </c>
      <c r="K80" s="257"/>
    </row>
    <row r="81" spans="2:11" ht="15" customHeight="1">
      <c r="B81" s="266"/>
      <c r="C81" s="245" t="s">
        <v>675</v>
      </c>
      <c r="D81" s="245"/>
      <c r="E81" s="245"/>
      <c r="F81" s="265" t="s">
        <v>676</v>
      </c>
      <c r="G81" s="264"/>
      <c r="H81" s="245" t="s">
        <v>677</v>
      </c>
      <c r="I81" s="245" t="s">
        <v>672</v>
      </c>
      <c r="J81" s="245">
        <v>50</v>
      </c>
      <c r="K81" s="257"/>
    </row>
    <row r="82" spans="2:11" ht="15" customHeight="1">
      <c r="B82" s="266"/>
      <c r="C82" s="245" t="s">
        <v>678</v>
      </c>
      <c r="D82" s="245"/>
      <c r="E82" s="245"/>
      <c r="F82" s="265" t="s">
        <v>670</v>
      </c>
      <c r="G82" s="264"/>
      <c r="H82" s="245" t="s">
        <v>679</v>
      </c>
      <c r="I82" s="245" t="s">
        <v>680</v>
      </c>
      <c r="J82" s="245"/>
      <c r="K82" s="257"/>
    </row>
    <row r="83" spans="2:11" ht="15" customHeight="1">
      <c r="B83" s="266"/>
      <c r="C83" s="267" t="s">
        <v>681</v>
      </c>
      <c r="D83" s="267"/>
      <c r="E83" s="267"/>
      <c r="F83" s="268" t="s">
        <v>676</v>
      </c>
      <c r="G83" s="267"/>
      <c r="H83" s="267" t="s">
        <v>682</v>
      </c>
      <c r="I83" s="267" t="s">
        <v>672</v>
      </c>
      <c r="J83" s="267">
        <v>15</v>
      </c>
      <c r="K83" s="257"/>
    </row>
    <row r="84" spans="2:11" ht="15" customHeight="1">
      <c r="B84" s="266"/>
      <c r="C84" s="267" t="s">
        <v>683</v>
      </c>
      <c r="D84" s="267"/>
      <c r="E84" s="267"/>
      <c r="F84" s="268" t="s">
        <v>676</v>
      </c>
      <c r="G84" s="267"/>
      <c r="H84" s="267" t="s">
        <v>684</v>
      </c>
      <c r="I84" s="267" t="s">
        <v>672</v>
      </c>
      <c r="J84" s="267">
        <v>15</v>
      </c>
      <c r="K84" s="257"/>
    </row>
    <row r="85" spans="2:11" ht="15" customHeight="1">
      <c r="B85" s="266"/>
      <c r="C85" s="267" t="s">
        <v>685</v>
      </c>
      <c r="D85" s="267"/>
      <c r="E85" s="267"/>
      <c r="F85" s="268" t="s">
        <v>676</v>
      </c>
      <c r="G85" s="267"/>
      <c r="H85" s="267" t="s">
        <v>686</v>
      </c>
      <c r="I85" s="267" t="s">
        <v>672</v>
      </c>
      <c r="J85" s="267">
        <v>20</v>
      </c>
      <c r="K85" s="257"/>
    </row>
    <row r="86" spans="2:11" ht="15" customHeight="1">
      <c r="B86" s="266"/>
      <c r="C86" s="267" t="s">
        <v>687</v>
      </c>
      <c r="D86" s="267"/>
      <c r="E86" s="267"/>
      <c r="F86" s="268" t="s">
        <v>676</v>
      </c>
      <c r="G86" s="267"/>
      <c r="H86" s="267" t="s">
        <v>688</v>
      </c>
      <c r="I86" s="267" t="s">
        <v>672</v>
      </c>
      <c r="J86" s="267">
        <v>20</v>
      </c>
      <c r="K86" s="257"/>
    </row>
    <row r="87" spans="2:11" ht="15" customHeight="1">
      <c r="B87" s="266"/>
      <c r="C87" s="245" t="s">
        <v>689</v>
      </c>
      <c r="D87" s="245"/>
      <c r="E87" s="245"/>
      <c r="F87" s="265" t="s">
        <v>676</v>
      </c>
      <c r="G87" s="264"/>
      <c r="H87" s="245" t="s">
        <v>690</v>
      </c>
      <c r="I87" s="245" t="s">
        <v>672</v>
      </c>
      <c r="J87" s="245">
        <v>50</v>
      </c>
      <c r="K87" s="257"/>
    </row>
    <row r="88" spans="2:11" ht="15" customHeight="1">
      <c r="B88" s="266"/>
      <c r="C88" s="245" t="s">
        <v>691</v>
      </c>
      <c r="D88" s="245"/>
      <c r="E88" s="245"/>
      <c r="F88" s="265" t="s">
        <v>676</v>
      </c>
      <c r="G88" s="264"/>
      <c r="H88" s="245" t="s">
        <v>692</v>
      </c>
      <c r="I88" s="245" t="s">
        <v>672</v>
      </c>
      <c r="J88" s="245">
        <v>20</v>
      </c>
      <c r="K88" s="257"/>
    </row>
    <row r="89" spans="2:11" ht="15" customHeight="1">
      <c r="B89" s="266"/>
      <c r="C89" s="245" t="s">
        <v>693</v>
      </c>
      <c r="D89" s="245"/>
      <c r="E89" s="245"/>
      <c r="F89" s="265" t="s">
        <v>676</v>
      </c>
      <c r="G89" s="264"/>
      <c r="H89" s="245" t="s">
        <v>694</v>
      </c>
      <c r="I89" s="245" t="s">
        <v>672</v>
      </c>
      <c r="J89" s="245">
        <v>20</v>
      </c>
      <c r="K89" s="257"/>
    </row>
    <row r="90" spans="2:11" ht="15" customHeight="1">
      <c r="B90" s="266"/>
      <c r="C90" s="245" t="s">
        <v>695</v>
      </c>
      <c r="D90" s="245"/>
      <c r="E90" s="245"/>
      <c r="F90" s="265" t="s">
        <v>676</v>
      </c>
      <c r="G90" s="264"/>
      <c r="H90" s="245" t="s">
        <v>696</v>
      </c>
      <c r="I90" s="245" t="s">
        <v>672</v>
      </c>
      <c r="J90" s="245">
        <v>50</v>
      </c>
      <c r="K90" s="257"/>
    </row>
    <row r="91" spans="2:11" ht="15" customHeight="1">
      <c r="B91" s="266"/>
      <c r="C91" s="245" t="s">
        <v>697</v>
      </c>
      <c r="D91" s="245"/>
      <c r="E91" s="245"/>
      <c r="F91" s="265" t="s">
        <v>676</v>
      </c>
      <c r="G91" s="264"/>
      <c r="H91" s="245" t="s">
        <v>697</v>
      </c>
      <c r="I91" s="245" t="s">
        <v>672</v>
      </c>
      <c r="J91" s="245">
        <v>50</v>
      </c>
      <c r="K91" s="257"/>
    </row>
    <row r="92" spans="2:11" ht="15" customHeight="1">
      <c r="B92" s="266"/>
      <c r="C92" s="245" t="s">
        <v>698</v>
      </c>
      <c r="D92" s="245"/>
      <c r="E92" s="245"/>
      <c r="F92" s="265" t="s">
        <v>676</v>
      </c>
      <c r="G92" s="264"/>
      <c r="H92" s="245" t="s">
        <v>699</v>
      </c>
      <c r="I92" s="245" t="s">
        <v>672</v>
      </c>
      <c r="J92" s="245">
        <v>255</v>
      </c>
      <c r="K92" s="257"/>
    </row>
    <row r="93" spans="2:11" ht="15" customHeight="1">
      <c r="B93" s="266"/>
      <c r="C93" s="245" t="s">
        <v>700</v>
      </c>
      <c r="D93" s="245"/>
      <c r="E93" s="245"/>
      <c r="F93" s="265" t="s">
        <v>670</v>
      </c>
      <c r="G93" s="264"/>
      <c r="H93" s="245" t="s">
        <v>701</v>
      </c>
      <c r="I93" s="245" t="s">
        <v>702</v>
      </c>
      <c r="J93" s="245"/>
      <c r="K93" s="257"/>
    </row>
    <row r="94" spans="2:11" ht="15" customHeight="1">
      <c r="B94" s="266"/>
      <c r="C94" s="245" t="s">
        <v>703</v>
      </c>
      <c r="D94" s="245"/>
      <c r="E94" s="245"/>
      <c r="F94" s="265" t="s">
        <v>670</v>
      </c>
      <c r="G94" s="264"/>
      <c r="H94" s="245" t="s">
        <v>704</v>
      </c>
      <c r="I94" s="245" t="s">
        <v>705</v>
      </c>
      <c r="J94" s="245"/>
      <c r="K94" s="257"/>
    </row>
    <row r="95" spans="2:11" ht="15" customHeight="1">
      <c r="B95" s="266"/>
      <c r="C95" s="245" t="s">
        <v>706</v>
      </c>
      <c r="D95" s="245"/>
      <c r="E95" s="245"/>
      <c r="F95" s="265" t="s">
        <v>670</v>
      </c>
      <c r="G95" s="264"/>
      <c r="H95" s="245" t="s">
        <v>706</v>
      </c>
      <c r="I95" s="245" t="s">
        <v>705</v>
      </c>
      <c r="J95" s="245"/>
      <c r="K95" s="257"/>
    </row>
    <row r="96" spans="2:11" ht="15" customHeight="1">
      <c r="B96" s="266"/>
      <c r="C96" s="245" t="s">
        <v>42</v>
      </c>
      <c r="D96" s="245"/>
      <c r="E96" s="245"/>
      <c r="F96" s="265" t="s">
        <v>670</v>
      </c>
      <c r="G96" s="264"/>
      <c r="H96" s="245" t="s">
        <v>707</v>
      </c>
      <c r="I96" s="245" t="s">
        <v>705</v>
      </c>
      <c r="J96" s="245"/>
      <c r="K96" s="257"/>
    </row>
    <row r="97" spans="2:11" ht="15" customHeight="1">
      <c r="B97" s="266"/>
      <c r="C97" s="245" t="s">
        <v>52</v>
      </c>
      <c r="D97" s="245"/>
      <c r="E97" s="245"/>
      <c r="F97" s="265" t="s">
        <v>670</v>
      </c>
      <c r="G97" s="264"/>
      <c r="H97" s="245" t="s">
        <v>708</v>
      </c>
      <c r="I97" s="245" t="s">
        <v>705</v>
      </c>
      <c r="J97" s="245"/>
      <c r="K97" s="257"/>
    </row>
    <row r="98" spans="2:1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pans="2:1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pans="2:1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pans="2:1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pans="2:11" ht="45" customHeight="1">
      <c r="B102" s="256"/>
      <c r="C102" s="364" t="s">
        <v>709</v>
      </c>
      <c r="D102" s="364"/>
      <c r="E102" s="364"/>
      <c r="F102" s="364"/>
      <c r="G102" s="364"/>
      <c r="H102" s="364"/>
      <c r="I102" s="364"/>
      <c r="J102" s="364"/>
      <c r="K102" s="257"/>
    </row>
    <row r="103" spans="2:11" ht="17.25" customHeight="1">
      <c r="B103" s="256"/>
      <c r="C103" s="258" t="s">
        <v>664</v>
      </c>
      <c r="D103" s="258"/>
      <c r="E103" s="258"/>
      <c r="F103" s="258" t="s">
        <v>665</v>
      </c>
      <c r="G103" s="259"/>
      <c r="H103" s="258" t="s">
        <v>58</v>
      </c>
      <c r="I103" s="258" t="s">
        <v>61</v>
      </c>
      <c r="J103" s="258" t="s">
        <v>666</v>
      </c>
      <c r="K103" s="257"/>
    </row>
    <row r="104" spans="2:11" ht="17.25" customHeight="1">
      <c r="B104" s="256"/>
      <c r="C104" s="260" t="s">
        <v>667</v>
      </c>
      <c r="D104" s="260"/>
      <c r="E104" s="260"/>
      <c r="F104" s="261" t="s">
        <v>668</v>
      </c>
      <c r="G104" s="262"/>
      <c r="H104" s="260"/>
      <c r="I104" s="260"/>
      <c r="J104" s="260" t="s">
        <v>669</v>
      </c>
      <c r="K104" s="257"/>
    </row>
    <row r="105" spans="2:11" ht="5.25" customHeight="1">
      <c r="B105" s="256"/>
      <c r="C105" s="258"/>
      <c r="D105" s="258"/>
      <c r="E105" s="258"/>
      <c r="F105" s="258"/>
      <c r="G105" s="274"/>
      <c r="H105" s="258"/>
      <c r="I105" s="258"/>
      <c r="J105" s="258"/>
      <c r="K105" s="257"/>
    </row>
    <row r="106" spans="2:11" ht="15" customHeight="1">
      <c r="B106" s="256"/>
      <c r="C106" s="245" t="s">
        <v>57</v>
      </c>
      <c r="D106" s="263"/>
      <c r="E106" s="263"/>
      <c r="F106" s="265" t="s">
        <v>670</v>
      </c>
      <c r="G106" s="274"/>
      <c r="H106" s="245" t="s">
        <v>710</v>
      </c>
      <c r="I106" s="245" t="s">
        <v>672</v>
      </c>
      <c r="J106" s="245">
        <v>20</v>
      </c>
      <c r="K106" s="257"/>
    </row>
    <row r="107" spans="2:11" ht="15" customHeight="1">
      <c r="B107" s="256"/>
      <c r="C107" s="245" t="s">
        <v>673</v>
      </c>
      <c r="D107" s="245"/>
      <c r="E107" s="245"/>
      <c r="F107" s="265" t="s">
        <v>670</v>
      </c>
      <c r="G107" s="245"/>
      <c r="H107" s="245" t="s">
        <v>710</v>
      </c>
      <c r="I107" s="245" t="s">
        <v>672</v>
      </c>
      <c r="J107" s="245">
        <v>120</v>
      </c>
      <c r="K107" s="257"/>
    </row>
    <row r="108" spans="2:11" ht="15" customHeight="1">
      <c r="B108" s="266"/>
      <c r="C108" s="245" t="s">
        <v>675</v>
      </c>
      <c r="D108" s="245"/>
      <c r="E108" s="245"/>
      <c r="F108" s="265" t="s">
        <v>676</v>
      </c>
      <c r="G108" s="245"/>
      <c r="H108" s="245" t="s">
        <v>710</v>
      </c>
      <c r="I108" s="245" t="s">
        <v>672</v>
      </c>
      <c r="J108" s="245">
        <v>50</v>
      </c>
      <c r="K108" s="257"/>
    </row>
    <row r="109" spans="2:11" ht="15" customHeight="1">
      <c r="B109" s="266"/>
      <c r="C109" s="245" t="s">
        <v>678</v>
      </c>
      <c r="D109" s="245"/>
      <c r="E109" s="245"/>
      <c r="F109" s="265" t="s">
        <v>670</v>
      </c>
      <c r="G109" s="245"/>
      <c r="H109" s="245" t="s">
        <v>710</v>
      </c>
      <c r="I109" s="245" t="s">
        <v>680</v>
      </c>
      <c r="J109" s="245"/>
      <c r="K109" s="257"/>
    </row>
    <row r="110" spans="2:11" ht="15" customHeight="1">
      <c r="B110" s="266"/>
      <c r="C110" s="245" t="s">
        <v>689</v>
      </c>
      <c r="D110" s="245"/>
      <c r="E110" s="245"/>
      <c r="F110" s="265" t="s">
        <v>676</v>
      </c>
      <c r="G110" s="245"/>
      <c r="H110" s="245" t="s">
        <v>710</v>
      </c>
      <c r="I110" s="245" t="s">
        <v>672</v>
      </c>
      <c r="J110" s="245">
        <v>50</v>
      </c>
      <c r="K110" s="257"/>
    </row>
    <row r="111" spans="2:11" ht="15" customHeight="1">
      <c r="B111" s="266"/>
      <c r="C111" s="245" t="s">
        <v>697</v>
      </c>
      <c r="D111" s="245"/>
      <c r="E111" s="245"/>
      <c r="F111" s="265" t="s">
        <v>676</v>
      </c>
      <c r="G111" s="245"/>
      <c r="H111" s="245" t="s">
        <v>710</v>
      </c>
      <c r="I111" s="245" t="s">
        <v>672</v>
      </c>
      <c r="J111" s="245">
        <v>50</v>
      </c>
      <c r="K111" s="257"/>
    </row>
    <row r="112" spans="2:11" ht="15" customHeight="1">
      <c r="B112" s="266"/>
      <c r="C112" s="245" t="s">
        <v>695</v>
      </c>
      <c r="D112" s="245"/>
      <c r="E112" s="245"/>
      <c r="F112" s="265" t="s">
        <v>676</v>
      </c>
      <c r="G112" s="245"/>
      <c r="H112" s="245" t="s">
        <v>710</v>
      </c>
      <c r="I112" s="245" t="s">
        <v>672</v>
      </c>
      <c r="J112" s="245">
        <v>50</v>
      </c>
      <c r="K112" s="257"/>
    </row>
    <row r="113" spans="2:11" ht="15" customHeight="1">
      <c r="B113" s="266"/>
      <c r="C113" s="245" t="s">
        <v>57</v>
      </c>
      <c r="D113" s="245"/>
      <c r="E113" s="245"/>
      <c r="F113" s="265" t="s">
        <v>670</v>
      </c>
      <c r="G113" s="245"/>
      <c r="H113" s="245" t="s">
        <v>711</v>
      </c>
      <c r="I113" s="245" t="s">
        <v>672</v>
      </c>
      <c r="J113" s="245">
        <v>20</v>
      </c>
      <c r="K113" s="257"/>
    </row>
    <row r="114" spans="2:11" ht="15" customHeight="1">
      <c r="B114" s="266"/>
      <c r="C114" s="245" t="s">
        <v>712</v>
      </c>
      <c r="D114" s="245"/>
      <c r="E114" s="245"/>
      <c r="F114" s="265" t="s">
        <v>670</v>
      </c>
      <c r="G114" s="245"/>
      <c r="H114" s="245" t="s">
        <v>713</v>
      </c>
      <c r="I114" s="245" t="s">
        <v>672</v>
      </c>
      <c r="J114" s="245">
        <v>120</v>
      </c>
      <c r="K114" s="257"/>
    </row>
    <row r="115" spans="2:11" ht="15" customHeight="1">
      <c r="B115" s="266"/>
      <c r="C115" s="245" t="s">
        <v>42</v>
      </c>
      <c r="D115" s="245"/>
      <c r="E115" s="245"/>
      <c r="F115" s="265" t="s">
        <v>670</v>
      </c>
      <c r="G115" s="245"/>
      <c r="H115" s="245" t="s">
        <v>714</v>
      </c>
      <c r="I115" s="245" t="s">
        <v>705</v>
      </c>
      <c r="J115" s="245"/>
      <c r="K115" s="257"/>
    </row>
    <row r="116" spans="2:11" ht="15" customHeight="1">
      <c r="B116" s="266"/>
      <c r="C116" s="245" t="s">
        <v>52</v>
      </c>
      <c r="D116" s="245"/>
      <c r="E116" s="245"/>
      <c r="F116" s="265" t="s">
        <v>670</v>
      </c>
      <c r="G116" s="245"/>
      <c r="H116" s="245" t="s">
        <v>715</v>
      </c>
      <c r="I116" s="245" t="s">
        <v>705</v>
      </c>
      <c r="J116" s="245"/>
      <c r="K116" s="257"/>
    </row>
    <row r="117" spans="2:11" ht="15" customHeight="1">
      <c r="B117" s="266"/>
      <c r="C117" s="245" t="s">
        <v>61</v>
      </c>
      <c r="D117" s="245"/>
      <c r="E117" s="245"/>
      <c r="F117" s="265" t="s">
        <v>670</v>
      </c>
      <c r="G117" s="245"/>
      <c r="H117" s="245" t="s">
        <v>716</v>
      </c>
      <c r="I117" s="245" t="s">
        <v>717</v>
      </c>
      <c r="J117" s="245"/>
      <c r="K117" s="257"/>
    </row>
    <row r="118" spans="2:1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pans="2:11" ht="18.75" customHeight="1">
      <c r="B119" s="276"/>
      <c r="C119" s="242"/>
      <c r="D119" s="242"/>
      <c r="E119" s="242"/>
      <c r="F119" s="277"/>
      <c r="G119" s="242"/>
      <c r="H119" s="242"/>
      <c r="I119" s="242"/>
      <c r="J119" s="242"/>
      <c r="K119" s="276"/>
    </row>
    <row r="120" spans="2:1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pans="2:1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ht="45" customHeight="1">
      <c r="B122" s="281"/>
      <c r="C122" s="362" t="s">
        <v>718</v>
      </c>
      <c r="D122" s="362"/>
      <c r="E122" s="362"/>
      <c r="F122" s="362"/>
      <c r="G122" s="362"/>
      <c r="H122" s="362"/>
      <c r="I122" s="362"/>
      <c r="J122" s="362"/>
      <c r="K122" s="282"/>
    </row>
    <row r="123" spans="2:11" ht="17.25" customHeight="1">
      <c r="B123" s="283"/>
      <c r="C123" s="258" t="s">
        <v>664</v>
      </c>
      <c r="D123" s="258"/>
      <c r="E123" s="258"/>
      <c r="F123" s="258" t="s">
        <v>665</v>
      </c>
      <c r="G123" s="259"/>
      <c r="H123" s="258" t="s">
        <v>58</v>
      </c>
      <c r="I123" s="258" t="s">
        <v>61</v>
      </c>
      <c r="J123" s="258" t="s">
        <v>666</v>
      </c>
      <c r="K123" s="284"/>
    </row>
    <row r="124" spans="2:11" ht="17.25" customHeight="1">
      <c r="B124" s="283"/>
      <c r="C124" s="260" t="s">
        <v>667</v>
      </c>
      <c r="D124" s="260"/>
      <c r="E124" s="260"/>
      <c r="F124" s="261" t="s">
        <v>668</v>
      </c>
      <c r="G124" s="262"/>
      <c r="H124" s="260"/>
      <c r="I124" s="260"/>
      <c r="J124" s="260" t="s">
        <v>669</v>
      </c>
      <c r="K124" s="284"/>
    </row>
    <row r="125" spans="2:11" ht="5.25" customHeight="1">
      <c r="B125" s="285"/>
      <c r="C125" s="263"/>
      <c r="D125" s="263"/>
      <c r="E125" s="263"/>
      <c r="F125" s="263"/>
      <c r="G125" s="245"/>
      <c r="H125" s="263"/>
      <c r="I125" s="263"/>
      <c r="J125" s="263"/>
      <c r="K125" s="286"/>
    </row>
    <row r="126" spans="2:11" ht="15" customHeight="1">
      <c r="B126" s="285"/>
      <c r="C126" s="245" t="s">
        <v>673</v>
      </c>
      <c r="D126" s="263"/>
      <c r="E126" s="263"/>
      <c r="F126" s="265" t="s">
        <v>670</v>
      </c>
      <c r="G126" s="245"/>
      <c r="H126" s="245" t="s">
        <v>710</v>
      </c>
      <c r="I126" s="245" t="s">
        <v>672</v>
      </c>
      <c r="J126" s="245">
        <v>120</v>
      </c>
      <c r="K126" s="287"/>
    </row>
    <row r="127" spans="2:11" ht="15" customHeight="1">
      <c r="B127" s="285"/>
      <c r="C127" s="245" t="s">
        <v>719</v>
      </c>
      <c r="D127" s="245"/>
      <c r="E127" s="245"/>
      <c r="F127" s="265" t="s">
        <v>670</v>
      </c>
      <c r="G127" s="245"/>
      <c r="H127" s="245" t="s">
        <v>720</v>
      </c>
      <c r="I127" s="245" t="s">
        <v>672</v>
      </c>
      <c r="J127" s="245" t="s">
        <v>721</v>
      </c>
      <c r="K127" s="287"/>
    </row>
    <row r="128" spans="2:11" ht="15" customHeight="1">
      <c r="B128" s="285"/>
      <c r="C128" s="245" t="s">
        <v>618</v>
      </c>
      <c r="D128" s="245"/>
      <c r="E128" s="245"/>
      <c r="F128" s="265" t="s">
        <v>670</v>
      </c>
      <c r="G128" s="245"/>
      <c r="H128" s="245" t="s">
        <v>722</v>
      </c>
      <c r="I128" s="245" t="s">
        <v>672</v>
      </c>
      <c r="J128" s="245" t="s">
        <v>721</v>
      </c>
      <c r="K128" s="287"/>
    </row>
    <row r="129" spans="2:11" ht="15" customHeight="1">
      <c r="B129" s="285"/>
      <c r="C129" s="245" t="s">
        <v>681</v>
      </c>
      <c r="D129" s="245"/>
      <c r="E129" s="245"/>
      <c r="F129" s="265" t="s">
        <v>676</v>
      </c>
      <c r="G129" s="245"/>
      <c r="H129" s="245" t="s">
        <v>682</v>
      </c>
      <c r="I129" s="245" t="s">
        <v>672</v>
      </c>
      <c r="J129" s="245">
        <v>15</v>
      </c>
      <c r="K129" s="287"/>
    </row>
    <row r="130" spans="2:11" ht="15" customHeight="1">
      <c r="B130" s="285"/>
      <c r="C130" s="267" t="s">
        <v>683</v>
      </c>
      <c r="D130" s="267"/>
      <c r="E130" s="267"/>
      <c r="F130" s="268" t="s">
        <v>676</v>
      </c>
      <c r="G130" s="267"/>
      <c r="H130" s="267" t="s">
        <v>684</v>
      </c>
      <c r="I130" s="267" t="s">
        <v>672</v>
      </c>
      <c r="J130" s="267">
        <v>15</v>
      </c>
      <c r="K130" s="287"/>
    </row>
    <row r="131" spans="2:11" ht="15" customHeight="1">
      <c r="B131" s="285"/>
      <c r="C131" s="267" t="s">
        <v>685</v>
      </c>
      <c r="D131" s="267"/>
      <c r="E131" s="267"/>
      <c r="F131" s="268" t="s">
        <v>676</v>
      </c>
      <c r="G131" s="267"/>
      <c r="H131" s="267" t="s">
        <v>686</v>
      </c>
      <c r="I131" s="267" t="s">
        <v>672</v>
      </c>
      <c r="J131" s="267">
        <v>20</v>
      </c>
      <c r="K131" s="287"/>
    </row>
    <row r="132" spans="2:11" ht="15" customHeight="1">
      <c r="B132" s="285"/>
      <c r="C132" s="267" t="s">
        <v>687</v>
      </c>
      <c r="D132" s="267"/>
      <c r="E132" s="267"/>
      <c r="F132" s="268" t="s">
        <v>676</v>
      </c>
      <c r="G132" s="267"/>
      <c r="H132" s="267" t="s">
        <v>688</v>
      </c>
      <c r="I132" s="267" t="s">
        <v>672</v>
      </c>
      <c r="J132" s="267">
        <v>20</v>
      </c>
      <c r="K132" s="287"/>
    </row>
    <row r="133" spans="2:11" ht="15" customHeight="1">
      <c r="B133" s="285"/>
      <c r="C133" s="245" t="s">
        <v>675</v>
      </c>
      <c r="D133" s="245"/>
      <c r="E133" s="245"/>
      <c r="F133" s="265" t="s">
        <v>676</v>
      </c>
      <c r="G133" s="245"/>
      <c r="H133" s="245" t="s">
        <v>710</v>
      </c>
      <c r="I133" s="245" t="s">
        <v>672</v>
      </c>
      <c r="J133" s="245">
        <v>50</v>
      </c>
      <c r="K133" s="287"/>
    </row>
    <row r="134" spans="2:11" ht="15" customHeight="1">
      <c r="B134" s="285"/>
      <c r="C134" s="245" t="s">
        <v>689</v>
      </c>
      <c r="D134" s="245"/>
      <c r="E134" s="245"/>
      <c r="F134" s="265" t="s">
        <v>676</v>
      </c>
      <c r="G134" s="245"/>
      <c r="H134" s="245" t="s">
        <v>710</v>
      </c>
      <c r="I134" s="245" t="s">
        <v>672</v>
      </c>
      <c r="J134" s="245">
        <v>50</v>
      </c>
      <c r="K134" s="287"/>
    </row>
    <row r="135" spans="2:11" ht="15" customHeight="1">
      <c r="B135" s="285"/>
      <c r="C135" s="245" t="s">
        <v>695</v>
      </c>
      <c r="D135" s="245"/>
      <c r="E135" s="245"/>
      <c r="F135" s="265" t="s">
        <v>676</v>
      </c>
      <c r="G135" s="245"/>
      <c r="H135" s="245" t="s">
        <v>710</v>
      </c>
      <c r="I135" s="245" t="s">
        <v>672</v>
      </c>
      <c r="J135" s="245">
        <v>50</v>
      </c>
      <c r="K135" s="287"/>
    </row>
    <row r="136" spans="2:11" ht="15" customHeight="1">
      <c r="B136" s="285"/>
      <c r="C136" s="245" t="s">
        <v>697</v>
      </c>
      <c r="D136" s="245"/>
      <c r="E136" s="245"/>
      <c r="F136" s="265" t="s">
        <v>676</v>
      </c>
      <c r="G136" s="245"/>
      <c r="H136" s="245" t="s">
        <v>710</v>
      </c>
      <c r="I136" s="245" t="s">
        <v>672</v>
      </c>
      <c r="J136" s="245">
        <v>50</v>
      </c>
      <c r="K136" s="287"/>
    </row>
    <row r="137" spans="2:11" ht="15" customHeight="1">
      <c r="B137" s="285"/>
      <c r="C137" s="245" t="s">
        <v>698</v>
      </c>
      <c r="D137" s="245"/>
      <c r="E137" s="245"/>
      <c r="F137" s="265" t="s">
        <v>676</v>
      </c>
      <c r="G137" s="245"/>
      <c r="H137" s="245" t="s">
        <v>723</v>
      </c>
      <c r="I137" s="245" t="s">
        <v>672</v>
      </c>
      <c r="J137" s="245">
        <v>255</v>
      </c>
      <c r="K137" s="287"/>
    </row>
    <row r="138" spans="2:11" ht="15" customHeight="1">
      <c r="B138" s="285"/>
      <c r="C138" s="245" t="s">
        <v>700</v>
      </c>
      <c r="D138" s="245"/>
      <c r="E138" s="245"/>
      <c r="F138" s="265" t="s">
        <v>670</v>
      </c>
      <c r="G138" s="245"/>
      <c r="H138" s="245" t="s">
        <v>724</v>
      </c>
      <c r="I138" s="245" t="s">
        <v>702</v>
      </c>
      <c r="J138" s="245"/>
      <c r="K138" s="287"/>
    </row>
    <row r="139" spans="2:11" ht="15" customHeight="1">
      <c r="B139" s="285"/>
      <c r="C139" s="245" t="s">
        <v>703</v>
      </c>
      <c r="D139" s="245"/>
      <c r="E139" s="245"/>
      <c r="F139" s="265" t="s">
        <v>670</v>
      </c>
      <c r="G139" s="245"/>
      <c r="H139" s="245" t="s">
        <v>725</v>
      </c>
      <c r="I139" s="245" t="s">
        <v>705</v>
      </c>
      <c r="J139" s="245"/>
      <c r="K139" s="287"/>
    </row>
    <row r="140" spans="2:11" ht="15" customHeight="1">
      <c r="B140" s="285"/>
      <c r="C140" s="245" t="s">
        <v>706</v>
      </c>
      <c r="D140" s="245"/>
      <c r="E140" s="245"/>
      <c r="F140" s="265" t="s">
        <v>670</v>
      </c>
      <c r="G140" s="245"/>
      <c r="H140" s="245" t="s">
        <v>706</v>
      </c>
      <c r="I140" s="245" t="s">
        <v>705</v>
      </c>
      <c r="J140" s="245"/>
      <c r="K140" s="287"/>
    </row>
    <row r="141" spans="2:11" ht="15" customHeight="1">
      <c r="B141" s="285"/>
      <c r="C141" s="245" t="s">
        <v>42</v>
      </c>
      <c r="D141" s="245"/>
      <c r="E141" s="245"/>
      <c r="F141" s="265" t="s">
        <v>670</v>
      </c>
      <c r="G141" s="245"/>
      <c r="H141" s="245" t="s">
        <v>726</v>
      </c>
      <c r="I141" s="245" t="s">
        <v>705</v>
      </c>
      <c r="J141" s="245"/>
      <c r="K141" s="287"/>
    </row>
    <row r="142" spans="2:11" ht="15" customHeight="1">
      <c r="B142" s="285"/>
      <c r="C142" s="245" t="s">
        <v>727</v>
      </c>
      <c r="D142" s="245"/>
      <c r="E142" s="245"/>
      <c r="F142" s="265" t="s">
        <v>670</v>
      </c>
      <c r="G142" s="245"/>
      <c r="H142" s="245" t="s">
        <v>728</v>
      </c>
      <c r="I142" s="245" t="s">
        <v>705</v>
      </c>
      <c r="J142" s="245"/>
      <c r="K142" s="287"/>
    </row>
    <row r="143" spans="2:1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pans="2:11" ht="18.75" customHeight="1">
      <c r="B144" s="242"/>
      <c r="C144" s="242"/>
      <c r="D144" s="242"/>
      <c r="E144" s="242"/>
      <c r="F144" s="277"/>
      <c r="G144" s="242"/>
      <c r="H144" s="242"/>
      <c r="I144" s="242"/>
      <c r="J144" s="242"/>
      <c r="K144" s="242"/>
    </row>
    <row r="145" spans="2:1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pans="2:1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pans="2:11" ht="45" customHeight="1">
      <c r="B147" s="256"/>
      <c r="C147" s="364" t="s">
        <v>729</v>
      </c>
      <c r="D147" s="364"/>
      <c r="E147" s="364"/>
      <c r="F147" s="364"/>
      <c r="G147" s="364"/>
      <c r="H147" s="364"/>
      <c r="I147" s="364"/>
      <c r="J147" s="364"/>
      <c r="K147" s="257"/>
    </row>
    <row r="148" spans="2:11" ht="17.25" customHeight="1">
      <c r="B148" s="256"/>
      <c r="C148" s="258" t="s">
        <v>664</v>
      </c>
      <c r="D148" s="258"/>
      <c r="E148" s="258"/>
      <c r="F148" s="258" t="s">
        <v>665</v>
      </c>
      <c r="G148" s="259"/>
      <c r="H148" s="258" t="s">
        <v>58</v>
      </c>
      <c r="I148" s="258" t="s">
        <v>61</v>
      </c>
      <c r="J148" s="258" t="s">
        <v>666</v>
      </c>
      <c r="K148" s="257"/>
    </row>
    <row r="149" spans="2:11" ht="17.25" customHeight="1">
      <c r="B149" s="256"/>
      <c r="C149" s="260" t="s">
        <v>667</v>
      </c>
      <c r="D149" s="260"/>
      <c r="E149" s="260"/>
      <c r="F149" s="261" t="s">
        <v>668</v>
      </c>
      <c r="G149" s="262"/>
      <c r="H149" s="260"/>
      <c r="I149" s="260"/>
      <c r="J149" s="260" t="s">
        <v>669</v>
      </c>
      <c r="K149" s="257"/>
    </row>
    <row r="150" spans="2:11" ht="5.25" customHeight="1">
      <c r="B150" s="266"/>
      <c r="C150" s="263"/>
      <c r="D150" s="263"/>
      <c r="E150" s="263"/>
      <c r="F150" s="263"/>
      <c r="G150" s="264"/>
      <c r="H150" s="263"/>
      <c r="I150" s="263"/>
      <c r="J150" s="263"/>
      <c r="K150" s="287"/>
    </row>
    <row r="151" spans="2:11" ht="15" customHeight="1">
      <c r="B151" s="266"/>
      <c r="C151" s="291" t="s">
        <v>673</v>
      </c>
      <c r="D151" s="245"/>
      <c r="E151" s="245"/>
      <c r="F151" s="292" t="s">
        <v>670</v>
      </c>
      <c r="G151" s="245"/>
      <c r="H151" s="291" t="s">
        <v>710</v>
      </c>
      <c r="I151" s="291" t="s">
        <v>672</v>
      </c>
      <c r="J151" s="291">
        <v>120</v>
      </c>
      <c r="K151" s="287"/>
    </row>
    <row r="152" spans="2:11" ht="15" customHeight="1">
      <c r="B152" s="266"/>
      <c r="C152" s="291" t="s">
        <v>719</v>
      </c>
      <c r="D152" s="245"/>
      <c r="E152" s="245"/>
      <c r="F152" s="292" t="s">
        <v>670</v>
      </c>
      <c r="G152" s="245"/>
      <c r="H152" s="291" t="s">
        <v>730</v>
      </c>
      <c r="I152" s="291" t="s">
        <v>672</v>
      </c>
      <c r="J152" s="291" t="s">
        <v>721</v>
      </c>
      <c r="K152" s="287"/>
    </row>
    <row r="153" spans="2:11" ht="15" customHeight="1">
      <c r="B153" s="266"/>
      <c r="C153" s="291" t="s">
        <v>618</v>
      </c>
      <c r="D153" s="245"/>
      <c r="E153" s="245"/>
      <c r="F153" s="292" t="s">
        <v>670</v>
      </c>
      <c r="G153" s="245"/>
      <c r="H153" s="291" t="s">
        <v>731</v>
      </c>
      <c r="I153" s="291" t="s">
        <v>672</v>
      </c>
      <c r="J153" s="291" t="s">
        <v>721</v>
      </c>
      <c r="K153" s="287"/>
    </row>
    <row r="154" spans="2:11" ht="15" customHeight="1">
      <c r="B154" s="266"/>
      <c r="C154" s="291" t="s">
        <v>675</v>
      </c>
      <c r="D154" s="245"/>
      <c r="E154" s="245"/>
      <c r="F154" s="292" t="s">
        <v>676</v>
      </c>
      <c r="G154" s="245"/>
      <c r="H154" s="291" t="s">
        <v>710</v>
      </c>
      <c r="I154" s="291" t="s">
        <v>672</v>
      </c>
      <c r="J154" s="291">
        <v>50</v>
      </c>
      <c r="K154" s="287"/>
    </row>
    <row r="155" spans="2:11" ht="15" customHeight="1">
      <c r="B155" s="266"/>
      <c r="C155" s="291" t="s">
        <v>678</v>
      </c>
      <c r="D155" s="245"/>
      <c r="E155" s="245"/>
      <c r="F155" s="292" t="s">
        <v>670</v>
      </c>
      <c r="G155" s="245"/>
      <c r="H155" s="291" t="s">
        <v>710</v>
      </c>
      <c r="I155" s="291" t="s">
        <v>680</v>
      </c>
      <c r="J155" s="291"/>
      <c r="K155" s="287"/>
    </row>
    <row r="156" spans="2:11" ht="15" customHeight="1">
      <c r="B156" s="266"/>
      <c r="C156" s="291" t="s">
        <v>689</v>
      </c>
      <c r="D156" s="245"/>
      <c r="E156" s="245"/>
      <c r="F156" s="292" t="s">
        <v>676</v>
      </c>
      <c r="G156" s="245"/>
      <c r="H156" s="291" t="s">
        <v>710</v>
      </c>
      <c r="I156" s="291" t="s">
        <v>672</v>
      </c>
      <c r="J156" s="291">
        <v>50</v>
      </c>
      <c r="K156" s="287"/>
    </row>
    <row r="157" spans="2:11" ht="15" customHeight="1">
      <c r="B157" s="266"/>
      <c r="C157" s="291" t="s">
        <v>697</v>
      </c>
      <c r="D157" s="245"/>
      <c r="E157" s="245"/>
      <c r="F157" s="292" t="s">
        <v>676</v>
      </c>
      <c r="G157" s="245"/>
      <c r="H157" s="291" t="s">
        <v>710</v>
      </c>
      <c r="I157" s="291" t="s">
        <v>672</v>
      </c>
      <c r="J157" s="291">
        <v>50</v>
      </c>
      <c r="K157" s="287"/>
    </row>
    <row r="158" spans="2:11" ht="15" customHeight="1">
      <c r="B158" s="266"/>
      <c r="C158" s="291" t="s">
        <v>695</v>
      </c>
      <c r="D158" s="245"/>
      <c r="E158" s="245"/>
      <c r="F158" s="292" t="s">
        <v>676</v>
      </c>
      <c r="G158" s="245"/>
      <c r="H158" s="291" t="s">
        <v>710</v>
      </c>
      <c r="I158" s="291" t="s">
        <v>672</v>
      </c>
      <c r="J158" s="291">
        <v>50</v>
      </c>
      <c r="K158" s="287"/>
    </row>
    <row r="159" spans="2:11" ht="15" customHeight="1">
      <c r="B159" s="266"/>
      <c r="C159" s="291" t="s">
        <v>94</v>
      </c>
      <c r="D159" s="245"/>
      <c r="E159" s="245"/>
      <c r="F159" s="292" t="s">
        <v>670</v>
      </c>
      <c r="G159" s="245"/>
      <c r="H159" s="291" t="s">
        <v>732</v>
      </c>
      <c r="I159" s="291" t="s">
        <v>672</v>
      </c>
      <c r="J159" s="291" t="s">
        <v>733</v>
      </c>
      <c r="K159" s="287"/>
    </row>
    <row r="160" spans="2:11" ht="15" customHeight="1">
      <c r="B160" s="266"/>
      <c r="C160" s="291" t="s">
        <v>734</v>
      </c>
      <c r="D160" s="245"/>
      <c r="E160" s="245"/>
      <c r="F160" s="292" t="s">
        <v>670</v>
      </c>
      <c r="G160" s="245"/>
      <c r="H160" s="291" t="s">
        <v>735</v>
      </c>
      <c r="I160" s="291" t="s">
        <v>705</v>
      </c>
      <c r="J160" s="291"/>
      <c r="K160" s="287"/>
    </row>
    <row r="161" spans="2:11" ht="15" customHeight="1">
      <c r="B161" s="293"/>
      <c r="C161" s="275"/>
      <c r="D161" s="275"/>
      <c r="E161" s="275"/>
      <c r="F161" s="275"/>
      <c r="G161" s="275"/>
      <c r="H161" s="275"/>
      <c r="I161" s="275"/>
      <c r="J161" s="275"/>
      <c r="K161" s="294"/>
    </row>
    <row r="162" spans="2:11" ht="18.75" customHeight="1">
      <c r="B162" s="242"/>
      <c r="C162" s="245"/>
      <c r="D162" s="245"/>
      <c r="E162" s="245"/>
      <c r="F162" s="265"/>
      <c r="G162" s="245"/>
      <c r="H162" s="245"/>
      <c r="I162" s="245"/>
      <c r="J162" s="245"/>
      <c r="K162" s="242"/>
    </row>
    <row r="163" spans="2:1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pans="2:1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pans="2:11" ht="45" customHeight="1">
      <c r="B165" s="237"/>
      <c r="C165" s="362" t="s">
        <v>736</v>
      </c>
      <c r="D165" s="362"/>
      <c r="E165" s="362"/>
      <c r="F165" s="362"/>
      <c r="G165" s="362"/>
      <c r="H165" s="362"/>
      <c r="I165" s="362"/>
      <c r="J165" s="362"/>
      <c r="K165" s="238"/>
    </row>
    <row r="166" spans="2:11" ht="17.25" customHeight="1">
      <c r="B166" s="237"/>
      <c r="C166" s="258" t="s">
        <v>664</v>
      </c>
      <c r="D166" s="258"/>
      <c r="E166" s="258"/>
      <c r="F166" s="258" t="s">
        <v>665</v>
      </c>
      <c r="G166" s="295"/>
      <c r="H166" s="296" t="s">
        <v>58</v>
      </c>
      <c r="I166" s="296" t="s">
        <v>61</v>
      </c>
      <c r="J166" s="258" t="s">
        <v>666</v>
      </c>
      <c r="K166" s="238"/>
    </row>
    <row r="167" spans="2:11" ht="17.25" customHeight="1">
      <c r="B167" s="239"/>
      <c r="C167" s="260" t="s">
        <v>667</v>
      </c>
      <c r="D167" s="260"/>
      <c r="E167" s="260"/>
      <c r="F167" s="261" t="s">
        <v>668</v>
      </c>
      <c r="G167" s="297"/>
      <c r="H167" s="298"/>
      <c r="I167" s="298"/>
      <c r="J167" s="260" t="s">
        <v>669</v>
      </c>
      <c r="K167" s="240"/>
    </row>
    <row r="168" spans="2:11" ht="5.25" customHeight="1">
      <c r="B168" s="266"/>
      <c r="C168" s="263"/>
      <c r="D168" s="263"/>
      <c r="E168" s="263"/>
      <c r="F168" s="263"/>
      <c r="G168" s="264"/>
      <c r="H168" s="263"/>
      <c r="I168" s="263"/>
      <c r="J168" s="263"/>
      <c r="K168" s="287"/>
    </row>
    <row r="169" spans="2:11" ht="15" customHeight="1">
      <c r="B169" s="266"/>
      <c r="C169" s="245" t="s">
        <v>673</v>
      </c>
      <c r="D169" s="245"/>
      <c r="E169" s="245"/>
      <c r="F169" s="265" t="s">
        <v>670</v>
      </c>
      <c r="G169" s="245"/>
      <c r="H169" s="245" t="s">
        <v>710</v>
      </c>
      <c r="I169" s="245" t="s">
        <v>672</v>
      </c>
      <c r="J169" s="245">
        <v>120</v>
      </c>
      <c r="K169" s="287"/>
    </row>
    <row r="170" spans="2:11" ht="15" customHeight="1">
      <c r="B170" s="266"/>
      <c r="C170" s="245" t="s">
        <v>719</v>
      </c>
      <c r="D170" s="245"/>
      <c r="E170" s="245"/>
      <c r="F170" s="265" t="s">
        <v>670</v>
      </c>
      <c r="G170" s="245"/>
      <c r="H170" s="245" t="s">
        <v>720</v>
      </c>
      <c r="I170" s="245" t="s">
        <v>672</v>
      </c>
      <c r="J170" s="245" t="s">
        <v>721</v>
      </c>
      <c r="K170" s="287"/>
    </row>
    <row r="171" spans="2:11" ht="15" customHeight="1">
      <c r="B171" s="266"/>
      <c r="C171" s="245" t="s">
        <v>618</v>
      </c>
      <c r="D171" s="245"/>
      <c r="E171" s="245"/>
      <c r="F171" s="265" t="s">
        <v>670</v>
      </c>
      <c r="G171" s="245"/>
      <c r="H171" s="245" t="s">
        <v>737</v>
      </c>
      <c r="I171" s="245" t="s">
        <v>672</v>
      </c>
      <c r="J171" s="245" t="s">
        <v>721</v>
      </c>
      <c r="K171" s="287"/>
    </row>
    <row r="172" spans="2:11" ht="15" customHeight="1">
      <c r="B172" s="266"/>
      <c r="C172" s="245" t="s">
        <v>675</v>
      </c>
      <c r="D172" s="245"/>
      <c r="E172" s="245"/>
      <c r="F172" s="265" t="s">
        <v>676</v>
      </c>
      <c r="G172" s="245"/>
      <c r="H172" s="245" t="s">
        <v>737</v>
      </c>
      <c r="I172" s="245" t="s">
        <v>672</v>
      </c>
      <c r="J172" s="245">
        <v>50</v>
      </c>
      <c r="K172" s="287"/>
    </row>
    <row r="173" spans="2:11" ht="15" customHeight="1">
      <c r="B173" s="266"/>
      <c r="C173" s="245" t="s">
        <v>678</v>
      </c>
      <c r="D173" s="245"/>
      <c r="E173" s="245"/>
      <c r="F173" s="265" t="s">
        <v>670</v>
      </c>
      <c r="G173" s="245"/>
      <c r="H173" s="245" t="s">
        <v>737</v>
      </c>
      <c r="I173" s="245" t="s">
        <v>680</v>
      </c>
      <c r="J173" s="245"/>
      <c r="K173" s="287"/>
    </row>
    <row r="174" spans="2:11" ht="15" customHeight="1">
      <c r="B174" s="266"/>
      <c r="C174" s="245" t="s">
        <v>689</v>
      </c>
      <c r="D174" s="245"/>
      <c r="E174" s="245"/>
      <c r="F174" s="265" t="s">
        <v>676</v>
      </c>
      <c r="G174" s="245"/>
      <c r="H174" s="245" t="s">
        <v>737</v>
      </c>
      <c r="I174" s="245" t="s">
        <v>672</v>
      </c>
      <c r="J174" s="245">
        <v>50</v>
      </c>
      <c r="K174" s="287"/>
    </row>
    <row r="175" spans="2:11" ht="15" customHeight="1">
      <c r="B175" s="266"/>
      <c r="C175" s="245" t="s">
        <v>697</v>
      </c>
      <c r="D175" s="245"/>
      <c r="E175" s="245"/>
      <c r="F175" s="265" t="s">
        <v>676</v>
      </c>
      <c r="G175" s="245"/>
      <c r="H175" s="245" t="s">
        <v>737</v>
      </c>
      <c r="I175" s="245" t="s">
        <v>672</v>
      </c>
      <c r="J175" s="245">
        <v>50</v>
      </c>
      <c r="K175" s="287"/>
    </row>
    <row r="176" spans="2:11" ht="15" customHeight="1">
      <c r="B176" s="266"/>
      <c r="C176" s="245" t="s">
        <v>695</v>
      </c>
      <c r="D176" s="245"/>
      <c r="E176" s="245"/>
      <c r="F176" s="265" t="s">
        <v>676</v>
      </c>
      <c r="G176" s="245"/>
      <c r="H176" s="245" t="s">
        <v>737</v>
      </c>
      <c r="I176" s="245" t="s">
        <v>672</v>
      </c>
      <c r="J176" s="245">
        <v>50</v>
      </c>
      <c r="K176" s="287"/>
    </row>
    <row r="177" spans="2:11" ht="15" customHeight="1">
      <c r="B177" s="266"/>
      <c r="C177" s="245" t="s">
        <v>108</v>
      </c>
      <c r="D177" s="245"/>
      <c r="E177" s="245"/>
      <c r="F177" s="265" t="s">
        <v>670</v>
      </c>
      <c r="G177" s="245"/>
      <c r="H177" s="245" t="s">
        <v>738</v>
      </c>
      <c r="I177" s="245" t="s">
        <v>739</v>
      </c>
      <c r="J177" s="245"/>
      <c r="K177" s="287"/>
    </row>
    <row r="178" spans="2:11" ht="15" customHeight="1">
      <c r="B178" s="266"/>
      <c r="C178" s="245" t="s">
        <v>61</v>
      </c>
      <c r="D178" s="245"/>
      <c r="E178" s="245"/>
      <c r="F178" s="265" t="s">
        <v>670</v>
      </c>
      <c r="G178" s="245"/>
      <c r="H178" s="245" t="s">
        <v>740</v>
      </c>
      <c r="I178" s="245" t="s">
        <v>741</v>
      </c>
      <c r="J178" s="245">
        <v>1</v>
      </c>
      <c r="K178" s="287"/>
    </row>
    <row r="179" spans="2:11" ht="15" customHeight="1">
      <c r="B179" s="266"/>
      <c r="C179" s="245" t="s">
        <v>57</v>
      </c>
      <c r="D179" s="245"/>
      <c r="E179" s="245"/>
      <c r="F179" s="265" t="s">
        <v>670</v>
      </c>
      <c r="G179" s="245"/>
      <c r="H179" s="245" t="s">
        <v>742</v>
      </c>
      <c r="I179" s="245" t="s">
        <v>672</v>
      </c>
      <c r="J179" s="245">
        <v>20</v>
      </c>
      <c r="K179" s="287"/>
    </row>
    <row r="180" spans="2:11" ht="15" customHeight="1">
      <c r="B180" s="266"/>
      <c r="C180" s="245" t="s">
        <v>58</v>
      </c>
      <c r="D180" s="245"/>
      <c r="E180" s="245"/>
      <c r="F180" s="265" t="s">
        <v>670</v>
      </c>
      <c r="G180" s="245"/>
      <c r="H180" s="245" t="s">
        <v>743</v>
      </c>
      <c r="I180" s="245" t="s">
        <v>672</v>
      </c>
      <c r="J180" s="245">
        <v>255</v>
      </c>
      <c r="K180" s="287"/>
    </row>
    <row r="181" spans="2:11" ht="15" customHeight="1">
      <c r="B181" s="266"/>
      <c r="C181" s="245" t="s">
        <v>109</v>
      </c>
      <c r="D181" s="245"/>
      <c r="E181" s="245"/>
      <c r="F181" s="265" t="s">
        <v>670</v>
      </c>
      <c r="G181" s="245"/>
      <c r="H181" s="245" t="s">
        <v>634</v>
      </c>
      <c r="I181" s="245" t="s">
        <v>672</v>
      </c>
      <c r="J181" s="245">
        <v>10</v>
      </c>
      <c r="K181" s="287"/>
    </row>
    <row r="182" spans="2:11" ht="15" customHeight="1">
      <c r="B182" s="266"/>
      <c r="C182" s="245" t="s">
        <v>110</v>
      </c>
      <c r="D182" s="245"/>
      <c r="E182" s="245"/>
      <c r="F182" s="265" t="s">
        <v>670</v>
      </c>
      <c r="G182" s="245"/>
      <c r="H182" s="245" t="s">
        <v>744</v>
      </c>
      <c r="I182" s="245" t="s">
        <v>705</v>
      </c>
      <c r="J182" s="245"/>
      <c r="K182" s="287"/>
    </row>
    <row r="183" spans="2:11" ht="15" customHeight="1">
      <c r="B183" s="266"/>
      <c r="C183" s="245" t="s">
        <v>745</v>
      </c>
      <c r="D183" s="245"/>
      <c r="E183" s="245"/>
      <c r="F183" s="265" t="s">
        <v>670</v>
      </c>
      <c r="G183" s="245"/>
      <c r="H183" s="245" t="s">
        <v>746</v>
      </c>
      <c r="I183" s="245" t="s">
        <v>705</v>
      </c>
      <c r="J183" s="245"/>
      <c r="K183" s="287"/>
    </row>
    <row r="184" spans="2:11" ht="15" customHeight="1">
      <c r="B184" s="266"/>
      <c r="C184" s="245" t="s">
        <v>734</v>
      </c>
      <c r="D184" s="245"/>
      <c r="E184" s="245"/>
      <c r="F184" s="265" t="s">
        <v>670</v>
      </c>
      <c r="G184" s="245"/>
      <c r="H184" s="245" t="s">
        <v>747</v>
      </c>
      <c r="I184" s="245" t="s">
        <v>705</v>
      </c>
      <c r="J184" s="245"/>
      <c r="K184" s="287"/>
    </row>
    <row r="185" spans="2:11" ht="15" customHeight="1">
      <c r="B185" s="266"/>
      <c r="C185" s="245" t="s">
        <v>112</v>
      </c>
      <c r="D185" s="245"/>
      <c r="E185" s="245"/>
      <c r="F185" s="265" t="s">
        <v>676</v>
      </c>
      <c r="G185" s="245"/>
      <c r="H185" s="245" t="s">
        <v>748</v>
      </c>
      <c r="I185" s="245" t="s">
        <v>672</v>
      </c>
      <c r="J185" s="245">
        <v>50</v>
      </c>
      <c r="K185" s="287"/>
    </row>
    <row r="186" spans="2:11" ht="15" customHeight="1">
      <c r="B186" s="266"/>
      <c r="C186" s="245" t="s">
        <v>749</v>
      </c>
      <c r="D186" s="245"/>
      <c r="E186" s="245"/>
      <c r="F186" s="265" t="s">
        <v>676</v>
      </c>
      <c r="G186" s="245"/>
      <c r="H186" s="245" t="s">
        <v>750</v>
      </c>
      <c r="I186" s="245" t="s">
        <v>751</v>
      </c>
      <c r="J186" s="245"/>
      <c r="K186" s="287"/>
    </row>
    <row r="187" spans="2:11" ht="15" customHeight="1">
      <c r="B187" s="266"/>
      <c r="C187" s="245" t="s">
        <v>752</v>
      </c>
      <c r="D187" s="245"/>
      <c r="E187" s="245"/>
      <c r="F187" s="265" t="s">
        <v>676</v>
      </c>
      <c r="G187" s="245"/>
      <c r="H187" s="245" t="s">
        <v>753</v>
      </c>
      <c r="I187" s="245" t="s">
        <v>751</v>
      </c>
      <c r="J187" s="245"/>
      <c r="K187" s="287"/>
    </row>
    <row r="188" spans="2:11" ht="15" customHeight="1">
      <c r="B188" s="266"/>
      <c r="C188" s="245" t="s">
        <v>754</v>
      </c>
      <c r="D188" s="245"/>
      <c r="E188" s="245"/>
      <c r="F188" s="265" t="s">
        <v>676</v>
      </c>
      <c r="G188" s="245"/>
      <c r="H188" s="245" t="s">
        <v>755</v>
      </c>
      <c r="I188" s="245" t="s">
        <v>751</v>
      </c>
      <c r="J188" s="245"/>
      <c r="K188" s="287"/>
    </row>
    <row r="189" spans="2:11" ht="15" customHeight="1">
      <c r="B189" s="266"/>
      <c r="C189" s="299" t="s">
        <v>756</v>
      </c>
      <c r="D189" s="245"/>
      <c r="E189" s="245"/>
      <c r="F189" s="265" t="s">
        <v>676</v>
      </c>
      <c r="G189" s="245"/>
      <c r="H189" s="245" t="s">
        <v>757</v>
      </c>
      <c r="I189" s="245" t="s">
        <v>758</v>
      </c>
      <c r="J189" s="300" t="s">
        <v>759</v>
      </c>
      <c r="K189" s="287"/>
    </row>
    <row r="190" spans="2:11" ht="15" customHeight="1">
      <c r="B190" s="266"/>
      <c r="C190" s="251" t="s">
        <v>46</v>
      </c>
      <c r="D190" s="245"/>
      <c r="E190" s="245"/>
      <c r="F190" s="265" t="s">
        <v>670</v>
      </c>
      <c r="G190" s="245"/>
      <c r="H190" s="242" t="s">
        <v>760</v>
      </c>
      <c r="I190" s="245" t="s">
        <v>761</v>
      </c>
      <c r="J190" s="245"/>
      <c r="K190" s="287"/>
    </row>
    <row r="191" spans="2:11" ht="15" customHeight="1">
      <c r="B191" s="266"/>
      <c r="C191" s="251" t="s">
        <v>762</v>
      </c>
      <c r="D191" s="245"/>
      <c r="E191" s="245"/>
      <c r="F191" s="265" t="s">
        <v>670</v>
      </c>
      <c r="G191" s="245"/>
      <c r="H191" s="245" t="s">
        <v>763</v>
      </c>
      <c r="I191" s="245" t="s">
        <v>705</v>
      </c>
      <c r="J191" s="245"/>
      <c r="K191" s="287"/>
    </row>
    <row r="192" spans="2:11" ht="15" customHeight="1">
      <c r="B192" s="266"/>
      <c r="C192" s="251" t="s">
        <v>764</v>
      </c>
      <c r="D192" s="245"/>
      <c r="E192" s="245"/>
      <c r="F192" s="265" t="s">
        <v>670</v>
      </c>
      <c r="G192" s="245"/>
      <c r="H192" s="245" t="s">
        <v>765</v>
      </c>
      <c r="I192" s="245" t="s">
        <v>705</v>
      </c>
      <c r="J192" s="245"/>
      <c r="K192" s="287"/>
    </row>
    <row r="193" spans="2:11" ht="15" customHeight="1">
      <c r="B193" s="266"/>
      <c r="C193" s="251" t="s">
        <v>766</v>
      </c>
      <c r="D193" s="245"/>
      <c r="E193" s="245"/>
      <c r="F193" s="265" t="s">
        <v>676</v>
      </c>
      <c r="G193" s="245"/>
      <c r="H193" s="245" t="s">
        <v>767</v>
      </c>
      <c r="I193" s="245" t="s">
        <v>705</v>
      </c>
      <c r="J193" s="245"/>
      <c r="K193" s="287"/>
    </row>
    <row r="194" spans="2:11" ht="15" customHeight="1">
      <c r="B194" s="293"/>
      <c r="C194" s="301"/>
      <c r="D194" s="275"/>
      <c r="E194" s="275"/>
      <c r="F194" s="275"/>
      <c r="G194" s="275"/>
      <c r="H194" s="275"/>
      <c r="I194" s="275"/>
      <c r="J194" s="275"/>
      <c r="K194" s="294"/>
    </row>
    <row r="195" spans="2:11" ht="18.75" customHeight="1">
      <c r="B195" s="242"/>
      <c r="C195" s="245"/>
      <c r="D195" s="245"/>
      <c r="E195" s="245"/>
      <c r="F195" s="265"/>
      <c r="G195" s="245"/>
      <c r="H195" s="245"/>
      <c r="I195" s="245"/>
      <c r="J195" s="245"/>
      <c r="K195" s="242"/>
    </row>
    <row r="196" spans="2:11" ht="18.75" customHeight="1">
      <c r="B196" s="242"/>
      <c r="C196" s="245"/>
      <c r="D196" s="245"/>
      <c r="E196" s="245"/>
      <c r="F196" s="265"/>
      <c r="G196" s="245"/>
      <c r="H196" s="245"/>
      <c r="I196" s="245"/>
      <c r="J196" s="245"/>
      <c r="K196" s="242"/>
    </row>
    <row r="197" spans="2:11" ht="18.75" customHeight="1"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</row>
    <row r="198" spans="2:11" ht="12">
      <c r="B198" s="234"/>
      <c r="C198" s="235"/>
      <c r="D198" s="235"/>
      <c r="E198" s="235"/>
      <c r="F198" s="235"/>
      <c r="G198" s="235"/>
      <c r="H198" s="235"/>
      <c r="I198" s="235"/>
      <c r="J198" s="235"/>
      <c r="K198" s="236"/>
    </row>
    <row r="199" spans="2:11" ht="22.2">
      <c r="B199" s="237"/>
      <c r="C199" s="362" t="s">
        <v>768</v>
      </c>
      <c r="D199" s="362"/>
      <c r="E199" s="362"/>
      <c r="F199" s="362"/>
      <c r="G199" s="362"/>
      <c r="H199" s="362"/>
      <c r="I199" s="362"/>
      <c r="J199" s="362"/>
      <c r="K199" s="238"/>
    </row>
    <row r="200" spans="2:11" ht="25.5" customHeight="1">
      <c r="B200" s="237"/>
      <c r="C200" s="302" t="s">
        <v>769</v>
      </c>
      <c r="D200" s="302"/>
      <c r="E200" s="302"/>
      <c r="F200" s="302" t="s">
        <v>770</v>
      </c>
      <c r="G200" s="303"/>
      <c r="H200" s="361" t="s">
        <v>771</v>
      </c>
      <c r="I200" s="361"/>
      <c r="J200" s="361"/>
      <c r="K200" s="238"/>
    </row>
    <row r="201" spans="2:11" ht="5.25" customHeight="1">
      <c r="B201" s="266"/>
      <c r="C201" s="263"/>
      <c r="D201" s="263"/>
      <c r="E201" s="263"/>
      <c r="F201" s="263"/>
      <c r="G201" s="245"/>
      <c r="H201" s="263"/>
      <c r="I201" s="263"/>
      <c r="J201" s="263"/>
      <c r="K201" s="287"/>
    </row>
    <row r="202" spans="2:11" ht="15" customHeight="1">
      <c r="B202" s="266"/>
      <c r="C202" s="245" t="s">
        <v>761</v>
      </c>
      <c r="D202" s="245"/>
      <c r="E202" s="245"/>
      <c r="F202" s="265" t="s">
        <v>47</v>
      </c>
      <c r="G202" s="245"/>
      <c r="H202" s="360" t="s">
        <v>772</v>
      </c>
      <c r="I202" s="360"/>
      <c r="J202" s="360"/>
      <c r="K202" s="287"/>
    </row>
    <row r="203" spans="2:11" ht="15" customHeight="1">
      <c r="B203" s="266"/>
      <c r="C203" s="272"/>
      <c r="D203" s="245"/>
      <c r="E203" s="245"/>
      <c r="F203" s="265" t="s">
        <v>48</v>
      </c>
      <c r="G203" s="245"/>
      <c r="H203" s="360" t="s">
        <v>773</v>
      </c>
      <c r="I203" s="360"/>
      <c r="J203" s="360"/>
      <c r="K203" s="287"/>
    </row>
    <row r="204" spans="2:11" ht="15" customHeight="1">
      <c r="B204" s="266"/>
      <c r="C204" s="272"/>
      <c r="D204" s="245"/>
      <c r="E204" s="245"/>
      <c r="F204" s="265" t="s">
        <v>51</v>
      </c>
      <c r="G204" s="245"/>
      <c r="H204" s="360" t="s">
        <v>774</v>
      </c>
      <c r="I204" s="360"/>
      <c r="J204" s="360"/>
      <c r="K204" s="287"/>
    </row>
    <row r="205" spans="2:11" ht="15" customHeight="1">
      <c r="B205" s="266"/>
      <c r="C205" s="245"/>
      <c r="D205" s="245"/>
      <c r="E205" s="245"/>
      <c r="F205" s="265" t="s">
        <v>49</v>
      </c>
      <c r="G205" s="245"/>
      <c r="H205" s="360" t="s">
        <v>775</v>
      </c>
      <c r="I205" s="360"/>
      <c r="J205" s="360"/>
      <c r="K205" s="287"/>
    </row>
    <row r="206" spans="2:11" ht="15" customHeight="1">
      <c r="B206" s="266"/>
      <c r="C206" s="245"/>
      <c r="D206" s="245"/>
      <c r="E206" s="245"/>
      <c r="F206" s="265" t="s">
        <v>50</v>
      </c>
      <c r="G206" s="245"/>
      <c r="H206" s="360" t="s">
        <v>776</v>
      </c>
      <c r="I206" s="360"/>
      <c r="J206" s="360"/>
      <c r="K206" s="287"/>
    </row>
    <row r="207" spans="2:11" ht="15" customHeight="1">
      <c r="B207" s="266"/>
      <c r="C207" s="245"/>
      <c r="D207" s="245"/>
      <c r="E207" s="245"/>
      <c r="F207" s="265"/>
      <c r="G207" s="245"/>
      <c r="H207" s="245"/>
      <c r="I207" s="245"/>
      <c r="J207" s="245"/>
      <c r="K207" s="287"/>
    </row>
    <row r="208" spans="2:11" ht="15" customHeight="1">
      <c r="B208" s="266"/>
      <c r="C208" s="245" t="s">
        <v>717</v>
      </c>
      <c r="D208" s="245"/>
      <c r="E208" s="245"/>
      <c r="F208" s="265" t="s">
        <v>83</v>
      </c>
      <c r="G208" s="245"/>
      <c r="H208" s="360" t="s">
        <v>777</v>
      </c>
      <c r="I208" s="360"/>
      <c r="J208" s="360"/>
      <c r="K208" s="287"/>
    </row>
    <row r="209" spans="2:11" ht="15" customHeight="1">
      <c r="B209" s="266"/>
      <c r="C209" s="272"/>
      <c r="D209" s="245"/>
      <c r="E209" s="245"/>
      <c r="F209" s="265" t="s">
        <v>613</v>
      </c>
      <c r="G209" s="245"/>
      <c r="H209" s="360" t="s">
        <v>614</v>
      </c>
      <c r="I209" s="360"/>
      <c r="J209" s="360"/>
      <c r="K209" s="287"/>
    </row>
    <row r="210" spans="2:11" ht="15" customHeight="1">
      <c r="B210" s="266"/>
      <c r="C210" s="245"/>
      <c r="D210" s="245"/>
      <c r="E210" s="245"/>
      <c r="F210" s="265" t="s">
        <v>611</v>
      </c>
      <c r="G210" s="245"/>
      <c r="H210" s="360" t="s">
        <v>778</v>
      </c>
      <c r="I210" s="360"/>
      <c r="J210" s="360"/>
      <c r="K210" s="287"/>
    </row>
    <row r="211" spans="2:11" ht="15" customHeight="1">
      <c r="B211" s="304"/>
      <c r="C211" s="272"/>
      <c r="D211" s="272"/>
      <c r="E211" s="272"/>
      <c r="F211" s="265" t="s">
        <v>88</v>
      </c>
      <c r="G211" s="251"/>
      <c r="H211" s="359" t="s">
        <v>615</v>
      </c>
      <c r="I211" s="359"/>
      <c r="J211" s="359"/>
      <c r="K211" s="305"/>
    </row>
    <row r="212" spans="2:11" ht="15" customHeight="1">
      <c r="B212" s="304"/>
      <c r="C212" s="272"/>
      <c r="D212" s="272"/>
      <c r="E212" s="272"/>
      <c r="F212" s="265" t="s">
        <v>616</v>
      </c>
      <c r="G212" s="251"/>
      <c r="H212" s="359" t="s">
        <v>779</v>
      </c>
      <c r="I212" s="359"/>
      <c r="J212" s="359"/>
      <c r="K212" s="305"/>
    </row>
    <row r="213" spans="2:11" ht="15" customHeight="1">
      <c r="B213" s="304"/>
      <c r="C213" s="272"/>
      <c r="D213" s="272"/>
      <c r="E213" s="272"/>
      <c r="F213" s="306"/>
      <c r="G213" s="251"/>
      <c r="H213" s="307"/>
      <c r="I213" s="307"/>
      <c r="J213" s="307"/>
      <c r="K213" s="305"/>
    </row>
    <row r="214" spans="2:11" ht="15" customHeight="1">
      <c r="B214" s="304"/>
      <c r="C214" s="245" t="s">
        <v>741</v>
      </c>
      <c r="D214" s="272"/>
      <c r="E214" s="272"/>
      <c r="F214" s="265">
        <v>1</v>
      </c>
      <c r="G214" s="251"/>
      <c r="H214" s="359" t="s">
        <v>780</v>
      </c>
      <c r="I214" s="359"/>
      <c r="J214" s="359"/>
      <c r="K214" s="305"/>
    </row>
    <row r="215" spans="2:11" ht="15" customHeight="1">
      <c r="B215" s="304"/>
      <c r="C215" s="272"/>
      <c r="D215" s="272"/>
      <c r="E215" s="272"/>
      <c r="F215" s="265">
        <v>2</v>
      </c>
      <c r="G215" s="251"/>
      <c r="H215" s="359" t="s">
        <v>781</v>
      </c>
      <c r="I215" s="359"/>
      <c r="J215" s="359"/>
      <c r="K215" s="305"/>
    </row>
    <row r="216" spans="2:11" ht="15" customHeight="1">
      <c r="B216" s="304"/>
      <c r="C216" s="272"/>
      <c r="D216" s="272"/>
      <c r="E216" s="272"/>
      <c r="F216" s="265">
        <v>3</v>
      </c>
      <c r="G216" s="251"/>
      <c r="H216" s="359" t="s">
        <v>782</v>
      </c>
      <c r="I216" s="359"/>
      <c r="J216" s="359"/>
      <c r="K216" s="305"/>
    </row>
    <row r="217" spans="2:11" ht="15" customHeight="1">
      <c r="B217" s="304"/>
      <c r="C217" s="272"/>
      <c r="D217" s="272"/>
      <c r="E217" s="272"/>
      <c r="F217" s="265">
        <v>4</v>
      </c>
      <c r="G217" s="251"/>
      <c r="H217" s="359" t="s">
        <v>783</v>
      </c>
      <c r="I217" s="359"/>
      <c r="J217" s="359"/>
      <c r="K217" s="305"/>
    </row>
    <row r="218" spans="2:11" ht="12.75" customHeight="1">
      <c r="B218" s="308"/>
      <c r="C218" s="309"/>
      <c r="D218" s="309"/>
      <c r="E218" s="309"/>
      <c r="F218" s="309"/>
      <c r="G218" s="309"/>
      <c r="H218" s="309"/>
      <c r="I218" s="309"/>
      <c r="J218" s="309"/>
      <c r="K218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SO1 - Sportovní hřiště</vt:lpstr>
      <vt:lpstr>VRN - Vedlejší rozpočtové...</vt:lpstr>
      <vt:lpstr>Pokyny pro vyplnění</vt:lpstr>
      <vt:lpstr>'Rekapitulace stavby'!Názvy_tisku</vt:lpstr>
      <vt:lpstr>'SO1 - Sportovní hřiště'!Názvy_tisku</vt:lpstr>
      <vt:lpstr>'VRN - Vedlejší rozpočtové...'!Názvy_tisku</vt:lpstr>
      <vt:lpstr>'Pokyny pro vyplnění'!Oblast_tisku</vt:lpstr>
      <vt:lpstr>'Rekapitulace stavby'!Oblast_tisku</vt:lpstr>
      <vt:lpstr>'SO1 - Sportovní hřiště'!Oblast_tisku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 Kovar</dc:creator>
  <cp:lastModifiedBy>Králová Dana</cp:lastModifiedBy>
  <dcterms:created xsi:type="dcterms:W3CDTF">2019-01-28T11:13:37Z</dcterms:created>
  <dcterms:modified xsi:type="dcterms:W3CDTF">2019-11-21T13:19:13Z</dcterms:modified>
</cp:coreProperties>
</file>