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7710" firstSheet="1" activeTab="5"/>
  </bookViews>
  <sheets>
    <sheet name="Rekapitulace stavby" sheetId="1" r:id="rId1"/>
    <sheet name="01.1 - SO 01.1 Stavební část" sheetId="2" r:id="rId2"/>
    <sheet name="01.2 - SO 01.2  ZTI" sheetId="3" r:id="rId3"/>
    <sheet name="01.3 - SO 01.3  VZT" sheetId="4" r:id="rId4"/>
    <sheet name="01.6 - SO 01.6 Elektroins..." sheetId="5" r:id="rId5"/>
    <sheet name="101 - VON" sheetId="6" r:id="rId6"/>
  </sheets>
  <definedNames>
    <definedName name="_xlnm.Print_Titles" localSheetId="1">'01.1 - SO 01.1 Stavební část'!$127:$127</definedName>
    <definedName name="_xlnm.Print_Titles" localSheetId="2">'01.2 - SO 01.2  ZTI'!$117:$117</definedName>
    <definedName name="_xlnm.Print_Titles" localSheetId="3">'01.3 - SO 01.3  VZT'!$111:$111</definedName>
    <definedName name="_xlnm.Print_Titles" localSheetId="4">'01.6 - SO 01.6 Elektroins...'!$111:$111</definedName>
    <definedName name="_xlnm.Print_Titles" localSheetId="5">'101 - VON'!$110:$110</definedName>
    <definedName name="_xlnm.Print_Titles" localSheetId="0">'Rekapitulace stavby'!$85:$85</definedName>
    <definedName name="_xlnm.Print_Area" localSheetId="1">'01.1 - SO 01.1 Stavební část'!$C$4:$Q$70,'01.1 - SO 01.1 Stavební část'!$C$76:$Q$111,'01.1 - SO 01.1 Stavební část'!$C$117:$Q$403</definedName>
    <definedName name="_xlnm.Print_Area" localSheetId="2">'01.2 - SO 01.2  ZTI'!$C$4:$Q$70,'01.2 - SO 01.2  ZTI'!$C$76:$Q$101,'01.2 - SO 01.2  ZTI'!$C$107:$Q$348</definedName>
    <definedName name="_xlnm.Print_Area" localSheetId="3">'01.3 - SO 01.3  VZT'!$C$4:$Q$70,'01.3 - SO 01.3  VZT'!$C$76:$Q$95,'01.3 - SO 01.3  VZT'!$C$101:$Q$167</definedName>
    <definedName name="_xlnm.Print_Area" localSheetId="4">'01.6 - SO 01.6 Elektroins...'!$C$4:$Q$70,'01.6 - SO 01.6 Elektroins...'!$C$76:$Q$95,'01.6 - SO 01.6 Elektroins...'!$C$101:$Q$146</definedName>
    <definedName name="_xlnm.Print_Area" localSheetId="5">'101 - VON'!$C$4:$Q$70,'101 - VON'!$C$76:$Q$94,'101 - VON'!$C$100:$Q$117</definedName>
    <definedName name="_xlnm.Print_Area" localSheetId="0">'Rekapitulace stavby'!$C$4:$AP$70,'Rekapitulace stavby'!$C$76:$AP$96</definedName>
  </definedNames>
  <calcPr calcId="145621" iterateCount="1"/>
</workbook>
</file>

<file path=xl/calcChain.xml><?xml version="1.0" encoding="utf-8"?>
<calcChain xmlns="http://schemas.openxmlformats.org/spreadsheetml/2006/main">
  <c r="AG92" i="1" l="1"/>
  <c r="AG91" i="1"/>
  <c r="AG90" i="1"/>
  <c r="AN89" i="1"/>
  <c r="AG89" i="1"/>
  <c r="N107" i="2"/>
  <c r="N106" i="2"/>
  <c r="N105" i="2"/>
  <c r="N104" i="2"/>
  <c r="N103" i="2"/>
  <c r="N102" i="2"/>
  <c r="N101" i="2"/>
  <c r="N100" i="2"/>
  <c r="N99" i="2"/>
  <c r="N98" i="2"/>
  <c r="N97" i="2"/>
  <c r="N95" i="2"/>
  <c r="N93" i="2"/>
  <c r="N91" i="2"/>
  <c r="L38" i="3"/>
  <c r="M32" i="3"/>
  <c r="H32" i="3"/>
  <c r="M30" i="3"/>
  <c r="L101" i="3"/>
  <c r="N123" i="4"/>
  <c r="N91" i="4"/>
  <c r="N90" i="4"/>
  <c r="L38" i="6"/>
  <c r="L38" i="5"/>
  <c r="M32" i="5"/>
  <c r="H32" i="5"/>
  <c r="M30" i="5"/>
  <c r="M28" i="5"/>
  <c r="M27" i="5"/>
  <c r="L95" i="5"/>
  <c r="N91" i="5"/>
  <c r="N90" i="5"/>
  <c r="N89" i="5"/>
  <c r="N88" i="5"/>
  <c r="L94" i="6"/>
  <c r="M28" i="6"/>
  <c r="M28" i="3" l="1"/>
  <c r="M27" i="3"/>
  <c r="N96" i="3"/>
  <c r="N95" i="3"/>
  <c r="N94" i="3"/>
  <c r="N93" i="3"/>
  <c r="N92" i="3"/>
  <c r="N91" i="3"/>
  <c r="N90" i="3"/>
  <c r="N89" i="3"/>
  <c r="M28" i="2" l="1"/>
  <c r="N96" i="2"/>
  <c r="N261" i="2"/>
  <c r="N246" i="2"/>
  <c r="N283" i="3" l="1"/>
  <c r="N336" i="3"/>
  <c r="N395" i="2"/>
  <c r="N383" i="2"/>
  <c r="N341" i="2"/>
  <c r="N321" i="2"/>
  <c r="N294" i="2"/>
  <c r="N262" i="2"/>
  <c r="N265" i="2"/>
  <c r="N268" i="2"/>
  <c r="N269" i="2"/>
  <c r="N281" i="2"/>
  <c r="N236" i="2"/>
  <c r="N237" i="2"/>
  <c r="N238" i="2"/>
  <c r="N239" i="2"/>
  <c r="N240" i="2"/>
  <c r="N241" i="2"/>
  <c r="N242" i="2"/>
  <c r="N243" i="2"/>
  <c r="N189" i="2"/>
  <c r="N140" i="2"/>
  <c r="N289" i="3" l="1"/>
  <c r="N317" i="2"/>
  <c r="N314" i="2"/>
  <c r="N311" i="2"/>
  <c r="N259" i="2"/>
  <c r="N256" i="2"/>
  <c r="N209" i="2"/>
  <c r="N206" i="2"/>
  <c r="N186" i="2"/>
  <c r="BK350" i="3"/>
  <c r="BK349" i="3" s="1"/>
  <c r="BI350" i="3"/>
  <c r="BH350" i="3"/>
  <c r="BG350" i="3"/>
  <c r="BF350" i="3"/>
  <c r="AA350" i="3"/>
  <c r="Y350" i="3"/>
  <c r="Y349" i="3"/>
  <c r="W350" i="3"/>
  <c r="N350" i="3"/>
  <c r="BE350" i="3" s="1"/>
  <c r="AA349" i="3"/>
  <c r="W349" i="3"/>
  <c r="BK340" i="3"/>
  <c r="BI340" i="3"/>
  <c r="BH340" i="3"/>
  <c r="BG340" i="3"/>
  <c r="BF340" i="3"/>
  <c r="AA340" i="3"/>
  <c r="Y340" i="3"/>
  <c r="W340" i="3"/>
  <c r="N340" i="3"/>
  <c r="BE340" i="3"/>
  <c r="BK302" i="3"/>
  <c r="BI302" i="3"/>
  <c r="BH302" i="3"/>
  <c r="BG302" i="3"/>
  <c r="BF302" i="3"/>
  <c r="AA302" i="3"/>
  <c r="Y302" i="3"/>
  <c r="W302" i="3"/>
  <c r="N302" i="3"/>
  <c r="BE302" i="3"/>
  <c r="BK296" i="3"/>
  <c r="BI296" i="3"/>
  <c r="BH296" i="3"/>
  <c r="BG296" i="3"/>
  <c r="BF296" i="3"/>
  <c r="AA296" i="3"/>
  <c r="Y296" i="3"/>
  <c r="W296" i="3"/>
  <c r="N296" i="3"/>
  <c r="BE296" i="3"/>
  <c r="BK295" i="3"/>
  <c r="BI295" i="3"/>
  <c r="BH295" i="3"/>
  <c r="BG295" i="3"/>
  <c r="BF295" i="3"/>
  <c r="AA295" i="3"/>
  <c r="Y295" i="3"/>
  <c r="W295" i="3"/>
  <c r="N295" i="3"/>
  <c r="BE295" i="3"/>
  <c r="BK289" i="3"/>
  <c r="BI289" i="3"/>
  <c r="BH289" i="3"/>
  <c r="BG289" i="3"/>
  <c r="BF289" i="3"/>
  <c r="BE289" i="3"/>
  <c r="AA289" i="3"/>
  <c r="Y289" i="3"/>
  <c r="W289" i="3"/>
  <c r="BK288" i="3"/>
  <c r="BI288" i="3"/>
  <c r="BH288" i="3"/>
  <c r="BG288" i="3"/>
  <c r="BF288" i="3"/>
  <c r="AA288" i="3"/>
  <c r="Y288" i="3"/>
  <c r="W288" i="3"/>
  <c r="N288" i="3"/>
  <c r="BE288" i="3" s="1"/>
  <c r="N343" i="3"/>
  <c r="W343" i="3"/>
  <c r="Y343" i="3"/>
  <c r="AA343" i="3"/>
  <c r="BE343" i="3"/>
  <c r="BF343" i="3"/>
  <c r="BG343" i="3"/>
  <c r="BH343" i="3"/>
  <c r="BI343" i="3"/>
  <c r="BK343" i="3"/>
  <c r="BK317" i="2"/>
  <c r="BI317" i="2"/>
  <c r="BH317" i="2"/>
  <c r="BG317" i="2"/>
  <c r="BF317" i="2"/>
  <c r="BE317" i="2"/>
  <c r="AA317" i="2"/>
  <c r="Y317" i="2"/>
  <c r="W317" i="2"/>
  <c r="BK314" i="2"/>
  <c r="BI314" i="2"/>
  <c r="BH314" i="2"/>
  <c r="BG314" i="2"/>
  <c r="BF314" i="2"/>
  <c r="AA314" i="2"/>
  <c r="Y314" i="2"/>
  <c r="W314" i="2"/>
  <c r="BK311" i="2"/>
  <c r="BI311" i="2"/>
  <c r="BH311" i="2"/>
  <c r="BG311" i="2"/>
  <c r="BF311" i="2"/>
  <c r="BE311" i="2"/>
  <c r="AA311" i="2"/>
  <c r="Y311" i="2"/>
  <c r="W311" i="2"/>
  <c r="BK259" i="2"/>
  <c r="BI259" i="2"/>
  <c r="BH259" i="2"/>
  <c r="BG259" i="2"/>
  <c r="BF259" i="2"/>
  <c r="AA259" i="2"/>
  <c r="Y259" i="2"/>
  <c r="W259" i="2"/>
  <c r="BK256" i="2"/>
  <c r="BI256" i="2"/>
  <c r="BH256" i="2"/>
  <c r="BG256" i="2"/>
  <c r="BF256" i="2"/>
  <c r="BE256" i="2"/>
  <c r="AA256" i="2"/>
  <c r="Y256" i="2"/>
  <c r="W256" i="2"/>
  <c r="BK209" i="2"/>
  <c r="BI209" i="2"/>
  <c r="BH209" i="2"/>
  <c r="BG209" i="2"/>
  <c r="BF209" i="2"/>
  <c r="BE209" i="2"/>
  <c r="AA209" i="2"/>
  <c r="Y209" i="2"/>
  <c r="W209" i="2"/>
  <c r="BK206" i="2"/>
  <c r="BI206" i="2"/>
  <c r="BH206" i="2"/>
  <c r="BG206" i="2"/>
  <c r="BF206" i="2"/>
  <c r="BE206" i="2"/>
  <c r="AA206" i="2"/>
  <c r="Y206" i="2"/>
  <c r="W206" i="2"/>
  <c r="BK186" i="2"/>
  <c r="BI186" i="2"/>
  <c r="BH186" i="2"/>
  <c r="BG186" i="2"/>
  <c r="BF186" i="2"/>
  <c r="BE186" i="2"/>
  <c r="AA186" i="2"/>
  <c r="Y186" i="2"/>
  <c r="W186" i="2"/>
  <c r="L78" i="1"/>
  <c r="K226" i="3"/>
  <c r="W226" i="3"/>
  <c r="K230" i="3"/>
  <c r="K199" i="3"/>
  <c r="K369" i="2"/>
  <c r="K370" i="2"/>
  <c r="K368" i="2" s="1"/>
  <c r="K183" i="2"/>
  <c r="K184" i="2" s="1"/>
  <c r="K185" i="2" s="1"/>
  <c r="K182" i="2" s="1"/>
  <c r="F6" i="2"/>
  <c r="F78" i="2" s="1"/>
  <c r="O11" i="2"/>
  <c r="E12" i="2"/>
  <c r="F83" i="2" s="1"/>
  <c r="O12" i="2"/>
  <c r="O14" i="2"/>
  <c r="E15" i="2"/>
  <c r="O15" i="2"/>
  <c r="O17" i="2"/>
  <c r="E18" i="2"/>
  <c r="M83" i="2" s="1"/>
  <c r="O18" i="2"/>
  <c r="O20" i="2"/>
  <c r="E21" i="2"/>
  <c r="M125" i="2" s="1"/>
  <c r="O21" i="2"/>
  <c r="BK131" i="2"/>
  <c r="BK130" i="2" s="1"/>
  <c r="BK135" i="2"/>
  <c r="BK134" i="2"/>
  <c r="BK140" i="2"/>
  <c r="BK144" i="2"/>
  <c r="BK148" i="2"/>
  <c r="BK152" i="2"/>
  <c r="BK159" i="2"/>
  <c r="BK164" i="2"/>
  <c r="BK169" i="2"/>
  <c r="BK172" i="2"/>
  <c r="BK175" i="2"/>
  <c r="BK179" i="2"/>
  <c r="BK190" i="2"/>
  <c r="BK194" i="2"/>
  <c r="BK198" i="2"/>
  <c r="BK202" i="2"/>
  <c r="BK211" i="2"/>
  <c r="BK214" i="2"/>
  <c r="BK217" i="2"/>
  <c r="BK220" i="2"/>
  <c r="BK223" i="2"/>
  <c r="BK227" i="2"/>
  <c r="BK232" i="2"/>
  <c r="BK237" i="2"/>
  <c r="BK238" i="2"/>
  <c r="BK239" i="2"/>
  <c r="BK240" i="2"/>
  <c r="BK241" i="2"/>
  <c r="BK242" i="2"/>
  <c r="BK243" i="2"/>
  <c r="BK245" i="2"/>
  <c r="BK244" i="2" s="1"/>
  <c r="BK248" i="2"/>
  <c r="BK251" i="2"/>
  <c r="BK254" i="2"/>
  <c r="BK255" i="2"/>
  <c r="BK260" i="2"/>
  <c r="BK262" i="2"/>
  <c r="BK265" i="2"/>
  <c r="BK268" i="2"/>
  <c r="BK269" i="2"/>
  <c r="BK271" i="2"/>
  <c r="BK274" i="2"/>
  <c r="BK277" i="2"/>
  <c r="BK278" i="2"/>
  <c r="BK279" i="2"/>
  <c r="BK280" i="2"/>
  <c r="BK282" i="2"/>
  <c r="BK285" i="2"/>
  <c r="BK287" i="2"/>
  <c r="BK290" i="2"/>
  <c r="BK293" i="2"/>
  <c r="BK295" i="2"/>
  <c r="BK298" i="2"/>
  <c r="BK299" i="2"/>
  <c r="BK294" i="2" s="1"/>
  <c r="BK300" i="2"/>
  <c r="BK301" i="2"/>
  <c r="BK302" i="2"/>
  <c r="BK303" i="2"/>
  <c r="BK307" i="2"/>
  <c r="BK320" i="2"/>
  <c r="BK322" i="2"/>
  <c r="BK323" i="2"/>
  <c r="BK331" i="2"/>
  <c r="BK335" i="2"/>
  <c r="BK339" i="2"/>
  <c r="BK340" i="2"/>
  <c r="BK342" i="2"/>
  <c r="BK343" i="2"/>
  <c r="BK344" i="2"/>
  <c r="BK349" i="2"/>
  <c r="BK350" i="2"/>
  <c r="BK355" i="2"/>
  <c r="BK359" i="2"/>
  <c r="BK360" i="2"/>
  <c r="BK361" i="2"/>
  <c r="BK366" i="2"/>
  <c r="BK371" i="2"/>
  <c r="BK372" i="2"/>
  <c r="BK376" i="2"/>
  <c r="BK380" i="2"/>
  <c r="BK381" i="2"/>
  <c r="BK382" i="2"/>
  <c r="BK384" i="2"/>
  <c r="BK388" i="2"/>
  <c r="BK389" i="2"/>
  <c r="BK393" i="2"/>
  <c r="BK394" i="2"/>
  <c r="BK396" i="2"/>
  <c r="BK397" i="2"/>
  <c r="BK398" i="2"/>
  <c r="BK399" i="2"/>
  <c r="AS88" i="1"/>
  <c r="N131" i="2"/>
  <c r="N135" i="2"/>
  <c r="BE140" i="2"/>
  <c r="N144" i="2"/>
  <c r="BE144" i="2" s="1"/>
  <c r="N148" i="2"/>
  <c r="BE148" i="2" s="1"/>
  <c r="N152" i="2"/>
  <c r="BE152" i="2" s="1"/>
  <c r="N159" i="2"/>
  <c r="BE159" i="2" s="1"/>
  <c r="N164" i="2"/>
  <c r="BE164" i="2"/>
  <c r="N169" i="2"/>
  <c r="BE169" i="2" s="1"/>
  <c r="N172" i="2"/>
  <c r="BE172" i="2" s="1"/>
  <c r="N175" i="2"/>
  <c r="BE175" i="2"/>
  <c r="N179" i="2"/>
  <c r="BE179" i="2" s="1"/>
  <c r="N190" i="2"/>
  <c r="BE190" i="2"/>
  <c r="N194" i="2"/>
  <c r="BE194" i="2"/>
  <c r="N198" i="2"/>
  <c r="BE198" i="2"/>
  <c r="N202" i="2"/>
  <c r="BE202" i="2"/>
  <c r="N211" i="2"/>
  <c r="BE211" i="2"/>
  <c r="N214" i="2"/>
  <c r="BE214" i="2"/>
  <c r="N217" i="2"/>
  <c r="BE217" i="2"/>
  <c r="N220" i="2"/>
  <c r="BE220" i="2"/>
  <c r="N223" i="2"/>
  <c r="BE223" i="2"/>
  <c r="N227" i="2"/>
  <c r="BE227" i="2"/>
  <c r="N232" i="2"/>
  <c r="BE232" i="2"/>
  <c r="BE237" i="2"/>
  <c r="BE238" i="2"/>
  <c r="BE239" i="2"/>
  <c r="BE240" i="2"/>
  <c r="BE241" i="2"/>
  <c r="BE242" i="2"/>
  <c r="BE243" i="2"/>
  <c r="N245" i="2"/>
  <c r="N244" i="2" s="1"/>
  <c r="N248" i="2"/>
  <c r="BE248" i="2" s="1"/>
  <c r="N251" i="2"/>
  <c r="BE251" i="2"/>
  <c r="N254" i="2"/>
  <c r="BE254" i="2" s="1"/>
  <c r="N255" i="2"/>
  <c r="BE255" i="2"/>
  <c r="N260" i="2"/>
  <c r="BE260" i="2" s="1"/>
  <c r="BE262" i="2"/>
  <c r="BE265" i="2"/>
  <c r="BE268" i="2"/>
  <c r="BE269" i="2"/>
  <c r="N271" i="2"/>
  <c r="N274" i="2"/>
  <c r="BE274" i="2"/>
  <c r="N277" i="2"/>
  <c r="BE277" i="2"/>
  <c r="N278" i="2"/>
  <c r="BE259" i="2"/>
  <c r="N279" i="2"/>
  <c r="BE279" i="2"/>
  <c r="N280" i="2"/>
  <c r="BE280" i="2"/>
  <c r="N282" i="2"/>
  <c r="BE282" i="2"/>
  <c r="N285" i="2"/>
  <c r="BE285" i="2"/>
  <c r="N287" i="2"/>
  <c r="BE287" i="2"/>
  <c r="N290" i="2"/>
  <c r="BE290" i="2"/>
  <c r="N293" i="2"/>
  <c r="BE293" i="2" s="1"/>
  <c r="N295" i="2"/>
  <c r="BE295" i="2"/>
  <c r="N298" i="2"/>
  <c r="BE298" i="2"/>
  <c r="N299" i="2"/>
  <c r="BE299" i="2"/>
  <c r="N300" i="2"/>
  <c r="BE300" i="2"/>
  <c r="N301" i="2"/>
  <c r="BE301" i="2"/>
  <c r="N302" i="2"/>
  <c r="BE302" i="2"/>
  <c r="N303" i="2"/>
  <c r="BE303" i="2"/>
  <c r="N307" i="2"/>
  <c r="BE307" i="2"/>
  <c r="N320" i="2"/>
  <c r="BE320" i="2"/>
  <c r="N322" i="2"/>
  <c r="BE322" i="2"/>
  <c r="N323" i="2"/>
  <c r="BE323" i="2"/>
  <c r="N331" i="2"/>
  <c r="BE331" i="2"/>
  <c r="N335" i="2"/>
  <c r="BE314" i="2"/>
  <c r="N339" i="2"/>
  <c r="BE339" i="2"/>
  <c r="N340" i="2"/>
  <c r="BE340" i="2"/>
  <c r="N342" i="2"/>
  <c r="BE342" i="2"/>
  <c r="N343" i="2"/>
  <c r="BE343" i="2"/>
  <c r="N344" i="2"/>
  <c r="BE344" i="2"/>
  <c r="N349" i="2"/>
  <c r="BE349" i="2"/>
  <c r="N350" i="2"/>
  <c r="BE350" i="2"/>
  <c r="N355" i="2"/>
  <c r="BE355" i="2"/>
  <c r="N359" i="2"/>
  <c r="BE359" i="2"/>
  <c r="N360" i="2"/>
  <c r="BE360" i="2"/>
  <c r="N361" i="2"/>
  <c r="BE361" i="2"/>
  <c r="N366" i="2"/>
  <c r="BE366" i="2"/>
  <c r="N371" i="2"/>
  <c r="BE371" i="2"/>
  <c r="N372" i="2"/>
  <c r="BE372" i="2"/>
  <c r="N376" i="2"/>
  <c r="BE376" i="2"/>
  <c r="N380" i="2"/>
  <c r="BE380" i="2"/>
  <c r="N381" i="2"/>
  <c r="BE381" i="2"/>
  <c r="N382" i="2"/>
  <c r="BE382" i="2"/>
  <c r="N384" i="2"/>
  <c r="BE384" i="2"/>
  <c r="N388" i="2"/>
  <c r="BE388" i="2"/>
  <c r="N389" i="2"/>
  <c r="BE389" i="2"/>
  <c r="N393" i="2"/>
  <c r="BE393" i="2"/>
  <c r="N394" i="2"/>
  <c r="BE394" i="2"/>
  <c r="N396" i="2"/>
  <c r="BE396" i="2"/>
  <c r="N397" i="2"/>
  <c r="BE397" i="2"/>
  <c r="N398" i="2"/>
  <c r="BE398" i="2"/>
  <c r="N399" i="2"/>
  <c r="BE399" i="2"/>
  <c r="BF131" i="2"/>
  <c r="BF135" i="2"/>
  <c r="BF140" i="2"/>
  <c r="BF144" i="2"/>
  <c r="BF148" i="2"/>
  <c r="BF152" i="2"/>
  <c r="BF159" i="2"/>
  <c r="BF164" i="2"/>
  <c r="BF169" i="2"/>
  <c r="BF172" i="2"/>
  <c r="BF175" i="2"/>
  <c r="BF179" i="2"/>
  <c r="BF182" i="2"/>
  <c r="BF190" i="2"/>
  <c r="BF194" i="2"/>
  <c r="BF198" i="2"/>
  <c r="BF202" i="2"/>
  <c r="BF211" i="2"/>
  <c r="BF214" i="2"/>
  <c r="BF217" i="2"/>
  <c r="BF220" i="2"/>
  <c r="BF223" i="2"/>
  <c r="BF227" i="2"/>
  <c r="BF232" i="2"/>
  <c r="BF237" i="2"/>
  <c r="BF238" i="2"/>
  <c r="BF239" i="2"/>
  <c r="BF240" i="2"/>
  <c r="BF241" i="2"/>
  <c r="BF242" i="2"/>
  <c r="BF243" i="2"/>
  <c r="BF245" i="2"/>
  <c r="BF248" i="2"/>
  <c r="BF251" i="2"/>
  <c r="BF254" i="2"/>
  <c r="BF255" i="2"/>
  <c r="BF260" i="2"/>
  <c r="BF262" i="2"/>
  <c r="BF265" i="2"/>
  <c r="BF268" i="2"/>
  <c r="BF269" i="2"/>
  <c r="BF271" i="2"/>
  <c r="BF274" i="2"/>
  <c r="BF277" i="2"/>
  <c r="BF278" i="2"/>
  <c r="BF279" i="2"/>
  <c r="BF280" i="2"/>
  <c r="BF282" i="2"/>
  <c r="BF285" i="2"/>
  <c r="BF287" i="2"/>
  <c r="BF290" i="2"/>
  <c r="BF293" i="2"/>
  <c r="BF295" i="2"/>
  <c r="BF298" i="2"/>
  <c r="BF299" i="2"/>
  <c r="BF300" i="2"/>
  <c r="BF301" i="2"/>
  <c r="BF302" i="2"/>
  <c r="BF303" i="2"/>
  <c r="BF307" i="2"/>
  <c r="BF320" i="2"/>
  <c r="BF322" i="2"/>
  <c r="BF323" i="2"/>
  <c r="BF327" i="2"/>
  <c r="BF331" i="2"/>
  <c r="BF335" i="2"/>
  <c r="BF339" i="2"/>
  <c r="BF340" i="2"/>
  <c r="BF342" i="2"/>
  <c r="BF343" i="2"/>
  <c r="BF344" i="2"/>
  <c r="BF349" i="2"/>
  <c r="BF350" i="2"/>
  <c r="BF355" i="2"/>
  <c r="BF359" i="2"/>
  <c r="BF360" i="2"/>
  <c r="BF361" i="2"/>
  <c r="BF366" i="2"/>
  <c r="BF368" i="2"/>
  <c r="BF371" i="2"/>
  <c r="BF372" i="2"/>
  <c r="BF376" i="2"/>
  <c r="BF380" i="2"/>
  <c r="BF381" i="2"/>
  <c r="BF382" i="2"/>
  <c r="BF384" i="2"/>
  <c r="BF388" i="2"/>
  <c r="BF389" i="2"/>
  <c r="BF393" i="2"/>
  <c r="BF394" i="2"/>
  <c r="BF396" i="2"/>
  <c r="BF397" i="2"/>
  <c r="BF398" i="2"/>
  <c r="BF399" i="2"/>
  <c r="BG131" i="2"/>
  <c r="BG135" i="2"/>
  <c r="BG140" i="2"/>
  <c r="BG144" i="2"/>
  <c r="BG148" i="2"/>
  <c r="BG152" i="2"/>
  <c r="BG159" i="2"/>
  <c r="BG164" i="2"/>
  <c r="BG169" i="2"/>
  <c r="BG172" i="2"/>
  <c r="BG175" i="2"/>
  <c r="BG179" i="2"/>
  <c r="BG182" i="2"/>
  <c r="BG190" i="2"/>
  <c r="BG194" i="2"/>
  <c r="BG198" i="2"/>
  <c r="BG202" i="2"/>
  <c r="BG211" i="2"/>
  <c r="BG214" i="2"/>
  <c r="BG217" i="2"/>
  <c r="BG220" i="2"/>
  <c r="BG223" i="2"/>
  <c r="BG227" i="2"/>
  <c r="BG232" i="2"/>
  <c r="BG237" i="2"/>
  <c r="BG238" i="2"/>
  <c r="BG239" i="2"/>
  <c r="BG240" i="2"/>
  <c r="BG241" i="2"/>
  <c r="BG242" i="2"/>
  <c r="BG243" i="2"/>
  <c r="BG245" i="2"/>
  <c r="BG248" i="2"/>
  <c r="BG251" i="2"/>
  <c r="BG254" i="2"/>
  <c r="BG255" i="2"/>
  <c r="BG260" i="2"/>
  <c r="BG262" i="2"/>
  <c r="BG265" i="2"/>
  <c r="BG268" i="2"/>
  <c r="BG269" i="2"/>
  <c r="BG271" i="2"/>
  <c r="BG274" i="2"/>
  <c r="BG277" i="2"/>
  <c r="BG278" i="2"/>
  <c r="BG279" i="2"/>
  <c r="BG280" i="2"/>
  <c r="BG282" i="2"/>
  <c r="BG285" i="2"/>
  <c r="BG287" i="2"/>
  <c r="BG290" i="2"/>
  <c r="BG293" i="2"/>
  <c r="BG295" i="2"/>
  <c r="BG298" i="2"/>
  <c r="BG299" i="2"/>
  <c r="BG300" i="2"/>
  <c r="BG301" i="2"/>
  <c r="BG302" i="2"/>
  <c r="BG303" i="2"/>
  <c r="BG307" i="2"/>
  <c r="BG320" i="2"/>
  <c r="BG322" i="2"/>
  <c r="BG323" i="2"/>
  <c r="BG327" i="2"/>
  <c r="BG331" i="2"/>
  <c r="BG335" i="2"/>
  <c r="BG339" i="2"/>
  <c r="BG340" i="2"/>
  <c r="BG342" i="2"/>
  <c r="BG343" i="2"/>
  <c r="BG344" i="2"/>
  <c r="BG349" i="2"/>
  <c r="BG350" i="2"/>
  <c r="BG355" i="2"/>
  <c r="BG359" i="2"/>
  <c r="BG360" i="2"/>
  <c r="BG361" i="2"/>
  <c r="BG366" i="2"/>
  <c r="BG368" i="2"/>
  <c r="BG371" i="2"/>
  <c r="BG372" i="2"/>
  <c r="BG376" i="2"/>
  <c r="BG380" i="2"/>
  <c r="BG381" i="2"/>
  <c r="BG382" i="2"/>
  <c r="BG384" i="2"/>
  <c r="BG388" i="2"/>
  <c r="BG389" i="2"/>
  <c r="BG393" i="2"/>
  <c r="BG394" i="2"/>
  <c r="BG396" i="2"/>
  <c r="BG397" i="2"/>
  <c r="BG398" i="2"/>
  <c r="BG399" i="2"/>
  <c r="BH131" i="2"/>
  <c r="BH135" i="2"/>
  <c r="BH140" i="2"/>
  <c r="BH144" i="2"/>
  <c r="BH148" i="2"/>
  <c r="BH152" i="2"/>
  <c r="BH159" i="2"/>
  <c r="BH164" i="2"/>
  <c r="BH169" i="2"/>
  <c r="BH172" i="2"/>
  <c r="BH175" i="2"/>
  <c r="BH179" i="2"/>
  <c r="BH182" i="2"/>
  <c r="BH190" i="2"/>
  <c r="BH194" i="2"/>
  <c r="BH198" i="2"/>
  <c r="BH202" i="2"/>
  <c r="BH211" i="2"/>
  <c r="BH214" i="2"/>
  <c r="BH217" i="2"/>
  <c r="BH220" i="2"/>
  <c r="BH223" i="2"/>
  <c r="BH227" i="2"/>
  <c r="BH232" i="2"/>
  <c r="BH237" i="2"/>
  <c r="BH238" i="2"/>
  <c r="BH239" i="2"/>
  <c r="BH240" i="2"/>
  <c r="BH241" i="2"/>
  <c r="BH242" i="2"/>
  <c r="BH243" i="2"/>
  <c r="BH245" i="2"/>
  <c r="BH248" i="2"/>
  <c r="BH251" i="2"/>
  <c r="BH254" i="2"/>
  <c r="BH255" i="2"/>
  <c r="BH260" i="2"/>
  <c r="BH262" i="2"/>
  <c r="BH265" i="2"/>
  <c r="BH268" i="2"/>
  <c r="BH269" i="2"/>
  <c r="BH271" i="2"/>
  <c r="BH274" i="2"/>
  <c r="BH277" i="2"/>
  <c r="BH278" i="2"/>
  <c r="BH279" i="2"/>
  <c r="BH280" i="2"/>
  <c r="BH282" i="2"/>
  <c r="BH285" i="2"/>
  <c r="BH287" i="2"/>
  <c r="BH290" i="2"/>
  <c r="BH293" i="2"/>
  <c r="BH295" i="2"/>
  <c r="BH298" i="2"/>
  <c r="BH299" i="2"/>
  <c r="BH300" i="2"/>
  <c r="BH301" i="2"/>
  <c r="BH302" i="2"/>
  <c r="BH303" i="2"/>
  <c r="BH307" i="2"/>
  <c r="BH320" i="2"/>
  <c r="BH322" i="2"/>
  <c r="BH323" i="2"/>
  <c r="BH327" i="2"/>
  <c r="BH331" i="2"/>
  <c r="BH335" i="2"/>
  <c r="BH339" i="2"/>
  <c r="BH340" i="2"/>
  <c r="BH342" i="2"/>
  <c r="BH343" i="2"/>
  <c r="BH344" i="2"/>
  <c r="BH349" i="2"/>
  <c r="BH350" i="2"/>
  <c r="BH355" i="2"/>
  <c r="BH359" i="2"/>
  <c r="BH360" i="2"/>
  <c r="BH361" i="2"/>
  <c r="BH366" i="2"/>
  <c r="BH368" i="2"/>
  <c r="BH371" i="2"/>
  <c r="BH372" i="2"/>
  <c r="BH376" i="2"/>
  <c r="BH380" i="2"/>
  <c r="BH381" i="2"/>
  <c r="BH382" i="2"/>
  <c r="BH384" i="2"/>
  <c r="BH388" i="2"/>
  <c r="BH389" i="2"/>
  <c r="BH393" i="2"/>
  <c r="BH394" i="2"/>
  <c r="BH396" i="2"/>
  <c r="BH397" i="2"/>
  <c r="BH398" i="2"/>
  <c r="BH399" i="2"/>
  <c r="BI131" i="2"/>
  <c r="BI135" i="2"/>
  <c r="BI140" i="2"/>
  <c r="BI144" i="2"/>
  <c r="BI148" i="2"/>
  <c r="BI152" i="2"/>
  <c r="BI159" i="2"/>
  <c r="BI164" i="2"/>
  <c r="BI169" i="2"/>
  <c r="BI172" i="2"/>
  <c r="BI175" i="2"/>
  <c r="BI179" i="2"/>
  <c r="BI182" i="2"/>
  <c r="BI190" i="2"/>
  <c r="BI194" i="2"/>
  <c r="BI198" i="2"/>
  <c r="BI202" i="2"/>
  <c r="BI211" i="2"/>
  <c r="BI214" i="2"/>
  <c r="BI217" i="2"/>
  <c r="BI220" i="2"/>
  <c r="BI223" i="2"/>
  <c r="BI227" i="2"/>
  <c r="BI232" i="2"/>
  <c r="BI237" i="2"/>
  <c r="BI238" i="2"/>
  <c r="BI239" i="2"/>
  <c r="BI240" i="2"/>
  <c r="BI241" i="2"/>
  <c r="BI242" i="2"/>
  <c r="BI243" i="2"/>
  <c r="BI245" i="2"/>
  <c r="BI248" i="2"/>
  <c r="BI251" i="2"/>
  <c r="BI254" i="2"/>
  <c r="BI255" i="2"/>
  <c r="BI260" i="2"/>
  <c r="BI262" i="2"/>
  <c r="BI265" i="2"/>
  <c r="BI268" i="2"/>
  <c r="BI269" i="2"/>
  <c r="BI271" i="2"/>
  <c r="BI274" i="2"/>
  <c r="BI277" i="2"/>
  <c r="BI278" i="2"/>
  <c r="BI279" i="2"/>
  <c r="BI280" i="2"/>
  <c r="BI282" i="2"/>
  <c r="BI285" i="2"/>
  <c r="BI287" i="2"/>
  <c r="BI290" i="2"/>
  <c r="BI293" i="2"/>
  <c r="BI295" i="2"/>
  <c r="BI298" i="2"/>
  <c r="BI299" i="2"/>
  <c r="BI300" i="2"/>
  <c r="BI301" i="2"/>
  <c r="BI302" i="2"/>
  <c r="BI303" i="2"/>
  <c r="BI307" i="2"/>
  <c r="BI320" i="2"/>
  <c r="BI322" i="2"/>
  <c r="BI323" i="2"/>
  <c r="BI327" i="2"/>
  <c r="BI331" i="2"/>
  <c r="BI335" i="2"/>
  <c r="BI339" i="2"/>
  <c r="BI340" i="2"/>
  <c r="BI342" i="2"/>
  <c r="BI343" i="2"/>
  <c r="BI344" i="2"/>
  <c r="BI349" i="2"/>
  <c r="BI350" i="2"/>
  <c r="BI355" i="2"/>
  <c r="BI359" i="2"/>
  <c r="BI360" i="2"/>
  <c r="BI361" i="2"/>
  <c r="BI366" i="2"/>
  <c r="BI368" i="2"/>
  <c r="BI371" i="2"/>
  <c r="BI372" i="2"/>
  <c r="BI376" i="2"/>
  <c r="BI380" i="2"/>
  <c r="BI381" i="2"/>
  <c r="BI382" i="2"/>
  <c r="BI384" i="2"/>
  <c r="BI388" i="2"/>
  <c r="BI389" i="2"/>
  <c r="BI393" i="2"/>
  <c r="BI394" i="2"/>
  <c r="BI396" i="2"/>
  <c r="BI397" i="2"/>
  <c r="BI398" i="2"/>
  <c r="BI399" i="2"/>
  <c r="F79" i="2"/>
  <c r="F81" i="2"/>
  <c r="M81" i="2"/>
  <c r="F120" i="2"/>
  <c r="F122" i="2"/>
  <c r="M122" i="2"/>
  <c r="W131" i="2"/>
  <c r="W130" i="2"/>
  <c r="W135" i="2"/>
  <c r="W134" i="2"/>
  <c r="W140" i="2"/>
  <c r="W144" i="2"/>
  <c r="W148" i="2"/>
  <c r="W152" i="2"/>
  <c r="W159" i="2"/>
  <c r="W164" i="2"/>
  <c r="W169" i="2"/>
  <c r="W172" i="2"/>
  <c r="W175" i="2"/>
  <c r="W179" i="2"/>
  <c r="W190" i="2"/>
  <c r="W194" i="2"/>
  <c r="W198" i="2"/>
  <c r="W202" i="2"/>
  <c r="W211" i="2"/>
  <c r="W214" i="2"/>
  <c r="W217" i="2"/>
  <c r="W189" i="2" s="1"/>
  <c r="W220" i="2"/>
  <c r="W223" i="2"/>
  <c r="W227" i="2"/>
  <c r="W232" i="2"/>
  <c r="W237" i="2"/>
  <c r="W238" i="2"/>
  <c r="W236" i="2" s="1"/>
  <c r="W239" i="2"/>
  <c r="W240" i="2"/>
  <c r="W241" i="2"/>
  <c r="W242" i="2"/>
  <c r="W243" i="2"/>
  <c r="W245" i="2"/>
  <c r="W244" i="2"/>
  <c r="W248" i="2"/>
  <c r="W251" i="2"/>
  <c r="W254" i="2"/>
  <c r="W255" i="2"/>
  <c r="W260" i="2"/>
  <c r="W247" i="2" s="1"/>
  <c r="W262" i="2"/>
  <c r="W265" i="2"/>
  <c r="W268" i="2"/>
  <c r="W269" i="2"/>
  <c r="W271" i="2"/>
  <c r="W274" i="2"/>
  <c r="W277" i="2"/>
  <c r="W278" i="2"/>
  <c r="W279" i="2"/>
  <c r="W280" i="2"/>
  <c r="W282" i="2"/>
  <c r="W285" i="2"/>
  <c r="W287" i="2"/>
  <c r="W290" i="2"/>
  <c r="W293" i="2"/>
  <c r="W295" i="2"/>
  <c r="W294" i="2" s="1"/>
  <c r="W298" i="2"/>
  <c r="W299" i="2"/>
  <c r="W300" i="2"/>
  <c r="W301" i="2"/>
  <c r="W302" i="2"/>
  <c r="W303" i="2"/>
  <c r="W307" i="2"/>
  <c r="W320" i="2"/>
  <c r="W322" i="2"/>
  <c r="W323" i="2"/>
  <c r="W331" i="2"/>
  <c r="W335" i="2"/>
  <c r="W339" i="2"/>
  <c r="W340" i="2"/>
  <c r="W342" i="2"/>
  <c r="W343" i="2"/>
  <c r="W344" i="2"/>
  <c r="W349" i="2"/>
  <c r="W350" i="2"/>
  <c r="W355" i="2"/>
  <c r="W359" i="2"/>
  <c r="W360" i="2"/>
  <c r="W361" i="2"/>
  <c r="W366" i="2"/>
  <c r="W371" i="2"/>
  <c r="W372" i="2"/>
  <c r="W376" i="2"/>
  <c r="W380" i="2"/>
  <c r="W381" i="2"/>
  <c r="W382" i="2"/>
  <c r="W384" i="2"/>
  <c r="W388" i="2"/>
  <c r="W389" i="2"/>
  <c r="W393" i="2"/>
  <c r="W394" i="2"/>
  <c r="W396" i="2"/>
  <c r="W395" i="2" s="1"/>
  <c r="W397" i="2"/>
  <c r="W398" i="2"/>
  <c r="W399" i="2"/>
  <c r="Y131" i="2"/>
  <c r="Y130" i="2"/>
  <c r="Y135" i="2"/>
  <c r="Y134" i="2"/>
  <c r="Y140" i="2"/>
  <c r="Y144" i="2"/>
  <c r="Y148" i="2"/>
  <c r="Y152" i="2"/>
  <c r="Y159" i="2"/>
  <c r="Y164" i="2"/>
  <c r="Y169" i="2"/>
  <c r="Y172" i="2"/>
  <c r="Y175" i="2"/>
  <c r="Y179" i="2"/>
  <c r="Y190" i="2"/>
  <c r="Y189" i="2" s="1"/>
  <c r="Y194" i="2"/>
  <c r="Y198" i="2"/>
  <c r="Y202" i="2"/>
  <c r="Y211" i="2"/>
  <c r="Y214" i="2"/>
  <c r="Y217" i="2"/>
  <c r="Y220" i="2"/>
  <c r="Y223" i="2"/>
  <c r="Y227" i="2"/>
  <c r="Y232" i="2"/>
  <c r="Y237" i="2"/>
  <c r="Y238" i="2"/>
  <c r="Y239" i="2"/>
  <c r="Y240" i="2"/>
  <c r="Y241" i="2"/>
  <c r="Y242" i="2"/>
  <c r="Y243" i="2"/>
  <c r="Y245" i="2"/>
  <c r="Y244" i="2"/>
  <c r="Y248" i="2"/>
  <c r="Y251" i="2"/>
  <c r="Y254" i="2"/>
  <c r="Y255" i="2"/>
  <c r="Y260" i="2"/>
  <c r="Y262" i="2"/>
  <c r="Y265" i="2"/>
  <c r="Y268" i="2"/>
  <c r="Y269" i="2"/>
  <c r="Y271" i="2"/>
  <c r="Y274" i="2"/>
  <c r="Y277" i="2"/>
  <c r="Y278" i="2"/>
  <c r="Y279" i="2"/>
  <c r="Y280" i="2"/>
  <c r="Y282" i="2"/>
  <c r="Y285" i="2"/>
  <c r="Y287" i="2"/>
  <c r="Y290" i="2"/>
  <c r="Y293" i="2"/>
  <c r="Y295" i="2"/>
  <c r="Y298" i="2"/>
  <c r="Y299" i="2"/>
  <c r="Y300" i="2"/>
  <c r="Y301" i="2"/>
  <c r="Y302" i="2"/>
  <c r="Y303" i="2"/>
  <c r="Y307" i="2"/>
  <c r="Y320" i="2"/>
  <c r="Y322" i="2"/>
  <c r="Y323" i="2"/>
  <c r="Y331" i="2"/>
  <c r="Y335" i="2"/>
  <c r="Y339" i="2"/>
  <c r="Y340" i="2"/>
  <c r="Y342" i="2"/>
  <c r="Y343" i="2"/>
  <c r="Y344" i="2"/>
  <c r="Y349" i="2"/>
  <c r="Y350" i="2"/>
  <c r="Y355" i="2"/>
  <c r="Y359" i="2"/>
  <c r="Y360" i="2"/>
  <c r="Y361" i="2"/>
  <c r="Y366" i="2"/>
  <c r="Y371" i="2"/>
  <c r="Y372" i="2"/>
  <c r="Y376" i="2"/>
  <c r="Y380" i="2"/>
  <c r="Y381" i="2"/>
  <c r="Y382" i="2"/>
  <c r="Y384" i="2"/>
  <c r="Y388" i="2"/>
  <c r="Y389" i="2"/>
  <c r="Y393" i="2"/>
  <c r="Y394" i="2"/>
  <c r="Y396" i="2"/>
  <c r="Y397" i="2"/>
  <c r="Y398" i="2"/>
  <c r="Y399" i="2"/>
  <c r="AA131" i="2"/>
  <c r="AA130" i="2"/>
  <c r="AA135" i="2"/>
  <c r="AA134" i="2"/>
  <c r="AA140" i="2"/>
  <c r="AA144" i="2"/>
  <c r="AA148" i="2"/>
  <c r="AA152" i="2"/>
  <c r="AA159" i="2"/>
  <c r="AA164" i="2"/>
  <c r="AA169" i="2"/>
  <c r="AA172" i="2"/>
  <c r="AA175" i="2"/>
  <c r="AA179" i="2"/>
  <c r="AA190" i="2"/>
  <c r="AA194" i="2"/>
  <c r="AA198" i="2"/>
  <c r="AA202" i="2"/>
  <c r="AA211" i="2"/>
  <c r="AA214" i="2"/>
  <c r="AA217" i="2"/>
  <c r="AA220" i="2"/>
  <c r="AA223" i="2"/>
  <c r="AA227" i="2"/>
  <c r="AA232" i="2"/>
  <c r="AA237" i="2"/>
  <c r="AA238" i="2"/>
  <c r="AA239" i="2"/>
  <c r="AA240" i="2"/>
  <c r="AA241" i="2"/>
  <c r="AA242" i="2"/>
  <c r="AA243" i="2"/>
  <c r="AA245" i="2"/>
  <c r="AA244" i="2"/>
  <c r="AA248" i="2"/>
  <c r="AA251" i="2"/>
  <c r="AA254" i="2"/>
  <c r="AA255" i="2"/>
  <c r="AA260" i="2"/>
  <c r="AA262" i="2"/>
  <c r="AA265" i="2"/>
  <c r="AA268" i="2"/>
  <c r="AA269" i="2"/>
  <c r="AA271" i="2"/>
  <c r="AA274" i="2"/>
  <c r="AA277" i="2"/>
  <c r="AA278" i="2"/>
  <c r="AA279" i="2"/>
  <c r="AA280" i="2"/>
  <c r="AA282" i="2"/>
  <c r="AA285" i="2"/>
  <c r="AA287" i="2"/>
  <c r="AA290" i="2"/>
  <c r="AA293" i="2"/>
  <c r="AA295" i="2"/>
  <c r="AA298" i="2"/>
  <c r="AA299" i="2"/>
  <c r="AA300" i="2"/>
  <c r="AA301" i="2"/>
  <c r="AA302" i="2"/>
  <c r="AA303" i="2"/>
  <c r="AA307" i="2"/>
  <c r="AA320" i="2"/>
  <c r="AA322" i="2"/>
  <c r="AA323" i="2"/>
  <c r="AA331" i="2"/>
  <c r="AA335" i="2"/>
  <c r="AA339" i="2"/>
  <c r="AA340" i="2"/>
  <c r="AA342" i="2"/>
  <c r="AA343" i="2"/>
  <c r="AA344" i="2"/>
  <c r="AA349" i="2"/>
  <c r="AA350" i="2"/>
  <c r="AA355" i="2"/>
  <c r="AA359" i="2"/>
  <c r="AA360" i="2"/>
  <c r="AA361" i="2"/>
  <c r="AA366" i="2"/>
  <c r="AA371" i="2"/>
  <c r="AA372" i="2"/>
  <c r="AA376" i="2"/>
  <c r="AA380" i="2"/>
  <c r="AA381" i="2"/>
  <c r="AA382" i="2"/>
  <c r="AA384" i="2"/>
  <c r="AA388" i="2"/>
  <c r="AA389" i="2"/>
  <c r="AA393" i="2"/>
  <c r="AA394" i="2"/>
  <c r="AA396" i="2"/>
  <c r="AA397" i="2"/>
  <c r="AA398" i="2"/>
  <c r="AA395" i="2" s="1"/>
  <c r="AA399" i="2"/>
  <c r="F6" i="3"/>
  <c r="F78" i="3" s="1"/>
  <c r="O11" i="3"/>
  <c r="E12" i="3"/>
  <c r="F83" i="3"/>
  <c r="O12" i="3"/>
  <c r="O14" i="3"/>
  <c r="E15" i="3"/>
  <c r="O15" i="3"/>
  <c r="O17" i="3"/>
  <c r="E18" i="3"/>
  <c r="O18" i="3"/>
  <c r="O20" i="3"/>
  <c r="E21" i="3"/>
  <c r="M84" i="3"/>
  <c r="O21" i="3"/>
  <c r="BK121" i="3"/>
  <c r="BK122" i="3"/>
  <c r="BK125" i="3"/>
  <c r="BK128" i="3"/>
  <c r="BK131" i="3"/>
  <c r="BK135" i="3"/>
  <c r="BK139" i="3"/>
  <c r="BK143" i="3"/>
  <c r="BK146" i="3"/>
  <c r="BK149" i="3"/>
  <c r="BK152" i="3"/>
  <c r="BK156" i="3"/>
  <c r="BK159" i="3"/>
  <c r="BK162" i="3"/>
  <c r="BK165" i="3"/>
  <c r="BK168" i="3"/>
  <c r="BK171" i="3"/>
  <c r="BK174" i="3"/>
  <c r="BK176" i="3"/>
  <c r="BK179" i="3"/>
  <c r="BK182" i="3"/>
  <c r="BK185" i="3"/>
  <c r="BK188" i="3"/>
  <c r="BK192" i="3"/>
  <c r="BK196" i="3"/>
  <c r="BK200" i="3"/>
  <c r="BK204" i="3"/>
  <c r="BK207" i="3"/>
  <c r="BK211" i="3"/>
  <c r="BK214" i="3"/>
  <c r="BK218" i="3"/>
  <c r="BK219" i="3"/>
  <c r="BK223" i="3"/>
  <c r="BK231" i="3"/>
  <c r="BK234" i="3"/>
  <c r="BK237" i="3"/>
  <c r="BK240" i="3"/>
  <c r="BK243" i="3"/>
  <c r="BK246" i="3"/>
  <c r="BK249" i="3"/>
  <c r="BK252" i="3"/>
  <c r="BK255" i="3"/>
  <c r="BK259" i="3"/>
  <c r="BK263" i="3"/>
  <c r="BK266" i="3"/>
  <c r="BK269" i="3"/>
  <c r="BK272" i="3"/>
  <c r="BK275" i="3"/>
  <c r="BK278" i="3"/>
  <c r="BK281" i="3"/>
  <c r="BK282" i="3"/>
  <c r="BK284" i="3"/>
  <c r="BK287" i="3"/>
  <c r="BK290" i="3"/>
  <c r="BK291" i="3"/>
  <c r="BK294" i="3"/>
  <c r="BK299" i="3"/>
  <c r="BK305" i="3"/>
  <c r="BK308" i="3"/>
  <c r="BK311" i="3"/>
  <c r="BK314" i="3"/>
  <c r="BK317" i="3"/>
  <c r="BK320" i="3"/>
  <c r="BK323" i="3"/>
  <c r="BK326" i="3"/>
  <c r="BK329" i="3"/>
  <c r="BK332" i="3"/>
  <c r="BK335" i="3"/>
  <c r="BK337" i="3"/>
  <c r="BK336" i="3" s="1"/>
  <c r="BK344" i="3"/>
  <c r="BK345" i="3"/>
  <c r="BK347" i="3"/>
  <c r="BK348" i="3"/>
  <c r="AS89" i="1"/>
  <c r="N121" i="3"/>
  <c r="N122" i="3"/>
  <c r="BE122" i="3"/>
  <c r="N125" i="3"/>
  <c r="N128" i="3"/>
  <c r="BE128" i="3"/>
  <c r="N131" i="3"/>
  <c r="BE131" i="3"/>
  <c r="N135" i="3"/>
  <c r="BE135" i="3"/>
  <c r="N139" i="3"/>
  <c r="BE139" i="3"/>
  <c r="N143" i="3"/>
  <c r="BE143" i="3"/>
  <c r="N146" i="3"/>
  <c r="BE146" i="3"/>
  <c r="N149" i="3"/>
  <c r="BE149" i="3"/>
  <c r="N152" i="3"/>
  <c r="BE152" i="3"/>
  <c r="N156" i="3"/>
  <c r="BE156" i="3"/>
  <c r="N159" i="3"/>
  <c r="BE159" i="3"/>
  <c r="N162" i="3"/>
  <c r="BE162" i="3"/>
  <c r="N165" i="3"/>
  <c r="BE165" i="3"/>
  <c r="N168" i="3"/>
  <c r="BE168" i="3"/>
  <c r="N171" i="3"/>
  <c r="BE171" i="3"/>
  <c r="N174" i="3"/>
  <c r="BE174" i="3"/>
  <c r="N176" i="3"/>
  <c r="N175" i="3" s="1"/>
  <c r="BE176" i="3"/>
  <c r="N179" i="3"/>
  <c r="BE179" i="3"/>
  <c r="N182" i="3"/>
  <c r="BE182" i="3"/>
  <c r="N185" i="3"/>
  <c r="BE185" i="3"/>
  <c r="N188" i="3"/>
  <c r="BE188" i="3"/>
  <c r="N192" i="3"/>
  <c r="BE192" i="3"/>
  <c r="N196" i="3"/>
  <c r="BE196" i="3"/>
  <c r="N200" i="3"/>
  <c r="BE200" i="3"/>
  <c r="N204" i="3"/>
  <c r="BE204" i="3"/>
  <c r="N207" i="3"/>
  <c r="BE207" i="3"/>
  <c r="N211" i="3"/>
  <c r="BE211" i="3"/>
  <c r="N214" i="3"/>
  <c r="BE214" i="3"/>
  <c r="N218" i="3"/>
  <c r="BE218" i="3"/>
  <c r="N219" i="3"/>
  <c r="BE219" i="3"/>
  <c r="N223" i="3"/>
  <c r="BE223" i="3"/>
  <c r="N231" i="3"/>
  <c r="BE231" i="3"/>
  <c r="N234" i="3"/>
  <c r="BE234" i="3"/>
  <c r="N237" i="3"/>
  <c r="BE237" i="3"/>
  <c r="N240" i="3"/>
  <c r="BE240" i="3"/>
  <c r="N243" i="3"/>
  <c r="BE243" i="3"/>
  <c r="N246" i="3"/>
  <c r="BE246" i="3"/>
  <c r="N249" i="3"/>
  <c r="BE249" i="3"/>
  <c r="N252" i="3"/>
  <c r="BE252" i="3"/>
  <c r="N255" i="3"/>
  <c r="BE255" i="3"/>
  <c r="N259" i="3"/>
  <c r="BE259" i="3"/>
  <c r="N263" i="3"/>
  <c r="BE263" i="3"/>
  <c r="N266" i="3"/>
  <c r="BE266" i="3"/>
  <c r="N269" i="3"/>
  <c r="BE269" i="3"/>
  <c r="N272" i="3"/>
  <c r="BE272" i="3"/>
  <c r="N275" i="3"/>
  <c r="BE275" i="3"/>
  <c r="N278" i="3"/>
  <c r="BE278" i="3"/>
  <c r="N281" i="3"/>
  <c r="BE281" i="3"/>
  <c r="N282" i="3"/>
  <c r="BE282" i="3"/>
  <c r="N284" i="3"/>
  <c r="N287" i="3"/>
  <c r="BE287" i="3" s="1"/>
  <c r="N290" i="3"/>
  <c r="BE290" i="3" s="1"/>
  <c r="N291" i="3"/>
  <c r="BE291" i="3" s="1"/>
  <c r="N294" i="3"/>
  <c r="BE294" i="3" s="1"/>
  <c r="N299" i="3"/>
  <c r="BE299" i="3" s="1"/>
  <c r="N305" i="3"/>
  <c r="BE305" i="3" s="1"/>
  <c r="N308" i="3"/>
  <c r="BE308" i="3" s="1"/>
  <c r="N311" i="3"/>
  <c r="BE311" i="3" s="1"/>
  <c r="N314" i="3"/>
  <c r="BE314" i="3" s="1"/>
  <c r="N317" i="3"/>
  <c r="BE317" i="3" s="1"/>
  <c r="N320" i="3"/>
  <c r="BE320" i="3" s="1"/>
  <c r="N323" i="3"/>
  <c r="BE323" i="3" s="1"/>
  <c r="N326" i="3"/>
  <c r="BE326" i="3" s="1"/>
  <c r="N329" i="3"/>
  <c r="BE329" i="3" s="1"/>
  <c r="N332" i="3"/>
  <c r="BE332" i="3" s="1"/>
  <c r="N335" i="3"/>
  <c r="BE335" i="3" s="1"/>
  <c r="N337" i="3"/>
  <c r="BE337" i="3" s="1"/>
  <c r="N344" i="3"/>
  <c r="BE344" i="3" s="1"/>
  <c r="N345" i="3"/>
  <c r="BE345" i="3" s="1"/>
  <c r="N347" i="3"/>
  <c r="N348" i="3"/>
  <c r="BE348" i="3" s="1"/>
  <c r="BF121" i="3"/>
  <c r="BF122" i="3"/>
  <c r="BF125" i="3"/>
  <c r="BF128" i="3"/>
  <c r="BF131" i="3"/>
  <c r="BF135" i="3"/>
  <c r="BF139" i="3"/>
  <c r="BF143" i="3"/>
  <c r="BF146" i="3"/>
  <c r="BF149" i="3"/>
  <c r="BF152" i="3"/>
  <c r="BF156" i="3"/>
  <c r="BF159" i="3"/>
  <c r="BF162" i="3"/>
  <c r="BF165" i="3"/>
  <c r="BF168" i="3"/>
  <c r="BF171" i="3"/>
  <c r="BF174" i="3"/>
  <c r="BF176" i="3"/>
  <c r="BF179" i="3"/>
  <c r="BF182" i="3"/>
  <c r="BF185" i="3"/>
  <c r="BF188" i="3"/>
  <c r="BF192" i="3"/>
  <c r="BF196" i="3"/>
  <c r="BF200" i="3"/>
  <c r="BF204" i="3"/>
  <c r="BF207" i="3"/>
  <c r="BF211" i="3"/>
  <c r="BF214" i="3"/>
  <c r="BF218" i="3"/>
  <c r="BF219" i="3"/>
  <c r="BF223" i="3"/>
  <c r="BF226" i="3"/>
  <c r="BF231" i="3"/>
  <c r="BF234" i="3"/>
  <c r="BF237" i="3"/>
  <c r="BF240" i="3"/>
  <c r="BF243" i="3"/>
  <c r="BF246" i="3"/>
  <c r="BF249" i="3"/>
  <c r="BF252" i="3"/>
  <c r="BF255" i="3"/>
  <c r="BF259" i="3"/>
  <c r="BF263" i="3"/>
  <c r="BF266" i="3"/>
  <c r="BF269" i="3"/>
  <c r="BF272" i="3"/>
  <c r="BF275" i="3"/>
  <c r="BF278" i="3"/>
  <c r="BF281" i="3"/>
  <c r="BF282" i="3"/>
  <c r="BF284" i="3"/>
  <c r="BF287" i="3"/>
  <c r="BF290" i="3"/>
  <c r="BF291" i="3"/>
  <c r="BF294" i="3"/>
  <c r="BF299" i="3"/>
  <c r="BF305" i="3"/>
  <c r="BF308" i="3"/>
  <c r="BF311" i="3"/>
  <c r="BF314" i="3"/>
  <c r="BF317" i="3"/>
  <c r="BF320" i="3"/>
  <c r="BF323" i="3"/>
  <c r="BF326" i="3"/>
  <c r="BF329" i="3"/>
  <c r="BF332" i="3"/>
  <c r="BF335" i="3"/>
  <c r="BF337" i="3"/>
  <c r="BF344" i="3"/>
  <c r="BF345" i="3"/>
  <c r="BF347" i="3"/>
  <c r="BF348" i="3"/>
  <c r="BG121" i="3"/>
  <c r="BG122" i="3"/>
  <c r="BG125" i="3"/>
  <c r="BG128" i="3"/>
  <c r="BG131" i="3"/>
  <c r="BG135" i="3"/>
  <c r="BG139" i="3"/>
  <c r="BG143" i="3"/>
  <c r="BG146" i="3"/>
  <c r="BG149" i="3"/>
  <c r="BG152" i="3"/>
  <c r="BG156" i="3"/>
  <c r="BG159" i="3"/>
  <c r="BG162" i="3"/>
  <c r="BG165" i="3"/>
  <c r="BG168" i="3"/>
  <c r="BG171" i="3"/>
  <c r="BG174" i="3"/>
  <c r="BG176" i="3"/>
  <c r="BG179" i="3"/>
  <c r="BG182" i="3"/>
  <c r="BG185" i="3"/>
  <c r="BG188" i="3"/>
  <c r="BG192" i="3"/>
  <c r="BG196" i="3"/>
  <c r="BG200" i="3"/>
  <c r="BG204" i="3"/>
  <c r="BG207" i="3"/>
  <c r="BG211" i="3"/>
  <c r="BG214" i="3"/>
  <c r="BG218" i="3"/>
  <c r="BG219" i="3"/>
  <c r="BG223" i="3"/>
  <c r="BG226" i="3"/>
  <c r="BG231" i="3"/>
  <c r="BG234" i="3"/>
  <c r="BG237" i="3"/>
  <c r="BG240" i="3"/>
  <c r="BG243" i="3"/>
  <c r="BG246" i="3"/>
  <c r="BG249" i="3"/>
  <c r="BG252" i="3"/>
  <c r="BG255" i="3"/>
  <c r="BG259" i="3"/>
  <c r="BG263" i="3"/>
  <c r="BG266" i="3"/>
  <c r="BG269" i="3"/>
  <c r="BG272" i="3"/>
  <c r="BG275" i="3"/>
  <c r="BG278" i="3"/>
  <c r="BG281" i="3"/>
  <c r="BG282" i="3"/>
  <c r="BG284" i="3"/>
  <c r="BG287" i="3"/>
  <c r="BG290" i="3"/>
  <c r="BG291" i="3"/>
  <c r="BG294" i="3"/>
  <c r="BG299" i="3"/>
  <c r="BG305" i="3"/>
  <c r="BG308" i="3"/>
  <c r="BG311" i="3"/>
  <c r="BG314" i="3"/>
  <c r="BG317" i="3"/>
  <c r="BG320" i="3"/>
  <c r="BG323" i="3"/>
  <c r="BG326" i="3"/>
  <c r="BG329" i="3"/>
  <c r="BG332" i="3"/>
  <c r="BG335" i="3"/>
  <c r="BG337" i="3"/>
  <c r="BG344" i="3"/>
  <c r="BG345" i="3"/>
  <c r="BG347" i="3"/>
  <c r="BG348" i="3"/>
  <c r="BH121" i="3"/>
  <c r="BH122" i="3"/>
  <c r="BH125" i="3"/>
  <c r="BH128" i="3"/>
  <c r="BH131" i="3"/>
  <c r="BH135" i="3"/>
  <c r="BH139" i="3"/>
  <c r="BH143" i="3"/>
  <c r="BH146" i="3"/>
  <c r="BH149" i="3"/>
  <c r="BH152" i="3"/>
  <c r="BH156" i="3"/>
  <c r="BH159" i="3"/>
  <c r="BH162" i="3"/>
  <c r="BH165" i="3"/>
  <c r="BH168" i="3"/>
  <c r="BH171" i="3"/>
  <c r="BH174" i="3"/>
  <c r="BH176" i="3"/>
  <c r="BH179" i="3"/>
  <c r="BH182" i="3"/>
  <c r="BH185" i="3"/>
  <c r="BH188" i="3"/>
  <c r="BH192" i="3"/>
  <c r="BH196" i="3"/>
  <c r="BH200" i="3"/>
  <c r="BH204" i="3"/>
  <c r="BH207" i="3"/>
  <c r="BH211" i="3"/>
  <c r="BH214" i="3"/>
  <c r="BH218" i="3"/>
  <c r="BH219" i="3"/>
  <c r="BH223" i="3"/>
  <c r="BH226" i="3"/>
  <c r="BH231" i="3"/>
  <c r="BH234" i="3"/>
  <c r="BH237" i="3"/>
  <c r="BH240" i="3"/>
  <c r="BH243" i="3"/>
  <c r="BH246" i="3"/>
  <c r="BH249" i="3"/>
  <c r="BH252" i="3"/>
  <c r="BH255" i="3"/>
  <c r="BH259" i="3"/>
  <c r="BH263" i="3"/>
  <c r="BH266" i="3"/>
  <c r="BH269" i="3"/>
  <c r="BH272" i="3"/>
  <c r="BH275" i="3"/>
  <c r="BH278" i="3"/>
  <c r="BH281" i="3"/>
  <c r="BH282" i="3"/>
  <c r="BH284" i="3"/>
  <c r="BH287" i="3"/>
  <c r="BH290" i="3"/>
  <c r="BH291" i="3"/>
  <c r="BH294" i="3"/>
  <c r="BH299" i="3"/>
  <c r="BH305" i="3"/>
  <c r="BH308" i="3"/>
  <c r="BH311" i="3"/>
  <c r="BH314" i="3"/>
  <c r="BH317" i="3"/>
  <c r="BH320" i="3"/>
  <c r="BH323" i="3"/>
  <c r="BH326" i="3"/>
  <c r="BH329" i="3"/>
  <c r="BH332" i="3"/>
  <c r="BH335" i="3"/>
  <c r="BH337" i="3"/>
  <c r="BH344" i="3"/>
  <c r="BH345" i="3"/>
  <c r="BH347" i="3"/>
  <c r="BH348" i="3"/>
  <c r="BI121" i="3"/>
  <c r="BI122" i="3"/>
  <c r="BI125" i="3"/>
  <c r="BI128" i="3"/>
  <c r="BI131" i="3"/>
  <c r="BI135" i="3"/>
  <c r="BI139" i="3"/>
  <c r="BI143" i="3"/>
  <c r="BI146" i="3"/>
  <c r="BI149" i="3"/>
  <c r="BI152" i="3"/>
  <c r="BI156" i="3"/>
  <c r="BI159" i="3"/>
  <c r="BI162" i="3"/>
  <c r="BI165" i="3"/>
  <c r="BI168" i="3"/>
  <c r="BI171" i="3"/>
  <c r="BI174" i="3"/>
  <c r="BI176" i="3"/>
  <c r="BI179" i="3"/>
  <c r="BI182" i="3"/>
  <c r="BI185" i="3"/>
  <c r="BI188" i="3"/>
  <c r="BI192" i="3"/>
  <c r="BI196" i="3"/>
  <c r="BI200" i="3"/>
  <c r="BI204" i="3"/>
  <c r="BI207" i="3"/>
  <c r="BI211" i="3"/>
  <c r="BI214" i="3"/>
  <c r="BI218" i="3"/>
  <c r="BI219" i="3"/>
  <c r="BI223" i="3"/>
  <c r="BI226" i="3"/>
  <c r="BI231" i="3"/>
  <c r="BI234" i="3"/>
  <c r="BI237" i="3"/>
  <c r="BI240" i="3"/>
  <c r="BI243" i="3"/>
  <c r="BI246" i="3"/>
  <c r="BI249" i="3"/>
  <c r="BI252" i="3"/>
  <c r="BI255" i="3"/>
  <c r="BI259" i="3"/>
  <c r="BI263" i="3"/>
  <c r="BI266" i="3"/>
  <c r="BI269" i="3"/>
  <c r="BI272" i="3"/>
  <c r="BI275" i="3"/>
  <c r="BI278" i="3"/>
  <c r="BI281" i="3"/>
  <c r="BI282" i="3"/>
  <c r="BI284" i="3"/>
  <c r="BI287" i="3"/>
  <c r="BI290" i="3"/>
  <c r="BI291" i="3"/>
  <c r="BI294" i="3"/>
  <c r="BI299" i="3"/>
  <c r="BI305" i="3"/>
  <c r="BI308" i="3"/>
  <c r="BI311" i="3"/>
  <c r="BI314" i="3"/>
  <c r="BI317" i="3"/>
  <c r="BI320" i="3"/>
  <c r="BI323" i="3"/>
  <c r="BI326" i="3"/>
  <c r="BI329" i="3"/>
  <c r="BI332" i="3"/>
  <c r="BI335" i="3"/>
  <c r="BI337" i="3"/>
  <c r="BI344" i="3"/>
  <c r="BI345" i="3"/>
  <c r="BI347" i="3"/>
  <c r="BI348" i="3"/>
  <c r="F79" i="3"/>
  <c r="F81" i="3"/>
  <c r="M81" i="3"/>
  <c r="F110" i="3"/>
  <c r="F112" i="3"/>
  <c r="M112" i="3"/>
  <c r="W121" i="3"/>
  <c r="W122" i="3"/>
  <c r="W120" i="3"/>
  <c r="W119" i="3" s="1"/>
  <c r="W118" i="3" s="1"/>
  <c r="AU89" i="1" s="1"/>
  <c r="W125" i="3"/>
  <c r="W128" i="3"/>
  <c r="W131" i="3"/>
  <c r="W135" i="3"/>
  <c r="W139" i="3"/>
  <c r="W143" i="3"/>
  <c r="W146" i="3"/>
  <c r="W149" i="3"/>
  <c r="W152" i="3"/>
  <c r="W156" i="3"/>
  <c r="W159" i="3"/>
  <c r="W162" i="3"/>
  <c r="W165" i="3"/>
  <c r="W168" i="3"/>
  <c r="W171" i="3"/>
  <c r="W174" i="3"/>
  <c r="W176" i="3"/>
  <c r="W179" i="3"/>
  <c r="W182" i="3"/>
  <c r="W185" i="3"/>
  <c r="W188" i="3"/>
  <c r="W192" i="3"/>
  <c r="W196" i="3"/>
  <c r="W200" i="3"/>
  <c r="W204" i="3"/>
  <c r="W207" i="3"/>
  <c r="W211" i="3"/>
  <c r="W214" i="3"/>
  <c r="W218" i="3"/>
  <c r="W219" i="3"/>
  <c r="W223" i="3"/>
  <c r="W231" i="3"/>
  <c r="W234" i="3"/>
  <c r="W237" i="3"/>
  <c r="W240" i="3"/>
  <c r="W243" i="3"/>
  <c r="W246" i="3"/>
  <c r="W249" i="3"/>
  <c r="W252" i="3"/>
  <c r="W255" i="3"/>
  <c r="W259" i="3"/>
  <c r="W263" i="3"/>
  <c r="W266" i="3"/>
  <c r="W269" i="3"/>
  <c r="W272" i="3"/>
  <c r="W275" i="3"/>
  <c r="W278" i="3"/>
  <c r="W281" i="3"/>
  <c r="W282" i="3"/>
  <c r="W284" i="3"/>
  <c r="W287" i="3"/>
  <c r="W290" i="3"/>
  <c r="W291" i="3"/>
  <c r="W294" i="3"/>
  <c r="W299" i="3"/>
  <c r="W305" i="3"/>
  <c r="W308" i="3"/>
  <c r="W311" i="3"/>
  <c r="W314" i="3"/>
  <c r="W317" i="3"/>
  <c r="W320" i="3"/>
  <c r="W323" i="3"/>
  <c r="W326" i="3"/>
  <c r="W329" i="3"/>
  <c r="W332" i="3"/>
  <c r="W335" i="3"/>
  <c r="W337" i="3"/>
  <c r="W336" i="3" s="1"/>
  <c r="W123" i="3" s="1"/>
  <c r="W344" i="3"/>
  <c r="W345" i="3"/>
  <c r="W347" i="3"/>
  <c r="W348" i="3"/>
  <c r="Y121" i="3"/>
  <c r="Y122" i="3"/>
  <c r="Y125" i="3"/>
  <c r="Y128" i="3"/>
  <c r="Y131" i="3"/>
  <c r="Y135" i="3"/>
  <c r="Y139" i="3"/>
  <c r="Y143" i="3"/>
  <c r="Y146" i="3"/>
  <c r="Y149" i="3"/>
  <c r="Y152" i="3"/>
  <c r="Y156" i="3"/>
  <c r="Y159" i="3"/>
  <c r="Y162" i="3"/>
  <c r="Y165" i="3"/>
  <c r="Y168" i="3"/>
  <c r="Y171" i="3"/>
  <c r="Y174" i="3"/>
  <c r="Y176" i="3"/>
  <c r="Y179" i="3"/>
  <c r="Y182" i="3"/>
  <c r="Y185" i="3"/>
  <c r="Y188" i="3"/>
  <c r="Y192" i="3"/>
  <c r="Y196" i="3"/>
  <c r="Y200" i="3"/>
  <c r="Y204" i="3"/>
  <c r="Y207" i="3"/>
  <c r="Y211" i="3"/>
  <c r="Y214" i="3"/>
  <c r="Y218" i="3"/>
  <c r="Y219" i="3"/>
  <c r="Y223" i="3"/>
  <c r="Y231" i="3"/>
  <c r="Y234" i="3"/>
  <c r="Y237" i="3"/>
  <c r="Y240" i="3"/>
  <c r="Y243" i="3"/>
  <c r="Y246" i="3"/>
  <c r="Y249" i="3"/>
  <c r="Y252" i="3"/>
  <c r="Y255" i="3"/>
  <c r="Y259" i="3"/>
  <c r="Y263" i="3"/>
  <c r="Y266" i="3"/>
  <c r="Y269" i="3"/>
  <c r="Y272" i="3"/>
  <c r="Y275" i="3"/>
  <c r="Y278" i="3"/>
  <c r="Y281" i="3"/>
  <c r="Y282" i="3"/>
  <c r="Y284" i="3"/>
  <c r="Y287" i="3"/>
  <c r="Y290" i="3"/>
  <c r="Y291" i="3"/>
  <c r="Y294" i="3"/>
  <c r="Y299" i="3"/>
  <c r="Y305" i="3"/>
  <c r="Y308" i="3"/>
  <c r="Y311" i="3"/>
  <c r="Y314" i="3"/>
  <c r="Y317" i="3"/>
  <c r="Y320" i="3"/>
  <c r="Y323" i="3"/>
  <c r="Y326" i="3"/>
  <c r="Y329" i="3"/>
  <c r="Y332" i="3"/>
  <c r="Y335" i="3"/>
  <c r="Y337" i="3"/>
  <c r="Y344" i="3"/>
  <c r="Y345" i="3"/>
  <c r="Y347" i="3"/>
  <c r="Y348" i="3"/>
  <c r="Y346" i="3" s="1"/>
  <c r="Y123" i="3" s="1"/>
  <c r="Y118" i="3" s="1"/>
  <c r="AA121" i="3"/>
  <c r="AA122" i="3"/>
  <c r="AA125" i="3"/>
  <c r="AA128" i="3"/>
  <c r="AA131" i="3"/>
  <c r="AA135" i="3"/>
  <c r="AA139" i="3"/>
  <c r="AA143" i="3"/>
  <c r="AA146" i="3"/>
  <c r="AA149" i="3"/>
  <c r="AA152" i="3"/>
  <c r="AA156" i="3"/>
  <c r="AA159" i="3"/>
  <c r="AA162" i="3"/>
  <c r="AA165" i="3"/>
  <c r="AA168" i="3"/>
  <c r="AA171" i="3"/>
  <c r="AA174" i="3"/>
  <c r="AA176" i="3"/>
  <c r="AA179" i="3"/>
  <c r="AA182" i="3"/>
  <c r="AA185" i="3"/>
  <c r="AA188" i="3"/>
  <c r="AA192" i="3"/>
  <c r="AA196" i="3"/>
  <c r="AA200" i="3"/>
  <c r="AA204" i="3"/>
  <c r="AA207" i="3"/>
  <c r="AA211" i="3"/>
  <c r="AA214" i="3"/>
  <c r="AA218" i="3"/>
  <c r="AA219" i="3"/>
  <c r="AA223" i="3"/>
  <c r="AA231" i="3"/>
  <c r="AA234" i="3"/>
  <c r="AA237" i="3"/>
  <c r="AA240" i="3"/>
  <c r="AA243" i="3"/>
  <c r="AA246" i="3"/>
  <c r="AA249" i="3"/>
  <c r="AA252" i="3"/>
  <c r="AA255" i="3"/>
  <c r="AA259" i="3"/>
  <c r="AA263" i="3"/>
  <c r="AA266" i="3"/>
  <c r="AA269" i="3"/>
  <c r="AA272" i="3"/>
  <c r="AA275" i="3"/>
  <c r="AA278" i="3"/>
  <c r="AA281" i="3"/>
  <c r="AA282" i="3"/>
  <c r="AA284" i="3"/>
  <c r="AA287" i="3"/>
  <c r="AA290" i="3"/>
  <c r="AA291" i="3"/>
  <c r="AA294" i="3"/>
  <c r="AA299" i="3"/>
  <c r="AA305" i="3"/>
  <c r="AA308" i="3"/>
  <c r="AA311" i="3"/>
  <c r="AA314" i="3"/>
  <c r="AA317" i="3"/>
  <c r="AA320" i="3"/>
  <c r="AA323" i="3"/>
  <c r="AA326" i="3"/>
  <c r="AA329" i="3"/>
  <c r="AA332" i="3"/>
  <c r="AA335" i="3"/>
  <c r="AA337" i="3"/>
  <c r="AA336" i="3" s="1"/>
  <c r="AA344" i="3"/>
  <c r="AA345" i="3"/>
  <c r="AA347" i="3"/>
  <c r="AA346" i="3" s="1"/>
  <c r="AA348" i="3"/>
  <c r="F6" i="4"/>
  <c r="F78" i="4"/>
  <c r="O11" i="4"/>
  <c r="E12" i="4"/>
  <c r="F108" i="4" s="1"/>
  <c r="O12" i="4"/>
  <c r="O14" i="4"/>
  <c r="E15" i="4"/>
  <c r="F84" i="4" s="1"/>
  <c r="F109" i="4"/>
  <c r="O15" i="4"/>
  <c r="O17" i="4"/>
  <c r="E18" i="4"/>
  <c r="M108" i="4"/>
  <c r="O18" i="4"/>
  <c r="O20" i="4"/>
  <c r="E21" i="4"/>
  <c r="M84" i="4"/>
  <c r="O21" i="4"/>
  <c r="BK114" i="4"/>
  <c r="BK115" i="4"/>
  <c r="BK116" i="4"/>
  <c r="BK117" i="4"/>
  <c r="BK118" i="4"/>
  <c r="BK119" i="4"/>
  <c r="BK120" i="4"/>
  <c r="BK121" i="4"/>
  <c r="BK122" i="4"/>
  <c r="BK123" i="4"/>
  <c r="BK124" i="4"/>
  <c r="BK125" i="4"/>
  <c r="BK126" i="4"/>
  <c r="BK127" i="4"/>
  <c r="BK128" i="4"/>
  <c r="BK129" i="4"/>
  <c r="BK130" i="4"/>
  <c r="BK131" i="4"/>
  <c r="BK132" i="4"/>
  <c r="BK133" i="4"/>
  <c r="BK134" i="4"/>
  <c r="BK135" i="4"/>
  <c r="BK136" i="4"/>
  <c r="BK137" i="4"/>
  <c r="BK138" i="4"/>
  <c r="BK139" i="4"/>
  <c r="BK140" i="4"/>
  <c r="BK141" i="4"/>
  <c r="BK142" i="4"/>
  <c r="BK143" i="4"/>
  <c r="BK144" i="4"/>
  <c r="BK145" i="4"/>
  <c r="BK146" i="4"/>
  <c r="BK147" i="4"/>
  <c r="BK148" i="4"/>
  <c r="BK149" i="4"/>
  <c r="BK150" i="4"/>
  <c r="BK151" i="4"/>
  <c r="BK152" i="4"/>
  <c r="BK153" i="4"/>
  <c r="BK154" i="4"/>
  <c r="BK155" i="4"/>
  <c r="BK157" i="4"/>
  <c r="BK158" i="4"/>
  <c r="BK159" i="4"/>
  <c r="BK160" i="4"/>
  <c r="BK161" i="4"/>
  <c r="BK162" i="4"/>
  <c r="BK164" i="4"/>
  <c r="BK165" i="4"/>
  <c r="BK166" i="4"/>
  <c r="BK167" i="4"/>
  <c r="N114" i="4"/>
  <c r="N115" i="4"/>
  <c r="BE115" i="4" s="1"/>
  <c r="N116" i="4"/>
  <c r="BE116" i="4" s="1"/>
  <c r="N117" i="4"/>
  <c r="BE117" i="4" s="1"/>
  <c r="N118" i="4"/>
  <c r="BE118" i="4" s="1"/>
  <c r="N119" i="4"/>
  <c r="BE119" i="4" s="1"/>
  <c r="N120" i="4"/>
  <c r="BE120" i="4" s="1"/>
  <c r="N121" i="4"/>
  <c r="BE121" i="4" s="1"/>
  <c r="N122" i="4"/>
  <c r="BE122" i="4" s="1"/>
  <c r="BE123" i="4"/>
  <c r="N124" i="4"/>
  <c r="BE124" i="4" s="1"/>
  <c r="N125" i="4"/>
  <c r="BE125" i="4" s="1"/>
  <c r="N126" i="4"/>
  <c r="BE126" i="4" s="1"/>
  <c r="N127" i="4"/>
  <c r="BE127" i="4" s="1"/>
  <c r="N128" i="4"/>
  <c r="BE128" i="4" s="1"/>
  <c r="N129" i="4"/>
  <c r="BE129" i="4" s="1"/>
  <c r="N130" i="4"/>
  <c r="BE130" i="4" s="1"/>
  <c r="N131" i="4"/>
  <c r="BE131" i="4" s="1"/>
  <c r="N132" i="4"/>
  <c r="BE132" i="4" s="1"/>
  <c r="N133" i="4"/>
  <c r="BE133" i="4" s="1"/>
  <c r="N134" i="4"/>
  <c r="BE134" i="4" s="1"/>
  <c r="N135" i="4"/>
  <c r="BE135" i="4" s="1"/>
  <c r="N136" i="4"/>
  <c r="BE136" i="4" s="1"/>
  <c r="N137" i="4"/>
  <c r="BE137" i="4" s="1"/>
  <c r="N138" i="4"/>
  <c r="BE138" i="4" s="1"/>
  <c r="N139" i="4"/>
  <c r="BE139" i="4" s="1"/>
  <c r="N140" i="4"/>
  <c r="BE140" i="4" s="1"/>
  <c r="N141" i="4"/>
  <c r="BE141" i="4" s="1"/>
  <c r="N142" i="4"/>
  <c r="BE142" i="4" s="1"/>
  <c r="N143" i="4"/>
  <c r="BE143" i="4" s="1"/>
  <c r="N144" i="4"/>
  <c r="BE144" i="4" s="1"/>
  <c r="N145" i="4"/>
  <c r="BE145" i="4" s="1"/>
  <c r="N146" i="4"/>
  <c r="BE146" i="4" s="1"/>
  <c r="N147" i="4"/>
  <c r="BE147" i="4" s="1"/>
  <c r="N148" i="4"/>
  <c r="BE148" i="4" s="1"/>
  <c r="N149" i="4"/>
  <c r="BE149" i="4" s="1"/>
  <c r="N150" i="4"/>
  <c r="BE150" i="4" s="1"/>
  <c r="N151" i="4"/>
  <c r="BE151" i="4" s="1"/>
  <c r="N152" i="4"/>
  <c r="BE152" i="4" s="1"/>
  <c r="N153" i="4"/>
  <c r="BE153" i="4" s="1"/>
  <c r="N154" i="4"/>
  <c r="BE154" i="4" s="1"/>
  <c r="N155" i="4"/>
  <c r="BE155" i="4" s="1"/>
  <c r="N157" i="4"/>
  <c r="N158" i="4"/>
  <c r="BE158" i="4" s="1"/>
  <c r="N159" i="4"/>
  <c r="BE159" i="4" s="1"/>
  <c r="N160" i="4"/>
  <c r="BE160" i="4" s="1"/>
  <c r="N161" i="4"/>
  <c r="BE161" i="4" s="1"/>
  <c r="N162" i="4"/>
  <c r="BE162" i="4" s="1"/>
  <c r="N164" i="4"/>
  <c r="BE164" i="4"/>
  <c r="N165" i="4"/>
  <c r="BE165" i="4" s="1"/>
  <c r="N166" i="4"/>
  <c r="BE166" i="4"/>
  <c r="N167" i="4"/>
  <c r="BE167" i="4" s="1"/>
  <c r="BF114" i="4"/>
  <c r="BF115" i="4"/>
  <c r="BF116" i="4"/>
  <c r="BF117" i="4"/>
  <c r="BF118" i="4"/>
  <c r="BF119" i="4"/>
  <c r="BF120" i="4"/>
  <c r="BF121" i="4"/>
  <c r="BF122" i="4"/>
  <c r="BF123" i="4"/>
  <c r="BF124" i="4"/>
  <c r="BF125" i="4"/>
  <c r="BF126" i="4"/>
  <c r="BF127" i="4"/>
  <c r="BF128" i="4"/>
  <c r="BF129" i="4"/>
  <c r="BF130" i="4"/>
  <c r="BF131" i="4"/>
  <c r="BF132" i="4"/>
  <c r="BF133" i="4"/>
  <c r="BF134" i="4"/>
  <c r="BF135" i="4"/>
  <c r="BF136" i="4"/>
  <c r="BF137" i="4"/>
  <c r="BF138" i="4"/>
  <c r="BF139" i="4"/>
  <c r="BF140" i="4"/>
  <c r="BF141" i="4"/>
  <c r="BF142" i="4"/>
  <c r="BF143" i="4"/>
  <c r="BF144" i="4"/>
  <c r="BF145" i="4"/>
  <c r="BF146" i="4"/>
  <c r="BF147" i="4"/>
  <c r="BF148" i="4"/>
  <c r="BF149" i="4"/>
  <c r="BF150" i="4"/>
  <c r="BF151" i="4"/>
  <c r="BF152" i="4"/>
  <c r="BF153" i="4"/>
  <c r="BF154" i="4"/>
  <c r="BF155" i="4"/>
  <c r="BF157" i="4"/>
  <c r="BF158" i="4"/>
  <c r="BF159" i="4"/>
  <c r="BF160" i="4"/>
  <c r="BF161" i="4"/>
  <c r="BF162" i="4"/>
  <c r="BF164" i="4"/>
  <c r="BF165" i="4"/>
  <c r="BF166" i="4"/>
  <c r="BF167" i="4"/>
  <c r="BG114" i="4"/>
  <c r="BG115" i="4"/>
  <c r="BG116" i="4"/>
  <c r="BG117" i="4"/>
  <c r="BG118" i="4"/>
  <c r="BG119" i="4"/>
  <c r="BG120" i="4"/>
  <c r="BG121" i="4"/>
  <c r="BG122" i="4"/>
  <c r="BG123" i="4"/>
  <c r="BG124" i="4"/>
  <c r="BG125" i="4"/>
  <c r="BG126" i="4"/>
  <c r="BG127" i="4"/>
  <c r="BG128" i="4"/>
  <c r="BG129" i="4"/>
  <c r="BG130" i="4"/>
  <c r="BG131" i="4"/>
  <c r="BG132" i="4"/>
  <c r="BG133" i="4"/>
  <c r="BG134" i="4"/>
  <c r="BG135" i="4"/>
  <c r="BG136" i="4"/>
  <c r="BG137" i="4"/>
  <c r="BG138" i="4"/>
  <c r="BG139" i="4"/>
  <c r="BG140" i="4"/>
  <c r="BG141" i="4"/>
  <c r="BG142" i="4"/>
  <c r="BG143" i="4"/>
  <c r="BG144" i="4"/>
  <c r="BG145" i="4"/>
  <c r="BG146" i="4"/>
  <c r="BG147" i="4"/>
  <c r="BG148" i="4"/>
  <c r="BG149" i="4"/>
  <c r="BG150" i="4"/>
  <c r="BG151" i="4"/>
  <c r="BG152" i="4"/>
  <c r="BG153" i="4"/>
  <c r="BG154" i="4"/>
  <c r="BG155" i="4"/>
  <c r="BG157" i="4"/>
  <c r="BG158" i="4"/>
  <c r="BG159" i="4"/>
  <c r="BG160" i="4"/>
  <c r="BG161" i="4"/>
  <c r="BG162" i="4"/>
  <c r="BG164" i="4"/>
  <c r="BG165" i="4"/>
  <c r="BG166" i="4"/>
  <c r="BG167" i="4"/>
  <c r="BH114" i="4"/>
  <c r="BH115" i="4"/>
  <c r="BH116" i="4"/>
  <c r="BH117" i="4"/>
  <c r="BH118" i="4"/>
  <c r="BH119" i="4"/>
  <c r="BH120" i="4"/>
  <c r="BH121" i="4"/>
  <c r="BH122" i="4"/>
  <c r="BH123" i="4"/>
  <c r="BH124" i="4"/>
  <c r="BH125" i="4"/>
  <c r="BH126" i="4"/>
  <c r="BH127" i="4"/>
  <c r="BH128" i="4"/>
  <c r="BH129" i="4"/>
  <c r="BH130" i="4"/>
  <c r="BH131" i="4"/>
  <c r="BH132" i="4"/>
  <c r="BH133" i="4"/>
  <c r="BH134" i="4"/>
  <c r="BH135" i="4"/>
  <c r="BH136" i="4"/>
  <c r="BH137" i="4"/>
  <c r="BH138" i="4"/>
  <c r="BH139" i="4"/>
  <c r="BH140" i="4"/>
  <c r="BH141" i="4"/>
  <c r="BH142" i="4"/>
  <c r="BH143" i="4"/>
  <c r="BH144" i="4"/>
  <c r="BH145" i="4"/>
  <c r="BH146" i="4"/>
  <c r="BH147" i="4"/>
  <c r="BH148" i="4"/>
  <c r="BH149" i="4"/>
  <c r="BH150" i="4"/>
  <c r="BH151" i="4"/>
  <c r="BH152" i="4"/>
  <c r="BH153" i="4"/>
  <c r="BH154" i="4"/>
  <c r="BH155" i="4"/>
  <c r="BH157" i="4"/>
  <c r="BH158" i="4"/>
  <c r="BH159" i="4"/>
  <c r="BH160" i="4"/>
  <c r="BH161" i="4"/>
  <c r="BH162" i="4"/>
  <c r="BH164" i="4"/>
  <c r="BH165" i="4"/>
  <c r="BH166" i="4"/>
  <c r="BH167" i="4"/>
  <c r="BI114" i="4"/>
  <c r="BI115" i="4"/>
  <c r="BI116" i="4"/>
  <c r="BI117" i="4"/>
  <c r="BI118" i="4"/>
  <c r="BI119" i="4"/>
  <c r="BI120" i="4"/>
  <c r="BI121" i="4"/>
  <c r="BI122" i="4"/>
  <c r="BI123" i="4"/>
  <c r="BI124" i="4"/>
  <c r="BI125" i="4"/>
  <c r="BI126" i="4"/>
  <c r="BI127" i="4"/>
  <c r="BI128" i="4"/>
  <c r="BI129" i="4"/>
  <c r="BI130" i="4"/>
  <c r="BI131" i="4"/>
  <c r="BI132" i="4"/>
  <c r="BI133" i="4"/>
  <c r="BI134" i="4"/>
  <c r="BI135" i="4"/>
  <c r="BI136" i="4"/>
  <c r="BI137" i="4"/>
  <c r="BI138" i="4"/>
  <c r="BI139" i="4"/>
  <c r="BI140" i="4"/>
  <c r="BI141" i="4"/>
  <c r="BI142" i="4"/>
  <c r="BI143" i="4"/>
  <c r="BI144" i="4"/>
  <c r="BI145" i="4"/>
  <c r="BI146" i="4"/>
  <c r="BI147" i="4"/>
  <c r="BI148" i="4"/>
  <c r="BI149" i="4"/>
  <c r="BI150" i="4"/>
  <c r="BI151" i="4"/>
  <c r="BI152" i="4"/>
  <c r="BI153" i="4"/>
  <c r="BI154" i="4"/>
  <c r="BI155" i="4"/>
  <c r="BI157" i="4"/>
  <c r="BI158" i="4"/>
  <c r="BI159" i="4"/>
  <c r="BI160" i="4"/>
  <c r="BI161" i="4"/>
  <c r="BI162" i="4"/>
  <c r="BI164" i="4"/>
  <c r="BI165" i="4"/>
  <c r="BI166" i="4"/>
  <c r="BI167" i="4"/>
  <c r="F79" i="4"/>
  <c r="F81" i="4"/>
  <c r="M81" i="4"/>
  <c r="F83" i="4"/>
  <c r="F104" i="4"/>
  <c r="F106" i="4"/>
  <c r="M106" i="4"/>
  <c r="M109" i="4"/>
  <c r="W114" i="4"/>
  <c r="W115" i="4"/>
  <c r="W116" i="4"/>
  <c r="W117" i="4"/>
  <c r="W118" i="4"/>
  <c r="W119" i="4"/>
  <c r="W120" i="4"/>
  <c r="W121" i="4"/>
  <c r="W122" i="4"/>
  <c r="W123" i="4"/>
  <c r="W124" i="4"/>
  <c r="W125" i="4"/>
  <c r="W126" i="4"/>
  <c r="W127" i="4"/>
  <c r="W128" i="4"/>
  <c r="W129" i="4"/>
  <c r="W130" i="4"/>
  <c r="W131" i="4"/>
  <c r="W132" i="4"/>
  <c r="W133" i="4"/>
  <c r="W134" i="4"/>
  <c r="W135" i="4"/>
  <c r="W136" i="4"/>
  <c r="W137" i="4"/>
  <c r="W138" i="4"/>
  <c r="W139" i="4"/>
  <c r="W140" i="4"/>
  <c r="W141" i="4"/>
  <c r="W142" i="4"/>
  <c r="W143" i="4"/>
  <c r="W144" i="4"/>
  <c r="W145" i="4"/>
  <c r="W146" i="4"/>
  <c r="W147" i="4"/>
  <c r="W148" i="4"/>
  <c r="W149" i="4"/>
  <c r="W150" i="4"/>
  <c r="W151" i="4"/>
  <c r="W152" i="4"/>
  <c r="W153" i="4"/>
  <c r="W154" i="4"/>
  <c r="W155" i="4"/>
  <c r="W157" i="4"/>
  <c r="W158" i="4"/>
  <c r="W159" i="4"/>
  <c r="W160" i="4"/>
  <c r="W161" i="4"/>
  <c r="W162" i="4"/>
  <c r="W164" i="4"/>
  <c r="W165" i="4"/>
  <c r="W166" i="4"/>
  <c r="W167" i="4"/>
  <c r="Y114" i="4"/>
  <c r="Y115" i="4"/>
  <c r="Y116" i="4"/>
  <c r="Y117" i="4"/>
  <c r="Y118" i="4"/>
  <c r="Y119" i="4"/>
  <c r="Y120" i="4"/>
  <c r="Y121" i="4"/>
  <c r="Y122" i="4"/>
  <c r="Y123" i="4"/>
  <c r="Y124" i="4"/>
  <c r="Y125" i="4"/>
  <c r="Y126" i="4"/>
  <c r="Y127" i="4"/>
  <c r="Y128" i="4"/>
  <c r="Y129" i="4"/>
  <c r="Y130" i="4"/>
  <c r="Y131" i="4"/>
  <c r="Y132" i="4"/>
  <c r="Y133" i="4"/>
  <c r="Y134" i="4"/>
  <c r="Y135" i="4"/>
  <c r="Y136" i="4"/>
  <c r="Y137" i="4"/>
  <c r="Y138" i="4"/>
  <c r="Y139" i="4"/>
  <c r="Y140" i="4"/>
  <c r="Y141" i="4"/>
  <c r="Y142" i="4"/>
  <c r="Y143" i="4"/>
  <c r="Y144" i="4"/>
  <c r="Y145" i="4"/>
  <c r="Y146" i="4"/>
  <c r="Y147" i="4"/>
  <c r="Y148" i="4"/>
  <c r="Y149" i="4"/>
  <c r="Y150" i="4"/>
  <c r="Y151" i="4"/>
  <c r="Y152" i="4"/>
  <c r="Y153" i="4"/>
  <c r="Y154" i="4"/>
  <c r="Y155" i="4"/>
  <c r="Y157" i="4"/>
  <c r="Y156" i="4" s="1"/>
  <c r="Y112" i="4" s="1"/>
  <c r="Y158" i="4"/>
  <c r="Y159" i="4"/>
  <c r="Y160" i="4"/>
  <c r="Y161" i="4"/>
  <c r="Y162" i="4"/>
  <c r="Y164" i="4"/>
  <c r="Y163" i="4" s="1"/>
  <c r="Y165" i="4"/>
  <c r="Y166" i="4"/>
  <c r="Y167" i="4"/>
  <c r="AA114" i="4"/>
  <c r="AA113" i="4" s="1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3" i="4"/>
  <c r="AA134" i="4"/>
  <c r="AA135" i="4"/>
  <c r="AA136" i="4"/>
  <c r="AA137" i="4"/>
  <c r="AA138" i="4"/>
  <c r="AA139" i="4"/>
  <c r="AA140" i="4"/>
  <c r="AA141" i="4"/>
  <c r="AA142" i="4"/>
  <c r="AA143" i="4"/>
  <c r="AA144" i="4"/>
  <c r="AA145" i="4"/>
  <c r="AA146" i="4"/>
  <c r="AA147" i="4"/>
  <c r="AA148" i="4"/>
  <c r="AA149" i="4"/>
  <c r="AA150" i="4"/>
  <c r="AA151" i="4"/>
  <c r="AA152" i="4"/>
  <c r="AA153" i="4"/>
  <c r="AA154" i="4"/>
  <c r="AA155" i="4"/>
  <c r="AA157" i="4"/>
  <c r="AA158" i="4"/>
  <c r="AA159" i="4"/>
  <c r="AA160" i="4"/>
  <c r="AA161" i="4"/>
  <c r="AA162" i="4"/>
  <c r="AA164" i="4"/>
  <c r="AA165" i="4"/>
  <c r="AA166" i="4"/>
  <c r="AA163" i="4" s="1"/>
  <c r="AA167" i="4"/>
  <c r="F6" i="5"/>
  <c r="F103" i="5"/>
  <c r="O11" i="5"/>
  <c r="E12" i="5"/>
  <c r="O12" i="5"/>
  <c r="O14" i="5"/>
  <c r="E15" i="5"/>
  <c r="O15" i="5"/>
  <c r="O17" i="5"/>
  <c r="E18" i="5"/>
  <c r="O18" i="5"/>
  <c r="O20" i="5"/>
  <c r="E21" i="5"/>
  <c r="M109" i="5"/>
  <c r="O21" i="5"/>
  <c r="BK114" i="5"/>
  <c r="BK115" i="5"/>
  <c r="BK116" i="5"/>
  <c r="BK117" i="5"/>
  <c r="BK118" i="5"/>
  <c r="BK119" i="5"/>
  <c r="BK120" i="5"/>
  <c r="BK121" i="5"/>
  <c r="BK122" i="5"/>
  <c r="BK123" i="5"/>
  <c r="BK124" i="5"/>
  <c r="BK125" i="5"/>
  <c r="BK126" i="5"/>
  <c r="BK127" i="5"/>
  <c r="BK128" i="5"/>
  <c r="BK129" i="5"/>
  <c r="BK130" i="5"/>
  <c r="BK131" i="5"/>
  <c r="BK133" i="5"/>
  <c r="BK134" i="5"/>
  <c r="BK135" i="5"/>
  <c r="BK136" i="5"/>
  <c r="BK137" i="5"/>
  <c r="BK138" i="5"/>
  <c r="BK139" i="5"/>
  <c r="BK140" i="5"/>
  <c r="BK141" i="5"/>
  <c r="BK143" i="5"/>
  <c r="BK144" i="5"/>
  <c r="BK145" i="5"/>
  <c r="BK146" i="5"/>
  <c r="N114" i="5"/>
  <c r="BE114" i="5"/>
  <c r="N115" i="5"/>
  <c r="BE115" i="5"/>
  <c r="N116" i="5"/>
  <c r="BE116" i="5"/>
  <c r="N117" i="5"/>
  <c r="BE117" i="5"/>
  <c r="N118" i="5"/>
  <c r="BE118" i="5"/>
  <c r="N119" i="5"/>
  <c r="BE119" i="5"/>
  <c r="N120" i="5"/>
  <c r="BE120" i="5"/>
  <c r="N121" i="5"/>
  <c r="BE121" i="5"/>
  <c r="N122" i="5"/>
  <c r="BE122" i="5"/>
  <c r="N123" i="5"/>
  <c r="BE123" i="5"/>
  <c r="N124" i="5"/>
  <c r="BE124" i="5"/>
  <c r="N125" i="5"/>
  <c r="BE125" i="5"/>
  <c r="N126" i="5"/>
  <c r="BE126" i="5"/>
  <c r="N127" i="5"/>
  <c r="BE127" i="5"/>
  <c r="N128" i="5"/>
  <c r="BE128" i="5"/>
  <c r="N129" i="5"/>
  <c r="BE129" i="5"/>
  <c r="N130" i="5"/>
  <c r="BE130" i="5"/>
  <c r="N131" i="5"/>
  <c r="BE131" i="5"/>
  <c r="N133" i="5"/>
  <c r="BE133" i="5" s="1"/>
  <c r="N134" i="5"/>
  <c r="BE134" i="5"/>
  <c r="N135" i="5"/>
  <c r="BE135" i="5"/>
  <c r="N136" i="5"/>
  <c r="BE136" i="5"/>
  <c r="N137" i="5"/>
  <c r="BE137" i="5"/>
  <c r="N138" i="5"/>
  <c r="BE138" i="5"/>
  <c r="N139" i="5"/>
  <c r="BE139" i="5"/>
  <c r="N140" i="5"/>
  <c r="BE140" i="5"/>
  <c r="N141" i="5"/>
  <c r="BE141" i="5" s="1"/>
  <c r="N143" i="5"/>
  <c r="BE143" i="5" s="1"/>
  <c r="N144" i="5"/>
  <c r="BE144" i="5"/>
  <c r="N145" i="5"/>
  <c r="BE145" i="5"/>
  <c r="N146" i="5"/>
  <c r="BE146" i="5"/>
  <c r="BF114" i="5"/>
  <c r="BF115" i="5"/>
  <c r="BF116" i="5"/>
  <c r="BF117" i="5"/>
  <c r="BF118" i="5"/>
  <c r="BF119" i="5"/>
  <c r="BF120" i="5"/>
  <c r="BF121" i="5"/>
  <c r="BF122" i="5"/>
  <c r="BF123" i="5"/>
  <c r="BF124" i="5"/>
  <c r="BF125" i="5"/>
  <c r="BF126" i="5"/>
  <c r="BF127" i="5"/>
  <c r="BF128" i="5"/>
  <c r="BF129" i="5"/>
  <c r="BF130" i="5"/>
  <c r="BF131" i="5"/>
  <c r="BF133" i="5"/>
  <c r="BF134" i="5"/>
  <c r="BF135" i="5"/>
  <c r="BF136" i="5"/>
  <c r="BF137" i="5"/>
  <c r="BF138" i="5"/>
  <c r="BF139" i="5"/>
  <c r="BF140" i="5"/>
  <c r="BF141" i="5"/>
  <c r="BF143" i="5"/>
  <c r="BF144" i="5"/>
  <c r="BF145" i="5"/>
  <c r="BF146" i="5"/>
  <c r="BG114" i="5"/>
  <c r="BG115" i="5"/>
  <c r="BG116" i="5"/>
  <c r="BG117" i="5"/>
  <c r="BG118" i="5"/>
  <c r="BG119" i="5"/>
  <c r="BG120" i="5"/>
  <c r="BG121" i="5"/>
  <c r="BG122" i="5"/>
  <c r="BG123" i="5"/>
  <c r="BG124" i="5"/>
  <c r="BG125" i="5"/>
  <c r="BG126" i="5"/>
  <c r="BG127" i="5"/>
  <c r="BG128" i="5"/>
  <c r="BG129" i="5"/>
  <c r="BG130" i="5"/>
  <c r="BG131" i="5"/>
  <c r="BG133" i="5"/>
  <c r="BG134" i="5"/>
  <c r="BG135" i="5"/>
  <c r="BG136" i="5"/>
  <c r="BG137" i="5"/>
  <c r="BG138" i="5"/>
  <c r="BG139" i="5"/>
  <c r="BG140" i="5"/>
  <c r="BG141" i="5"/>
  <c r="BG143" i="5"/>
  <c r="BG144" i="5"/>
  <c r="BG145" i="5"/>
  <c r="BG146" i="5"/>
  <c r="BH114" i="5"/>
  <c r="BH115" i="5"/>
  <c r="BH116" i="5"/>
  <c r="BH117" i="5"/>
  <c r="BH118" i="5"/>
  <c r="BH119" i="5"/>
  <c r="BH120" i="5"/>
  <c r="BH121" i="5"/>
  <c r="BH122" i="5"/>
  <c r="BH123" i="5"/>
  <c r="BH124" i="5"/>
  <c r="BH125" i="5"/>
  <c r="BH126" i="5"/>
  <c r="BH127" i="5"/>
  <c r="BH128" i="5"/>
  <c r="BH129" i="5"/>
  <c r="BH130" i="5"/>
  <c r="BH131" i="5"/>
  <c r="BH133" i="5"/>
  <c r="BH134" i="5"/>
  <c r="BH135" i="5"/>
  <c r="BH136" i="5"/>
  <c r="BH137" i="5"/>
  <c r="BH138" i="5"/>
  <c r="BH139" i="5"/>
  <c r="BH140" i="5"/>
  <c r="BH141" i="5"/>
  <c r="BH143" i="5"/>
  <c r="BH144" i="5"/>
  <c r="BH145" i="5"/>
  <c r="BH146" i="5"/>
  <c r="BI114" i="5"/>
  <c r="BI115" i="5"/>
  <c r="BI116" i="5"/>
  <c r="BI117" i="5"/>
  <c r="BI118" i="5"/>
  <c r="BI119" i="5"/>
  <c r="BI120" i="5"/>
  <c r="BI121" i="5"/>
  <c r="BI122" i="5"/>
  <c r="BI123" i="5"/>
  <c r="BI124" i="5"/>
  <c r="BI125" i="5"/>
  <c r="BI126" i="5"/>
  <c r="BI127" i="5"/>
  <c r="BI128" i="5"/>
  <c r="BI129" i="5"/>
  <c r="BI130" i="5"/>
  <c r="BI131" i="5"/>
  <c r="BI133" i="5"/>
  <c r="BI134" i="5"/>
  <c r="BI135" i="5"/>
  <c r="BI136" i="5"/>
  <c r="BI137" i="5"/>
  <c r="BI138" i="5"/>
  <c r="BI139" i="5"/>
  <c r="BI140" i="5"/>
  <c r="BI141" i="5"/>
  <c r="BI143" i="5"/>
  <c r="BI144" i="5"/>
  <c r="BI145" i="5"/>
  <c r="BI146" i="5"/>
  <c r="F79" i="5"/>
  <c r="F81" i="5"/>
  <c r="M81" i="5"/>
  <c r="F83" i="5"/>
  <c r="F84" i="5"/>
  <c r="M84" i="5"/>
  <c r="F104" i="5"/>
  <c r="F106" i="5"/>
  <c r="M106" i="5"/>
  <c r="F108" i="5"/>
  <c r="F109" i="5"/>
  <c r="W114" i="5"/>
  <c r="W115" i="5"/>
  <c r="W116" i="5"/>
  <c r="W117" i="5"/>
  <c r="W118" i="5"/>
  <c r="W119" i="5"/>
  <c r="W120" i="5"/>
  <c r="W121" i="5"/>
  <c r="W122" i="5"/>
  <c r="W123" i="5"/>
  <c r="W124" i="5"/>
  <c r="W125" i="5"/>
  <c r="W126" i="5"/>
  <c r="W127" i="5"/>
  <c r="W128" i="5"/>
  <c r="W129" i="5"/>
  <c r="W130" i="5"/>
  <c r="W131" i="5"/>
  <c r="W133" i="5"/>
  <c r="W134" i="5"/>
  <c r="W135" i="5"/>
  <c r="W136" i="5"/>
  <c r="W137" i="5"/>
  <c r="W138" i="5"/>
  <c r="W139" i="5"/>
  <c r="W140" i="5"/>
  <c r="W141" i="5"/>
  <c r="W143" i="5"/>
  <c r="W144" i="5"/>
  <c r="W145" i="5"/>
  <c r="W146" i="5"/>
  <c r="Y114" i="5"/>
  <c r="Y115" i="5"/>
  <c r="Y113" i="5" s="1"/>
  <c r="Y112" i="5" s="1"/>
  <c r="Y116" i="5"/>
  <c r="Y117" i="5"/>
  <c r="Y118" i="5"/>
  <c r="Y119" i="5"/>
  <c r="Y120" i="5"/>
  <c r="Y121" i="5"/>
  <c r="Y122" i="5"/>
  <c r="Y123" i="5"/>
  <c r="Y124" i="5"/>
  <c r="Y125" i="5"/>
  <c r="Y126" i="5"/>
  <c r="Y127" i="5"/>
  <c r="Y128" i="5"/>
  <c r="Y129" i="5"/>
  <c r="Y130" i="5"/>
  <c r="Y131" i="5"/>
  <c r="Y133" i="5"/>
  <c r="Y134" i="5"/>
  <c r="Y135" i="5"/>
  <c r="Y136" i="5"/>
  <c r="Y137" i="5"/>
  <c r="Y138" i="5"/>
  <c r="Y139" i="5"/>
  <c r="Y140" i="5"/>
  <c r="Y141" i="5"/>
  <c r="Y143" i="5"/>
  <c r="Y142" i="5"/>
  <c r="Y144" i="5"/>
  <c r="Y145" i="5"/>
  <c r="Y146" i="5"/>
  <c r="AA114" i="5"/>
  <c r="AA115" i="5"/>
  <c r="AA116" i="5"/>
  <c r="AA117" i="5"/>
  <c r="AA118" i="5"/>
  <c r="AA119" i="5"/>
  <c r="AA120" i="5"/>
  <c r="AA121" i="5"/>
  <c r="AA122" i="5"/>
  <c r="AA123" i="5"/>
  <c r="AA124" i="5"/>
  <c r="AA125" i="5"/>
  <c r="AA126" i="5"/>
  <c r="AA127" i="5"/>
  <c r="AA128" i="5"/>
  <c r="AA129" i="5"/>
  <c r="AA130" i="5"/>
  <c r="AA131" i="5"/>
  <c r="AA133" i="5"/>
  <c r="AA134" i="5"/>
  <c r="AA135" i="5"/>
  <c r="AA136" i="5"/>
  <c r="AA137" i="5"/>
  <c r="AA138" i="5"/>
  <c r="AA139" i="5"/>
  <c r="AA140" i="5"/>
  <c r="AA141" i="5"/>
  <c r="AA143" i="5"/>
  <c r="AA144" i="5"/>
  <c r="AA145" i="5"/>
  <c r="AA146" i="5"/>
  <c r="F6" i="6"/>
  <c r="F78" i="6"/>
  <c r="O11" i="6"/>
  <c r="E12" i="6"/>
  <c r="F83" i="6" s="1"/>
  <c r="O12" i="6"/>
  <c r="O14" i="6"/>
  <c r="E15" i="6"/>
  <c r="F84" i="6" s="1"/>
  <c r="O15" i="6"/>
  <c r="O17" i="6"/>
  <c r="E18" i="6"/>
  <c r="O18" i="6"/>
  <c r="O20" i="6"/>
  <c r="E21" i="6"/>
  <c r="M84" i="6"/>
  <c r="O21" i="6"/>
  <c r="BK114" i="6"/>
  <c r="BK113" i="6" s="1"/>
  <c r="BK115" i="6"/>
  <c r="BK116" i="6"/>
  <c r="BK117" i="6"/>
  <c r="AS92" i="1"/>
  <c r="N115" i="6"/>
  <c r="BE115" i="6" s="1"/>
  <c r="N116" i="6"/>
  <c r="BE116" i="6" s="1"/>
  <c r="N117" i="6"/>
  <c r="BE117" i="6" s="1"/>
  <c r="BF114" i="6"/>
  <c r="BA92" i="1" s="1"/>
  <c r="BF115" i="6"/>
  <c r="BF116" i="6"/>
  <c r="BF117" i="6"/>
  <c r="BG114" i="6"/>
  <c r="H34" i="6" s="1"/>
  <c r="BB92" i="1" s="1"/>
  <c r="BG115" i="6"/>
  <c r="BG116" i="6"/>
  <c r="BG117" i="6"/>
  <c r="BH114" i="6"/>
  <c r="H35" i="6" s="1"/>
  <c r="BC92" i="1" s="1"/>
  <c r="BH115" i="6"/>
  <c r="BH116" i="6"/>
  <c r="BH117" i="6"/>
  <c r="BI114" i="6"/>
  <c r="H36" i="6" s="1"/>
  <c r="BD92" i="1" s="1"/>
  <c r="BI115" i="6"/>
  <c r="BI116" i="6"/>
  <c r="BI117" i="6"/>
  <c r="F79" i="6"/>
  <c r="F81" i="6"/>
  <c r="M81" i="6"/>
  <c r="M83" i="6"/>
  <c r="F103" i="6"/>
  <c r="F105" i="6"/>
  <c r="M105" i="6"/>
  <c r="M107" i="6"/>
  <c r="F108" i="6"/>
  <c r="W114" i="6"/>
  <c r="W115" i="6"/>
  <c r="W116" i="6"/>
  <c r="W117" i="6"/>
  <c r="Y114" i="6"/>
  <c r="Y115" i="6"/>
  <c r="Y113" i="6" s="1"/>
  <c r="Y112" i="6" s="1"/>
  <c r="Y111" i="6" s="1"/>
  <c r="Y116" i="6"/>
  <c r="Y117" i="6"/>
  <c r="AA114" i="6"/>
  <c r="AA113" i="6" s="1"/>
  <c r="AA112" i="6" s="1"/>
  <c r="AA111" i="6" s="1"/>
  <c r="AA115" i="6"/>
  <c r="AA116" i="6"/>
  <c r="AA117" i="6"/>
  <c r="L77" i="1"/>
  <c r="L80" i="1"/>
  <c r="AM80" i="1"/>
  <c r="L82" i="1"/>
  <c r="AM82" i="1"/>
  <c r="L83" i="1"/>
  <c r="AM83" i="1"/>
  <c r="AS90" i="1"/>
  <c r="AS91" i="1"/>
  <c r="AX88" i="1"/>
  <c r="AY88" i="1"/>
  <c r="AX89" i="1"/>
  <c r="AY89" i="1"/>
  <c r="AX90" i="1"/>
  <c r="AY90" i="1"/>
  <c r="AX91" i="1"/>
  <c r="AY91" i="1"/>
  <c r="AX92" i="1"/>
  <c r="AY92" i="1"/>
  <c r="F107" i="6"/>
  <c r="F78" i="5"/>
  <c r="AA156" i="4"/>
  <c r="M83" i="4"/>
  <c r="Y383" i="2"/>
  <c r="Y294" i="2"/>
  <c r="W383" i="2"/>
  <c r="W270" i="2"/>
  <c r="AA281" i="2"/>
  <c r="W286" i="2"/>
  <c r="W281" i="2"/>
  <c r="W261" i="2"/>
  <c r="Y395" i="2"/>
  <c r="Y341" i="2"/>
  <c r="Y286" i="2"/>
  <c r="Y281" i="2"/>
  <c r="Y270" i="2"/>
  <c r="Y261" i="2"/>
  <c r="Y247" i="2"/>
  <c r="Y236" i="2"/>
  <c r="AA294" i="2"/>
  <c r="AA286" i="2"/>
  <c r="AA270" i="2"/>
  <c r="AA261" i="2"/>
  <c r="AA236" i="2"/>
  <c r="AA189" i="2"/>
  <c r="M84" i="2"/>
  <c r="BK247" i="2"/>
  <c r="AA383" i="2"/>
  <c r="Y113" i="4"/>
  <c r="Y132" i="5"/>
  <c r="AA226" i="3"/>
  <c r="AA113" i="5"/>
  <c r="F102" i="6"/>
  <c r="F103" i="4"/>
  <c r="W341" i="2"/>
  <c r="AA341" i="2"/>
  <c r="F124" i="2"/>
  <c r="BK327" i="2"/>
  <c r="W327" i="2"/>
  <c r="W321" i="2" s="1"/>
  <c r="AA327" i="2"/>
  <c r="AA321" i="2" s="1"/>
  <c r="Y327" i="2"/>
  <c r="Y321" i="2" s="1"/>
  <c r="N327" i="2"/>
  <c r="BE327" i="2" s="1"/>
  <c r="M124" i="2"/>
  <c r="F119" i="2"/>
  <c r="BK283" i="3"/>
  <c r="BA89" i="1"/>
  <c r="AW89" i="1"/>
  <c r="Y226" i="3"/>
  <c r="BK226" i="3"/>
  <c r="Y336" i="3"/>
  <c r="W124" i="3"/>
  <c r="F109" i="3"/>
  <c r="N226" i="3"/>
  <c r="BE226" i="3" s="1"/>
  <c r="W346" i="3"/>
  <c r="M115" i="3"/>
  <c r="W283" i="3"/>
  <c r="AA124" i="3"/>
  <c r="AA120" i="3"/>
  <c r="AA119" i="3" s="1"/>
  <c r="Y283" i="3"/>
  <c r="Y120" i="3"/>
  <c r="Y119" i="3"/>
  <c r="W175" i="3"/>
  <c r="BK346" i="3"/>
  <c r="BE335" i="2"/>
  <c r="BK286" i="2"/>
  <c r="BK281" i="2"/>
  <c r="BE278" i="2"/>
  <c r="BK395" i="2"/>
  <c r="BK321" i="2"/>
  <c r="BK270" i="2"/>
  <c r="BK261" i="2"/>
  <c r="BK156" i="4"/>
  <c r="BK113" i="5"/>
  <c r="AA132" i="5"/>
  <c r="F115" i="3"/>
  <c r="F84" i="3"/>
  <c r="F125" i="2"/>
  <c r="F84" i="2"/>
  <c r="BK175" i="3"/>
  <c r="W113" i="5"/>
  <c r="W156" i="4"/>
  <c r="W113" i="4"/>
  <c r="W113" i="6"/>
  <c r="W112" i="6"/>
  <c r="W111" i="6"/>
  <c r="AU92" i="1" s="1"/>
  <c r="M108" i="6"/>
  <c r="W132" i="5"/>
  <c r="M108" i="5"/>
  <c r="M83" i="5"/>
  <c r="AA283" i="3"/>
  <c r="AA175" i="3"/>
  <c r="AA123" i="3" s="1"/>
  <c r="Y175" i="3"/>
  <c r="Y124" i="3"/>
  <c r="M83" i="3"/>
  <c r="M114" i="3"/>
  <c r="F114" i="3"/>
  <c r="AA142" i="5"/>
  <c r="AA112" i="5" s="1"/>
  <c r="W142" i="5"/>
  <c r="W112" i="5" s="1"/>
  <c r="AU91" i="1" s="1"/>
  <c r="BK383" i="2"/>
  <c r="BK341" i="2"/>
  <c r="BK236" i="2"/>
  <c r="BK189" i="2"/>
  <c r="BE284" i="3"/>
  <c r="AW91" i="1"/>
  <c r="W182" i="2"/>
  <c r="W139" i="2" s="1"/>
  <c r="W129" i="2" s="1"/>
  <c r="N182" i="2"/>
  <c r="BE182" i="2"/>
  <c r="W163" i="4"/>
  <c r="W112" i="4" s="1"/>
  <c r="AU90" i="1" s="1"/>
  <c r="AA247" i="2"/>
  <c r="AW92" i="1" l="1"/>
  <c r="BE347" i="3"/>
  <c r="N346" i="3"/>
  <c r="N349" i="3"/>
  <c r="N97" i="3" s="1"/>
  <c r="N113" i="5"/>
  <c r="BE114" i="6"/>
  <c r="N113" i="6"/>
  <c r="N112" i="6" s="1"/>
  <c r="N111" i="6" s="1"/>
  <c r="BK112" i="6"/>
  <c r="BK111" i="6" s="1"/>
  <c r="H34" i="5"/>
  <c r="BB91" i="1" s="1"/>
  <c r="H35" i="5"/>
  <c r="BC91" i="1" s="1"/>
  <c r="H36" i="5"/>
  <c r="BD91" i="1" s="1"/>
  <c r="N142" i="5"/>
  <c r="BK142" i="5"/>
  <c r="BA91" i="1"/>
  <c r="AV91" i="1"/>
  <c r="AT91" i="1" s="1"/>
  <c r="AN91" i="1" s="1"/>
  <c r="AZ91" i="1"/>
  <c r="N132" i="5"/>
  <c r="BK132" i="5"/>
  <c r="BK163" i="4"/>
  <c r="BK113" i="4"/>
  <c r="BE114" i="4"/>
  <c r="N113" i="4"/>
  <c r="N89" i="4" s="1"/>
  <c r="BE157" i="4"/>
  <c r="N156" i="4"/>
  <c r="H34" i="4"/>
  <c r="BB90" i="1" s="1"/>
  <c r="H36" i="4"/>
  <c r="BD90" i="1" s="1"/>
  <c r="AW90" i="1"/>
  <c r="N163" i="4"/>
  <c r="H35" i="4"/>
  <c r="BC90" i="1" s="1"/>
  <c r="BA90" i="1"/>
  <c r="BE125" i="3"/>
  <c r="N124" i="3"/>
  <c r="H35" i="3"/>
  <c r="BC89" i="1" s="1"/>
  <c r="BK120" i="3"/>
  <c r="BK119" i="3" s="1"/>
  <c r="BE121" i="3"/>
  <c r="N120" i="3"/>
  <c r="N286" i="2"/>
  <c r="N270" i="2"/>
  <c r="BE271" i="2"/>
  <c r="H34" i="2"/>
  <c r="BB88" i="1" s="1"/>
  <c r="BA88" i="1"/>
  <c r="N139" i="2"/>
  <c r="N247" i="2"/>
  <c r="BE245" i="2"/>
  <c r="H36" i="2"/>
  <c r="BD88" i="1" s="1"/>
  <c r="H35" i="2"/>
  <c r="BC88" i="1" s="1"/>
  <c r="N94" i="2"/>
  <c r="BE135" i="2"/>
  <c r="N134" i="2"/>
  <c r="AW88" i="1"/>
  <c r="BE131" i="2"/>
  <c r="N130" i="2"/>
  <c r="N90" i="2" s="1"/>
  <c r="BK124" i="3"/>
  <c r="H36" i="3"/>
  <c r="BD89" i="1" s="1"/>
  <c r="H34" i="3"/>
  <c r="BB89" i="1" s="1"/>
  <c r="N368" i="2"/>
  <c r="Y368" i="2"/>
  <c r="Y367" i="2" s="1"/>
  <c r="BK368" i="2"/>
  <c r="BK367" i="2" s="1"/>
  <c r="W368" i="2"/>
  <c r="W367" i="2" s="1"/>
  <c r="AA368" i="2"/>
  <c r="AA367" i="2" s="1"/>
  <c r="AA246" i="2" s="1"/>
  <c r="AA118" i="3"/>
  <c r="BK123" i="3"/>
  <c r="Y246" i="2"/>
  <c r="AA112" i="4"/>
  <c r="W246" i="2"/>
  <c r="W128" i="2" s="1"/>
  <c r="AU88" i="1" s="1"/>
  <c r="AU87" i="1" s="1"/>
  <c r="AS87" i="1"/>
  <c r="BK182" i="2"/>
  <c r="BK139" i="2" s="1"/>
  <c r="Y182" i="2"/>
  <c r="Y139" i="2" s="1"/>
  <c r="Y129" i="2" s="1"/>
  <c r="Y128" i="2" s="1"/>
  <c r="AA182" i="2"/>
  <c r="AA139" i="2" s="1"/>
  <c r="AA129" i="2" s="1"/>
  <c r="N89" i="6" l="1"/>
  <c r="N90" i="6"/>
  <c r="N123" i="3"/>
  <c r="N88" i="3" s="1"/>
  <c r="N88" i="6"/>
  <c r="M27" i="6" s="1"/>
  <c r="M30" i="6" s="1"/>
  <c r="H32" i="6" s="1"/>
  <c r="M32" i="6" s="1"/>
  <c r="AV92" i="1" s="1"/>
  <c r="AT92" i="1" s="1"/>
  <c r="AN92" i="1" s="1"/>
  <c r="N112" i="5"/>
  <c r="N129" i="2"/>
  <c r="BK112" i="5"/>
  <c r="N112" i="4"/>
  <c r="N88" i="4" s="1"/>
  <c r="BK112" i="4"/>
  <c r="BA87" i="1"/>
  <c r="N119" i="3"/>
  <c r="BC87" i="1"/>
  <c r="W34" i="1" s="1"/>
  <c r="BE368" i="2"/>
  <c r="N367" i="2"/>
  <c r="BB87" i="1"/>
  <c r="W33" i="1" s="1"/>
  <c r="BD87" i="1"/>
  <c r="W35" i="1" s="1"/>
  <c r="BK118" i="3"/>
  <c r="AA128" i="2"/>
  <c r="BK246" i="2"/>
  <c r="N92" i="2"/>
  <c r="BK129" i="2"/>
  <c r="N89" i="2" l="1"/>
  <c r="N128" i="2"/>
  <c r="N88" i="2" s="1"/>
  <c r="M27" i="4"/>
  <c r="M30" i="4" s="1"/>
  <c r="H32" i="4" s="1"/>
  <c r="L95" i="4"/>
  <c r="AZ92" i="1"/>
  <c r="N118" i="3"/>
  <c r="AW87" i="1"/>
  <c r="AY87" i="1"/>
  <c r="AX87" i="1"/>
  <c r="BK128" i="2"/>
  <c r="M27" i="2" l="1"/>
  <c r="M30" i="2" s="1"/>
  <c r="AG88" i="1" s="1"/>
  <c r="AG87" i="1" s="1"/>
  <c r="L111" i="2"/>
  <c r="M32" i="4"/>
  <c r="AZ90" i="1"/>
  <c r="AK26" i="1" l="1"/>
  <c r="AK29" i="1" s="1"/>
  <c r="W31" i="1" s="1"/>
  <c r="AK31" i="1" s="1"/>
  <c r="AK37" i="1" s="1"/>
  <c r="AG96" i="1"/>
  <c r="H32" i="2"/>
  <c r="AZ88" i="1" s="1"/>
  <c r="AZ87" i="1" s="1"/>
  <c r="AZ89" i="1"/>
  <c r="L38" i="4"/>
  <c r="AV90" i="1"/>
  <c r="AT90" i="1" s="1"/>
  <c r="AN90" i="1" s="1"/>
  <c r="AV89" i="1"/>
  <c r="AT89" i="1" s="1"/>
  <c r="M32" i="2" l="1"/>
  <c r="L38" i="2" s="1"/>
  <c r="AV87" i="1"/>
  <c r="AT87" i="1" s="1"/>
  <c r="AN87" i="1" s="1"/>
  <c r="AV88" i="1"/>
  <c r="AT88" i="1" s="1"/>
  <c r="AN88" i="1" s="1"/>
  <c r="AN96" i="1" l="1"/>
</calcChain>
</file>

<file path=xl/sharedStrings.xml><?xml version="1.0" encoding="utf-8"?>
<sst xmlns="http://schemas.openxmlformats.org/spreadsheetml/2006/main" count="6116" uniqueCount="900">
  <si>
    <t>2012</t>
  </si>
  <si>
    <t>List obsahuje:</t>
  </si>
  <si>
    <t>2.0</t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</si>
  <si>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</si>
  <si>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</si>
  <si>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</si>
  <si>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</si>
  <si>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</si>
  <si>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</si>
  <si>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</si>
  <si>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</si>
  <si>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0,001</t>
  </si>
  <si>
    <t>Kód:</t>
  </si>
  <si>
    <t>07</t>
  </si>
  <si>
    <t>Stavba:</t>
  </si>
  <si>
    <t>0,1</t>
  </si>
  <si>
    <t>JKSO:</t>
  </si>
  <si>
    <t>CC-CZ:</t>
  </si>
  <si>
    <t>1</t>
  </si>
  <si>
    <t>Místo:</t>
  </si>
  <si>
    <t xml:space="preserve"> </t>
  </si>
  <si>
    <t>Datum:</t>
  </si>
  <si>
    <t>Objednavatel:</t>
  </si>
  <si>
    <t>IČ:</t>
  </si>
  <si>
    <t>DIČ:</t>
  </si>
  <si>
    <t>Zhotovitel: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</si>
  <si>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</si>
  <si>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</si>
  <si>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</si>
  <si>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</si>
  <si>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</si>
  <si>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</si>
  <si>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</si>
  <si>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</si>
  <si>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</si>
  <si>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</si>
  <si>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</si>
  <si>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</si>
  <si>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</si>
  <si>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</si>
  <si>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</si>
  <si>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</si>
  <si>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</si>
  <si>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</si>
  <si>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</si>
  <si>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</si>
  <si>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</si>
  <si>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</si>
  <si>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</si>
  <si>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</si>
  <si>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</si>
  <si>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</si>
  <si>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</si>
  <si>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</si>
  <si>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</si>
  <si>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
náklady [CZK]</t>
  </si>
  <si>
    <t>DPH [CZK]</t>
  </si>
  <si>
    <t>Normohodiny [h]</t>
  </si>
  <si>
    <t>DPH základní [CZK]</t>
  </si>
  <si>
    <t>DPH snížená [CZK]</t>
  </si>
  <si>
    <t>DPH základní přenesená
[CZK]</t>
  </si>
  <si>
    <t>DPH snížená přenesená
[CZK]</t>
  </si>
  <si>
    <t>Základna
DPH základní</t>
  </si>
  <si>
    <t>Základna
DPH snížená</t>
  </si>
  <si>
    <t>Základna
DPH zákl. přenesená</t>
  </si>
  <si>
    <t>Základna
DPH sníž. přenesená</t>
  </si>
  <si>
    <t>Základna
DPH nulová</t>
  </si>
  <si>
    <t>1) Náklady z rozpočtů</t>
  </si>
  <si>
    <t>D</t>
  </si>
  <si>
    <t>0</t>
  </si>
  <si>
    <t>###NOIMPORT###</t>
  </si>
  <si>
    <t>IMPORT</t>
  </si>
  <si>
    <t>{EA2B3EA7-F212-4E4A-9582-2FAAEF669EE8}</t>
  </si>
  <si>
    <t>{00000000-0000-0000-0000-000000000000}</t>
  </si>
  <si>
    <t>01.1</t>
  </si>
  <si>
    <t>SO 01.1 Stavební část</t>
  </si>
  <si>
    <t>{A6217826-D293-42CA-A2A5-A1939313CD5B}</t>
  </si>
  <si>
    <t>01.2</t>
  </si>
  <si>
    <t>SO 01.2  ZTI</t>
  </si>
  <si>
    <t>{6D4F4D14-4C79-4841-9132-23D738A54A88}</t>
  </si>
  <si>
    <t>01.3</t>
  </si>
  <si>
    <t>SO 01.3  VZT</t>
  </si>
  <si>
    <t>{A39459E2-D0E3-46A1-B858-C72DFFF2F3CA}</t>
  </si>
  <si>
    <t>01.6</t>
  </si>
  <si>
    <t>SO 01.6 Elektroinstalace</t>
  </si>
  <si>
    <t>{0942DDF8-E772-41F1-8326-A50888F05474}</t>
  </si>
  <si>
    <t>101</t>
  </si>
  <si>
    <t>VON</t>
  </si>
  <si>
    <t>{D99D4074-32EA-4A1C-9F23-AAAC2268452D}</t>
  </si>
  <si>
    <t>2) Ostatní náklady ze souhrnného listu</t>
  </si>
  <si>
    <t>Procent. zadání
[% nákladů rozpočtu]</t>
  </si>
  <si>
    <t>Zařazení nákladů</t>
  </si>
  <si>
    <t>Celkové náklady za stavbu 1) + 2)</t>
  </si>
  <si>
    <t>Zpět na list:</t>
  </si>
  <si>
    <t>2</t>
  </si>
  <si>
    <t>KRYCÍ LIST ROZPOČTU</t>
  </si>
  <si>
    <t>Objekt:</t>
  </si>
  <si>
    <t>01.1 - SO 01.1 Stavební část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</si>
  <si>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</si>
  <si>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</si>
  <si>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</si>
  <si>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</si>
  <si>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</si>
  <si>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</si>
  <si>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</si>
  <si>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</si>
  <si>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</si>
  <si>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</si>
  <si>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</si>
  <si>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</si>
  <si>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</si>
  <si>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</si>
  <si>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</si>
  <si>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</si>
  <si>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</si>
  <si>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</si>
  <si>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</si>
  <si>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</si>
  <si>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</si>
  <si>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763 - Konstrukce suché výstavby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</si>
  <si>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</si>
  <si>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</si>
  <si>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</si>
  <si>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784 - Dokončovací práce - malby a tapety</t>
  </si>
  <si>
    <t>2) Ostatní náklady</t>
  </si>
  <si>
    <t>ROZPOČET</t>
  </si>
  <si>
    <t>PČ</t>
  </si>
  <si>
    <t>Typ</t>
  </si>
  <si>
    <t>Popis</t>
  </si>
  <si>
    <t>MJ</t>
  </si>
  <si>
    <t>Množství</t>
  </si>
  <si>
    <t>J.cena [CZK]</t>
  </si>
  <si>
    <t>Cena celkem
[CZK]</t>
  </si>
  <si>
    <t>Poznámka</t>
  </si>
  <si>
    <t>J. Nh [h]</t>
  </si>
  <si>
    <t>Nh celkem [h]</t>
  </si>
  <si>
    <t>J. hmotnost
[t]</t>
  </si>
  <si>
    <t>Hmotnost
celkem [t]</t>
  </si>
  <si>
    <t>J. suť [t]</t>
  </si>
  <si>
    <t>Suť Celkem [t]</t>
  </si>
  <si>
    <t>ROZPOCET</t>
  </si>
  <si>
    <t>K</t>
  </si>
  <si>
    <t>340239226</t>
  </si>
  <si>
    <t>Zazdívka otvorů pl do 4 m2 v příčkách nebo stěnách z cihel POROTHERM P+D tl 140 mm</t>
  </si>
  <si>
    <t>m2</t>
  </si>
  <si>
    <t>4</t>
  </si>
  <si>
    <t>VV</t>
  </si>
  <si>
    <t>Součet</t>
  </si>
  <si>
    <t>411388531</t>
  </si>
  <si>
    <t>Zabetonování otvorů pl do 1 m2 ve stropech</t>
  </si>
  <si>
    <t>m3</t>
  </si>
  <si>
    <t>"1NP" (0,15*0,15*10)*0,35</t>
  </si>
  <si>
    <t>"2NP" (0,15*0,15*10)*0,35</t>
  </si>
  <si>
    <t>3</t>
  </si>
  <si>
    <t>611131121</t>
  </si>
  <si>
    <t>Penetrace akrylát-silikonová vnitřních stropů nanášená ručně + zabroušení</t>
  </si>
  <si>
    <t>611142001</t>
  </si>
  <si>
    <t>Potažení vnitřních stropů sklovláknitým pletivem vtlačeným do tenkovrstvé hmoty</t>
  </si>
  <si>
    <t>5</t>
  </si>
  <si>
    <t>611341121</t>
  </si>
  <si>
    <t>Sádrová nebo vápenosádrová omítka hladká jednovrstvá vnitřních stropů rovných nanášená ručně</t>
  </si>
  <si>
    <t>6</t>
  </si>
  <si>
    <t>612131121</t>
  </si>
  <si>
    <t>Penetrace akrylát-silikonová vnitřních stěn nanášená ručně + zabroušení</t>
  </si>
  <si>
    <t>(0,9*2,0*4)*2</t>
  </si>
  <si>
    <t>7</t>
  </si>
  <si>
    <t>612142001</t>
  </si>
  <si>
    <t>Potažení vnitřních stěn sklovláknitým pletivem vtlačeným do tenkovrstvé hmoty</t>
  </si>
  <si>
    <t>8</t>
  </si>
  <si>
    <t>612341121</t>
  </si>
  <si>
    <t>Sádrová nebo vápenosádrová omítka hladká jednovrstvá vnitřních stěn nanášená ručně</t>
  </si>
  <si>
    <t>9</t>
  </si>
  <si>
    <t>612345111</t>
  </si>
  <si>
    <t>Sádrová hladká omítka rýh ve stěnách šířky do 150 mm</t>
  </si>
  <si>
    <t>10</t>
  </si>
  <si>
    <t>612345213</t>
  </si>
  <si>
    <t>Sádrová hladká omítka malých ploch do 1,0 m2 na stěnách</t>
  </si>
  <si>
    <t>kus</t>
  </si>
  <si>
    <t>11</t>
  </si>
  <si>
    <t>619991001</t>
  </si>
  <si>
    <t>Zakrytí podlah fólií přilepenou lepící páskou</t>
  </si>
  <si>
    <t>12</t>
  </si>
  <si>
    <t>619991011</t>
  </si>
  <si>
    <t>Obalení konstrukcí a prvků fólií přilepenou lepící páskou</t>
  </si>
  <si>
    <t>13</t>
  </si>
  <si>
    <t>629991011</t>
  </si>
  <si>
    <t>Zakrytí výplní otvorů a svislých ploch fólií přilepenou lepící páskou</t>
  </si>
  <si>
    <t>14</t>
  </si>
  <si>
    <t>949101111</t>
  </si>
  <si>
    <t>Lešení pomocné pro objekty pozemních staveb s lešeňovou podlahou v do 1,9 m zatížení do 150 kg/m2</t>
  </si>
  <si>
    <t>16</t>
  </si>
  <si>
    <t>952901111</t>
  </si>
  <si>
    <t>Vyčištění budov bytové a občanské výstavby při výšce podlaží do 4 m</t>
  </si>
  <si>
    <t>17</t>
  </si>
  <si>
    <t>952902131</t>
  </si>
  <si>
    <t>Čištění budov omytí podlah</t>
  </si>
  <si>
    <t>18</t>
  </si>
  <si>
    <t>953945R4</t>
  </si>
  <si>
    <t>vyklizení kuchyně + zpětné nastěhování</t>
  </si>
  <si>
    <t>kpl</t>
  </si>
  <si>
    <t>19</t>
  </si>
  <si>
    <t>20</t>
  </si>
  <si>
    <t>968072455</t>
  </si>
  <si>
    <t>Vybourání kovových dveřních zárubní pl do 2 m2</t>
  </si>
  <si>
    <t>2+2</t>
  </si>
  <si>
    <t>22</t>
  </si>
  <si>
    <t>971033231</t>
  </si>
  <si>
    <t>Vybourání otvorů ve zdivu cihelném pl do 0,0225 m2 na MVC nebo MV tl do 150 mm</t>
  </si>
  <si>
    <t>23</t>
  </si>
  <si>
    <t>972054143</t>
  </si>
  <si>
    <t>Vybourání otvorů v ŽB stropech nebo klenbách pl do 0,0225 m2 tl do 400 mm</t>
  </si>
  <si>
    <t>24</t>
  </si>
  <si>
    <t>974031153</t>
  </si>
  <si>
    <t>Vysekání rýh ve zdivu cihelném hl do 100 mm š do 100 mm</t>
  </si>
  <si>
    <t>m</t>
  </si>
  <si>
    <t>25</t>
  </si>
  <si>
    <t>978011191</t>
  </si>
  <si>
    <t>Otlučení vnitřní vápenné nebo vápenocementové omítky stropů v rozsahu do 100 %</t>
  </si>
  <si>
    <t>26</t>
  </si>
  <si>
    <t>978013191</t>
  </si>
  <si>
    <t>Otlučení vnitřní vápenné nebo vápenocementové omítky stěn stěn v rozsahu do 100 %</t>
  </si>
  <si>
    <t>27</t>
  </si>
  <si>
    <t>978059541</t>
  </si>
  <si>
    <t>Odsekání a odebrání obkladů stěn z vnitřních obkládaček plochy přes 1 m2</t>
  </si>
  <si>
    <t>28</t>
  </si>
  <si>
    <t>997013213</t>
  </si>
  <si>
    <t>Vnitrostaveništní doprava suti a vybouraných hmot pro budovy v do 12 m ručně</t>
  </si>
  <si>
    <t>t</t>
  </si>
  <si>
    <t>29</t>
  </si>
  <si>
    <t>997013501</t>
  </si>
  <si>
    <t>Odvoz suti a vybouraných hmot na skládku nebo meziskládku do 1 km se složením</t>
  </si>
  <si>
    <t>30</t>
  </si>
  <si>
    <t>997013509</t>
  </si>
  <si>
    <t>Příplatek k odvozu suti a vybouraných hmot na skládku ZKD 1 km přes 1 km</t>
  </si>
  <si>
    <t>31</t>
  </si>
  <si>
    <t>997013801</t>
  </si>
  <si>
    <t>Poplatek za uložení stavebního betonového odpadu na skládce (skládkovné)</t>
  </si>
  <si>
    <t>32</t>
  </si>
  <si>
    <t>997013802</t>
  </si>
  <si>
    <t>Poplatek za uložení stavebního železobetonového odpadu na skládce (skládkovné)</t>
  </si>
  <si>
    <t>33</t>
  </si>
  <si>
    <t>997013803</t>
  </si>
  <si>
    <t>Poplatek za uložení stavebního odpadu z keramických materiálů na skládce (skládkovné)</t>
  </si>
  <si>
    <t>34</t>
  </si>
  <si>
    <t>997013831</t>
  </si>
  <si>
    <t>Poplatek za uložení stavebního směsného odpadu na skládce (skládkovné)</t>
  </si>
  <si>
    <t>35</t>
  </si>
  <si>
    <t>998011002</t>
  </si>
  <si>
    <t>Přesun hmot pro budovy zděné v do 12 m</t>
  </si>
  <si>
    <t>36</t>
  </si>
  <si>
    <t>711131811</t>
  </si>
  <si>
    <t>Odstranění izolace proti zemní vlhkosti vodorovné</t>
  </si>
  <si>
    <t>37</t>
  </si>
  <si>
    <t>711141559</t>
  </si>
  <si>
    <t>Provedení izolace proti zemní vlhkosti pásy přitavením vodorovné NAIP</t>
  </si>
  <si>
    <t>38</t>
  </si>
  <si>
    <t>M</t>
  </si>
  <si>
    <t>628331581</t>
  </si>
  <si>
    <t>pás těžký asfaltovaný 4 mm</t>
  </si>
  <si>
    <t>39</t>
  </si>
  <si>
    <t>628331591</t>
  </si>
  <si>
    <t>hydroizolační asfaltový pás 7,5 mm</t>
  </si>
  <si>
    <t>40</t>
  </si>
  <si>
    <t>41</t>
  </si>
  <si>
    <t>42</t>
  </si>
  <si>
    <t>998711202</t>
  </si>
  <si>
    <t>Přesun hmot procentní pro izolace proti vodě, vlhkosti a plynům v objektech v do 12 m</t>
  </si>
  <si>
    <t>%</t>
  </si>
  <si>
    <t>43</t>
  </si>
  <si>
    <t>712300831</t>
  </si>
  <si>
    <t>Odstranění povlakové krytiny střech do 10° jednovrstvé</t>
  </si>
  <si>
    <t>"střecha - opravy odvětrání" 1,0*10</t>
  </si>
  <si>
    <t>44</t>
  </si>
  <si>
    <t>712341559</t>
  </si>
  <si>
    <t>Provedení povlakové krytiny střech do 10° pásy NAIP přitavením v plné ploše</t>
  </si>
  <si>
    <t>45</t>
  </si>
  <si>
    <t>628331615</t>
  </si>
  <si>
    <t>SBS modifikovaný asfalt. pás s nosnou vložkou z PE rohože 4,4 mm</t>
  </si>
  <si>
    <t>46</t>
  </si>
  <si>
    <t>998712202</t>
  </si>
  <si>
    <t>Přesun hmot procentní pro krytiny povlakové v objektech v do 12 m</t>
  </si>
  <si>
    <t>47</t>
  </si>
  <si>
    <t>713140843</t>
  </si>
  <si>
    <t xml:space="preserve">Odstranění tepelné izolace střech nadstřešní připevněných z polystyrenu </t>
  </si>
  <si>
    <t>"střecha - opravy odvětrání" 1,0*10*3</t>
  </si>
  <si>
    <t>48</t>
  </si>
  <si>
    <t>713141111</t>
  </si>
  <si>
    <t>Montáž izolace tepelné kotvené střech plochých  1 vrstva rohoží, pásů, dílců, desek</t>
  </si>
  <si>
    <t>49</t>
  </si>
  <si>
    <t>631509841</t>
  </si>
  <si>
    <t>dílce Polsid tl. 50 mm</t>
  </si>
  <si>
    <t>50</t>
  </si>
  <si>
    <t>283759181</t>
  </si>
  <si>
    <t>deska z pěnového polystyrenu EPS 100 S 1000 x 500 x 160 mm</t>
  </si>
  <si>
    <t>51</t>
  </si>
  <si>
    <t>283758891</t>
  </si>
  <si>
    <t>deska z pěnového polystyrenu 20 mm</t>
  </si>
  <si>
    <t>52</t>
  </si>
  <si>
    <t>998713202</t>
  </si>
  <si>
    <t>Přesun hmot procentní pro izolace tepelné v objektech v do 12 m</t>
  </si>
  <si>
    <t>53</t>
  </si>
  <si>
    <t>721140807</t>
  </si>
  <si>
    <t>Demontáž potrubí do DN 200</t>
  </si>
  <si>
    <t>54</t>
  </si>
  <si>
    <t>721290822</t>
  </si>
  <si>
    <t>Přemístění vnitrostaveništní demontovaných hmot vnitřní kanalizace v objektech výšky do 12 m</t>
  </si>
  <si>
    <t>722110816</t>
  </si>
  <si>
    <t>Demontáž potrubí  do DN 125</t>
  </si>
  <si>
    <t>722211816</t>
  </si>
  <si>
    <t>Demontáž armatur</t>
  </si>
  <si>
    <t>722290822</t>
  </si>
  <si>
    <t>Přemístění vnitrostaveništní demontovaných hmot pro vnitřní vodovod v objektech výšky do 12 m</t>
  </si>
  <si>
    <t>72501R01</t>
  </si>
  <si>
    <t>montáž doplňkových předmětů</t>
  </si>
  <si>
    <t>554310790</t>
  </si>
  <si>
    <t>koš odpadkový nášlapný (plast), 6 litrů</t>
  </si>
  <si>
    <t>554310840</t>
  </si>
  <si>
    <t>zásobníky papírových ručníků skládaných</t>
  </si>
  <si>
    <t>554310900</t>
  </si>
  <si>
    <t xml:space="preserve">zásobníky toaletních papírů </t>
  </si>
  <si>
    <t>554310981</t>
  </si>
  <si>
    <t>držák na mýdlo</t>
  </si>
  <si>
    <t>554310991</t>
  </si>
  <si>
    <t>zásobník s WC štětkou</t>
  </si>
  <si>
    <t>725110811</t>
  </si>
  <si>
    <t xml:space="preserve">Demontáž klozetů </t>
  </si>
  <si>
    <t>soubor</t>
  </si>
  <si>
    <t>725210821</t>
  </si>
  <si>
    <t>Demontáž umyvadel a umývátek</t>
  </si>
  <si>
    <t>998725202</t>
  </si>
  <si>
    <t>Přesun hmot procentní pro zařizovací předměty v objektech v do 12 m</t>
  </si>
  <si>
    <t>763122814</t>
  </si>
  <si>
    <t>Demontáž obkladů instalačních jader</t>
  </si>
  <si>
    <t>763131317</t>
  </si>
  <si>
    <t>SDK podhled</t>
  </si>
  <si>
    <t>763164547</t>
  </si>
  <si>
    <t>SDK obklad kovových kcí tvaru L š do 0,8 m desky 2xH2DF 12,5</t>
  </si>
  <si>
    <t>763164567</t>
  </si>
  <si>
    <t>SDK obklad instalačních jader desky 2xH2DF 12,5</t>
  </si>
  <si>
    <t>"1NP" (1,5*2)*2,95</t>
  </si>
  <si>
    <t>"2NP" (1,5*2)*2,95</t>
  </si>
  <si>
    <t>763171112</t>
  </si>
  <si>
    <t>Montáž revizních klapek SDK kcí vel. do 0,25 m2 pro příčky a předsazené stěny</t>
  </si>
  <si>
    <t>590301581</t>
  </si>
  <si>
    <t xml:space="preserve">klapka revizní </t>
  </si>
  <si>
    <t>998763402</t>
  </si>
  <si>
    <t>Přesun hmot procentní pro sádrokartonové konstrukce v objektech v do 12 m</t>
  </si>
  <si>
    <t>771474112</t>
  </si>
  <si>
    <t>Montáž soklíků z dlaždic keramických rovných flexibilní lepidlo v do 90 mm</t>
  </si>
  <si>
    <t>597613121</t>
  </si>
  <si>
    <t xml:space="preserve">sokl keramický 30 x 8 x 0,8 cm </t>
  </si>
  <si>
    <t>771573131</t>
  </si>
  <si>
    <t xml:space="preserve">Montáž podlah keramických protiskluzných lepených </t>
  </si>
  <si>
    <t>597613051</t>
  </si>
  <si>
    <t xml:space="preserve">dlaždice keramické </t>
  </si>
  <si>
    <t>771573810</t>
  </si>
  <si>
    <t>Demontáž podlah z dlaždic keramických</t>
  </si>
  <si>
    <t>771579191</t>
  </si>
  <si>
    <t>Příplatek k montáž podlah keramických za plochu do 5 m2</t>
  </si>
  <si>
    <t>771579195</t>
  </si>
  <si>
    <t>Příplatek k montáž podlah keramických za spárování bílým cementem</t>
  </si>
  <si>
    <t>771591111</t>
  </si>
  <si>
    <t>Podlahy penetrace podkladu</t>
  </si>
  <si>
    <t>771990113</t>
  </si>
  <si>
    <t>Vyrovnání podkladu samonivelační stěrkou tl 4 mm pevnosti 40 Mpa</t>
  </si>
  <si>
    <t>998771202</t>
  </si>
  <si>
    <t>Přesun hmot procentní pro podlahy z dlaždic v objektech v do 12 m</t>
  </si>
  <si>
    <t>776421100</t>
  </si>
  <si>
    <t xml:space="preserve">Lepení obvodových soklíků nebo lišt </t>
  </si>
  <si>
    <t>284110061</t>
  </si>
  <si>
    <t xml:space="preserve">lišta speciální soklová </t>
  </si>
  <si>
    <t>776511820</t>
  </si>
  <si>
    <t>Demontáž lepených povlakových podlah s podložkou ručně</t>
  </si>
  <si>
    <t>776561110</t>
  </si>
  <si>
    <t>Lepení pásů povlakových podlah z přírodního nebo korkového linolea</t>
  </si>
  <si>
    <t>617310601</t>
  </si>
  <si>
    <t>podlahovina - Marmoleum</t>
  </si>
  <si>
    <t>776990112</t>
  </si>
  <si>
    <t>Vyrovnání podkladu samonivelační stěrkou tl 3 mm pevnosti 30 Mpa</t>
  </si>
  <si>
    <t>998776202</t>
  </si>
  <si>
    <t>Přesun hmot procentní pro podlahy povlakové v objektech v do 12 m</t>
  </si>
  <si>
    <t>781474115</t>
  </si>
  <si>
    <t>Montáž obkladů vnitřních keramických hladkých lepených flexibilním lepidlem</t>
  </si>
  <si>
    <t>597610001</t>
  </si>
  <si>
    <t>obkládačky keramické</t>
  </si>
  <si>
    <t>781479191</t>
  </si>
  <si>
    <t>Příplatek k montáži obkladů vnitřních keramických hladkých za plochu do 10 m2</t>
  </si>
  <si>
    <t>781479194</t>
  </si>
  <si>
    <t>Příplatek k montáži obkladů vnitřních keramických hladkých za nerovný povrch</t>
  </si>
  <si>
    <t>998781202</t>
  </si>
  <si>
    <t>Přesun hmot procentní pro obklady keramické v objektech v do 12 m</t>
  </si>
  <si>
    <t>784111001</t>
  </si>
  <si>
    <t>Oprášení (ometení ) podkladu v místnostech výšky do 3,80 m</t>
  </si>
  <si>
    <t>784111031</t>
  </si>
  <si>
    <t>Omytí podkladu v místnostech výšky do 3,80 m</t>
  </si>
  <si>
    <t>784181101</t>
  </si>
  <si>
    <t>Základní jednonásobná penetrace podkladu v místnostech výšky do 3,80m</t>
  </si>
  <si>
    <t>784211101</t>
  </si>
  <si>
    <t>Dvojnásobné malby v místnostech výšky do 3,80 m</t>
  </si>
  <si>
    <t>01.2 - SO 01.2  ZTI</t>
  </si>
  <si>
    <t xml:space="preserve">    9 - Ostatní konstrukce a práce-bourání</t>
  </si>
  <si>
    <t xml:space="preserve">    726 - Zdravotechnika - předstěnové instalace</t>
  </si>
  <si>
    <t xml:space="preserve">    727 - Zdravotechnika - požární ochrana</t>
  </si>
  <si>
    <t xml:space="preserve">    734 - Ústřední vytápění - armatury</t>
  </si>
  <si>
    <t>R-9709001</t>
  </si>
  <si>
    <t>Stavební výpomoce, pomocné zednické práce, vrtání ptostupů, drážky, montážní práce a nespecifikované pomocné práce</t>
  </si>
  <si>
    <t>hod</t>
  </si>
  <si>
    <t>R-9709002</t>
  </si>
  <si>
    <t>Demontáže trubních rozvodů, likvidace, skládkovné a další nespecifikované demontážní práce</t>
  </si>
  <si>
    <t>721174024</t>
  </si>
  <si>
    <t>Potrubí kanalizační z PP odpadní systém HT DN 70</t>
  </si>
  <si>
    <t>721174025</t>
  </si>
  <si>
    <t>Potrubí kanalizační z PP odpadní systém HT DN 100</t>
  </si>
  <si>
    <t>286156020</t>
  </si>
  <si>
    <t>čistící tvarovka HTRE, DN 75</t>
  </si>
  <si>
    <t>"OSMA, kód výrobku  18210"</t>
  </si>
  <si>
    <t>286156030</t>
  </si>
  <si>
    <t>čistící tvarovka HTRE, DN 100</t>
  </si>
  <si>
    <t>"OSMA, kód výrobku  18310"</t>
  </si>
  <si>
    <t>721174042</t>
  </si>
  <si>
    <t>Potrubí kanalizační z PP připojovací systém HT DN 40</t>
  </si>
  <si>
    <t>'- dopojení odpadů nerez aut. umyvadel</t>
  </si>
  <si>
    <t>721174043</t>
  </si>
  <si>
    <t>Potrubí kanalizační z PP připojovací systém HT DN 50</t>
  </si>
  <si>
    <t>721174045</t>
  </si>
  <si>
    <t>Potrubí kanalizační z PP připojovací systém HT DN 100</t>
  </si>
  <si>
    <t>721174055</t>
  </si>
  <si>
    <t>Potrubí kanalizační z PP dešťové systém HT DN 100 včetně. návlekvé izolace proti rosení tl. 9 mm</t>
  </si>
  <si>
    <t>45810001R</t>
  </si>
  <si>
    <t>kotevní prvky pro potrubí kanalizace</t>
  </si>
  <si>
    <t>ks</t>
  </si>
  <si>
    <t>'- cena za dodávku kompletního úchytného, závěsného a kotevního materiálu</t>
  </si>
  <si>
    <t>721194104</t>
  </si>
  <si>
    <t>Vyvedení a upevnění odpadních výpustek DN 40</t>
  </si>
  <si>
    <t>721194105</t>
  </si>
  <si>
    <t>Vyvedení a upevnění odpadních výpustek DN 50</t>
  </si>
  <si>
    <t>721194109</t>
  </si>
  <si>
    <t>Vyvedení a upevnění odpadních výpustek DN 100</t>
  </si>
  <si>
    <t>7212422R</t>
  </si>
  <si>
    <t xml:space="preserve">Podomítková zápachová uzávěrka HL 405 s nástěnkou pro ventil 1/2" a zpětnou klapkou </t>
  </si>
  <si>
    <t>72128950R</t>
  </si>
  <si>
    <t>Napojení na potrubí stávající kanalizace do DN 200 včetně sondy</t>
  </si>
  <si>
    <t>721290111</t>
  </si>
  <si>
    <t>Zkouška těsnosti potrubí kanalizace vodou do DN 125</t>
  </si>
  <si>
    <t>998721102</t>
  </si>
  <si>
    <t>Přesun hmot tonážní pro vnitřní kanalizace v objektech v do 12 m</t>
  </si>
  <si>
    <t>722130233</t>
  </si>
  <si>
    <t>Potrubí vodovodní ocelové závitové pozinkované svařované běžné DN 25</t>
  </si>
  <si>
    <t>3  'požární vodovod</t>
  </si>
  <si>
    <t>722130234</t>
  </si>
  <si>
    <t>Potrubí vodovodní ocelové závitové pozinkované svařované běžné DN 32</t>
  </si>
  <si>
    <t>10  'požární vodovod</t>
  </si>
  <si>
    <t>722130235</t>
  </si>
  <si>
    <t>Potrubí vodovodní ocelové závitové pozinkované svařované běžné DN 40</t>
  </si>
  <si>
    <t>12  'požární vodovod</t>
  </si>
  <si>
    <t>722171936R</t>
  </si>
  <si>
    <t>Napojení na stávající potrubí vodovodu včetně fitinky v místě napojení</t>
  </si>
  <si>
    <t>10  'napojení na stávající potrubí včetně tvarovky</t>
  </si>
  <si>
    <t>722174022</t>
  </si>
  <si>
    <t>Potrubí vodovodní plastové PPR svar polyfuze PN 20 D 20 x 3,4 mm</t>
  </si>
  <si>
    <t>553473109</t>
  </si>
  <si>
    <t>žlab pozinkovaný nosný d=2m š=20 mm</t>
  </si>
  <si>
    <t>'- pro potrubí vedené pod stropem</t>
  </si>
  <si>
    <t>722174023</t>
  </si>
  <si>
    <t>Potrubí vodovodní plastové PPR svar polyfuze PN 20 D 25 x 4,2 mm</t>
  </si>
  <si>
    <t>553473110</t>
  </si>
  <si>
    <t>žlab pozinkovaný nosný d=2m š=25 mm</t>
  </si>
  <si>
    <t>722174025</t>
  </si>
  <si>
    <t>Potrubí vodovodní plastové PPR svar polyfuze PN 20 D 40 x 6,7 mm</t>
  </si>
  <si>
    <t>553473130</t>
  </si>
  <si>
    <t>žlab pozinkovaný nosný d=2m š=40 mm</t>
  </si>
  <si>
    <t>722174028</t>
  </si>
  <si>
    <t>Potrubí vodovodní plastové PPR svar polyfuze PN 20 D 75 x 12,5 mm</t>
  </si>
  <si>
    <t>12  'pod stropem vodovod</t>
  </si>
  <si>
    <t>553473150</t>
  </si>
  <si>
    <t>žlab pozinkovaný nosný d=2m š=75 mm</t>
  </si>
  <si>
    <t>1,03*(12)/2</t>
  </si>
  <si>
    <t>286151560</t>
  </si>
  <si>
    <t>tvarovky pro systém PPR tlakové</t>
  </si>
  <si>
    <t>komplet</t>
  </si>
  <si>
    <t>458200010</t>
  </si>
  <si>
    <t>kotevní prvky pro potrubí vodovodu</t>
  </si>
  <si>
    <t>722181221</t>
  </si>
  <si>
    <t>Ochrana vodovodního potrubí přilepenými tepelně izolačními trubicemi z PE tl do 10 mm DN do 22 mm</t>
  </si>
  <si>
    <t>722181222</t>
  </si>
  <si>
    <t>Ochrana vodovodního potrubí přilepenými tepelně izolačními trubicemi z PE tl do 10 mm DN do 42 mm</t>
  </si>
  <si>
    <t>3+10+12  'požární vodovod</t>
  </si>
  <si>
    <t>722181223</t>
  </si>
  <si>
    <t>Ochrana vodovodního potrubí přilepenými tepelně izolačními trubicemi z PE tl do 10 mm DN do 62 mm</t>
  </si>
  <si>
    <t>12  'pod stropem studené voda</t>
  </si>
  <si>
    <t>722181241</t>
  </si>
  <si>
    <t xml:space="preserve">Ochrana vodovodního potrubí přilepenými tepelně izolačními trubicemi z PE tl do 20 mm DN do 22 mm  </t>
  </si>
  <si>
    <t>722181252</t>
  </si>
  <si>
    <t>Ochrana vodovodního potrubí přilepenými tepelně izolačními trubicemi z PE tl do 25 mm DN do 42 mm</t>
  </si>
  <si>
    <t>722181254</t>
  </si>
  <si>
    <t>Ochrana vodovodního potrubí přilepenými tepelně izolačními trubicemi z PE tl do 25 mm DN do 92 mm</t>
  </si>
  <si>
    <t>722220152</t>
  </si>
  <si>
    <t>Nástěnka závitová plastová PPR PN 20 DN 20 x G 1/2</t>
  </si>
  <si>
    <t>722220161</t>
  </si>
  <si>
    <t>Nástěnný komplet plastový PPR PN 20 DN 20 x G 1/2</t>
  </si>
  <si>
    <t>722224115</t>
  </si>
  <si>
    <t>Kohout plnicí nebo vypouštěcí G 1/2 PN 10 s jedním závitem</t>
  </si>
  <si>
    <t>10  'vypouštění</t>
  </si>
  <si>
    <t>722229101</t>
  </si>
  <si>
    <t>Montáž vodovodních armatur s jedním závitem G 1/2 ostatní typ</t>
  </si>
  <si>
    <t>551119960</t>
  </si>
  <si>
    <t>ventil pračkový kulový s filtrem IVAR 1/2" x 3/4"</t>
  </si>
  <si>
    <t>"IVAR, ceníkový kód: art.240"</t>
  </si>
  <si>
    <t>551119990</t>
  </si>
  <si>
    <t>ventil rohový kulový s filtrem IVAR 1/2" x 3/8"</t>
  </si>
  <si>
    <t>"IVAR, ceníkový kód: art.224"</t>
  </si>
  <si>
    <t>5511101610</t>
  </si>
  <si>
    <t xml:space="preserve">pračkový ventil 1/2" se zpětnou armaturou </t>
  </si>
  <si>
    <t>722232063</t>
  </si>
  <si>
    <t>Kohout kulový přímý G 1 PN 42 do 185°C vnitřní závit s vypouštěním</t>
  </si>
  <si>
    <t>10  'uzávěry odbočky</t>
  </si>
  <si>
    <t>722239101</t>
  </si>
  <si>
    <t>Montáž armatur vodovodních se dvěma závity G 1/2</t>
  </si>
  <si>
    <t>551279090</t>
  </si>
  <si>
    <t>ventil vyvažovací stoupačkový dvouregulační termostatický 1/2" s měřením a vypouštěním</t>
  </si>
  <si>
    <t>722250133</t>
  </si>
  <si>
    <t>Hydrantový systém s tvarově stálou hadicí D 25 x 30 m celoplechový</t>
  </si>
  <si>
    <t>2  'hydrant</t>
  </si>
  <si>
    <t>722290226</t>
  </si>
  <si>
    <t>Zkouška těsnosti vodovodního potrubí závitového do DN 50</t>
  </si>
  <si>
    <t>722290234</t>
  </si>
  <si>
    <t>Proplach a dezinfekce vodovodního potrubí do DN 80</t>
  </si>
  <si>
    <t>998722102</t>
  </si>
  <si>
    <t>Přesun hmot tonážní pro vnitřní vodovod v objektech v do 12 m</t>
  </si>
  <si>
    <t>725119123</t>
  </si>
  <si>
    <t>Montáž klozetových mís závěsných na nosné stěny</t>
  </si>
  <si>
    <t>642360410</t>
  </si>
  <si>
    <t>klozet keramický závěsný hluboké splachování bílý</t>
  </si>
  <si>
    <t>642360420</t>
  </si>
  <si>
    <t xml:space="preserve">sedátko klozetové duroplastové s poklopem, ocelové úchyty </t>
  </si>
  <si>
    <t>725219102</t>
  </si>
  <si>
    <t>Montáž umyvadla připevněného na šrouby do zdiva</t>
  </si>
  <si>
    <t>642110590</t>
  </si>
  <si>
    <t xml:space="preserve">umyvadlo keramické závěsné s otvorem oválné 50 cm bílé 500x400x195mm </t>
  </si>
  <si>
    <t>725241113</t>
  </si>
  <si>
    <t>Vanička sprchová akrylátová čtvercová 1000x1000 mm</t>
  </si>
  <si>
    <t>725245104</t>
  </si>
  <si>
    <t>Zástěna sprchová jednokřídlá do výšky 2000 mm a šířky 1000 mm</t>
  </si>
  <si>
    <t>725311131</t>
  </si>
  <si>
    <t>Dřez dvojitý nerezový se zápachovou uzávěrkou nástavný 900x600 mm</t>
  </si>
  <si>
    <t>725821328</t>
  </si>
  <si>
    <t>Baterie dřezové stojánkové pákové s vytahovací sprškou</t>
  </si>
  <si>
    <t>725822612</t>
  </si>
  <si>
    <t>Baterie umyvadlové stojánkové pákové s výpustí</t>
  </si>
  <si>
    <t>725841311</t>
  </si>
  <si>
    <t>Baterie sprchové nástěnné pákové s příslušenstvím a pohyblivým držákem</t>
  </si>
  <si>
    <t>725851325</t>
  </si>
  <si>
    <t>Ventil odpadní umyvadlový bez přepadu G 5/4</t>
  </si>
  <si>
    <t>725861102R</t>
  </si>
  <si>
    <t>Zápachová uzávěrka pro umyvadla DN 40 chrom</t>
  </si>
  <si>
    <t>725862103</t>
  </si>
  <si>
    <t>Zápachová uzávěrka pro dřezy DN 40/50</t>
  </si>
  <si>
    <t>725865311</t>
  </si>
  <si>
    <t>Zápachová uzávěrka sprchových van DN 40/50 s kulovým kloubem na odtoku</t>
  </si>
  <si>
    <t>725980123</t>
  </si>
  <si>
    <t>Dvířka 30/30 nerez</t>
  </si>
  <si>
    <t>998725102</t>
  </si>
  <si>
    <t>Přesun hmot tonážní pro zařizovací předměty v objektech v do 12 m</t>
  </si>
  <si>
    <t>726111032</t>
  </si>
  <si>
    <t>Instalační předstěna - klozet s ovládáním zepředu v 1200 mm závěsný do masivní zděné kce</t>
  </si>
  <si>
    <t>552817920</t>
  </si>
  <si>
    <t>tlačítko pro ovládání WC zepředu Mambo,chrom, Stop splachování, 24,6 x 16,4 cm</t>
  </si>
  <si>
    <t>552818060</t>
  </si>
  <si>
    <t>souprava pro tlumení hluku pro závěsné WC a bidet</t>
  </si>
  <si>
    <t>998726112</t>
  </si>
  <si>
    <t>Přesun hmot tonážní pro instalační prefabrikáty v objektech v do 12 m</t>
  </si>
  <si>
    <t>727111206</t>
  </si>
  <si>
    <t>Prostup předizolovaného kovového potrubí D 54 mm stropem tl 15 cm požární odolnost EI 60-120</t>
  </si>
  <si>
    <t>727121112</t>
  </si>
  <si>
    <t>Protipožární manžeta D 110 mm z jedné strany dělící konstrukce požární odolnost EI 90</t>
  </si>
  <si>
    <t>01.3 - SO 01.3  VZT</t>
  </si>
  <si>
    <t>D1 - Zařízením č.1 - větrání sociálního zázemí</t>
  </si>
  <si>
    <t>D2 - Nátěry potrubí</t>
  </si>
  <si>
    <t>D3 - Ostatní</t>
  </si>
  <si>
    <t>751 12-1224</t>
  </si>
  <si>
    <t>Střešní ventilátor CTVT/4- 225, 180W, 0,47A, 400V</t>
  </si>
  <si>
    <t>751 12-1225</t>
  </si>
  <si>
    <t>Přepínač otáček SD2</t>
  </si>
  <si>
    <t>751 34-4124</t>
  </si>
  <si>
    <t>Tlumič hluku JAA BR 435</t>
  </si>
  <si>
    <t>751 39-8061</t>
  </si>
  <si>
    <t>Adaptér pro pružnou spojku JPA 435</t>
  </si>
  <si>
    <t>751 51-4477</t>
  </si>
  <si>
    <t>Pružná manžeta JAE BR435</t>
  </si>
  <si>
    <t>751 51-4478</t>
  </si>
  <si>
    <t>Volná příruba JBR BR 435</t>
  </si>
  <si>
    <t>751 51-4479</t>
  </si>
  <si>
    <t>Montáž sestavy 1.1 až 1.5</t>
  </si>
  <si>
    <t>751 12-2051</t>
  </si>
  <si>
    <t>Malý radiální ventilátor Silent SXU 100, 40W, 230V</t>
  </si>
  <si>
    <t>751 12-2052</t>
  </si>
  <si>
    <t>Doběhové relé DT3</t>
  </si>
  <si>
    <t>751 12-2053</t>
  </si>
  <si>
    <t>Malý radiální ventilátor do podhledu FFCF 234, 60W, 230V</t>
  </si>
  <si>
    <t>751 12-2054</t>
  </si>
  <si>
    <t>751 39-8032</t>
  </si>
  <si>
    <t>Dveřní mřížka 400x130 VM DBset</t>
  </si>
  <si>
    <t>751 32-2012</t>
  </si>
  <si>
    <t>Talířový ventil VEF 125</t>
  </si>
  <si>
    <t>751 32-2013</t>
  </si>
  <si>
    <t>Talířový ventil VEF 160</t>
  </si>
  <si>
    <t>751 51-1182</t>
  </si>
  <si>
    <t>TR DN 140</t>
  </si>
  <si>
    <t>751 58-1352</t>
  </si>
  <si>
    <t>Prostup potrubí stropem do DN 200</t>
  </si>
  <si>
    <t>751 58-1182</t>
  </si>
  <si>
    <t>TR DN 225</t>
  </si>
  <si>
    <t>751 51-1183</t>
  </si>
  <si>
    <t>TR DN 250</t>
  </si>
  <si>
    <t>751 58-1352.1</t>
  </si>
  <si>
    <t>Prostup potrubí stěnou do DN 300</t>
  </si>
  <si>
    <t>751 58-1353</t>
  </si>
  <si>
    <t>Prostup potrubí stropem do DN 300</t>
  </si>
  <si>
    <t>751 51-4288</t>
  </si>
  <si>
    <t>OBJ 90° 140-80</t>
  </si>
  <si>
    <t>751 51-4288.1</t>
  </si>
  <si>
    <t>OBJ 90° 140-100</t>
  </si>
  <si>
    <t>751 51-4288a</t>
  </si>
  <si>
    <t>OBJ 90° 140-125</t>
  </si>
  <si>
    <t>751 51-4289</t>
  </si>
  <si>
    <t>OBJ 90° 225-140</t>
  </si>
  <si>
    <t>751 51-4289.1</t>
  </si>
  <si>
    <t>OBJ 90° 225-125</t>
  </si>
  <si>
    <t>751 51-4290</t>
  </si>
  <si>
    <t>OBJ 90° 225-160</t>
  </si>
  <si>
    <t>751 51-4163</t>
  </si>
  <si>
    <t>OS90° 225</t>
  </si>
  <si>
    <t>751 51-4164</t>
  </si>
  <si>
    <t>OS30° 225</t>
  </si>
  <si>
    <t>751 51-4478.1</t>
  </si>
  <si>
    <t>PRO 225-140</t>
  </si>
  <si>
    <t>751 51-4479.1</t>
  </si>
  <si>
    <t>PR0 250-225</t>
  </si>
  <si>
    <t>751 51-4480</t>
  </si>
  <si>
    <t>OS90° 140</t>
  </si>
  <si>
    <t>751 51-4762</t>
  </si>
  <si>
    <t>Koncový kryt DR 140</t>
  </si>
  <si>
    <t>751 51-4663</t>
  </si>
  <si>
    <t>Zpětná klapka kruhová RSK 250</t>
  </si>
  <si>
    <t>751 39-4762</t>
  </si>
  <si>
    <t>Protidešťová stříška 140</t>
  </si>
  <si>
    <t>753 51-7031</t>
  </si>
  <si>
    <t>Ohebná hadice tepelně a zvukově izolovaná d 80, např.  Sonoflex  MO</t>
  </si>
  <si>
    <t>753 51-7032</t>
  </si>
  <si>
    <t>Ohebná hadice tepelně a zvukově izolovaná d 100, např.  Sonoflex  MO</t>
  </si>
  <si>
    <t>753 51-7033</t>
  </si>
  <si>
    <t>Ohebná hadice tepelně a zvukově izolovaná d 250, např.  Sonoflex  MO</t>
  </si>
  <si>
    <t>753 53-7112</t>
  </si>
  <si>
    <t>Ohebná hadice  d 125, např.  Aluflex  MO</t>
  </si>
  <si>
    <t>753 53-7112.1</t>
  </si>
  <si>
    <t>Ohebná hadice  d 160, např.  Aluflex  MO</t>
  </si>
  <si>
    <t>753 53-7113</t>
  </si>
  <si>
    <t>Těsnící a spojovací materiál</t>
  </si>
  <si>
    <t>kg</t>
  </si>
  <si>
    <t>753 53-7114</t>
  </si>
  <si>
    <t>Profilový materiál na závěsy</t>
  </si>
  <si>
    <t>753 53-7115</t>
  </si>
  <si>
    <t>Úložný systém  s gumovou výstelkou</t>
  </si>
  <si>
    <t>783 53-7001</t>
  </si>
  <si>
    <t>Barva epoxydová základní S 2300</t>
  </si>
  <si>
    <t>783 53-7002</t>
  </si>
  <si>
    <t>Barva epoxydová email S 2321 (slonová kost)</t>
  </si>
  <si>
    <t>783 53-7003</t>
  </si>
  <si>
    <t>Tvrdidlo S 7300</t>
  </si>
  <si>
    <t>783 53-7004</t>
  </si>
  <si>
    <t>Aqua C 316</t>
  </si>
  <si>
    <t>l</t>
  </si>
  <si>
    <t>789 31-2211</t>
  </si>
  <si>
    <t>Provedení nátěru dvousložkového základní</t>
  </si>
  <si>
    <t>789 31-2221</t>
  </si>
  <si>
    <t>Provedení nátěru dvousložkového vrchního</t>
  </si>
  <si>
    <t>753 99-1001</t>
  </si>
  <si>
    <t>Dopravné</t>
  </si>
  <si>
    <t>753 99-1002</t>
  </si>
  <si>
    <t>Přesun hmot</t>
  </si>
  <si>
    <t>753 99-1003</t>
  </si>
  <si>
    <t>Montáž</t>
  </si>
  <si>
    <t>753 99-1004</t>
  </si>
  <si>
    <t>Demontáže stávajících rozvodů do odpadu</t>
  </si>
  <si>
    <t>hod.</t>
  </si>
  <si>
    <t>01.6 - SO 01.6 Elektroinstalace</t>
  </si>
  <si>
    <t>D1 - Elektroinstalace</t>
  </si>
  <si>
    <t>D2 - Vedení</t>
  </si>
  <si>
    <t>1002</t>
  </si>
  <si>
    <t>Dvojnásobná zásuvka</t>
  </si>
  <si>
    <t>1005</t>
  </si>
  <si>
    <t>Střídavý vypínač</t>
  </si>
  <si>
    <t>1007</t>
  </si>
  <si>
    <t>Vypínač</t>
  </si>
  <si>
    <t>1008a</t>
  </si>
  <si>
    <t>Tlačítkový ovladač se signálkou vestav. v tlačítku</t>
  </si>
  <si>
    <t>1012</t>
  </si>
  <si>
    <t>Karabice KO 68</t>
  </si>
  <si>
    <t>1013</t>
  </si>
  <si>
    <t>Svorkovnice WAGO</t>
  </si>
  <si>
    <t>1014</t>
  </si>
  <si>
    <t>Svítidlo nástěnné</t>
  </si>
  <si>
    <t>1017</t>
  </si>
  <si>
    <t>zářivkové svítidlo 2x58W / s mřížkou (vč.svět.zdrojů)</t>
  </si>
  <si>
    <t>1018</t>
  </si>
  <si>
    <t>Svorka BERNARD + pásek CU</t>
  </si>
  <si>
    <t>1020</t>
  </si>
  <si>
    <t>Přezbrojení rozvodnic (úprava krytů, dodávka lišt DIN + svorkovnic PE+N</t>
  </si>
  <si>
    <t>1021</t>
  </si>
  <si>
    <t>Lišta DIN</t>
  </si>
  <si>
    <t>1022</t>
  </si>
  <si>
    <t>Svorkovnice PE</t>
  </si>
  <si>
    <t>1023</t>
  </si>
  <si>
    <t>Svorkovnice N</t>
  </si>
  <si>
    <t>1027</t>
  </si>
  <si>
    <t>jistič B1x6A</t>
  </si>
  <si>
    <t>1027a</t>
  </si>
  <si>
    <t>jistič B1x2A</t>
  </si>
  <si>
    <t>1028</t>
  </si>
  <si>
    <t>Jistič B1x10A</t>
  </si>
  <si>
    <t>1029</t>
  </si>
  <si>
    <t>Jistič B1x16A</t>
  </si>
  <si>
    <t>1030</t>
  </si>
  <si>
    <t>Proudový chránič 4p/0,03A</t>
  </si>
  <si>
    <t>2001</t>
  </si>
  <si>
    <t>Kabel CYKY J5x1,5</t>
  </si>
  <si>
    <t>2002</t>
  </si>
  <si>
    <t>Kabel CYKY J3x1,5</t>
  </si>
  <si>
    <t>2003</t>
  </si>
  <si>
    <t>Kabel CYKY O3x1,5</t>
  </si>
  <si>
    <t>2005</t>
  </si>
  <si>
    <t>Kabel CYKY J5x2,5</t>
  </si>
  <si>
    <t>2010</t>
  </si>
  <si>
    <t>Trubka ohebná PVC 16</t>
  </si>
  <si>
    <t>2011</t>
  </si>
  <si>
    <t>Trubka ohebná PVC 23</t>
  </si>
  <si>
    <t>2013</t>
  </si>
  <si>
    <t>Vodič zeleno žlutý Cu 6</t>
  </si>
  <si>
    <t>2201</t>
  </si>
  <si>
    <t>časové relé</t>
  </si>
  <si>
    <t>2202</t>
  </si>
  <si>
    <t>stykač 3P</t>
  </si>
  <si>
    <t>3001</t>
  </si>
  <si>
    <t>Demontáže a odpojení stávajícího zařízení</t>
  </si>
  <si>
    <t>3002</t>
  </si>
  <si>
    <t>Výchozí / periodická revize</t>
  </si>
  <si>
    <t>3003</t>
  </si>
  <si>
    <t>Drobný a nespecifikovaný materiál</t>
  </si>
  <si>
    <t>3004</t>
  </si>
  <si>
    <t>Nespecifikovaný materiál  (položka zúčtovatelná jako vícepráce)</t>
  </si>
  <si>
    <t>101 - VON</t>
  </si>
  <si>
    <t>Ostatní - Ostatní</t>
  </si>
  <si>
    <t xml:space="preserve">    200 - Ostatní náklady</t>
  </si>
  <si>
    <t>0003</t>
  </si>
  <si>
    <t>1024</t>
  </si>
  <si>
    <t>0101</t>
  </si>
  <si>
    <t>Zařízení staveniště</t>
  </si>
  <si>
    <t>0102</t>
  </si>
  <si>
    <t>územní vlivy</t>
  </si>
  <si>
    <t>0103</t>
  </si>
  <si>
    <t>provozní vlivy</t>
  </si>
  <si>
    <t>1) Souhrnný list stavby</t>
  </si>
  <si>
    <t>2) Rekapitulace objektů</t>
  </si>
  <si>
    <t>/</t>
  </si>
  <si>
    <t>1) Krycí list rozpočtu</t>
  </si>
  <si>
    <t>2) Rekapitulace rozpočtu</t>
  </si>
  <si>
    <t>3) Rozpočet</t>
  </si>
  <si>
    <t>Rekapitulace stavby</t>
  </si>
  <si>
    <t>0,9*2,0*2</t>
  </si>
  <si>
    <t>"rýhy pro ZTI, elektro, VZT - odhad" 80*0,1/2</t>
  </si>
  <si>
    <t>"odhad" 10*3/2</t>
  </si>
  <si>
    <t>"vyklizovaná kuchyně - odhad" 8*30/2</t>
  </si>
  <si>
    <t>"1NP" (0,6*2*5)+(0,8*2*2)+(0,9*2,*2)+(1,2*1,2*3)+(0,6*0,6*4)</t>
  </si>
  <si>
    <t>"2NP" (0,6*2*5)+(0,8*2*2)+(0,9*2,*2)+(1,2*1,2*3)+(0,6*0,6*4)</t>
  </si>
  <si>
    <t xml:space="preserve">"1NP" </t>
  </si>
  <si>
    <t xml:space="preserve">"2NP" </t>
  </si>
  <si>
    <t>"prostupy pro VZT, ZTI, ÚT" 15</t>
  </si>
  <si>
    <t>"prostupy pro VZT, ZTI, ÚT" 20</t>
  </si>
  <si>
    <t>"rýhy pro ZTI, elektro, VZT - odhad" 40</t>
  </si>
  <si>
    <t>"střecha - opravy odvětrání" 1,0*10*2</t>
  </si>
  <si>
    <t>"odhad" 90</t>
  </si>
  <si>
    <t>"odhad" 300</t>
  </si>
  <si>
    <t>"odhad" 30</t>
  </si>
  <si>
    <t>5*2</t>
  </si>
  <si>
    <t>"1NP" 1</t>
  </si>
  <si>
    <t>"2NP" 1</t>
  </si>
  <si>
    <t>" 2 NP" 1</t>
  </si>
  <si>
    <t>((6,55+2,0)*2)-(0,9*2)</t>
  </si>
  <si>
    <t>3  'odpadní potrubí</t>
  </si>
  <si>
    <t>5  'odpadní potrubí</t>
  </si>
  <si>
    <t>4  'připojovací kanalizace</t>
  </si>
  <si>
    <t>9  'dešťové potrubí</t>
  </si>
  <si>
    <t>2  'pračka</t>
  </si>
  <si>
    <t>13  'napojení na stávající kanalizaci včetně kopané sondy v místě napojení a napojovací tvarovky</t>
  </si>
  <si>
    <t>připojovací vodovod ve stěnách</t>
  </si>
  <si>
    <t>páteřní vodovod pod stropem</t>
  </si>
  <si>
    <t>81+34  'pod stropem teplá voda</t>
  </si>
  <si>
    <t>81+ 34 'pod stropem teplá voda</t>
  </si>
  <si>
    <t>2  'myčky</t>
  </si>
  <si>
    <t>2+17+2  'výtokové ventily</t>
  </si>
  <si>
    <t>2  'uzávěry odbočky</t>
  </si>
  <si>
    <t xml:space="preserve">DSPS </t>
  </si>
  <si>
    <t xml:space="preserve">MŠ Spojenců 2170/44 - Rozvody ZTI II. Etapa I. část - třídní pavilon </t>
  </si>
  <si>
    <t>"1NP" (17,03+6,7+1,40+12,37+5,63)</t>
  </si>
  <si>
    <t>"2NP" (16,38+1,4+6,95+13,54+5,85)</t>
  </si>
  <si>
    <t>"1NP 1.06 až 1.11" (((0,9+0,8+1,5+0,9+0,9+0,9)+(1,0+0,9+0,9)+((4,3+2,8)*2)+((2,7+2,2+0,8+0,8+0,9+0,9)*2)+((6,55+2,8)*2))*2,95)-((0,8+0,9+0,6)*2,0*2)</t>
  </si>
  <si>
    <t>"2NP 2.05 až 2.10" (((0,9+0,8+1,5+0,9+0,9+0,9)+(1,0+0,9+0,9)+((4,3+2,8)*2)+((2,7+2,2+0,8+0,8+0,9+0,9)*2)+((6,55+2,8)*2))*2,95)-((0,8+0,9+0,6)*2*2,0)</t>
  </si>
  <si>
    <t>"1NP" (17,03+6,7+1,4+12,37+5,63)</t>
  </si>
  <si>
    <t>632441113</t>
  </si>
  <si>
    <t>Potěr anhydritový samonivelační tl do 40 mm ze suchých směsí</t>
  </si>
  <si>
    <t>"1NP (Pp) 1.09, 1.10" 12,37+5,63</t>
  </si>
  <si>
    <t>"2NP" (16,38+1,4+6,95+13,54+5,85)*3</t>
  </si>
  <si>
    <t>"1NP" (17,03+6,7+1,4+12,37+5,63)*3</t>
  </si>
  <si>
    <t>965043341</t>
  </si>
  <si>
    <t>Bourání podkladů pod dlažby betonových s potěrem nebo teracem tl do 100 mm pl přes 4 m2</t>
  </si>
  <si>
    <t>"1NP (Pp) 1.09, 1.10" (12,37+5,63)*0,05</t>
  </si>
  <si>
    <t>965049111</t>
  </si>
  <si>
    <t>Příplatek k bourání betonových mazanin za bourání se svařovanou sítí tl do 100 mm</t>
  </si>
  <si>
    <t>"1NP 1.06 až 1.11" (((0,9+0,8+1,5+0,9+0,9+0,9)+(1,0+0,9+0,9)+((4,3+2,8)*2)+((2,7+2,2+0,8+0,8+0,9+0,9)*2)+((6,55+2,8)*2))*1,5)-((0,8+0,9+0,6)*2*1,5)</t>
  </si>
  <si>
    <t>"2NP 2.05 až 2.10" (((0,9+0,8+1,5+0,9+0,9+0,9)+(1,0+0,9+0,9)+((4,3+2,8)*2)+((2,7+2,2+0,8+0,8+0,9+0,9)*2)+((6,55+2,8)*2))*1,5)-((0,8+0,9+0,6)*2*1,5)</t>
  </si>
  <si>
    <t>711461201</t>
  </si>
  <si>
    <t>Provedení izolace vodorovné fólií zesílením spojů páskem</t>
  </si>
  <si>
    <t>283220281</t>
  </si>
  <si>
    <t>PE folie</t>
  </si>
  <si>
    <t>66</t>
  </si>
  <si>
    <t>725220833</t>
  </si>
  <si>
    <t xml:space="preserve">Demontáž van </t>
  </si>
  <si>
    <t>"1 NP" 1</t>
  </si>
  <si>
    <t>67</t>
  </si>
  <si>
    <t>725240813</t>
  </si>
  <si>
    <t>Demontáž sprchového koutu</t>
  </si>
  <si>
    <t>"1 NP" 2</t>
  </si>
  <si>
    <t>68</t>
  </si>
  <si>
    <t>725820804</t>
  </si>
  <si>
    <t>Demontáž baterie</t>
  </si>
  <si>
    <t>"1NP"7</t>
  </si>
  <si>
    <t>"1NP" 6</t>
  </si>
  <si>
    <t>"1NP (Pd) 1.06, 1.07, 1.09, 1.10" 6,7+1,4+12,37+5,63</t>
  </si>
  <si>
    <t>"2NP (Pd) 2.05, 2.06, 2.08, 2.09" 6,96+1,4+13,54+5,85</t>
  </si>
  <si>
    <t>"1PP (Pk) 1.09, 1.10, 1.11" 3,3+(2,2*2)+6,55</t>
  </si>
  <si>
    <t>"2PP (Pk) 2.08, 2.,09, 2.10" 3,3+(2,2*2)+6,55</t>
  </si>
  <si>
    <t>"1NP (Pd) 1.06, 1.07," 6,7+1,4</t>
  </si>
  <si>
    <t>"2NP (Pd) 2.05, 2.06" 6,96+1,4</t>
  </si>
  <si>
    <t>"1NP (Pd) 1.06, 1.07" 6,7+1,4</t>
  </si>
  <si>
    <t>"1NP (Pd)  1.07, 1,4</t>
  </si>
  <si>
    <t>"2NP (Pd) 2.06," 1,4</t>
  </si>
  <si>
    <t>" 1NP (Pl) 1.11"  17,03</t>
  </si>
  <si>
    <t>"1NP 1.06 až 1.11" (((0,9+0,8+1,5+0,9+0,9+0,9)+(1,0+0,9+0,9)+((4,3+2,8)*2)+((2,7+2,2+0,8+0,8+0,9+0,9)*2))*1,5)-((0,8+0,9+0,6)*2*1,5)</t>
  </si>
  <si>
    <t>"2NP 2.05 až 2.10" (((0,9+0,8+1,5+0,9+0,9+0,9)+(1,0+0,9+0,9)+((4,3+2,8)*2)+((2,7+2,2+0,8+0,8+0,9+0,9)*2))*1,5)-((0,8+0,9+0,6)*2*1,5)</t>
  </si>
  <si>
    <t>"stropy" 87,250</t>
  </si>
  <si>
    <t>"stěny" 339,38+30</t>
  </si>
  <si>
    <t>"odpočet obkladů" -160,8</t>
  </si>
  <si>
    <t>18  'odpadní kanalizace</t>
  </si>
  <si>
    <t>64 'odpadní kanalizace</t>
  </si>
  <si>
    <t>31  'připojovací kanalizace</t>
  </si>
  <si>
    <t>8  'připojovací kanalizace</t>
  </si>
  <si>
    <t>(18+64+9)/2  'závěsy, konzoly, uchýty</t>
  </si>
  <si>
    <t>5+4  'zařizovací předměty DN40</t>
  </si>
  <si>
    <t>8  'zařizovací předměty DN100</t>
  </si>
  <si>
    <t>2+2+2+1  'zařizovací předměty DN50</t>
  </si>
  <si>
    <t>139  'připojovací,odpadní potrubí</t>
  </si>
  <si>
    <t>1,03*(51)/2  'pod stropem vodovod</t>
  </si>
  <si>
    <t>45 'připojovací vodovod</t>
  </si>
  <si>
    <t>51+81  'pod stropem vodovod</t>
  </si>
  <si>
    <t>1,03*(132)/2  'pod stropem vodovod</t>
  </si>
  <si>
    <t>31+34  'pod stropem vodovod</t>
  </si>
  <si>
    <t>1,03*(65)/2  'pod stropem vodovod</t>
  </si>
  <si>
    <t>74  'připojovací ve stěnách</t>
  </si>
  <si>
    <t>76</t>
  </si>
  <si>
    <t>726111041</t>
  </si>
  <si>
    <t>Instalační předstěna - klozet s ovládáním shora v 820 nebo 880 mm závěsný do masivní zděné kce</t>
  </si>
  <si>
    <t>(51+51+132+65+12)/2  'závěsy, konzoly, uchýty</t>
  </si>
  <si>
    <t>45  'připojovací ve stěnách</t>
  </si>
  <si>
    <t>55+31  'pod stropem studené voda</t>
  </si>
  <si>
    <t>55  'páteřní vodovod pod stropem</t>
  </si>
  <si>
    <t>6+2+2  'zařizovací předměty baterie</t>
  </si>
  <si>
    <t>5+1+4+4  'zařizovací předměty baterie</t>
  </si>
  <si>
    <t>2*(5+4+4)  'stojánkové baterie</t>
  </si>
  <si>
    <t>68+45+51+51+82+31+34+12+3+10+12  'zkoušení</t>
  </si>
  <si>
    <t>55</t>
  </si>
  <si>
    <t>642360411</t>
  </si>
  <si>
    <t xml:space="preserve">klozet keramický závěsný hluboké splachování bílý dětský </t>
  </si>
  <si>
    <t>642360421</t>
  </si>
  <si>
    <t xml:space="preserve">sedátko klozetové duroplastové s poklopem dětské, ocelové úchyty </t>
  </si>
  <si>
    <t>4+5</t>
  </si>
  <si>
    <t>60</t>
  </si>
  <si>
    <t>642110591</t>
  </si>
  <si>
    <t xml:space="preserve">umyvadlo keramické závěsné dětské s otvorem oválné 36 cm bílé 360x290x195mm </t>
  </si>
  <si>
    <t>61</t>
  </si>
  <si>
    <t>725241112</t>
  </si>
  <si>
    <t>Vanička sprchová akrylátová čtvercová 900x900 mm</t>
  </si>
  <si>
    <t>63</t>
  </si>
  <si>
    <t>725245103</t>
  </si>
  <si>
    <t>Zástěna sprchová jednokřídlá do výšky 2000 mm a šířky 900 mm</t>
  </si>
  <si>
    <t>5+4</t>
  </si>
  <si>
    <t>8  'revizní dvířka</t>
  </si>
  <si>
    <t>c</t>
  </si>
  <si>
    <t>734295011</t>
  </si>
  <si>
    <t>Směšovací armatura závitová trojcestná DN 20 s ručním ovládáním</t>
  </si>
  <si>
    <t>1  'regulace teploty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</si>
</sst>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\-#,##0.00"/>
    <numFmt numFmtId="165" formatCode="0.00%;\-0.00%"/>
    <numFmt numFmtId="166" formatCode="dd\.mm\.yyyy"/>
    <numFmt numFmtId="167" formatCode="#,##0.00000;\-#,##0.00000"/>
    <numFmt numFmtId="168" formatCode="#,##0.000;\-#,##0.000"/>
    <numFmt numFmtId="169" formatCode="#,##0.00_ ;\-#,##0.00\ "/>
  </numFmts>
  <fonts count="36" x14ac:knownFonts="1">
    <font>
      <sz val="8"/>
      <name val="Trebuchet MS"/>
      <charset val="238"/>
    </font>
    <font>
      <sz val="8"/>
      <color indexed="43"/>
      <name val="Trebuchet MS"/>
      <charset val="238"/>
    </font>
    <font>
      <sz val="10"/>
      <color indexed="16"/>
      <name val="Trebuchet MS"/>
      <charset val="238"/>
    </font>
    <font>
      <sz val="8"/>
      <color indexed="48"/>
      <name val="Trebuchet MS"/>
      <charset val="238"/>
    </font>
    <font>
      <b/>
      <sz val="16"/>
      <name val="Trebuchet MS"/>
      <charset val="238"/>
    </font>
    <font>
      <sz val="9"/>
      <color indexed="55"/>
      <name val="Trebuchet MS"/>
      <charset val="238"/>
    </font>
    <font>
      <sz val="9"/>
      <name val="Trebuchet MS"/>
      <charset val="238"/>
    </font>
    <font>
      <b/>
      <sz val="12"/>
      <name val="Trebuchet MS"/>
      <charset val="238"/>
    </font>
    <font>
      <sz val="10"/>
      <color indexed="63"/>
      <name val="Trebuchet MS"/>
      <charset val="238"/>
    </font>
    <font>
      <sz val="10"/>
      <name val="Trebuchet MS"/>
      <charset val="238"/>
    </font>
    <font>
      <b/>
      <sz val="10"/>
      <name val="Trebuchet MS"/>
      <charset val="238"/>
    </font>
    <font>
      <sz val="8"/>
      <color indexed="55"/>
      <name val="Trebuchet MS"/>
      <charset val="238"/>
    </font>
    <font>
      <b/>
      <sz val="8"/>
      <color indexed="55"/>
      <name val="Trebuchet MS"/>
      <charset val="238"/>
    </font>
    <font>
      <b/>
      <sz val="10"/>
      <color indexed="63"/>
      <name val="Trebuchet MS"/>
      <charset val="238"/>
    </font>
    <font>
      <sz val="10"/>
      <color indexed="55"/>
      <name val="Trebuchet MS"/>
      <charset val="238"/>
    </font>
    <font>
      <b/>
      <sz val="9"/>
      <name val="Trebuchet MS"/>
      <charset val="238"/>
    </font>
    <font>
      <sz val="12"/>
      <color indexed="55"/>
      <name val="Trebuchet MS"/>
      <charset val="238"/>
    </font>
    <font>
      <b/>
      <sz val="12"/>
      <color indexed="16"/>
      <name val="Trebuchet MS"/>
      <charset val="238"/>
    </font>
    <font>
      <sz val="12"/>
      <name val="Trebuchet MS"/>
      <charset val="238"/>
    </font>
    <font>
      <sz val="11"/>
      <name val="Trebuchet MS"/>
      <charset val="238"/>
    </font>
    <font>
      <b/>
      <sz val="11"/>
      <color indexed="56"/>
      <name val="Trebuchet MS"/>
      <charset val="238"/>
    </font>
    <font>
      <sz val="11"/>
      <color indexed="56"/>
      <name val="Trebuchet MS"/>
      <charset val="238"/>
    </font>
    <font>
      <sz val="11"/>
      <color indexed="55"/>
      <name val="Trebuchet MS"/>
      <charset val="238"/>
    </font>
    <font>
      <sz val="12"/>
      <color indexed="56"/>
      <name val="Trebuchet MS"/>
      <charset val="238"/>
    </font>
    <font>
      <sz val="8"/>
      <color indexed="56"/>
      <name val="Trebuchet MS"/>
      <charset val="238"/>
    </font>
    <font>
      <sz val="10"/>
      <color indexed="56"/>
      <name val="Trebuchet MS"/>
      <charset val="238"/>
    </font>
    <font>
      <sz val="8"/>
      <color indexed="16"/>
      <name val="Trebuchet MS"/>
      <charset val="238"/>
    </font>
    <font>
      <b/>
      <sz val="8"/>
      <name val="Trebuchet MS"/>
      <charset val="238"/>
    </font>
    <font>
      <sz val="8"/>
      <color indexed="63"/>
      <name val="Trebuchet MS"/>
      <charset val="238"/>
    </font>
    <font>
      <sz val="8"/>
      <color indexed="10"/>
      <name val="Trebuchet MS"/>
      <charset val="238"/>
    </font>
    <font>
      <i/>
      <sz val="8"/>
      <color indexed="12"/>
      <name val="Trebuchet MS"/>
      <charset val="238"/>
    </font>
    <font>
      <sz val="8"/>
      <color indexed="20"/>
      <name val="Trebuchet MS"/>
      <charset val="238"/>
    </font>
    <font>
      <u/>
      <sz val="8"/>
      <color indexed="12"/>
      <name val="Trebuchet MS"/>
      <charset val="238"/>
    </font>
    <font>
      <sz val="18"/>
      <color indexed="12"/>
      <name val="Wingdings 2"/>
      <family val="1"/>
      <charset val="2"/>
    </font>
    <font>
      <u/>
      <sz val="10"/>
      <color indexed="12"/>
      <name val="Trebuchet MS"/>
      <charset val="238"/>
    </font>
    <font>
      <i/>
      <sz val="8"/>
      <color theme="1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 applyAlignment="0">
      <alignment vertical="top" wrapText="1"/>
      <protection locked="0"/>
    </xf>
    <xf numFmtId="0" fontId="32" fillId="0" borderId="0" applyNumberFormat="0" applyFill="0" applyBorder="0" applyAlignment="0" applyProtection="0">
      <alignment vertical="top"/>
      <protection locked="0"/>
    </xf>
  </cellStyleXfs>
  <cellXfs count="241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0" fillId="2" borderId="0" xfId="0" applyFill="1" applyAlignment="1">
      <alignment horizontal="left" vertical="top"/>
      <protection locked="0"/>
    </xf>
    <xf numFmtId="0" fontId="1" fillId="2" borderId="0" xfId="0" applyFont="1" applyFill="1" applyAlignment="1">
      <alignment horizontal="left" vertical="center"/>
      <protection locked="0"/>
    </xf>
    <xf numFmtId="0" fontId="0" fillId="2" borderId="0" xfId="0" applyFont="1" applyFill="1" applyAlignment="1">
      <alignment horizontal="left" vertical="top"/>
      <protection locked="0"/>
    </xf>
    <xf numFmtId="0" fontId="0" fillId="0" borderId="0" xfId="0" applyFont="1" applyAlignment="1">
      <alignment horizontal="left" vertical="center"/>
      <protection locked="0"/>
    </xf>
    <xf numFmtId="0" fontId="0" fillId="0" borderId="1" xfId="0" applyBorder="1" applyAlignment="1">
      <alignment horizontal="left" vertical="top"/>
      <protection locked="0"/>
    </xf>
    <xf numFmtId="0" fontId="0" fillId="0" borderId="2" xfId="0" applyBorder="1" applyAlignment="1">
      <alignment horizontal="left" vertical="top"/>
      <protection locked="0"/>
    </xf>
    <xf numFmtId="0" fontId="0" fillId="0" borderId="3" xfId="0" applyBorder="1" applyAlignment="1">
      <alignment horizontal="left" vertical="top"/>
      <protection locked="0"/>
    </xf>
    <xf numFmtId="0" fontId="0" fillId="0" borderId="4" xfId="0" applyBorder="1" applyAlignment="1">
      <alignment horizontal="left" vertical="top"/>
      <protection locked="0"/>
    </xf>
    <xf numFmtId="0" fontId="0" fillId="0" borderId="5" xfId="0" applyBorder="1" applyAlignment="1">
      <alignment horizontal="left" vertical="top"/>
      <protection locked="0"/>
    </xf>
    <xf numFmtId="0" fontId="3" fillId="0" borderId="0" xfId="0" applyFont="1" applyAlignment="1">
      <alignment horizontal="left" vertical="center"/>
      <protection locked="0"/>
    </xf>
    <xf numFmtId="0" fontId="5" fillId="0" borderId="0" xfId="0" applyFont="1" applyAlignment="1">
      <alignment horizontal="left" vertical="top"/>
      <protection locked="0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>
      <alignment horizontal="left" vertical="top"/>
      <protection locked="0"/>
    </xf>
    <xf numFmtId="0" fontId="5" fillId="0" borderId="0" xfId="0" applyFont="1" applyAlignment="1">
      <alignment horizontal="left" vertical="center"/>
      <protection locked="0"/>
    </xf>
    <xf numFmtId="0" fontId="0" fillId="0" borderId="6" xfId="0" applyBorder="1" applyAlignment="1">
      <alignment horizontal="left" vertical="top"/>
      <protection locked="0"/>
    </xf>
    <xf numFmtId="0" fontId="8" fillId="0" borderId="0" xfId="0" applyFont="1" applyAlignment="1">
      <alignment horizontal="left" vertical="center"/>
      <protection locked="0"/>
    </xf>
    <xf numFmtId="0" fontId="0" fillId="0" borderId="4" xfId="0" applyBorder="1" applyAlignment="1">
      <alignment horizontal="left" vertical="center"/>
      <protection locked="0"/>
    </xf>
    <xf numFmtId="0" fontId="0" fillId="0" borderId="5" xfId="0" applyBorder="1" applyAlignment="1">
      <alignment horizontal="left" vertical="center"/>
      <protection locked="0"/>
    </xf>
    <xf numFmtId="0" fontId="10" fillId="0" borderId="7" xfId="0" applyFont="1" applyBorder="1" applyAlignment="1">
      <alignment horizontal="left" vertical="center"/>
      <protection locked="0"/>
    </xf>
    <xf numFmtId="0" fontId="0" fillId="0" borderId="7" xfId="0" applyBorder="1" applyAlignment="1">
      <alignment horizontal="left" vertical="center"/>
      <protection locked="0"/>
    </xf>
    <xf numFmtId="0" fontId="11" fillId="0" borderId="4" xfId="0" applyFont="1" applyBorder="1" applyAlignment="1">
      <alignment horizontal="left" vertical="center"/>
      <protection locked="0"/>
    </xf>
    <xf numFmtId="0" fontId="11" fillId="0" borderId="0" xfId="0" applyFont="1" applyAlignment="1">
      <alignment horizontal="left" vertical="center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5" xfId="0" applyFont="1" applyBorder="1" applyAlignment="1">
      <alignment horizontal="left" vertical="center"/>
      <protection locked="0"/>
    </xf>
    <xf numFmtId="0" fontId="0" fillId="3" borderId="0" xfId="0" applyFill="1" applyAlignment="1">
      <alignment horizontal="left" vertical="center"/>
      <protection locked="0"/>
    </xf>
    <xf numFmtId="0" fontId="7" fillId="3" borderId="8" xfId="0" applyFont="1" applyFill="1" applyBorder="1" applyAlignment="1">
      <alignment horizontal="left" vertical="center"/>
      <protection locked="0"/>
    </xf>
    <xf numFmtId="0" fontId="0" fillId="3" borderId="9" xfId="0" applyFill="1" applyBorder="1" applyAlignment="1">
      <alignment horizontal="left" vertical="center"/>
      <protection locked="0"/>
    </xf>
    <xf numFmtId="0" fontId="7" fillId="3" borderId="9" xfId="0" applyFont="1" applyFill="1" applyBorder="1" applyAlignment="1">
      <alignment horizontal="center" vertical="center"/>
      <protection locked="0"/>
    </xf>
    <xf numFmtId="0" fontId="13" fillId="0" borderId="10" xfId="0" applyFont="1" applyBorder="1" applyAlignment="1">
      <alignment horizontal="left" vertical="center"/>
      <protection locked="0"/>
    </xf>
    <xf numFmtId="0" fontId="0" fillId="0" borderId="11" xfId="0" applyBorder="1" applyAlignment="1">
      <alignment horizontal="left" vertical="center"/>
      <protection locked="0"/>
    </xf>
    <xf numFmtId="0" fontId="0" fillId="0" borderId="12" xfId="0" applyBorder="1" applyAlignment="1">
      <alignment horizontal="left" vertical="center"/>
      <protection locked="0"/>
    </xf>
    <xf numFmtId="0" fontId="0" fillId="0" borderId="13" xfId="0" applyBorder="1" applyAlignment="1">
      <alignment horizontal="left" vertical="top"/>
      <protection locked="0"/>
    </xf>
    <xf numFmtId="0" fontId="0" fillId="0" borderId="14" xfId="0" applyBorder="1" applyAlignment="1">
      <alignment horizontal="left" vertical="top"/>
      <protection locked="0"/>
    </xf>
    <xf numFmtId="0" fontId="14" fillId="0" borderId="15" xfId="0" applyFont="1" applyBorder="1" applyAlignment="1">
      <alignment horizontal="left" vertical="center"/>
      <protection locked="0"/>
    </xf>
    <xf numFmtId="0" fontId="0" fillId="0" borderId="16" xfId="0" applyBorder="1" applyAlignment="1">
      <alignment horizontal="left" vertical="center"/>
      <protection locked="0"/>
    </xf>
    <xf numFmtId="0" fontId="14" fillId="0" borderId="16" xfId="0" applyFont="1" applyBorder="1" applyAlignment="1">
      <alignment horizontal="left" vertical="center"/>
      <protection locked="0"/>
    </xf>
    <xf numFmtId="0" fontId="0" fillId="0" borderId="17" xfId="0" applyBorder="1" applyAlignment="1">
      <alignment horizontal="left" vertical="center"/>
      <protection locked="0"/>
    </xf>
    <xf numFmtId="0" fontId="0" fillId="0" borderId="18" xfId="0" applyBorder="1" applyAlignment="1">
      <alignment horizontal="left" vertical="center"/>
      <protection locked="0"/>
    </xf>
    <xf numFmtId="0" fontId="0" fillId="0" borderId="19" xfId="0" applyBorder="1" applyAlignment="1">
      <alignment horizontal="left" vertical="center"/>
      <protection locked="0"/>
    </xf>
    <xf numFmtId="0" fontId="0" fillId="0" borderId="20" xfId="0" applyBorder="1" applyAlignment="1">
      <alignment horizontal="left" vertical="center"/>
      <protection locked="0"/>
    </xf>
    <xf numFmtId="0" fontId="0" fillId="0" borderId="1" xfId="0" applyBorder="1" applyAlignment="1">
      <alignment horizontal="left" vertical="center"/>
      <protection locked="0"/>
    </xf>
    <xf numFmtId="0" fontId="0" fillId="0" borderId="2" xfId="0" applyBorder="1" applyAlignment="1">
      <alignment horizontal="left" vertical="center"/>
      <protection locked="0"/>
    </xf>
    <xf numFmtId="0" fontId="0" fillId="0" borderId="3" xfId="0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6" fillId="0" borderId="5" xfId="0" applyFont="1" applyBorder="1" applyAlignment="1">
      <alignment horizontal="left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5" xfId="0" applyFont="1" applyBorder="1" applyAlignment="1">
      <alignment horizontal="left" vertical="center"/>
      <protection locked="0"/>
    </xf>
    <xf numFmtId="0" fontId="15" fillId="0" borderId="0" xfId="0" applyFont="1" applyAlignment="1">
      <alignment horizontal="left" vertical="center"/>
      <protection locked="0"/>
    </xf>
    <xf numFmtId="166" fontId="6" fillId="0" borderId="0" xfId="0" applyNumberFormat="1" applyFont="1" applyAlignment="1">
      <alignment horizontal="left" vertical="top"/>
      <protection locked="0"/>
    </xf>
    <xf numFmtId="0" fontId="0" fillId="0" borderId="14" xfId="0" applyBorder="1" applyAlignment="1">
      <alignment horizontal="left" vertical="center"/>
      <protection locked="0"/>
    </xf>
    <xf numFmtId="0" fontId="5" fillId="0" borderId="21" xfId="0" applyFont="1" applyBorder="1" applyAlignment="1">
      <alignment horizontal="center" vertical="center" wrapText="1"/>
      <protection locked="0"/>
    </xf>
    <xf numFmtId="0" fontId="5" fillId="0" borderId="22" xfId="0" applyFont="1" applyBorder="1" applyAlignment="1">
      <alignment horizontal="center" vertical="center" wrapText="1"/>
      <protection locked="0"/>
    </xf>
    <xf numFmtId="0" fontId="5" fillId="0" borderId="23" xfId="0" applyFont="1" applyBorder="1" applyAlignment="1">
      <alignment horizontal="center" vertical="center" wrapText="1"/>
      <protection locked="0"/>
    </xf>
    <xf numFmtId="0" fontId="0" fillId="0" borderId="0" xfId="0" applyAlignment="1">
      <alignment horizontal="left" vertical="center"/>
      <protection locked="0"/>
    </xf>
    <xf numFmtId="0" fontId="0" fillId="0" borderId="10" xfId="0" applyBorder="1" applyAlignment="1">
      <alignment horizontal="left" vertical="center"/>
      <protection locked="0"/>
    </xf>
    <xf numFmtId="0" fontId="17" fillId="0" borderId="0" xfId="0" applyFont="1" applyAlignment="1">
      <alignment horizontal="left" vertical="center"/>
      <protection locked="0"/>
    </xf>
    <xf numFmtId="164" fontId="16" fillId="0" borderId="13" xfId="0" applyNumberFormat="1" applyFont="1" applyBorder="1" applyAlignment="1">
      <alignment horizontal="right" vertical="center"/>
      <protection locked="0"/>
    </xf>
    <xf numFmtId="164" fontId="16" fillId="0" borderId="0" xfId="0" applyNumberFormat="1" applyFont="1" applyAlignment="1">
      <alignment horizontal="right" vertical="center"/>
      <protection locked="0"/>
    </xf>
    <xf numFmtId="167" fontId="16" fillId="0" borderId="0" xfId="0" applyNumberFormat="1" applyFont="1" applyAlignment="1">
      <alignment horizontal="right" vertical="center"/>
      <protection locked="0"/>
    </xf>
    <xf numFmtId="164" fontId="16" fillId="0" borderId="14" xfId="0" applyNumberFormat="1" applyFont="1" applyBorder="1" applyAlignment="1">
      <alignment horizontal="right" vertical="center"/>
      <protection locked="0"/>
    </xf>
    <xf numFmtId="0" fontId="18" fillId="0" borderId="0" xfId="0" applyFont="1" applyAlignment="1">
      <alignment horizontal="left" vertical="center"/>
      <protection locked="0"/>
    </xf>
    <xf numFmtId="0" fontId="19" fillId="0" borderId="0" xfId="0" applyFont="1" applyAlignment="1">
      <alignment horizontal="left" vertical="center"/>
      <protection locked="0"/>
    </xf>
    <xf numFmtId="0" fontId="19" fillId="0" borderId="4" xfId="0" applyFont="1" applyBorder="1" applyAlignment="1">
      <alignment horizontal="left" vertical="center"/>
      <protection locked="0"/>
    </xf>
    <xf numFmtId="0" fontId="20" fillId="0" borderId="0" xfId="0" applyFont="1" applyAlignment="1">
      <alignment horizontal="left" vertical="center"/>
      <protection locked="0"/>
    </xf>
    <xf numFmtId="0" fontId="19" fillId="0" borderId="5" xfId="0" applyFont="1" applyBorder="1" applyAlignment="1">
      <alignment horizontal="left" vertical="center"/>
      <protection locked="0"/>
    </xf>
    <xf numFmtId="164" fontId="22" fillId="0" borderId="13" xfId="0" applyNumberFormat="1" applyFont="1" applyBorder="1" applyAlignment="1">
      <alignment horizontal="right" vertical="center"/>
      <protection locked="0"/>
    </xf>
    <xf numFmtId="164" fontId="22" fillId="0" borderId="0" xfId="0" applyNumberFormat="1" applyFont="1" applyAlignment="1">
      <alignment horizontal="right" vertical="center"/>
      <protection locked="0"/>
    </xf>
    <xf numFmtId="167" fontId="22" fillId="0" borderId="0" xfId="0" applyNumberFormat="1" applyFont="1" applyAlignment="1">
      <alignment horizontal="right" vertical="center"/>
      <protection locked="0"/>
    </xf>
    <xf numFmtId="164" fontId="22" fillId="0" borderId="14" xfId="0" applyNumberFormat="1" applyFont="1" applyBorder="1" applyAlignment="1">
      <alignment horizontal="right" vertical="center"/>
      <protection locked="0"/>
    </xf>
    <xf numFmtId="164" fontId="22" fillId="0" borderId="15" xfId="0" applyNumberFormat="1" applyFont="1" applyBorder="1" applyAlignment="1">
      <alignment horizontal="right" vertical="center"/>
      <protection locked="0"/>
    </xf>
    <xf numFmtId="164" fontId="22" fillId="0" borderId="16" xfId="0" applyNumberFormat="1" applyFont="1" applyBorder="1" applyAlignment="1">
      <alignment horizontal="right" vertical="center"/>
      <protection locked="0"/>
    </xf>
    <xf numFmtId="167" fontId="22" fillId="0" borderId="16" xfId="0" applyNumberFormat="1" applyFont="1" applyBorder="1" applyAlignment="1">
      <alignment horizontal="right" vertical="center"/>
      <protection locked="0"/>
    </xf>
    <xf numFmtId="164" fontId="22" fillId="0" borderId="17" xfId="0" applyNumberFormat="1" applyFont="1" applyBorder="1" applyAlignment="1">
      <alignment horizontal="right" vertical="center"/>
      <protection locked="0"/>
    </xf>
    <xf numFmtId="0" fontId="17" fillId="3" borderId="0" xfId="0" applyFont="1" applyFill="1" applyAlignment="1">
      <alignment horizontal="left" vertical="center"/>
      <protection locked="0"/>
    </xf>
    <xf numFmtId="0" fontId="0" fillId="0" borderId="0" xfId="0" applyFont="1" applyAlignment="1">
      <alignment horizontal="left" vertical="center" wrapText="1"/>
      <protection locked="0"/>
    </xf>
    <xf numFmtId="0" fontId="0" fillId="0" borderId="4" xfId="0" applyBorder="1" applyAlignment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  <protection locked="0"/>
    </xf>
    <xf numFmtId="0" fontId="9" fillId="0" borderId="0" xfId="0" applyFont="1" applyAlignment="1">
      <alignment horizontal="left" vertical="center"/>
      <protection locked="0"/>
    </xf>
    <xf numFmtId="0" fontId="10" fillId="0" borderId="0" xfId="0" applyFont="1" applyAlignment="1">
      <alignment horizontal="left" vertical="center"/>
      <protection locked="0"/>
    </xf>
    <xf numFmtId="165" fontId="11" fillId="0" borderId="0" xfId="0" applyNumberFormat="1" applyFont="1" applyAlignment="1">
      <alignment horizontal="right" vertical="center"/>
      <protection locked="0"/>
    </xf>
    <xf numFmtId="0" fontId="11" fillId="0" borderId="0" xfId="0" applyFont="1" applyAlignment="1">
      <alignment horizontal="right" vertical="center"/>
      <protection locked="0"/>
    </xf>
    <xf numFmtId="0" fontId="7" fillId="3" borderId="9" xfId="0" applyFont="1" applyFill="1" applyBorder="1" applyAlignment="1">
      <alignment horizontal="right" vertical="center"/>
      <protection locked="0"/>
    </xf>
    <xf numFmtId="0" fontId="23" fillId="0" borderId="4" xfId="0" applyFont="1" applyBorder="1" applyAlignment="1">
      <alignment horizontal="left" vertical="center"/>
      <protection locked="0"/>
    </xf>
    <xf numFmtId="0" fontId="23" fillId="0" borderId="0" xfId="0" applyFont="1" applyAlignment="1">
      <alignment horizontal="left" vertical="center"/>
      <protection locked="0"/>
    </xf>
    <xf numFmtId="0" fontId="23" fillId="0" borderId="5" xfId="0" applyFont="1" applyBorder="1" applyAlignment="1">
      <alignment horizontal="left" vertical="center"/>
      <protection locked="0"/>
    </xf>
    <xf numFmtId="0" fontId="25" fillId="0" borderId="4" xfId="0" applyFont="1" applyBorder="1" applyAlignment="1">
      <alignment horizontal="left" vertical="center"/>
      <protection locked="0"/>
    </xf>
    <xf numFmtId="0" fontId="25" fillId="0" borderId="0" xfId="0" applyFont="1" applyAlignment="1">
      <alignment horizontal="left" vertical="center"/>
      <protection locked="0"/>
    </xf>
    <xf numFmtId="0" fontId="25" fillId="0" borderId="5" xfId="0" applyFont="1" applyBorder="1" applyAlignment="1">
      <alignment horizontal="left" vertical="center"/>
      <protection locked="0"/>
    </xf>
    <xf numFmtId="0" fontId="0" fillId="0" borderId="24" xfId="0" applyBorder="1" applyAlignment="1">
      <alignment horizontal="left" vertical="center"/>
      <protection locked="0"/>
    </xf>
    <xf numFmtId="0" fontId="5" fillId="0" borderId="24" xfId="0" applyFont="1" applyBorder="1" applyAlignment="1">
      <alignment horizontal="center" vertical="center"/>
      <protection locked="0"/>
    </xf>
    <xf numFmtId="0" fontId="0" fillId="0" borderId="0" xfId="0" applyFont="1" applyAlignment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  <protection locked="0"/>
    </xf>
    <xf numFmtId="0" fontId="6" fillId="3" borderId="22" xfId="0" applyFont="1" applyFill="1" applyBorder="1" applyAlignment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  <protection locked="0"/>
    </xf>
    <xf numFmtId="167" fontId="26" fillId="0" borderId="11" xfId="0" applyNumberFormat="1" applyFont="1" applyBorder="1" applyAlignment="1">
      <alignment horizontal="right"/>
      <protection locked="0"/>
    </xf>
    <xf numFmtId="167" fontId="26" fillId="0" borderId="12" xfId="0" applyNumberFormat="1" applyFont="1" applyBorder="1" applyAlignment="1">
      <alignment horizontal="right"/>
      <protection locked="0"/>
    </xf>
    <xf numFmtId="164" fontId="27" fillId="0" borderId="0" xfId="0" applyNumberFormat="1" applyFont="1" applyAlignment="1">
      <alignment horizontal="right" vertical="center"/>
      <protection locked="0"/>
    </xf>
    <xf numFmtId="0" fontId="0" fillId="0" borderId="0" xfId="0" applyFont="1" applyAlignment="1">
      <alignment horizontal="left"/>
      <protection locked="0"/>
    </xf>
    <xf numFmtId="0" fontId="24" fillId="0" borderId="4" xfId="0" applyFont="1" applyBorder="1" applyAlignment="1">
      <alignment horizontal="left"/>
      <protection locked="0"/>
    </xf>
    <xf numFmtId="0" fontId="23" fillId="0" borderId="0" xfId="0" applyFont="1" applyAlignment="1">
      <alignment horizontal="left"/>
      <protection locked="0"/>
    </xf>
    <xf numFmtId="0" fontId="24" fillId="0" borderId="0" xfId="0" applyFont="1" applyAlignment="1">
      <alignment horizontal="left"/>
      <protection locked="0"/>
    </xf>
    <xf numFmtId="0" fontId="24" fillId="0" borderId="5" xfId="0" applyFont="1" applyBorder="1" applyAlignment="1">
      <alignment horizontal="left"/>
      <protection locked="0"/>
    </xf>
    <xf numFmtId="0" fontId="24" fillId="0" borderId="13" xfId="0" applyFont="1" applyBorder="1" applyAlignment="1">
      <alignment horizontal="left"/>
      <protection locked="0"/>
    </xf>
    <xf numFmtId="167" fontId="24" fillId="0" borderId="0" xfId="0" applyNumberFormat="1" applyFont="1" applyAlignment="1">
      <alignment horizontal="right"/>
      <protection locked="0"/>
    </xf>
    <xf numFmtId="167" fontId="24" fillId="0" borderId="14" xfId="0" applyNumberFormat="1" applyFont="1" applyBorder="1" applyAlignment="1">
      <alignment horizontal="right"/>
      <protection locked="0"/>
    </xf>
    <xf numFmtId="164" fontId="24" fillId="0" borderId="0" xfId="0" applyNumberFormat="1" applyFont="1" applyAlignment="1">
      <alignment horizontal="right" vertical="center"/>
      <protection locked="0"/>
    </xf>
    <xf numFmtId="0" fontId="25" fillId="0" borderId="0" xfId="0" applyFont="1" applyAlignment="1">
      <alignment horizontal="left"/>
      <protection locked="0"/>
    </xf>
    <xf numFmtId="0" fontId="0" fillId="0" borderId="24" xfId="0" applyFont="1" applyBorder="1" applyAlignment="1">
      <alignment horizontal="center" vertical="center"/>
      <protection locked="0"/>
    </xf>
    <xf numFmtId="49" fontId="0" fillId="0" borderId="24" xfId="0" applyNumberFormat="1" applyFont="1" applyBorder="1" applyAlignment="1">
      <alignment horizontal="left" vertical="center" wrapText="1"/>
      <protection locked="0"/>
    </xf>
    <xf numFmtId="0" fontId="0" fillId="0" borderId="24" xfId="0" applyFont="1" applyBorder="1" applyAlignment="1">
      <alignment horizontal="center" vertical="center" wrapText="1"/>
      <protection locked="0"/>
    </xf>
    <xf numFmtId="168" fontId="0" fillId="0" borderId="24" xfId="0" applyNumberFormat="1" applyFont="1" applyBorder="1" applyAlignment="1">
      <alignment horizontal="right" vertical="center"/>
      <protection locked="0"/>
    </xf>
    <xf numFmtId="0" fontId="11" fillId="0" borderId="24" xfId="0" applyFont="1" applyBorder="1" applyAlignment="1">
      <alignment horizontal="left" vertical="center"/>
      <protection locked="0"/>
    </xf>
    <xf numFmtId="167" fontId="11" fillId="0" borderId="0" xfId="0" applyNumberFormat="1" applyFont="1" applyAlignment="1">
      <alignment horizontal="right" vertical="center"/>
      <protection locked="0"/>
    </xf>
    <xf numFmtId="167" fontId="11" fillId="0" borderId="14" xfId="0" applyNumberFormat="1" applyFont="1" applyBorder="1" applyAlignment="1">
      <alignment horizontal="right" vertical="center"/>
      <protection locked="0"/>
    </xf>
    <xf numFmtId="164" fontId="0" fillId="0" borderId="0" xfId="0" applyNumberFormat="1" applyFont="1" applyAlignment="1">
      <alignment horizontal="right" vertical="center"/>
      <protection locked="0"/>
    </xf>
    <xf numFmtId="0" fontId="28" fillId="0" borderId="4" xfId="0" applyFont="1" applyBorder="1" applyAlignment="1">
      <alignment horizontal="left" vertical="center"/>
      <protection locked="0"/>
    </xf>
    <xf numFmtId="0" fontId="28" fillId="0" borderId="0" xfId="0" applyFont="1" applyAlignment="1">
      <alignment horizontal="left" vertical="center"/>
      <protection locked="0"/>
    </xf>
    <xf numFmtId="168" fontId="28" fillId="0" borderId="0" xfId="0" applyNumberFormat="1" applyFont="1" applyAlignment="1">
      <alignment horizontal="right" vertical="center"/>
      <protection locked="0"/>
    </xf>
    <xf numFmtId="0" fontId="28" fillId="0" borderId="5" xfId="0" applyFont="1" applyBorder="1" applyAlignment="1">
      <alignment horizontal="left" vertical="center"/>
      <protection locked="0"/>
    </xf>
    <xf numFmtId="0" fontId="28" fillId="0" borderId="13" xfId="0" applyFont="1" applyBorder="1" applyAlignment="1">
      <alignment horizontal="left" vertical="center"/>
      <protection locked="0"/>
    </xf>
    <xf numFmtId="0" fontId="28" fillId="0" borderId="14" xfId="0" applyFont="1" applyBorder="1" applyAlignment="1">
      <alignment horizontal="left" vertical="center"/>
      <protection locked="0"/>
    </xf>
    <xf numFmtId="0" fontId="29" fillId="0" borderId="4" xfId="0" applyFont="1" applyBorder="1" applyAlignment="1">
      <alignment horizontal="left" vertical="center"/>
      <protection locked="0"/>
    </xf>
    <xf numFmtId="0" fontId="29" fillId="0" borderId="0" xfId="0" applyFont="1" applyAlignment="1">
      <alignment horizontal="left" vertical="center"/>
      <protection locked="0"/>
    </xf>
    <xf numFmtId="168" fontId="29" fillId="0" borderId="0" xfId="0" applyNumberFormat="1" applyFont="1" applyAlignment="1">
      <alignment horizontal="right" vertical="center"/>
      <protection locked="0"/>
    </xf>
    <xf numFmtId="0" fontId="29" fillId="0" borderId="5" xfId="0" applyFont="1" applyBorder="1" applyAlignment="1">
      <alignment horizontal="left" vertical="center"/>
      <protection locked="0"/>
    </xf>
    <xf numFmtId="0" fontId="29" fillId="0" borderId="13" xfId="0" applyFont="1" applyBorder="1" applyAlignment="1">
      <alignment horizontal="left" vertical="center"/>
      <protection locked="0"/>
    </xf>
    <xf numFmtId="0" fontId="29" fillId="0" borderId="14" xfId="0" applyFont="1" applyBorder="1" applyAlignment="1">
      <alignment horizontal="left" vertical="center"/>
      <protection locked="0"/>
    </xf>
    <xf numFmtId="0" fontId="30" fillId="0" borderId="24" xfId="0" applyFont="1" applyBorder="1" applyAlignment="1">
      <alignment horizontal="center" vertical="center"/>
      <protection locked="0"/>
    </xf>
    <xf numFmtId="49" fontId="30" fillId="0" borderId="24" xfId="0" applyNumberFormat="1" applyFont="1" applyBorder="1" applyAlignment="1">
      <alignment horizontal="left" vertical="center" wrapText="1"/>
      <protection locked="0"/>
    </xf>
    <xf numFmtId="0" fontId="30" fillId="0" borderId="24" xfId="0" applyFont="1" applyBorder="1" applyAlignment="1">
      <alignment horizontal="center" vertical="center" wrapText="1"/>
      <protection locked="0"/>
    </xf>
    <xf numFmtId="168" fontId="30" fillId="0" borderId="24" xfId="0" applyNumberFormat="1" applyFont="1" applyBorder="1" applyAlignment="1">
      <alignment horizontal="right" vertical="center"/>
      <protection locked="0"/>
    </xf>
    <xf numFmtId="0" fontId="29" fillId="0" borderId="15" xfId="0" applyFont="1" applyBorder="1" applyAlignment="1">
      <alignment horizontal="left" vertical="center"/>
      <protection locked="0"/>
    </xf>
    <xf numFmtId="0" fontId="29" fillId="0" borderId="16" xfId="0" applyFont="1" applyBorder="1" applyAlignment="1">
      <alignment horizontal="left" vertical="center"/>
      <protection locked="0"/>
    </xf>
    <xf numFmtId="0" fontId="29" fillId="0" borderId="17" xfId="0" applyFont="1" applyBorder="1" applyAlignment="1">
      <alignment horizontal="left" vertical="center"/>
      <protection locked="0"/>
    </xf>
    <xf numFmtId="0" fontId="31" fillId="0" borderId="4" xfId="0" applyFont="1" applyBorder="1" applyAlignment="1">
      <alignment horizontal="left" vertical="center"/>
      <protection locked="0"/>
    </xf>
    <xf numFmtId="0" fontId="31" fillId="0" borderId="0" xfId="0" applyFont="1" applyAlignment="1">
      <alignment horizontal="left" vertical="center"/>
      <protection locked="0"/>
    </xf>
    <xf numFmtId="0" fontId="31" fillId="0" borderId="5" xfId="0" applyFont="1" applyBorder="1" applyAlignment="1">
      <alignment horizontal="left" vertical="center"/>
      <protection locked="0"/>
    </xf>
    <xf numFmtId="0" fontId="31" fillId="0" borderId="13" xfId="0" applyFont="1" applyBorder="1" applyAlignment="1">
      <alignment horizontal="left" vertical="center"/>
      <protection locked="0"/>
    </xf>
    <xf numFmtId="0" fontId="31" fillId="0" borderId="14" xfId="0" applyFont="1" applyBorder="1" applyAlignment="1">
      <alignment horizontal="left" vertical="center"/>
      <protection locked="0"/>
    </xf>
    <xf numFmtId="0" fontId="11" fillId="0" borderId="16" xfId="0" applyFont="1" applyBorder="1" applyAlignment="1">
      <alignment horizontal="center" vertical="center"/>
      <protection locked="0"/>
    </xf>
    <xf numFmtId="167" fontId="11" fillId="0" borderId="16" xfId="0" applyNumberFormat="1" applyFont="1" applyBorder="1" applyAlignment="1">
      <alignment horizontal="right" vertical="center"/>
      <protection locked="0"/>
    </xf>
    <xf numFmtId="167" fontId="11" fillId="0" borderId="17" xfId="0" applyNumberFormat="1" applyFont="1" applyBorder="1" applyAlignment="1">
      <alignment horizontal="right" vertical="center"/>
      <protection locked="0"/>
    </xf>
    <xf numFmtId="0" fontId="33" fillId="0" borderId="0" xfId="1" applyFont="1" applyAlignment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34" fillId="2" borderId="0" xfId="1" applyFont="1" applyFill="1" applyAlignment="1" applyProtection="1">
      <alignment horizontal="left" vertical="center"/>
    </xf>
    <xf numFmtId="0" fontId="0" fillId="2" borderId="0" xfId="0" applyFont="1" applyFill="1" applyAlignment="1" applyProtection="1">
      <alignment horizontal="left" vertical="top"/>
    </xf>
    <xf numFmtId="0" fontId="29" fillId="0" borderId="0" xfId="0" applyFont="1" applyAlignment="1">
      <alignment horizontal="left" vertical="center" wrapText="1"/>
      <protection locked="0"/>
    </xf>
    <xf numFmtId="0" fontId="0" fillId="0" borderId="24" xfId="0" applyFont="1" applyFill="1" applyBorder="1" applyAlignment="1">
      <alignment horizontal="center" vertical="center"/>
      <protection locked="0"/>
    </xf>
    <xf numFmtId="0" fontId="0" fillId="0" borderId="0" xfId="0" applyFont="1" applyFill="1" applyAlignment="1">
      <alignment horizontal="left"/>
      <protection locked="0"/>
    </xf>
    <xf numFmtId="0" fontId="0" fillId="0" borderId="0" xfId="0" applyFont="1" applyFill="1" applyAlignment="1">
      <alignment horizontal="left" vertical="center"/>
      <protection locked="0"/>
    </xf>
    <xf numFmtId="0" fontId="30" fillId="0" borderId="24" xfId="0" applyFont="1" applyFill="1" applyBorder="1" applyAlignment="1">
      <alignment horizontal="center" vertical="center"/>
      <protection locked="0"/>
    </xf>
    <xf numFmtId="0" fontId="35" fillId="0" borderId="24" xfId="0" applyFont="1" applyFill="1" applyBorder="1" applyAlignment="1">
      <alignment horizontal="center" vertical="center"/>
      <protection locked="0"/>
    </xf>
    <xf numFmtId="164" fontId="17" fillId="3" borderId="0" xfId="0" applyNumberFormat="1" applyFont="1" applyFill="1" applyAlignment="1">
      <alignment horizontal="right" vertical="center"/>
      <protection locked="0"/>
    </xf>
    <xf numFmtId="0" fontId="0" fillId="3" borderId="0" xfId="0" applyFill="1" applyAlignment="1">
      <alignment horizontal="left" vertical="center"/>
      <protection locked="0"/>
    </xf>
    <xf numFmtId="0" fontId="3" fillId="3" borderId="0" xfId="0" applyFont="1" applyFill="1" applyAlignment="1">
      <alignment horizontal="center" vertical="center"/>
      <protection locked="0"/>
    </xf>
    <xf numFmtId="0" fontId="0" fillId="0" borderId="0" xfId="0" applyFont="1" applyAlignment="1">
      <alignment horizontal="left" vertical="top"/>
      <protection locked="0"/>
    </xf>
    <xf numFmtId="164" fontId="17" fillId="0" borderId="0" xfId="0" applyNumberFormat="1" applyFont="1" applyAlignment="1">
      <alignment horizontal="right" vertical="center"/>
      <protection locked="0"/>
    </xf>
    <xf numFmtId="0" fontId="17" fillId="0" borderId="0" xfId="0" applyFont="1" applyAlignment="1">
      <alignment horizontal="left" vertical="center"/>
      <protection locked="0"/>
    </xf>
    <xf numFmtId="0" fontId="0" fillId="0" borderId="0" xfId="0" applyFont="1" applyAlignment="1">
      <alignment horizontal="left" vertical="center"/>
      <protection locked="0"/>
    </xf>
    <xf numFmtId="164" fontId="21" fillId="0" borderId="0" xfId="0" applyNumberFormat="1" applyFont="1" applyAlignment="1">
      <alignment horizontal="right" vertical="center"/>
      <protection locked="0"/>
    </xf>
    <xf numFmtId="0" fontId="21" fillId="0" borderId="0" xfId="0" applyFont="1" applyAlignment="1">
      <alignment horizontal="left" vertical="center"/>
      <protection locked="0"/>
    </xf>
    <xf numFmtId="0" fontId="6" fillId="3" borderId="9" xfId="0" applyFont="1" applyFill="1" applyBorder="1" applyAlignment="1">
      <alignment horizontal="center" vertical="center"/>
      <protection locked="0"/>
    </xf>
    <xf numFmtId="0" fontId="0" fillId="3" borderId="9" xfId="0" applyFill="1" applyBorder="1" applyAlignment="1">
      <alignment horizontal="left" vertical="center"/>
      <protection locked="0"/>
    </xf>
    <xf numFmtId="0" fontId="0" fillId="3" borderId="25" xfId="0" applyFill="1" applyBorder="1" applyAlignment="1">
      <alignment horizontal="left" vertical="center"/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 wrapText="1"/>
      <protection locked="0"/>
    </xf>
    <xf numFmtId="0" fontId="20" fillId="0" borderId="0" xfId="0" applyFont="1" applyAlignment="1">
      <alignment horizontal="left" vertical="center" wrapText="1"/>
      <protection locked="0"/>
    </xf>
    <xf numFmtId="0" fontId="20" fillId="0" borderId="0" xfId="0" applyFont="1" applyAlignment="1">
      <alignment horizontal="left" vertical="center"/>
      <protection locked="0"/>
    </xf>
    <xf numFmtId="0" fontId="6" fillId="3" borderId="8" xfId="0" applyFont="1" applyFill="1" applyBorder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16" fillId="0" borderId="10" xfId="0" applyFont="1" applyBorder="1" applyAlignment="1">
      <alignment horizontal="center" vertical="center"/>
      <protection locked="0"/>
    </xf>
    <xf numFmtId="0" fontId="0" fillId="0" borderId="11" xfId="0" applyBorder="1" applyAlignment="1">
      <alignment horizontal="left" vertical="center"/>
      <protection locked="0"/>
    </xf>
    <xf numFmtId="0" fontId="0" fillId="0" borderId="13" xfId="0" applyBorder="1" applyAlignment="1">
      <alignment horizontal="left" vertical="center"/>
      <protection locked="0"/>
    </xf>
    <xf numFmtId="165" fontId="11" fillId="0" borderId="0" xfId="0" applyNumberFormat="1" applyFont="1" applyAlignment="1">
      <alignment horizontal="right" vertical="center"/>
      <protection locked="0"/>
    </xf>
    <xf numFmtId="0" fontId="11" fillId="0" borderId="0" xfId="0" applyFont="1" applyAlignment="1">
      <alignment horizontal="left" vertical="center"/>
      <protection locked="0"/>
    </xf>
    <xf numFmtId="164" fontId="12" fillId="0" borderId="0" xfId="0" applyNumberFormat="1" applyFont="1" applyAlignment="1">
      <alignment horizontal="right" vertical="center"/>
      <protection locked="0"/>
    </xf>
    <xf numFmtId="0" fontId="7" fillId="3" borderId="9" xfId="0" applyFont="1" applyFill="1" applyBorder="1" applyAlignment="1">
      <alignment horizontal="left" vertical="center"/>
      <protection locked="0"/>
    </xf>
    <xf numFmtId="164" fontId="7" fillId="3" borderId="9" xfId="0" applyNumberFormat="1" applyFont="1" applyFill="1" applyBorder="1" applyAlignment="1">
      <alignment horizontal="right" vertical="center"/>
      <protection locked="0"/>
    </xf>
    <xf numFmtId="0" fontId="11" fillId="0" borderId="0" xfId="0" applyFont="1" applyAlignment="1">
      <alignment horizontal="right" vertical="center"/>
      <protection locked="0"/>
    </xf>
    <xf numFmtId="0" fontId="6" fillId="0" borderId="0" xfId="0" applyFont="1" applyAlignment="1">
      <alignment horizontal="left" vertical="center" wrapText="1"/>
      <protection locked="0"/>
    </xf>
    <xf numFmtId="164" fontId="9" fillId="0" borderId="0" xfId="0" applyNumberFormat="1" applyFont="1" applyAlignment="1">
      <alignment horizontal="right" vertical="center"/>
      <protection locked="0"/>
    </xf>
    <xf numFmtId="164" fontId="10" fillId="0" borderId="7" xfId="0" applyNumberFormat="1" applyFont="1" applyBorder="1" applyAlignment="1">
      <alignment horizontal="right" vertical="center"/>
      <protection locked="0"/>
    </xf>
    <xf numFmtId="0" fontId="0" fillId="0" borderId="7" xfId="0" applyBorder="1" applyAlignment="1">
      <alignment horizontal="left" vertical="center"/>
      <protection locked="0"/>
    </xf>
    <xf numFmtId="0" fontId="3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top" wrapText="1"/>
      <protection locked="0"/>
    </xf>
    <xf numFmtId="0" fontId="34" fillId="2" borderId="0" xfId="1" applyFont="1" applyFill="1" applyAlignment="1" applyProtection="1">
      <alignment horizontal="center" vertical="center"/>
    </xf>
    <xf numFmtId="0" fontId="28" fillId="0" borderId="0" xfId="0" applyFont="1" applyAlignment="1">
      <alignment horizontal="left" vertical="center" wrapText="1"/>
      <protection locked="0"/>
    </xf>
    <xf numFmtId="0" fontId="28" fillId="0" borderId="0" xfId="0" applyFont="1" applyAlignment="1">
      <alignment horizontal="left" vertical="center"/>
      <protection locked="0"/>
    </xf>
    <xf numFmtId="164" fontId="0" fillId="0" borderId="24" xfId="0" applyNumberFormat="1" applyFont="1" applyBorder="1" applyAlignment="1">
      <alignment horizontal="right" vertical="center"/>
      <protection locked="0"/>
    </xf>
    <xf numFmtId="0" fontId="0" fillId="0" borderId="24" xfId="0" applyBorder="1" applyAlignment="1">
      <alignment horizontal="left" vertical="center"/>
      <protection locked="0"/>
    </xf>
    <xf numFmtId="0" fontId="0" fillId="0" borderId="24" xfId="0" applyFont="1" applyBorder="1" applyAlignment="1">
      <alignment horizontal="left" vertical="center" wrapText="1"/>
      <protection locked="0"/>
    </xf>
    <xf numFmtId="0" fontId="29" fillId="0" borderId="0" xfId="0" applyFont="1" applyAlignment="1">
      <alignment horizontal="left" vertical="center" wrapText="1"/>
      <protection locked="0"/>
    </xf>
    <xf numFmtId="0" fontId="29" fillId="0" borderId="0" xfId="0" applyFont="1" applyAlignment="1">
      <alignment horizontal="left" vertical="center"/>
      <protection locked="0"/>
    </xf>
    <xf numFmtId="164" fontId="30" fillId="0" borderId="24" xfId="0" applyNumberFormat="1" applyFont="1" applyBorder="1" applyAlignment="1">
      <alignment horizontal="right" vertical="center"/>
      <protection locked="0"/>
    </xf>
    <xf numFmtId="164" fontId="25" fillId="0" borderId="0" xfId="0" applyNumberFormat="1" applyFont="1" applyAlignment="1">
      <alignment horizontal="right"/>
      <protection locked="0"/>
    </xf>
    <xf numFmtId="0" fontId="24" fillId="0" borderId="0" xfId="0" applyFont="1" applyAlignment="1">
      <alignment horizontal="left"/>
      <protection locked="0"/>
    </xf>
    <xf numFmtId="0" fontId="0" fillId="0" borderId="21" xfId="0" applyFont="1" applyBorder="1" applyAlignment="1">
      <alignment horizontal="left" vertical="center" wrapText="1"/>
      <protection locked="0"/>
    </xf>
    <xf numFmtId="0" fontId="0" fillId="0" borderId="22" xfId="0" applyFont="1" applyBorder="1" applyAlignment="1">
      <alignment horizontal="left" vertical="center" wrapText="1"/>
      <protection locked="0"/>
    </xf>
    <xf numFmtId="0" fontId="0" fillId="0" borderId="23" xfId="0" applyFont="1" applyBorder="1" applyAlignment="1">
      <alignment horizontal="left" vertical="center" wrapText="1"/>
      <protection locked="0"/>
    </xf>
    <xf numFmtId="0" fontId="30" fillId="0" borderId="24" xfId="0" applyFont="1" applyBorder="1" applyAlignment="1">
      <alignment horizontal="left" vertical="center" wrapText="1"/>
      <protection locked="0"/>
    </xf>
    <xf numFmtId="0" fontId="30" fillId="0" borderId="24" xfId="0" applyFont="1" applyBorder="1" applyAlignment="1">
      <alignment horizontal="left" vertical="center"/>
      <protection locked="0"/>
    </xf>
    <xf numFmtId="164" fontId="17" fillId="0" borderId="0" xfId="0" applyNumberFormat="1" applyFont="1" applyAlignment="1">
      <alignment horizontal="right"/>
      <protection locked="0"/>
    </xf>
    <xf numFmtId="164" fontId="23" fillId="0" borderId="0" xfId="0" applyNumberFormat="1" applyFont="1" applyAlignment="1">
      <alignment horizontal="right"/>
      <protection locked="0"/>
    </xf>
    <xf numFmtId="0" fontId="29" fillId="0" borderId="16" xfId="0" applyFont="1" applyBorder="1" applyAlignment="1">
      <alignment horizontal="left" vertical="center" wrapText="1"/>
      <protection locked="0"/>
    </xf>
    <xf numFmtId="0" fontId="28" fillId="0" borderId="11" xfId="0" applyFont="1" applyFill="1" applyBorder="1" applyAlignment="1">
      <alignment horizontal="left" vertical="center" wrapText="1"/>
      <protection locked="0"/>
    </xf>
    <xf numFmtId="0" fontId="28" fillId="0" borderId="11" xfId="0" applyFont="1" applyBorder="1" applyAlignment="1">
      <alignment horizontal="left" vertical="center" wrapText="1"/>
      <protection locked="0"/>
    </xf>
    <xf numFmtId="0" fontId="28" fillId="4" borderId="11" xfId="0" applyFont="1" applyFill="1" applyBorder="1" applyAlignment="1">
      <alignment horizontal="left" vertical="center" wrapText="1"/>
      <protection locked="0"/>
    </xf>
    <xf numFmtId="0" fontId="28" fillId="4" borderId="0" xfId="0" applyFont="1" applyFill="1" applyAlignment="1">
      <alignment horizontal="left" vertical="center" wrapText="1"/>
      <protection locked="0"/>
    </xf>
    <xf numFmtId="0" fontId="28" fillId="4" borderId="0" xfId="0" applyFont="1" applyFill="1" applyAlignment="1">
      <alignment horizontal="left" vertical="center"/>
      <protection locked="0"/>
    </xf>
    <xf numFmtId="166" fontId="6" fillId="0" borderId="0" xfId="0" applyNumberFormat="1" applyFont="1" applyAlignment="1">
      <alignment horizontal="left" vertical="top"/>
      <protection locked="0"/>
    </xf>
    <xf numFmtId="0" fontId="6" fillId="3" borderId="22" xfId="0" applyFont="1" applyFill="1" applyBorder="1" applyAlignment="1">
      <alignment horizontal="center" vertical="center" wrapText="1"/>
      <protection locked="0"/>
    </xf>
    <xf numFmtId="0" fontId="0" fillId="3" borderId="22" xfId="0" applyFill="1" applyBorder="1" applyAlignment="1">
      <alignment horizontal="center" vertical="center" wrapText="1"/>
      <protection locked="0"/>
    </xf>
    <xf numFmtId="0" fontId="0" fillId="3" borderId="23" xfId="0" applyFill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  <protection locked="0"/>
    </xf>
    <xf numFmtId="164" fontId="25" fillId="0" borderId="0" xfId="0" applyNumberFormat="1" applyFont="1" applyAlignment="1">
      <alignment horizontal="right" vertical="center"/>
      <protection locked="0"/>
    </xf>
    <xf numFmtId="0" fontId="24" fillId="0" borderId="0" xfId="0" applyFont="1" applyAlignment="1">
      <alignment horizontal="left" vertical="center"/>
      <protection locked="0"/>
    </xf>
    <xf numFmtId="164" fontId="23" fillId="0" borderId="0" xfId="0" applyNumberFormat="1" applyFont="1" applyAlignment="1">
      <alignment horizontal="right" vertical="center"/>
      <protection locked="0"/>
    </xf>
    <xf numFmtId="0" fontId="6" fillId="3" borderId="0" xfId="0" applyFont="1" applyFill="1" applyAlignment="1">
      <alignment horizontal="center" vertical="center"/>
      <protection locked="0"/>
    </xf>
    <xf numFmtId="164" fontId="11" fillId="0" borderId="0" xfId="0" applyNumberFormat="1" applyFont="1" applyAlignment="1">
      <alignment horizontal="right" vertical="center"/>
      <protection locked="0"/>
    </xf>
    <xf numFmtId="164" fontId="10" fillId="0" borderId="0" xfId="0" applyNumberFormat="1" applyFont="1" applyAlignment="1">
      <alignment horizontal="right" vertical="center"/>
      <protection locked="0"/>
    </xf>
    <xf numFmtId="0" fontId="0" fillId="0" borderId="0" xfId="0" applyFont="1" applyAlignment="1">
      <alignment horizontal="right" vertical="center"/>
      <protection locked="0"/>
    </xf>
    <xf numFmtId="0" fontId="0" fillId="0" borderId="0" xfId="0" applyFont="1" applyAlignment="1">
      <alignment horizontal="left" vertical="center" wrapText="1"/>
      <protection locked="0"/>
    </xf>
    <xf numFmtId="0" fontId="30" fillId="0" borderId="21" xfId="0" applyFont="1" applyBorder="1" applyAlignment="1">
      <alignment horizontal="left" vertical="center" wrapText="1"/>
      <protection locked="0"/>
    </xf>
    <xf numFmtId="0" fontId="30" fillId="0" borderId="22" xfId="0" applyFont="1" applyBorder="1" applyAlignment="1">
      <alignment horizontal="left" vertical="center" wrapText="1"/>
      <protection locked="0"/>
    </xf>
    <xf numFmtId="0" fontId="30" fillId="0" borderId="23" xfId="0" applyFont="1" applyBorder="1" applyAlignment="1">
      <alignment horizontal="left" vertical="center" wrapText="1"/>
      <protection locked="0"/>
    </xf>
    <xf numFmtId="164" fontId="30" fillId="0" borderId="21" xfId="0" applyNumberFormat="1" applyFont="1" applyBorder="1" applyAlignment="1">
      <alignment horizontal="right" vertical="center"/>
      <protection locked="0"/>
    </xf>
    <xf numFmtId="164" fontId="30" fillId="0" borderId="23" xfId="0" applyNumberFormat="1" applyFont="1" applyBorder="1" applyAlignment="1">
      <alignment horizontal="right" vertical="center"/>
      <protection locked="0"/>
    </xf>
    <xf numFmtId="164" fontId="30" fillId="0" borderId="22" xfId="0" applyNumberFormat="1" applyFont="1" applyBorder="1" applyAlignment="1">
      <alignment horizontal="right" vertical="center"/>
      <protection locked="0"/>
    </xf>
    <xf numFmtId="164" fontId="0" fillId="0" borderId="24" xfId="0" applyNumberFormat="1" applyFont="1" applyBorder="1" applyAlignment="1" applyProtection="1">
      <alignment horizontal="right" vertical="center"/>
    </xf>
    <xf numFmtId="0" fontId="0" fillId="0" borderId="24" xfId="0" applyBorder="1" applyAlignment="1" applyProtection="1">
      <alignment horizontal="left" vertical="center"/>
    </xf>
    <xf numFmtId="169" fontId="25" fillId="0" borderId="22" xfId="0" applyNumberFormat="1" applyFont="1" applyBorder="1" applyAlignment="1">
      <alignment horizontal="right"/>
      <protection locked="0"/>
    </xf>
    <xf numFmtId="164" fontId="25" fillId="0" borderId="22" xfId="0" applyNumberFormat="1" applyFont="1" applyBorder="1" applyAlignment="1">
      <alignment horizontal="right"/>
      <protection locked="0"/>
    </xf>
    <xf numFmtId="0" fontId="31" fillId="0" borderId="0" xfId="0" applyFont="1" applyAlignment="1">
      <alignment horizontal="left" vertical="center" wrapText="1"/>
      <protection locked="0"/>
    </xf>
    <xf numFmtId="0" fontId="31" fillId="0" borderId="0" xfId="0" applyFont="1" applyAlignment="1">
      <alignment horizontal="left" vertical="center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Program%20Files\KROSplus\System\Temp\rad840CF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Program%20Files\KROSplus\System\Temp\rad36844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file:///C:\Program%20Files\KROSplus\System\Temp\radA2CF2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file:///C:\Program%20Files\KROSplus\System\Temp\radC7390.tmp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://pro-rozpocty.cz/cs/software-a-data/kros-plus/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file:///C:\Program%20Files\KROSplus\System\Temp\rad39D31.tmp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://pro-rozpocty.cz/cs/software-a-data/kros-plus/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file:///C:\Program%20Files\KROSplus\System\Temp\rad49251.tmp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://pro-rozpocty.cz/cs/software-a-data/kros-plu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1193" name="Picture 1" descr="C:\Program Files\KROSplus\System\Temp\rad840CF.tmp">
          <a:hlinkClick xmlns:r="http://schemas.openxmlformats.org/officeDocument/2006/relationships" r:id="rId1" tooltip="http://pro-rozpocty.cz/cs/software-a-data/kros-plus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2216" name="Picture 1" descr="C:\Program Files\KROSplus\System\Temp\rad36844.tmp">
          <a:hlinkClick xmlns:r="http://schemas.openxmlformats.org/officeDocument/2006/relationships" r:id="rId1" tooltip="http://pro-rozpocty.cz/cs/software-a-data/kros-plus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3240" name="Picture 1" descr="C:\Program Files\KROSplus\System\Temp\radA2CF2.tmp">
          <a:hlinkClick xmlns:r="http://schemas.openxmlformats.org/officeDocument/2006/relationships" r:id="rId1" tooltip="http://pro-rozpocty.cz/cs/software-a-data/kros-plus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4264" name="Picture 1" descr="C:\Program Files\KROSplus\System\Temp\radC7390.tmp">
          <a:hlinkClick xmlns:r="http://schemas.openxmlformats.org/officeDocument/2006/relationships" r:id="rId1" tooltip="http://pro-rozpocty.cz/cs/software-a-data/kros-plus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5288" name="Picture 1" descr="C:\Program Files\KROSplus\System\Temp\rad39D31.tmp">
          <a:hlinkClick xmlns:r="http://schemas.openxmlformats.org/officeDocument/2006/relationships" r:id="rId1" tooltip="http://pro-rozpocty.cz/cs/software-a-data/kros-plus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6312" name="Picture 1" descr="C:\Program Files\KROSplus\System\Temp\rad49251.tmp">
          <a:hlinkClick xmlns:r="http://schemas.openxmlformats.org/officeDocument/2006/relationships" r:id="rId1" tooltip="http://pro-rozpocty.cz/cs/software-a-data/kros-plus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7"/>
  <sheetViews>
    <sheetView showGridLines="0" zoomScale="70" zoomScaleNormal="70" workbookViewId="0">
      <pane ySplit="1" topLeftCell="A72" activePane="bottomLeft" state="frozenSplit"/>
      <selection pane="bottomLeft" activeCell="AG40" sqref="AG40"/>
    </sheetView>
  </sheetViews>
  <sheetFormatPr defaultColWidth="10.664062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33" width="2.5" style="2" customWidth="1"/>
    <col min="34" max="34" width="3.33203125" style="2" customWidth="1"/>
    <col min="35" max="37" width="2.5" style="2" customWidth="1"/>
    <col min="38" max="38" width="8.33203125" style="2" customWidth="1"/>
    <col min="39" max="39" width="3.33203125" style="2" customWidth="1"/>
    <col min="40" max="40" width="13.33203125" style="2" customWidth="1"/>
    <col min="41" max="41" width="7.5" style="2" customWidth="1"/>
    <col min="42" max="42" width="4.1640625" style="2" customWidth="1"/>
    <col min="43" max="43" width="1.6640625" style="2" customWidth="1"/>
    <col min="44" max="44" width="10.6640625" style="1" customWidth="1"/>
    <col min="45" max="46" width="25.83203125" style="2" hidden="1" customWidth="1"/>
    <col min="47" max="47" width="25" style="2" hidden="1" customWidth="1"/>
    <col min="48" max="52" width="21.6640625" style="2" hidden="1" customWidth="1"/>
    <col min="53" max="53" width="19.1640625" style="2" hidden="1" customWidth="1"/>
    <col min="54" max="54" width="25" style="2" hidden="1" customWidth="1"/>
    <col min="55" max="56" width="19.1640625" style="2" hidden="1" customWidth="1"/>
    <col min="57" max="57" width="66.5" style="2" customWidth="1"/>
    <col min="58" max="70" width="10.6640625" style="1" customWidth="1"/>
    <col min="71" max="89" width="10.6640625" style="2" hidden="1" customWidth="1"/>
    <col min="90" max="16384" width="10.6640625" style="1"/>
  </cols>
  <sheetData>
    <row r="1" spans="1:256" s="3" customFormat="1" ht="22.5" customHeight="1" x14ac:dyDescent="0.3">
      <c r="A1" s="148" t="s">
        <v>0</v>
      </c>
      <c r="B1" s="149"/>
      <c r="C1" s="149"/>
      <c r="D1" s="150" t="s">
        <v>1</v>
      </c>
      <c r="E1" s="149"/>
      <c r="F1" s="149"/>
      <c r="G1" s="149"/>
      <c r="H1" s="149"/>
      <c r="I1" s="149"/>
      <c r="J1" s="149"/>
      <c r="K1" s="151" t="s">
        <v>761</v>
      </c>
      <c r="L1" s="151"/>
      <c r="M1" s="151"/>
      <c r="N1" s="151"/>
      <c r="O1" s="151"/>
      <c r="P1" s="151"/>
      <c r="Q1" s="151"/>
      <c r="R1" s="151"/>
      <c r="S1" s="151"/>
      <c r="T1" s="149"/>
      <c r="U1" s="149"/>
      <c r="V1" s="149"/>
      <c r="W1" s="151" t="s">
        <v>762</v>
      </c>
      <c r="X1" s="151"/>
      <c r="Y1" s="151"/>
      <c r="Z1" s="151"/>
      <c r="AA1" s="151"/>
      <c r="AB1" s="151"/>
      <c r="AC1" s="151"/>
      <c r="AD1" s="151"/>
      <c r="AE1" s="151"/>
      <c r="AF1" s="151"/>
      <c r="AG1" s="149"/>
      <c r="AH1" s="149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4" t="s">
        <v>2</v>
      </c>
      <c r="BB1" s="4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4" t="s">
        <v>3</v>
      </c>
      <c r="BU1" s="4" t="s">
        <v>3</v>
      </c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C2" s="190" t="s">
        <v>4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R2" s="161" t="s">
        <v>5</v>
      </c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S2" s="6" t="s">
        <v>6</v>
      </c>
      <c r="BT2" s="6" t="s">
        <v>7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BS3" s="6" t="s">
        <v>6</v>
      </c>
      <c r="BT3" s="6" t="s">
        <v>8</v>
      </c>
    </row>
    <row r="4" spans="1:256" s="2" customFormat="1" ht="37.5" customHeight="1" x14ac:dyDescent="0.3">
      <c r="B4" s="10"/>
      <c r="C4" s="171" t="s">
        <v>9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1"/>
      <c r="AS4" s="12" t="s">
        <v>10</v>
      </c>
      <c r="BS4" s="6" t="s">
        <v>11</v>
      </c>
    </row>
    <row r="5" spans="1:256" s="2" customFormat="1" ht="15" customHeight="1" x14ac:dyDescent="0.3">
      <c r="B5" s="10"/>
      <c r="D5" s="13" t="s">
        <v>12</v>
      </c>
      <c r="K5" s="176" t="s">
        <v>13</v>
      </c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Q5" s="11"/>
      <c r="BS5" s="6" t="s">
        <v>6</v>
      </c>
    </row>
    <row r="6" spans="1:256" s="2" customFormat="1" ht="37.5" customHeight="1" x14ac:dyDescent="0.3">
      <c r="B6" s="10"/>
      <c r="D6" s="15" t="s">
        <v>14</v>
      </c>
      <c r="K6" s="191" t="s">
        <v>802</v>
      </c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Q6" s="11"/>
      <c r="BS6" s="6" t="s">
        <v>15</v>
      </c>
    </row>
    <row r="7" spans="1:256" s="2" customFormat="1" ht="15" customHeight="1" x14ac:dyDescent="0.3">
      <c r="B7" s="10"/>
      <c r="D7" s="16" t="s">
        <v>16</v>
      </c>
      <c r="K7" s="14"/>
      <c r="AK7" s="16" t="s">
        <v>17</v>
      </c>
      <c r="AN7" s="14"/>
      <c r="AQ7" s="11"/>
      <c r="BS7" s="6" t="s">
        <v>18</v>
      </c>
    </row>
    <row r="8" spans="1:256" s="2" customFormat="1" ht="15" customHeight="1" x14ac:dyDescent="0.3">
      <c r="B8" s="10"/>
      <c r="D8" s="16" t="s">
        <v>19</v>
      </c>
      <c r="K8" s="14" t="s">
        <v>20</v>
      </c>
      <c r="AK8" s="16" t="s">
        <v>21</v>
      </c>
      <c r="AN8" s="14"/>
      <c r="AQ8" s="11"/>
      <c r="BS8" s="6" t="s">
        <v>18</v>
      </c>
    </row>
    <row r="9" spans="1:256" s="2" customFormat="1" ht="15" customHeight="1" x14ac:dyDescent="0.3">
      <c r="B9" s="10"/>
      <c r="AQ9" s="11"/>
      <c r="BS9" s="6" t="s">
        <v>18</v>
      </c>
    </row>
    <row r="10" spans="1:256" s="2" customFormat="1" ht="15" customHeight="1" x14ac:dyDescent="0.3">
      <c r="B10" s="10"/>
      <c r="D10" s="16" t="s">
        <v>22</v>
      </c>
      <c r="AK10" s="16" t="s">
        <v>23</v>
      </c>
      <c r="AN10" s="14"/>
      <c r="AQ10" s="11"/>
      <c r="BS10" s="6" t="s">
        <v>15</v>
      </c>
    </row>
    <row r="11" spans="1:256" s="2" customFormat="1" ht="19.5" customHeight="1" x14ac:dyDescent="0.3">
      <c r="B11" s="10"/>
      <c r="E11" s="14" t="s">
        <v>20</v>
      </c>
      <c r="AK11" s="16" t="s">
        <v>24</v>
      </c>
      <c r="AN11" s="14"/>
      <c r="AQ11" s="11"/>
      <c r="BS11" s="6" t="s">
        <v>15</v>
      </c>
    </row>
    <row r="12" spans="1:256" s="2" customFormat="1" ht="7.5" customHeight="1" x14ac:dyDescent="0.3">
      <c r="B12" s="10"/>
      <c r="AQ12" s="11"/>
      <c r="BS12" s="6" t="s">
        <v>15</v>
      </c>
    </row>
    <row r="13" spans="1:256" s="2" customFormat="1" ht="15" customHeight="1" x14ac:dyDescent="0.3">
      <c r="B13" s="10"/>
      <c r="D13" s="16" t="s">
        <v>25</v>
      </c>
      <c r="AK13" s="16" t="s">
        <v>23</v>
      </c>
      <c r="AN13" s="14"/>
      <c r="AQ13" s="11"/>
      <c r="BS13" s="6" t="s">
        <v>15</v>
      </c>
    </row>
    <row r="14" spans="1:256" s="2" customFormat="1" ht="15.75" customHeight="1" x14ac:dyDescent="0.3">
      <c r="B14" s="10"/>
      <c r="E14" s="14" t="s">
        <v>20</v>
      </c>
      <c r="AK14" s="16" t="s">
        <v>24</v>
      </c>
      <c r="AN14" s="14"/>
      <c r="AQ14" s="11"/>
      <c r="BS14" s="6" t="s">
        <v>15</v>
      </c>
    </row>
    <row r="15" spans="1:256" s="2" customFormat="1" ht="7.5" customHeight="1" x14ac:dyDescent="0.3">
      <c r="B15" s="10"/>
      <c r="AQ15" s="11"/>
      <c r="BS15" s="6" t="s">
        <v>3</v>
      </c>
    </row>
    <row r="16" spans="1:256" s="2" customFormat="1" ht="15" customHeight="1" x14ac:dyDescent="0.3">
      <c r="B16" s="10"/>
      <c r="D16" s="16" t="s">
        <v>26</v>
      </c>
      <c r="AK16" s="16" t="s">
        <v>23</v>
      </c>
      <c r="AN16" s="14"/>
      <c r="AQ16" s="11"/>
      <c r="BS16" s="6" t="s">
        <v>3</v>
      </c>
    </row>
    <row r="17" spans="2:71" ht="19.5" customHeight="1" x14ac:dyDescent="0.3">
      <c r="B17" s="10"/>
      <c r="E17" s="14" t="s">
        <v>20</v>
      </c>
      <c r="AK17" s="16" t="s">
        <v>24</v>
      </c>
      <c r="AN17" s="14"/>
      <c r="AQ17" s="11"/>
      <c r="AR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6" t="s">
        <v>27</v>
      </c>
    </row>
    <row r="18" spans="2:71" ht="7.5" customHeight="1" x14ac:dyDescent="0.3">
      <c r="B18" s="10"/>
      <c r="AQ18" s="11"/>
      <c r="AR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6" t="s">
        <v>6</v>
      </c>
    </row>
    <row r="19" spans="2:71" ht="15" customHeight="1" x14ac:dyDescent="0.3">
      <c r="B19" s="10"/>
      <c r="D19" s="16" t="s">
        <v>28</v>
      </c>
      <c r="AK19" s="16" t="s">
        <v>23</v>
      </c>
      <c r="AN19" s="14"/>
      <c r="AQ19" s="11"/>
      <c r="AR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6" t="s">
        <v>6</v>
      </c>
    </row>
    <row r="20" spans="2:71" ht="15.75" customHeight="1" x14ac:dyDescent="0.3">
      <c r="B20" s="10"/>
      <c r="E20" s="14" t="s">
        <v>20</v>
      </c>
      <c r="AK20" s="16" t="s">
        <v>24</v>
      </c>
      <c r="AN20" s="14"/>
      <c r="AQ20" s="11"/>
      <c r="AR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2:71" ht="7.5" customHeight="1" x14ac:dyDescent="0.3">
      <c r="B21" s="10"/>
      <c r="AQ21" s="11"/>
      <c r="AR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2:71" ht="15.75" customHeight="1" x14ac:dyDescent="0.3">
      <c r="B22" s="10"/>
      <c r="D22" s="16" t="s">
        <v>29</v>
      </c>
      <c r="AQ22" s="11"/>
      <c r="AR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</row>
    <row r="23" spans="2:71" ht="15.75" customHeight="1" x14ac:dyDescent="0.3">
      <c r="B23" s="10"/>
      <c r="E23" s="186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Q23" s="11"/>
      <c r="AR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</row>
    <row r="24" spans="2:71" ht="7.5" customHeight="1" x14ac:dyDescent="0.3">
      <c r="B24" s="10"/>
      <c r="AQ24" s="11"/>
      <c r="AR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</row>
    <row r="25" spans="2:71" ht="7.5" customHeight="1" x14ac:dyDescent="0.3">
      <c r="B25" s="1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Q25" s="11"/>
      <c r="AR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</row>
    <row r="26" spans="2:71" ht="15" customHeight="1" x14ac:dyDescent="0.3">
      <c r="B26" s="10"/>
      <c r="D26" s="18" t="s">
        <v>30</v>
      </c>
      <c r="AK26" s="187">
        <f>AG87</f>
        <v>0</v>
      </c>
      <c r="AL26" s="162"/>
      <c r="AM26" s="162"/>
      <c r="AN26" s="162"/>
      <c r="AO26" s="162"/>
      <c r="AQ26" s="11"/>
      <c r="AR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</row>
    <row r="27" spans="2:71" ht="15" customHeight="1" x14ac:dyDescent="0.3">
      <c r="B27" s="10"/>
      <c r="D27" s="18" t="s">
        <v>31</v>
      </c>
      <c r="AK27" s="187">
        <v>0</v>
      </c>
      <c r="AL27" s="162"/>
      <c r="AM27" s="162"/>
      <c r="AN27" s="162"/>
      <c r="AO27" s="162"/>
      <c r="AQ27" s="11"/>
      <c r="AR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</row>
    <row r="28" spans="2:71" s="6" customFormat="1" ht="7.5" customHeight="1" x14ac:dyDescent="0.3">
      <c r="B28" s="19"/>
      <c r="AQ28" s="20"/>
    </row>
    <row r="29" spans="2:71" s="6" customFormat="1" ht="27" customHeight="1" x14ac:dyDescent="0.3">
      <c r="B29" s="19"/>
      <c r="D29" s="21" t="s">
        <v>32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188">
        <f>AK26+AK27</f>
        <v>0</v>
      </c>
      <c r="AL29" s="189"/>
      <c r="AM29" s="189"/>
      <c r="AN29" s="189"/>
      <c r="AO29" s="189"/>
      <c r="AQ29" s="20"/>
    </row>
    <row r="30" spans="2:71" s="6" customFormat="1" ht="7.5" customHeight="1" x14ac:dyDescent="0.3">
      <c r="B30" s="19"/>
      <c r="AQ30" s="20"/>
    </row>
    <row r="31" spans="2:71" s="6" customFormat="1" ht="15" customHeight="1" x14ac:dyDescent="0.3">
      <c r="B31" s="23"/>
      <c r="D31" s="24" t="s">
        <v>33</v>
      </c>
      <c r="F31" s="24" t="s">
        <v>34</v>
      </c>
      <c r="L31" s="180">
        <v>0.21</v>
      </c>
      <c r="M31" s="181"/>
      <c r="N31" s="181"/>
      <c r="O31" s="181"/>
      <c r="T31" s="25" t="s">
        <v>35</v>
      </c>
      <c r="W31" s="182">
        <f>AK29</f>
        <v>0</v>
      </c>
      <c r="X31" s="181"/>
      <c r="Y31" s="181"/>
      <c r="Z31" s="181"/>
      <c r="AA31" s="181"/>
      <c r="AB31" s="181"/>
      <c r="AC31" s="181"/>
      <c r="AD31" s="181"/>
      <c r="AE31" s="181"/>
      <c r="AK31" s="182">
        <f>W31*L31</f>
        <v>0</v>
      </c>
      <c r="AL31" s="185"/>
      <c r="AM31" s="185"/>
      <c r="AN31" s="185"/>
      <c r="AO31" s="185"/>
      <c r="AQ31" s="26"/>
    </row>
    <row r="32" spans="2:71" s="6" customFormat="1" ht="15" customHeight="1" x14ac:dyDescent="0.3">
      <c r="B32" s="23"/>
      <c r="F32" s="24" t="s">
        <v>36</v>
      </c>
      <c r="L32" s="180">
        <v>0.15</v>
      </c>
      <c r="M32" s="181"/>
      <c r="N32" s="181"/>
      <c r="O32" s="181"/>
      <c r="T32" s="25" t="s">
        <v>35</v>
      </c>
      <c r="W32" s="182">
        <v>0</v>
      </c>
      <c r="X32" s="181"/>
      <c r="Y32" s="181"/>
      <c r="Z32" s="181"/>
      <c r="AA32" s="181"/>
      <c r="AB32" s="181"/>
      <c r="AC32" s="181"/>
      <c r="AD32" s="181"/>
      <c r="AE32" s="181"/>
      <c r="AK32" s="182">
        <v>0</v>
      </c>
      <c r="AL32" s="181"/>
      <c r="AM32" s="181"/>
      <c r="AN32" s="181"/>
      <c r="AO32" s="181"/>
      <c r="AQ32" s="26"/>
    </row>
    <row r="33" spans="2:43" s="6" customFormat="1" ht="15" hidden="1" customHeight="1" x14ac:dyDescent="0.3">
      <c r="B33" s="23"/>
      <c r="F33" s="24" t="s">
        <v>37</v>
      </c>
      <c r="L33" s="180">
        <v>0.21</v>
      </c>
      <c r="M33" s="181"/>
      <c r="N33" s="181"/>
      <c r="O33" s="181"/>
      <c r="T33" s="25" t="s">
        <v>35</v>
      </c>
      <c r="W33" s="182" t="e">
        <f>ROUND($BB$87+SUM($CF$95:$CF$95),2)</f>
        <v>#REF!</v>
      </c>
      <c r="X33" s="181"/>
      <c r="Y33" s="181"/>
      <c r="Z33" s="181"/>
      <c r="AA33" s="181"/>
      <c r="AB33" s="181"/>
      <c r="AC33" s="181"/>
      <c r="AD33" s="181"/>
      <c r="AE33" s="181"/>
      <c r="AK33" s="182">
        <v>0</v>
      </c>
      <c r="AL33" s="181"/>
      <c r="AM33" s="181"/>
      <c r="AN33" s="181"/>
      <c r="AO33" s="181"/>
      <c r="AQ33" s="26"/>
    </row>
    <row r="34" spans="2:43" s="6" customFormat="1" ht="15" hidden="1" customHeight="1" x14ac:dyDescent="0.3">
      <c r="B34" s="23"/>
      <c r="F34" s="24" t="s">
        <v>38</v>
      </c>
      <c r="L34" s="180">
        <v>0.15</v>
      </c>
      <c r="M34" s="181"/>
      <c r="N34" s="181"/>
      <c r="O34" s="181"/>
      <c r="T34" s="25" t="s">
        <v>35</v>
      </c>
      <c r="W34" s="182" t="e">
        <f>ROUND($BC$87+SUM($CG$95:$CG$95),2)</f>
        <v>#REF!</v>
      </c>
      <c r="X34" s="181"/>
      <c r="Y34" s="181"/>
      <c r="Z34" s="181"/>
      <c r="AA34" s="181"/>
      <c r="AB34" s="181"/>
      <c r="AC34" s="181"/>
      <c r="AD34" s="181"/>
      <c r="AE34" s="181"/>
      <c r="AK34" s="182">
        <v>0</v>
      </c>
      <c r="AL34" s="181"/>
      <c r="AM34" s="181"/>
      <c r="AN34" s="181"/>
      <c r="AO34" s="181"/>
      <c r="AQ34" s="26"/>
    </row>
    <row r="35" spans="2:43" s="6" customFormat="1" ht="15" hidden="1" customHeight="1" x14ac:dyDescent="0.3">
      <c r="B35" s="23"/>
      <c r="F35" s="24" t="s">
        <v>39</v>
      </c>
      <c r="L35" s="180">
        <v>0</v>
      </c>
      <c r="M35" s="181"/>
      <c r="N35" s="181"/>
      <c r="O35" s="181"/>
      <c r="T35" s="25" t="s">
        <v>35</v>
      </c>
      <c r="W35" s="182" t="e">
        <f>ROUND($BD$87+SUM($CH$95:$CH$95),2)</f>
        <v>#REF!</v>
      </c>
      <c r="X35" s="181"/>
      <c r="Y35" s="181"/>
      <c r="Z35" s="181"/>
      <c r="AA35" s="181"/>
      <c r="AB35" s="181"/>
      <c r="AC35" s="181"/>
      <c r="AD35" s="181"/>
      <c r="AE35" s="181"/>
      <c r="AK35" s="182">
        <v>0</v>
      </c>
      <c r="AL35" s="181"/>
      <c r="AM35" s="181"/>
      <c r="AN35" s="181"/>
      <c r="AO35" s="181"/>
      <c r="AQ35" s="26"/>
    </row>
    <row r="36" spans="2:43" s="6" customFormat="1" ht="7.5" customHeight="1" x14ac:dyDescent="0.3">
      <c r="B36" s="19"/>
      <c r="AQ36" s="20"/>
    </row>
    <row r="37" spans="2:43" s="6" customFormat="1" ht="27" customHeight="1" x14ac:dyDescent="0.3">
      <c r="B37" s="19"/>
      <c r="C37" s="27"/>
      <c r="D37" s="28" t="s">
        <v>40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30" t="s">
        <v>41</v>
      </c>
      <c r="U37" s="29"/>
      <c r="V37" s="29"/>
      <c r="W37" s="29"/>
      <c r="X37" s="183" t="s">
        <v>42</v>
      </c>
      <c r="Y37" s="169"/>
      <c r="Z37" s="169"/>
      <c r="AA37" s="169"/>
      <c r="AB37" s="169"/>
      <c r="AC37" s="29"/>
      <c r="AD37" s="29"/>
      <c r="AE37" s="29"/>
      <c r="AF37" s="29"/>
      <c r="AG37" s="29"/>
      <c r="AH37" s="29"/>
      <c r="AI37" s="29"/>
      <c r="AJ37" s="29"/>
      <c r="AK37" s="184">
        <f>AK31+AK29</f>
        <v>0</v>
      </c>
      <c r="AL37" s="169"/>
      <c r="AM37" s="169"/>
      <c r="AN37" s="169"/>
      <c r="AO37" s="170"/>
      <c r="AP37" s="27"/>
      <c r="AQ37" s="20"/>
    </row>
    <row r="38" spans="2:43" s="6" customFormat="1" ht="15" customHeight="1" x14ac:dyDescent="0.3">
      <c r="B38" s="19"/>
      <c r="AQ38" s="20"/>
    </row>
    <row r="39" spans="2:43" s="2" customFormat="1" ht="14.25" customHeight="1" x14ac:dyDescent="0.3">
      <c r="B39" s="10"/>
      <c r="AQ39" s="11"/>
    </row>
    <row r="40" spans="2:43" s="2" customFormat="1" ht="14.25" customHeight="1" x14ac:dyDescent="0.3">
      <c r="B40" s="10"/>
      <c r="AQ40" s="11"/>
    </row>
    <row r="41" spans="2:43" s="2" customFormat="1" ht="14.25" customHeight="1" x14ac:dyDescent="0.3">
      <c r="B41" s="10"/>
      <c r="AQ41" s="11"/>
    </row>
    <row r="42" spans="2:43" s="2" customFormat="1" ht="14.25" customHeight="1" x14ac:dyDescent="0.3">
      <c r="B42" s="10"/>
      <c r="AQ42" s="11"/>
    </row>
    <row r="43" spans="2:43" s="2" customFormat="1" ht="14.25" customHeight="1" x14ac:dyDescent="0.3">
      <c r="B43" s="10"/>
      <c r="AQ43" s="11"/>
    </row>
    <row r="44" spans="2:43" s="2" customFormat="1" ht="14.25" customHeight="1" x14ac:dyDescent="0.3">
      <c r="B44" s="10"/>
      <c r="AQ44" s="11"/>
    </row>
    <row r="45" spans="2:43" s="2" customFormat="1" ht="14.25" customHeight="1" x14ac:dyDescent="0.3">
      <c r="B45" s="10"/>
      <c r="AQ45" s="11"/>
    </row>
    <row r="46" spans="2:43" s="2" customFormat="1" ht="14.25" customHeight="1" x14ac:dyDescent="0.3">
      <c r="B46" s="10"/>
      <c r="AQ46" s="11"/>
    </row>
    <row r="47" spans="2:43" s="2" customFormat="1" ht="14.25" customHeight="1" x14ac:dyDescent="0.3">
      <c r="B47" s="10"/>
      <c r="AQ47" s="11"/>
    </row>
    <row r="48" spans="2:43" s="2" customFormat="1" ht="14.25" customHeight="1" x14ac:dyDescent="0.3">
      <c r="B48" s="10"/>
      <c r="AQ48" s="11"/>
    </row>
    <row r="49" spans="2:43" s="6" customFormat="1" ht="15.75" customHeight="1" x14ac:dyDescent="0.3">
      <c r="B49" s="19"/>
      <c r="D49" s="31" t="s">
        <v>43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3"/>
      <c r="AC49" s="31" t="s">
        <v>44</v>
      </c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3"/>
      <c r="AQ49" s="20"/>
    </row>
    <row r="50" spans="2:43" s="2" customFormat="1" ht="14.25" customHeight="1" x14ac:dyDescent="0.3">
      <c r="B50" s="10"/>
      <c r="D50" s="34"/>
      <c r="Z50" s="35"/>
      <c r="AC50" s="34"/>
      <c r="AO50" s="35"/>
      <c r="AQ50" s="11"/>
    </row>
    <row r="51" spans="2:43" s="2" customFormat="1" ht="14.25" customHeight="1" x14ac:dyDescent="0.3">
      <c r="B51" s="10"/>
      <c r="D51" s="34"/>
      <c r="Z51" s="35"/>
      <c r="AC51" s="34"/>
      <c r="AO51" s="35"/>
      <c r="AQ51" s="11"/>
    </row>
    <row r="52" spans="2:43" s="2" customFormat="1" ht="14.25" customHeight="1" x14ac:dyDescent="0.3">
      <c r="B52" s="10"/>
      <c r="D52" s="34"/>
      <c r="Z52" s="35"/>
      <c r="AC52" s="34"/>
      <c r="AO52" s="35"/>
      <c r="AQ52" s="11"/>
    </row>
    <row r="53" spans="2:43" s="2" customFormat="1" ht="14.25" customHeight="1" x14ac:dyDescent="0.3">
      <c r="B53" s="10"/>
      <c r="D53" s="34"/>
      <c r="Z53" s="35"/>
      <c r="AC53" s="34"/>
      <c r="AO53" s="35"/>
      <c r="AQ53" s="11"/>
    </row>
    <row r="54" spans="2:43" s="2" customFormat="1" ht="14.25" customHeight="1" x14ac:dyDescent="0.3">
      <c r="B54" s="10"/>
      <c r="D54" s="34"/>
      <c r="Z54" s="35"/>
      <c r="AC54" s="34"/>
      <c r="AO54" s="35"/>
      <c r="AQ54" s="11"/>
    </row>
    <row r="55" spans="2:43" s="2" customFormat="1" ht="14.25" customHeight="1" x14ac:dyDescent="0.3">
      <c r="B55" s="10"/>
      <c r="D55" s="34"/>
      <c r="Z55" s="35"/>
      <c r="AC55" s="34"/>
      <c r="AO55" s="35"/>
      <c r="AQ55" s="11"/>
    </row>
    <row r="56" spans="2:43" s="2" customFormat="1" ht="14.25" customHeight="1" x14ac:dyDescent="0.3">
      <c r="B56" s="10"/>
      <c r="D56" s="34"/>
      <c r="Z56" s="35"/>
      <c r="AC56" s="34"/>
      <c r="AO56" s="35"/>
      <c r="AQ56" s="11"/>
    </row>
    <row r="57" spans="2:43" s="2" customFormat="1" ht="14.25" customHeight="1" x14ac:dyDescent="0.3">
      <c r="B57" s="10"/>
      <c r="D57" s="34"/>
      <c r="Z57" s="35"/>
      <c r="AC57" s="34"/>
      <c r="AO57" s="35"/>
      <c r="AQ57" s="11"/>
    </row>
    <row r="58" spans="2:43" s="6" customFormat="1" ht="15.75" customHeight="1" x14ac:dyDescent="0.3">
      <c r="B58" s="19"/>
      <c r="D58" s="36" t="s">
        <v>45</v>
      </c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8" t="s">
        <v>46</v>
      </c>
      <c r="S58" s="37"/>
      <c r="T58" s="37"/>
      <c r="U58" s="37"/>
      <c r="V58" s="37"/>
      <c r="W58" s="37"/>
      <c r="X58" s="37"/>
      <c r="Y58" s="37"/>
      <c r="Z58" s="39"/>
      <c r="AC58" s="36" t="s">
        <v>45</v>
      </c>
      <c r="AD58" s="37"/>
      <c r="AE58" s="37"/>
      <c r="AF58" s="37"/>
      <c r="AG58" s="37"/>
      <c r="AH58" s="37"/>
      <c r="AI58" s="37"/>
      <c r="AJ58" s="37"/>
      <c r="AK58" s="37"/>
      <c r="AL58" s="37"/>
      <c r="AM58" s="38" t="s">
        <v>46</v>
      </c>
      <c r="AN58" s="37"/>
      <c r="AO58" s="39"/>
      <c r="AQ58" s="20"/>
    </row>
    <row r="59" spans="2:43" s="2" customFormat="1" ht="14.25" customHeight="1" x14ac:dyDescent="0.3">
      <c r="B59" s="10"/>
      <c r="AQ59" s="11"/>
    </row>
    <row r="60" spans="2:43" s="6" customFormat="1" ht="15.75" customHeight="1" x14ac:dyDescent="0.3">
      <c r="B60" s="19"/>
      <c r="D60" s="31" t="s">
        <v>47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3"/>
      <c r="AC60" s="31" t="s">
        <v>48</v>
      </c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3"/>
      <c r="AQ60" s="20"/>
    </row>
    <row r="61" spans="2:43" s="2" customFormat="1" ht="14.25" customHeight="1" x14ac:dyDescent="0.3">
      <c r="B61" s="10"/>
      <c r="D61" s="34"/>
      <c r="Z61" s="35"/>
      <c r="AC61" s="34"/>
      <c r="AO61" s="35"/>
      <c r="AQ61" s="11"/>
    </row>
    <row r="62" spans="2:43" s="2" customFormat="1" ht="14.25" customHeight="1" x14ac:dyDescent="0.3">
      <c r="B62" s="10"/>
      <c r="D62" s="34"/>
      <c r="Z62" s="35"/>
      <c r="AC62" s="34"/>
      <c r="AO62" s="35"/>
      <c r="AQ62" s="11"/>
    </row>
    <row r="63" spans="2:43" s="2" customFormat="1" ht="14.25" customHeight="1" x14ac:dyDescent="0.3">
      <c r="B63" s="10"/>
      <c r="D63" s="34"/>
      <c r="Z63" s="35"/>
      <c r="AC63" s="34"/>
      <c r="AO63" s="35"/>
      <c r="AQ63" s="11"/>
    </row>
    <row r="64" spans="2:43" s="2" customFormat="1" ht="14.25" customHeight="1" x14ac:dyDescent="0.3">
      <c r="B64" s="10"/>
      <c r="D64" s="34"/>
      <c r="Z64" s="35"/>
      <c r="AC64" s="34"/>
      <c r="AO64" s="35"/>
      <c r="AQ64" s="11"/>
    </row>
    <row r="65" spans="2:43" s="2" customFormat="1" ht="14.25" customHeight="1" x14ac:dyDescent="0.3">
      <c r="B65" s="10"/>
      <c r="D65" s="34"/>
      <c r="Z65" s="35"/>
      <c r="AC65" s="34"/>
      <c r="AO65" s="35"/>
      <c r="AQ65" s="11"/>
    </row>
    <row r="66" spans="2:43" s="2" customFormat="1" ht="14.25" customHeight="1" x14ac:dyDescent="0.3">
      <c r="B66" s="10"/>
      <c r="D66" s="34"/>
      <c r="Z66" s="35"/>
      <c r="AC66" s="34"/>
      <c r="AO66" s="35"/>
      <c r="AQ66" s="11"/>
    </row>
    <row r="67" spans="2:43" s="2" customFormat="1" ht="14.25" customHeight="1" x14ac:dyDescent="0.3">
      <c r="B67" s="10"/>
      <c r="D67" s="34"/>
      <c r="Z67" s="35"/>
      <c r="AC67" s="34"/>
      <c r="AO67" s="35"/>
      <c r="AQ67" s="11"/>
    </row>
    <row r="68" spans="2:43" s="2" customFormat="1" ht="14.25" customHeight="1" x14ac:dyDescent="0.3">
      <c r="B68" s="10"/>
      <c r="D68" s="34"/>
      <c r="Z68" s="35"/>
      <c r="AC68" s="34"/>
      <c r="AO68" s="35"/>
      <c r="AQ68" s="11"/>
    </row>
    <row r="69" spans="2:43" s="6" customFormat="1" ht="15.75" customHeight="1" x14ac:dyDescent="0.3">
      <c r="B69" s="19"/>
      <c r="D69" s="36" t="s">
        <v>45</v>
      </c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8" t="s">
        <v>46</v>
      </c>
      <c r="S69" s="37"/>
      <c r="T69" s="37"/>
      <c r="U69" s="37"/>
      <c r="V69" s="37"/>
      <c r="W69" s="37"/>
      <c r="X69" s="37"/>
      <c r="Y69" s="37"/>
      <c r="Z69" s="39"/>
      <c r="AC69" s="36" t="s">
        <v>45</v>
      </c>
      <c r="AD69" s="37"/>
      <c r="AE69" s="37"/>
      <c r="AF69" s="37"/>
      <c r="AG69" s="37"/>
      <c r="AH69" s="37"/>
      <c r="AI69" s="37"/>
      <c r="AJ69" s="37"/>
      <c r="AK69" s="37"/>
      <c r="AL69" s="37"/>
      <c r="AM69" s="38" t="s">
        <v>46</v>
      </c>
      <c r="AN69" s="37"/>
      <c r="AO69" s="39"/>
      <c r="AQ69" s="20"/>
    </row>
    <row r="70" spans="2:43" s="6" customFormat="1" ht="7.5" customHeight="1" x14ac:dyDescent="0.3">
      <c r="B70" s="19"/>
      <c r="AQ70" s="20"/>
    </row>
    <row r="71" spans="2:43" s="6" customFormat="1" ht="7.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2"/>
    </row>
    <row r="75" spans="2:43" s="6" customFormat="1" ht="7.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5"/>
    </row>
    <row r="76" spans="2:43" s="6" customFormat="1" ht="37.5" customHeight="1" x14ac:dyDescent="0.3">
      <c r="B76" s="19"/>
      <c r="C76" s="171" t="s">
        <v>49</v>
      </c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65"/>
      <c r="V76" s="165"/>
      <c r="W76" s="165"/>
      <c r="X76" s="165"/>
      <c r="Y76" s="165"/>
      <c r="Z76" s="165"/>
      <c r="AA76" s="165"/>
      <c r="AB76" s="165"/>
      <c r="AC76" s="165"/>
      <c r="AD76" s="165"/>
      <c r="AE76" s="165"/>
      <c r="AF76" s="165"/>
      <c r="AG76" s="165"/>
      <c r="AH76" s="165"/>
      <c r="AI76" s="165"/>
      <c r="AJ76" s="165"/>
      <c r="AK76" s="165"/>
      <c r="AL76" s="165"/>
      <c r="AM76" s="165"/>
      <c r="AN76" s="165"/>
      <c r="AO76" s="165"/>
      <c r="AP76" s="165"/>
      <c r="AQ76" s="20"/>
    </row>
    <row r="77" spans="2:43" s="14" customFormat="1" ht="15" customHeight="1" x14ac:dyDescent="0.3">
      <c r="B77" s="46"/>
      <c r="C77" s="16" t="s">
        <v>12</v>
      </c>
      <c r="L77" s="14" t="str">
        <f>$K$5</f>
        <v>07</v>
      </c>
      <c r="AQ77" s="47"/>
    </row>
    <row r="78" spans="2:43" s="48" customFormat="1" ht="37.5" customHeight="1" x14ac:dyDescent="0.3">
      <c r="B78" s="49"/>
      <c r="C78" s="48" t="s">
        <v>14</v>
      </c>
      <c r="L78" s="172" t="str">
        <f>$K$6</f>
        <v xml:space="preserve">MŠ Spojenců 2170/44 - Rozvody ZTI II. Etapa I. část - třídní pavilon </v>
      </c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5"/>
      <c r="Z78" s="165"/>
      <c r="AA78" s="165"/>
      <c r="AB78" s="165"/>
      <c r="AC78" s="165"/>
      <c r="AD78" s="165"/>
      <c r="AE78" s="165"/>
      <c r="AF78" s="165"/>
      <c r="AG78" s="165"/>
      <c r="AH78" s="165"/>
      <c r="AI78" s="165"/>
      <c r="AJ78" s="165"/>
      <c r="AK78" s="165"/>
      <c r="AL78" s="165"/>
      <c r="AM78" s="165"/>
      <c r="AN78" s="165"/>
      <c r="AO78" s="165"/>
      <c r="AQ78" s="50"/>
    </row>
    <row r="79" spans="2:43" s="6" customFormat="1" ht="7.5" customHeight="1" x14ac:dyDescent="0.3">
      <c r="B79" s="19"/>
      <c r="AQ79" s="20"/>
    </row>
    <row r="80" spans="2:43" s="6" customFormat="1" ht="15.75" customHeight="1" x14ac:dyDescent="0.3">
      <c r="B80" s="19"/>
      <c r="C80" s="16" t="s">
        <v>19</v>
      </c>
      <c r="L80" s="51" t="str">
        <f>IF($K$8="","",$K$8)</f>
        <v xml:space="preserve"> </v>
      </c>
      <c r="AI80" s="16" t="s">
        <v>21</v>
      </c>
      <c r="AM80" s="52" t="str">
        <f>IF($AN$8="","",$AN$8)</f>
        <v/>
      </c>
      <c r="AQ80" s="20"/>
    </row>
    <row r="81" spans="1:76" s="6" customFormat="1" ht="7.5" customHeight="1" x14ac:dyDescent="0.3">
      <c r="B81" s="19"/>
      <c r="AQ81" s="20"/>
    </row>
    <row r="82" spans="1:76" s="6" customFormat="1" ht="18.75" customHeight="1" x14ac:dyDescent="0.3">
      <c r="B82" s="19"/>
      <c r="C82" s="16" t="s">
        <v>22</v>
      </c>
      <c r="L82" s="14" t="str">
        <f>IF($E$11="","",$E$11)</f>
        <v xml:space="preserve"> </v>
      </c>
      <c r="AI82" s="16" t="s">
        <v>26</v>
      </c>
      <c r="AM82" s="176" t="str">
        <f>IF($E$17="","",$E$17)</f>
        <v xml:space="preserve"> </v>
      </c>
      <c r="AN82" s="165"/>
      <c r="AO82" s="165"/>
      <c r="AP82" s="165"/>
      <c r="AQ82" s="20"/>
      <c r="AS82" s="177" t="s">
        <v>50</v>
      </c>
      <c r="AT82" s="178"/>
      <c r="AU82" s="32"/>
      <c r="AV82" s="32"/>
      <c r="AW82" s="32"/>
      <c r="AX82" s="32"/>
      <c r="AY82" s="32"/>
      <c r="AZ82" s="32"/>
      <c r="BA82" s="32"/>
      <c r="BB82" s="32"/>
      <c r="BC82" s="32"/>
      <c r="BD82" s="33"/>
    </row>
    <row r="83" spans="1:76" s="6" customFormat="1" ht="15.75" customHeight="1" x14ac:dyDescent="0.3">
      <c r="B83" s="19"/>
      <c r="C83" s="16" t="s">
        <v>25</v>
      </c>
      <c r="L83" s="14" t="str">
        <f>IF($E$14="","",$E$14)</f>
        <v xml:space="preserve"> </v>
      </c>
      <c r="AI83" s="16" t="s">
        <v>28</v>
      </c>
      <c r="AM83" s="176" t="str">
        <f>IF($E$20="","",$E$20)</f>
        <v xml:space="preserve"> </v>
      </c>
      <c r="AN83" s="165"/>
      <c r="AO83" s="165"/>
      <c r="AP83" s="165"/>
      <c r="AQ83" s="20"/>
      <c r="AS83" s="179"/>
      <c r="AT83" s="165"/>
      <c r="BD83" s="53"/>
    </row>
    <row r="84" spans="1:76" s="6" customFormat="1" ht="12" customHeight="1" x14ac:dyDescent="0.3">
      <c r="B84" s="19"/>
      <c r="AQ84" s="20"/>
      <c r="AS84" s="179"/>
      <c r="AT84" s="165"/>
      <c r="BD84" s="53"/>
    </row>
    <row r="85" spans="1:76" s="6" customFormat="1" ht="30" customHeight="1" x14ac:dyDescent="0.3">
      <c r="B85" s="19"/>
      <c r="C85" s="175" t="s">
        <v>51</v>
      </c>
      <c r="D85" s="169"/>
      <c r="E85" s="169"/>
      <c r="F85" s="169"/>
      <c r="G85" s="169"/>
      <c r="H85" s="29"/>
      <c r="I85" s="168" t="s">
        <v>52</v>
      </c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8" t="s">
        <v>53</v>
      </c>
      <c r="AH85" s="169"/>
      <c r="AI85" s="169"/>
      <c r="AJ85" s="169"/>
      <c r="AK85" s="169"/>
      <c r="AL85" s="169"/>
      <c r="AM85" s="169"/>
      <c r="AN85" s="168" t="s">
        <v>54</v>
      </c>
      <c r="AO85" s="169"/>
      <c r="AP85" s="170"/>
      <c r="AQ85" s="20"/>
      <c r="AS85" s="54" t="s">
        <v>55</v>
      </c>
      <c r="AT85" s="55" t="s">
        <v>56</v>
      </c>
      <c r="AU85" s="55" t="s">
        <v>57</v>
      </c>
      <c r="AV85" s="55" t="s">
        <v>58</v>
      </c>
      <c r="AW85" s="55" t="s">
        <v>59</v>
      </c>
      <c r="AX85" s="55" t="s">
        <v>60</v>
      </c>
      <c r="AY85" s="55" t="s">
        <v>61</v>
      </c>
      <c r="AZ85" s="55" t="s">
        <v>62</v>
      </c>
      <c r="BA85" s="55" t="s">
        <v>63</v>
      </c>
      <c r="BB85" s="55" t="s">
        <v>64</v>
      </c>
      <c r="BC85" s="55" t="s">
        <v>65</v>
      </c>
      <c r="BD85" s="56" t="s">
        <v>66</v>
      </c>
      <c r="BE85" s="57"/>
    </row>
    <row r="86" spans="1:76" s="6" customFormat="1" ht="12" customHeight="1" x14ac:dyDescent="0.3">
      <c r="B86" s="19"/>
      <c r="AQ86" s="20"/>
      <c r="AS86" s="58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3"/>
    </row>
    <row r="87" spans="1:76" s="48" customFormat="1" ht="33" customHeight="1" x14ac:dyDescent="0.3">
      <c r="B87" s="49"/>
      <c r="C87" s="59" t="s">
        <v>67</v>
      </c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163">
        <f>ROUND(SUM(AG88:AG92),2)</f>
        <v>0</v>
      </c>
      <c r="AH87" s="164"/>
      <c r="AI87" s="164"/>
      <c r="AJ87" s="164"/>
      <c r="AK87" s="164"/>
      <c r="AL87" s="164"/>
      <c r="AM87" s="164"/>
      <c r="AN87" s="163">
        <f t="shared" ref="AN87:AN92" si="0">SUM(AG87,AT87)</f>
        <v>0</v>
      </c>
      <c r="AO87" s="164"/>
      <c r="AP87" s="164"/>
      <c r="AQ87" s="50"/>
      <c r="AS87" s="60">
        <f>ROUND(SUM($AS$88:$AS$92),2)</f>
        <v>0</v>
      </c>
      <c r="AT87" s="61">
        <f>ROUND(SUM($AV$87:$AW$87),2)</f>
        <v>0</v>
      </c>
      <c r="AU87" s="62" t="e">
        <f>ROUND(SUM($AU$88:$AU$92),5)</f>
        <v>#REF!</v>
      </c>
      <c r="AV87" s="61">
        <f>ROUND($AZ$87*$L$31,2)</f>
        <v>0</v>
      </c>
      <c r="AW87" s="61">
        <f>ROUND($BA$87*$L$32,2)</f>
        <v>0</v>
      </c>
      <c r="AX87" s="61" t="e">
        <f>ROUND($BB$87*$L$31,2)</f>
        <v>#REF!</v>
      </c>
      <c r="AY87" s="61" t="e">
        <f>ROUND($BC$87*$L$32,2)</f>
        <v>#REF!</v>
      </c>
      <c r="AZ87" s="61">
        <f>ROUND(SUM($AZ$88:$AZ$92),2)</f>
        <v>0</v>
      </c>
      <c r="BA87" s="61">
        <f>ROUND(SUM($BA$88:$BA$92),2)</f>
        <v>0</v>
      </c>
      <c r="BB87" s="61" t="e">
        <f>ROUND(SUM($BB$88:$BB$92),2)</f>
        <v>#REF!</v>
      </c>
      <c r="BC87" s="61" t="e">
        <f>ROUND(SUM($BC$88:$BC$92),2)</f>
        <v>#REF!</v>
      </c>
      <c r="BD87" s="63" t="e">
        <f>ROUND(SUM($BD$88:$BD$92),2)</f>
        <v>#REF!</v>
      </c>
      <c r="BS87" s="48" t="s">
        <v>68</v>
      </c>
      <c r="BT87" s="48" t="s">
        <v>69</v>
      </c>
      <c r="BU87" s="64" t="s">
        <v>70</v>
      </c>
      <c r="BV87" s="48" t="s">
        <v>71</v>
      </c>
      <c r="BW87" s="48" t="s">
        <v>72</v>
      </c>
      <c r="BX87" s="48" t="s">
        <v>73</v>
      </c>
    </row>
    <row r="88" spans="1:76" s="65" customFormat="1" ht="28.5" customHeight="1" x14ac:dyDescent="0.3">
      <c r="A88" s="147" t="s">
        <v>763</v>
      </c>
      <c r="B88" s="66"/>
      <c r="C88" s="67"/>
      <c r="D88" s="173" t="s">
        <v>74</v>
      </c>
      <c r="E88" s="174"/>
      <c r="F88" s="174"/>
      <c r="G88" s="174"/>
      <c r="H88" s="174"/>
      <c r="I88" s="67"/>
      <c r="J88" s="173" t="s">
        <v>75</v>
      </c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66">
        <f>'01.1 - SO 01.1 Stavební část'!M30</f>
        <v>0</v>
      </c>
      <c r="AH88" s="167"/>
      <c r="AI88" s="167"/>
      <c r="AJ88" s="167"/>
      <c r="AK88" s="167"/>
      <c r="AL88" s="167"/>
      <c r="AM88" s="167"/>
      <c r="AN88" s="166">
        <f t="shared" si="0"/>
        <v>0</v>
      </c>
      <c r="AO88" s="167"/>
      <c r="AP88" s="167"/>
      <c r="AQ88" s="68"/>
      <c r="AS88" s="69">
        <f>'01.1 - SO 01.1 Stavební část'!$M$28</f>
        <v>0</v>
      </c>
      <c r="AT88" s="70">
        <f>ROUND(SUM($AV$88:$AW$88),2)</f>
        <v>0</v>
      </c>
      <c r="AU88" s="71">
        <f>'01.1 - SO 01.1 Stavební část'!$W$128</f>
        <v>1947.023655</v>
      </c>
      <c r="AV88" s="70">
        <f>'01.1 - SO 01.1 Stavební část'!$M$32</f>
        <v>0</v>
      </c>
      <c r="AW88" s="70">
        <f>'01.1 - SO 01.1 Stavební část'!$M$33</f>
        <v>0</v>
      </c>
      <c r="AX88" s="70">
        <f>'01.1 - SO 01.1 Stavební část'!$M$34</f>
        <v>0</v>
      </c>
      <c r="AY88" s="70">
        <f>'01.1 - SO 01.1 Stavební část'!$M$35</f>
        <v>0</v>
      </c>
      <c r="AZ88" s="70">
        <f>'01.1 - SO 01.1 Stavební část'!$H$32</f>
        <v>0</v>
      </c>
      <c r="BA88" s="70">
        <f>'01.1 - SO 01.1 Stavební část'!$H$33</f>
        <v>0</v>
      </c>
      <c r="BB88" s="70">
        <f>'01.1 - SO 01.1 Stavební část'!$H$34</f>
        <v>0</v>
      </c>
      <c r="BC88" s="70">
        <f>'01.1 - SO 01.1 Stavební část'!$H$35</f>
        <v>0</v>
      </c>
      <c r="BD88" s="72">
        <f>'01.1 - SO 01.1 Stavební část'!$H$36</f>
        <v>0</v>
      </c>
      <c r="BT88" s="65" t="s">
        <v>18</v>
      </c>
      <c r="BV88" s="65" t="s">
        <v>71</v>
      </c>
      <c r="BW88" s="65" t="s">
        <v>76</v>
      </c>
      <c r="BX88" s="65" t="s">
        <v>72</v>
      </c>
    </row>
    <row r="89" spans="1:76" s="65" customFormat="1" ht="28.5" customHeight="1" x14ac:dyDescent="0.3">
      <c r="A89" s="147" t="s">
        <v>763</v>
      </c>
      <c r="B89" s="66"/>
      <c r="C89" s="67"/>
      <c r="D89" s="173" t="s">
        <v>77</v>
      </c>
      <c r="E89" s="174"/>
      <c r="F89" s="174"/>
      <c r="G89" s="174"/>
      <c r="H89" s="174"/>
      <c r="I89" s="67"/>
      <c r="J89" s="173" t="s">
        <v>78</v>
      </c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  <c r="AE89" s="174"/>
      <c r="AF89" s="174"/>
      <c r="AG89" s="166">
        <f>'01.2 - SO 01.2  ZTI'!M30</f>
        <v>0</v>
      </c>
      <c r="AH89" s="167"/>
      <c r="AI89" s="167"/>
      <c r="AJ89" s="167"/>
      <c r="AK89" s="167"/>
      <c r="AL89" s="167"/>
      <c r="AM89" s="167"/>
      <c r="AN89" s="166">
        <f t="shared" si="0"/>
        <v>0</v>
      </c>
      <c r="AO89" s="167"/>
      <c r="AP89" s="167"/>
      <c r="AQ89" s="68"/>
      <c r="AS89" s="69">
        <f>'01.2 - SO 01.2  ZTI'!$M$28</f>
        <v>0</v>
      </c>
      <c r="AT89" s="70">
        <f>ROUND(SUM($AV$89:$AW$89),2)</f>
        <v>0</v>
      </c>
      <c r="AU89" s="71" t="e">
        <f>'01.2 - SO 01.2  ZTI'!$W$118</f>
        <v>#REF!</v>
      </c>
      <c r="AV89" s="70">
        <f>'01.2 - SO 01.2  ZTI'!$M$32</f>
        <v>0</v>
      </c>
      <c r="AW89" s="70">
        <f>'01.2 - SO 01.2  ZTI'!$M$33</f>
        <v>0</v>
      </c>
      <c r="AX89" s="70">
        <f>'01.2 - SO 01.2  ZTI'!$M$34</f>
        <v>0</v>
      </c>
      <c r="AY89" s="70">
        <f>'01.2 - SO 01.2  ZTI'!$M$35</f>
        <v>0</v>
      </c>
      <c r="AZ89" s="70">
        <f>'01.2 - SO 01.2  ZTI'!$H$32</f>
        <v>0</v>
      </c>
      <c r="BA89" s="70">
        <f>'01.2 - SO 01.2  ZTI'!$H$33</f>
        <v>0</v>
      </c>
      <c r="BB89" s="70" t="e">
        <f>'01.2 - SO 01.2  ZTI'!$H$34</f>
        <v>#REF!</v>
      </c>
      <c r="BC89" s="70" t="e">
        <f>'01.2 - SO 01.2  ZTI'!$H$35</f>
        <v>#REF!</v>
      </c>
      <c r="BD89" s="72" t="e">
        <f>'01.2 - SO 01.2  ZTI'!$H$36</f>
        <v>#REF!</v>
      </c>
      <c r="BT89" s="65" t="s">
        <v>18</v>
      </c>
      <c r="BV89" s="65" t="s">
        <v>71</v>
      </c>
      <c r="BW89" s="65" t="s">
        <v>79</v>
      </c>
      <c r="BX89" s="65" t="s">
        <v>72</v>
      </c>
    </row>
    <row r="90" spans="1:76" s="65" customFormat="1" ht="28.5" customHeight="1" x14ac:dyDescent="0.3">
      <c r="A90" s="147" t="s">
        <v>763</v>
      </c>
      <c r="B90" s="66"/>
      <c r="C90" s="67"/>
      <c r="D90" s="173" t="s">
        <v>80</v>
      </c>
      <c r="E90" s="174"/>
      <c r="F90" s="174"/>
      <c r="G90" s="174"/>
      <c r="H90" s="174"/>
      <c r="I90" s="67"/>
      <c r="J90" s="173" t="s">
        <v>81</v>
      </c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4"/>
      <c r="X90" s="174"/>
      <c r="Y90" s="174"/>
      <c r="Z90" s="174"/>
      <c r="AA90" s="174"/>
      <c r="AB90" s="174"/>
      <c r="AC90" s="174"/>
      <c r="AD90" s="174"/>
      <c r="AE90" s="174"/>
      <c r="AF90" s="174"/>
      <c r="AG90" s="166">
        <f>'01.3 - SO 01.3  VZT'!M30</f>
        <v>0</v>
      </c>
      <c r="AH90" s="167"/>
      <c r="AI90" s="167"/>
      <c r="AJ90" s="167"/>
      <c r="AK90" s="167"/>
      <c r="AL90" s="167"/>
      <c r="AM90" s="167"/>
      <c r="AN90" s="166">
        <f t="shared" si="0"/>
        <v>0</v>
      </c>
      <c r="AO90" s="167"/>
      <c r="AP90" s="167"/>
      <c r="AQ90" s="68"/>
      <c r="AS90" s="69">
        <f>'01.3 - SO 01.3  VZT'!$M$28</f>
        <v>0</v>
      </c>
      <c r="AT90" s="70">
        <f>ROUND(SUM($AV$90:$AW$90),2)</f>
        <v>0</v>
      </c>
      <c r="AU90" s="71">
        <f>'01.3 - SO 01.3  VZT'!$W$112</f>
        <v>0</v>
      </c>
      <c r="AV90" s="70">
        <f>'01.3 - SO 01.3  VZT'!$M$32</f>
        <v>0</v>
      </c>
      <c r="AW90" s="70">
        <f>'01.3 - SO 01.3  VZT'!$M$33</f>
        <v>0</v>
      </c>
      <c r="AX90" s="70">
        <f>'01.3 - SO 01.3  VZT'!$M$34</f>
        <v>0</v>
      </c>
      <c r="AY90" s="70">
        <f>'01.3 - SO 01.3  VZT'!$M$35</f>
        <v>0</v>
      </c>
      <c r="AZ90" s="70">
        <f>'01.3 - SO 01.3  VZT'!$H$32</f>
        <v>0</v>
      </c>
      <c r="BA90" s="70">
        <f>'01.3 - SO 01.3  VZT'!$H$33</f>
        <v>0</v>
      </c>
      <c r="BB90" s="70">
        <f>'01.3 - SO 01.3  VZT'!$H$34</f>
        <v>0</v>
      </c>
      <c r="BC90" s="70">
        <f>'01.3 - SO 01.3  VZT'!$H$35</f>
        <v>0</v>
      </c>
      <c r="BD90" s="72">
        <f>'01.3 - SO 01.3  VZT'!$H$36</f>
        <v>0</v>
      </c>
      <c r="BT90" s="65" t="s">
        <v>18</v>
      </c>
      <c r="BV90" s="65" t="s">
        <v>71</v>
      </c>
      <c r="BW90" s="65" t="s">
        <v>82</v>
      </c>
      <c r="BX90" s="65" t="s">
        <v>72</v>
      </c>
    </row>
    <row r="91" spans="1:76" s="65" customFormat="1" ht="28.5" customHeight="1" x14ac:dyDescent="0.3">
      <c r="A91" s="147" t="s">
        <v>763</v>
      </c>
      <c r="B91" s="66"/>
      <c r="C91" s="67"/>
      <c r="D91" s="173" t="s">
        <v>83</v>
      </c>
      <c r="E91" s="174"/>
      <c r="F91" s="174"/>
      <c r="G91" s="174"/>
      <c r="H91" s="174"/>
      <c r="I91" s="67"/>
      <c r="J91" s="173" t="s">
        <v>84</v>
      </c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66">
        <f>'01.6 - SO 01.6 Elektroins...'!M30</f>
        <v>0</v>
      </c>
      <c r="AH91" s="167"/>
      <c r="AI91" s="167"/>
      <c r="AJ91" s="167"/>
      <c r="AK91" s="167"/>
      <c r="AL91" s="167"/>
      <c r="AM91" s="167"/>
      <c r="AN91" s="166">
        <f t="shared" si="0"/>
        <v>0</v>
      </c>
      <c r="AO91" s="167"/>
      <c r="AP91" s="167"/>
      <c r="AQ91" s="68"/>
      <c r="AS91" s="69">
        <f>'01.6 - SO 01.6 Elektroins...'!$M$28</f>
        <v>0</v>
      </c>
      <c r="AT91" s="70">
        <f>ROUND(SUM($AV$91:$AW$91),2)</f>
        <v>0</v>
      </c>
      <c r="AU91" s="71">
        <f>'01.6 - SO 01.6 Elektroins...'!$W$112</f>
        <v>0</v>
      </c>
      <c r="AV91" s="70">
        <f>'01.6 - SO 01.6 Elektroins...'!$M$32</f>
        <v>0</v>
      </c>
      <c r="AW91" s="70">
        <f>'01.6 - SO 01.6 Elektroins...'!$M$33</f>
        <v>0</v>
      </c>
      <c r="AX91" s="70">
        <f>'01.6 - SO 01.6 Elektroins...'!$M$34</f>
        <v>0</v>
      </c>
      <c r="AY91" s="70">
        <f>'01.6 - SO 01.6 Elektroins...'!$M$35</f>
        <v>0</v>
      </c>
      <c r="AZ91" s="70">
        <f>'01.6 - SO 01.6 Elektroins...'!$H$32</f>
        <v>0</v>
      </c>
      <c r="BA91" s="70">
        <f>'01.6 - SO 01.6 Elektroins...'!$H$33</f>
        <v>0</v>
      </c>
      <c r="BB91" s="70">
        <f>'01.6 - SO 01.6 Elektroins...'!$H$34</f>
        <v>0</v>
      </c>
      <c r="BC91" s="70">
        <f>'01.6 - SO 01.6 Elektroins...'!$H$35</f>
        <v>0</v>
      </c>
      <c r="BD91" s="72">
        <f>'01.6 - SO 01.6 Elektroins...'!$H$36</f>
        <v>0</v>
      </c>
      <c r="BT91" s="65" t="s">
        <v>18</v>
      </c>
      <c r="BV91" s="65" t="s">
        <v>71</v>
      </c>
      <c r="BW91" s="65" t="s">
        <v>85</v>
      </c>
      <c r="BX91" s="65" t="s">
        <v>72</v>
      </c>
    </row>
    <row r="92" spans="1:76" s="65" customFormat="1" ht="28.5" customHeight="1" x14ac:dyDescent="0.3">
      <c r="A92" s="147" t="s">
        <v>763</v>
      </c>
      <c r="B92" s="66"/>
      <c r="C92" s="67"/>
      <c r="D92" s="173" t="s">
        <v>86</v>
      </c>
      <c r="E92" s="174"/>
      <c r="F92" s="174"/>
      <c r="G92" s="174"/>
      <c r="H92" s="174"/>
      <c r="I92" s="67"/>
      <c r="J92" s="173" t="s">
        <v>87</v>
      </c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66">
        <f>'101 - VON'!M30</f>
        <v>0</v>
      </c>
      <c r="AH92" s="167"/>
      <c r="AI92" s="167"/>
      <c r="AJ92" s="167"/>
      <c r="AK92" s="167"/>
      <c r="AL92" s="167"/>
      <c r="AM92" s="167"/>
      <c r="AN92" s="166">
        <f t="shared" si="0"/>
        <v>0</v>
      </c>
      <c r="AO92" s="167"/>
      <c r="AP92" s="167"/>
      <c r="AQ92" s="68"/>
      <c r="AS92" s="73">
        <f>'101 - VON'!$M$28</f>
        <v>0</v>
      </c>
      <c r="AT92" s="74">
        <f>ROUND(SUM($AV$92:$AW$92),2)</f>
        <v>0</v>
      </c>
      <c r="AU92" s="75">
        <f>'101 - VON'!$W$111</f>
        <v>0</v>
      </c>
      <c r="AV92" s="74">
        <f>'101 - VON'!$M$32</f>
        <v>0</v>
      </c>
      <c r="AW92" s="74">
        <f>'101 - VON'!$M$33</f>
        <v>0</v>
      </c>
      <c r="AX92" s="74">
        <f>'101 - VON'!$M$34</f>
        <v>0</v>
      </c>
      <c r="AY92" s="74">
        <f>'101 - VON'!$M$35</f>
        <v>0</v>
      </c>
      <c r="AZ92" s="74">
        <f>'101 - VON'!$H$32</f>
        <v>0</v>
      </c>
      <c r="BA92" s="74">
        <f>'101 - VON'!$H$33</f>
        <v>0</v>
      </c>
      <c r="BB92" s="74">
        <f>'101 - VON'!$H$34</f>
        <v>0</v>
      </c>
      <c r="BC92" s="74">
        <f>'101 - VON'!$H$35</f>
        <v>0</v>
      </c>
      <c r="BD92" s="76">
        <f>'101 - VON'!$H$36</f>
        <v>0</v>
      </c>
      <c r="BT92" s="65" t="s">
        <v>18</v>
      </c>
      <c r="BV92" s="65" t="s">
        <v>71</v>
      </c>
      <c r="BW92" s="65" t="s">
        <v>88</v>
      </c>
      <c r="BX92" s="65" t="s">
        <v>72</v>
      </c>
    </row>
    <row r="93" spans="1:76" ht="14.25" customHeight="1" x14ac:dyDescent="0.3">
      <c r="B93" s="10"/>
      <c r="AQ93" s="11"/>
      <c r="AR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</row>
    <row r="94" spans="1:76" s="6" customFormat="1" ht="30.75" customHeight="1" x14ac:dyDescent="0.3">
      <c r="B94" s="19"/>
      <c r="C94" s="59" t="s">
        <v>89</v>
      </c>
      <c r="AG94" s="163">
        <v>0</v>
      </c>
      <c r="AH94" s="165"/>
      <c r="AI94" s="165"/>
      <c r="AJ94" s="165"/>
      <c r="AK94" s="165"/>
      <c r="AL94" s="165"/>
      <c r="AM94" s="165"/>
      <c r="AN94" s="163">
        <v>0</v>
      </c>
      <c r="AO94" s="165"/>
      <c r="AP94" s="165"/>
      <c r="AQ94" s="20"/>
      <c r="AS94" s="54" t="s">
        <v>90</v>
      </c>
      <c r="AT94" s="55" t="s">
        <v>91</v>
      </c>
      <c r="AU94" s="55" t="s">
        <v>33</v>
      </c>
      <c r="AV94" s="56" t="s">
        <v>56</v>
      </c>
      <c r="AW94" s="57"/>
    </row>
    <row r="95" spans="1:76" s="6" customFormat="1" ht="12" customHeight="1" x14ac:dyDescent="0.3">
      <c r="B95" s="19"/>
      <c r="AQ95" s="20"/>
      <c r="AS95" s="32"/>
      <c r="AT95" s="32"/>
      <c r="AU95" s="32"/>
      <c r="AV95" s="32"/>
    </row>
    <row r="96" spans="1:76" s="6" customFormat="1" ht="30.75" customHeight="1" x14ac:dyDescent="0.3">
      <c r="B96" s="19"/>
      <c r="C96" s="77" t="s">
        <v>92</v>
      </c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159">
        <f>AG94+AG87</f>
        <v>0</v>
      </c>
      <c r="AH96" s="160"/>
      <c r="AI96" s="160"/>
      <c r="AJ96" s="160"/>
      <c r="AK96" s="160"/>
      <c r="AL96" s="160"/>
      <c r="AM96" s="160"/>
      <c r="AN96" s="159">
        <f>AN94+AN87</f>
        <v>0</v>
      </c>
      <c r="AO96" s="160"/>
      <c r="AP96" s="160"/>
      <c r="AQ96" s="20"/>
    </row>
    <row r="97" spans="2:43" s="6" customFormat="1" ht="7.5" customHeight="1" x14ac:dyDescent="0.3"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2"/>
    </row>
  </sheetData>
  <mergeCells count="61">
    <mergeCell ref="E23:AN23"/>
    <mergeCell ref="AK26:AO26"/>
    <mergeCell ref="AK27:AO27"/>
    <mergeCell ref="AK29:AO29"/>
    <mergeCell ref="C2:AP2"/>
    <mergeCell ref="C4:AP4"/>
    <mergeCell ref="K5:AO5"/>
    <mergeCell ref="K6:AO6"/>
    <mergeCell ref="L31:O31"/>
    <mergeCell ref="W31:AE31"/>
    <mergeCell ref="AK31:AO31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AM82:AP82"/>
    <mergeCell ref="AS82:AT84"/>
    <mergeCell ref="AM83:AP83"/>
    <mergeCell ref="L35:O35"/>
    <mergeCell ref="W35:AE35"/>
    <mergeCell ref="AK35:AO35"/>
    <mergeCell ref="X37:AB37"/>
    <mergeCell ref="AK37:AO37"/>
    <mergeCell ref="D88:H88"/>
    <mergeCell ref="J88:AF88"/>
    <mergeCell ref="C85:G85"/>
    <mergeCell ref="I85:AF85"/>
    <mergeCell ref="AG85:AM85"/>
    <mergeCell ref="D90:H90"/>
    <mergeCell ref="J90:AF90"/>
    <mergeCell ref="AN89:AP89"/>
    <mergeCell ref="AG89:AM89"/>
    <mergeCell ref="D89:H89"/>
    <mergeCell ref="J89:AF89"/>
    <mergeCell ref="D92:H92"/>
    <mergeCell ref="J92:AF92"/>
    <mergeCell ref="AN91:AP91"/>
    <mergeCell ref="AG91:AM91"/>
    <mergeCell ref="D91:H91"/>
    <mergeCell ref="J91:AF91"/>
    <mergeCell ref="AG96:AM96"/>
    <mergeCell ref="AN96:AP96"/>
    <mergeCell ref="AR2:BE2"/>
    <mergeCell ref="AG87:AM87"/>
    <mergeCell ref="AN87:AP87"/>
    <mergeCell ref="AG94:AM94"/>
    <mergeCell ref="AN94:AP94"/>
    <mergeCell ref="AN92:AP92"/>
    <mergeCell ref="AG92:AM92"/>
    <mergeCell ref="AN90:AP90"/>
    <mergeCell ref="AG90:AM90"/>
    <mergeCell ref="AN88:AP88"/>
    <mergeCell ref="AG88:AM88"/>
    <mergeCell ref="AN85:AP85"/>
    <mergeCell ref="C76:AP76"/>
    <mergeCell ref="L78:AO78"/>
  </mergeCells>
  <phoneticPr fontId="0" type="noConversion"/>
  <hyperlinks>
    <hyperlink ref="K1:S1" location="C2" tooltip="Souhrnný list stavby" display="1) Souhrnný list stavby"/>
    <hyperlink ref="W1:AF1" location="C87" tooltip="Rekapitulace objektů" display="2) Rekapitulace objektů"/>
    <hyperlink ref="A92" location="'101 - VON'!C2" tooltip="101 - VON" display="/"/>
    <hyperlink ref="A91" location="'01.6 - SO 01.6 Elektroins...'!C2" tooltip="01.6 - SO 01.6 Elektroins..." display="/"/>
    <hyperlink ref="A90" location="'01.3 - SO 01.3  VZT'!C2" tooltip="01.3 - SO 01.3  VZT" display="/"/>
    <hyperlink ref="A89" location="'01.2 - SO 01.2  ZTI'!C2" tooltip="01.2 - SO 01.2  ZTI" display="/"/>
    <hyperlink ref="A88" location="'01.1 - SO 01.1 Stavební část'!C2" tooltip="01.1 - SO 01.1 Stavební část" display="/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verticalDpi="0" r:id="rId1"/>
  <headerFooter alignWithMargins="0"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04"/>
  <sheetViews>
    <sheetView showGridLines="0" topLeftCell="A10" zoomScale="85" zoomScaleNormal="85" workbookViewId="0">
      <selection activeCell="M32" sqref="M32:P32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7" width="11.1640625" style="2" customWidth="1"/>
    <col min="8" max="8" width="12.5" style="2" customWidth="1"/>
    <col min="9" max="9" width="7" style="2" customWidth="1"/>
    <col min="10" max="10" width="5.1640625" style="2" customWidth="1"/>
    <col min="11" max="11" width="11.5" style="2" customWidth="1"/>
    <col min="12" max="12" width="12" style="2" customWidth="1"/>
    <col min="13" max="14" width="6" style="2" customWidth="1"/>
    <col min="15" max="15" width="2" style="2" customWidth="1"/>
    <col min="16" max="16" width="12.5" style="2" customWidth="1"/>
    <col min="17" max="17" width="4.1640625" style="2" customWidth="1"/>
    <col min="18" max="18" width="1.6640625" style="2" customWidth="1"/>
    <col min="19" max="19" width="8.1640625" style="2" customWidth="1"/>
    <col min="20" max="20" width="29.6640625" style="2" hidden="1" customWidth="1"/>
    <col min="21" max="21" width="16.33203125" style="2" hidden="1" customWidth="1"/>
    <col min="22" max="22" width="12.33203125" style="2" hidden="1" customWidth="1"/>
    <col min="23" max="23" width="16.33203125" style="2" hidden="1" customWidth="1"/>
    <col min="24" max="24" width="12.1640625" style="2" hidden="1" customWidth="1"/>
    <col min="25" max="25" width="15" style="2" hidden="1" customWidth="1"/>
    <col min="26" max="26" width="11" style="2" hidden="1" customWidth="1"/>
    <col min="27" max="27" width="15" style="2" hidden="1" customWidth="1"/>
    <col min="28" max="28" width="16.33203125" style="2" hidden="1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4" width="10.5" style="2" hidden="1" customWidth="1"/>
    <col min="65" max="16384" width="10.5" style="1"/>
  </cols>
  <sheetData>
    <row r="1" spans="1:256" s="3" customFormat="1" ht="22.5" customHeight="1" x14ac:dyDescent="0.3">
      <c r="A1" s="152"/>
      <c r="B1" s="149"/>
      <c r="C1" s="149"/>
      <c r="D1" s="150" t="s">
        <v>1</v>
      </c>
      <c r="E1" s="149"/>
      <c r="F1" s="151" t="s">
        <v>764</v>
      </c>
      <c r="G1" s="151"/>
      <c r="H1" s="192" t="s">
        <v>765</v>
      </c>
      <c r="I1" s="192"/>
      <c r="J1" s="192"/>
      <c r="K1" s="192"/>
      <c r="L1" s="151" t="s">
        <v>766</v>
      </c>
      <c r="M1" s="149"/>
      <c r="N1" s="149"/>
      <c r="O1" s="150" t="s">
        <v>93</v>
      </c>
      <c r="P1" s="149"/>
      <c r="Q1" s="149"/>
      <c r="R1" s="149"/>
      <c r="S1" s="151" t="s">
        <v>767</v>
      </c>
      <c r="T1" s="151"/>
      <c r="U1" s="152"/>
      <c r="V1" s="152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C2" s="190" t="s">
        <v>4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S2" s="161" t="s">
        <v>5</v>
      </c>
      <c r="T2" s="162"/>
      <c r="U2" s="162"/>
      <c r="V2" s="162"/>
      <c r="W2" s="162"/>
      <c r="X2" s="162"/>
      <c r="Y2" s="162"/>
      <c r="Z2" s="162"/>
      <c r="AA2" s="162"/>
      <c r="AB2" s="162"/>
      <c r="AC2" s="162"/>
      <c r="AT2" s="2" t="s">
        <v>76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AT3" s="2" t="s">
        <v>94</v>
      </c>
    </row>
    <row r="4" spans="1:256" s="2" customFormat="1" ht="37.5" customHeight="1" x14ac:dyDescent="0.3">
      <c r="B4" s="10"/>
      <c r="C4" s="171" t="s">
        <v>95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1"/>
      <c r="T4" s="12" t="s">
        <v>10</v>
      </c>
      <c r="AT4" s="2" t="s">
        <v>3</v>
      </c>
    </row>
    <row r="5" spans="1:256" s="2" customFormat="1" ht="7.5" customHeight="1" x14ac:dyDescent="0.3">
      <c r="B5" s="10"/>
      <c r="R5" s="11"/>
    </row>
    <row r="6" spans="1:256" s="2" customFormat="1" ht="26.25" customHeight="1" x14ac:dyDescent="0.3">
      <c r="B6" s="10"/>
      <c r="D6" s="16" t="s">
        <v>14</v>
      </c>
      <c r="F6" s="220" t="str">
        <f>'Rekapitulace stavby'!$K$6</f>
        <v xml:space="preserve">MŠ Spojenců 2170/44 - Rozvody ZTI II. Etapa I. část - třídní pavilon </v>
      </c>
      <c r="G6" s="162"/>
      <c r="H6" s="162"/>
      <c r="I6" s="162"/>
      <c r="J6" s="162"/>
      <c r="K6" s="162"/>
      <c r="L6" s="162"/>
      <c r="M6" s="162"/>
      <c r="N6" s="162"/>
      <c r="O6" s="162"/>
      <c r="P6" s="162"/>
      <c r="R6" s="11"/>
    </row>
    <row r="7" spans="1:256" s="6" customFormat="1" ht="33.75" customHeight="1" x14ac:dyDescent="0.3">
      <c r="B7" s="19"/>
      <c r="D7" s="15" t="s">
        <v>96</v>
      </c>
      <c r="F7" s="191" t="s">
        <v>97</v>
      </c>
      <c r="G7" s="165"/>
      <c r="H7" s="165"/>
      <c r="I7" s="165"/>
      <c r="J7" s="165"/>
      <c r="K7" s="165"/>
      <c r="L7" s="165"/>
      <c r="M7" s="165"/>
      <c r="N7" s="165"/>
      <c r="O7" s="165"/>
      <c r="P7" s="165"/>
      <c r="R7" s="20"/>
    </row>
    <row r="8" spans="1:256" s="6" customFormat="1" ht="15" customHeight="1" x14ac:dyDescent="0.3">
      <c r="B8" s="19"/>
      <c r="D8" s="16" t="s">
        <v>16</v>
      </c>
      <c r="F8" s="14"/>
      <c r="M8" s="16" t="s">
        <v>17</v>
      </c>
      <c r="O8" s="14"/>
      <c r="R8" s="20"/>
    </row>
    <row r="9" spans="1:256" s="6" customFormat="1" ht="15" customHeight="1" x14ac:dyDescent="0.3">
      <c r="B9" s="19"/>
      <c r="D9" s="16" t="s">
        <v>19</v>
      </c>
      <c r="F9" s="14" t="s">
        <v>20</v>
      </c>
      <c r="M9" s="16" t="s">
        <v>21</v>
      </c>
      <c r="O9" s="216"/>
      <c r="P9" s="165"/>
      <c r="R9" s="20"/>
    </row>
    <row r="10" spans="1:256" s="6" customFormat="1" ht="12" customHeight="1" x14ac:dyDescent="0.3">
      <c r="B10" s="19"/>
      <c r="R10" s="20"/>
    </row>
    <row r="11" spans="1:256" s="6" customFormat="1" ht="15" customHeight="1" x14ac:dyDescent="0.3">
      <c r="B11" s="19"/>
      <c r="D11" s="16" t="s">
        <v>22</v>
      </c>
      <c r="M11" s="16" t="s">
        <v>23</v>
      </c>
      <c r="O11" s="176" t="str">
        <f>IF('Rekapitulace stavby'!$AN$10="","",'Rekapitulace stavby'!$AN$10)</f>
        <v/>
      </c>
      <c r="P11" s="165"/>
      <c r="R11" s="20"/>
    </row>
    <row r="12" spans="1:256" s="6" customFormat="1" ht="18.75" customHeight="1" x14ac:dyDescent="0.3">
      <c r="B12" s="19"/>
      <c r="E12" s="14" t="str">
        <f>IF('Rekapitulace stavby'!$E$11="","",'Rekapitulace stavby'!$E$11)</f>
        <v xml:space="preserve"> </v>
      </c>
      <c r="M12" s="16" t="s">
        <v>24</v>
      </c>
      <c r="O12" s="176" t="str">
        <f>IF('Rekapitulace stavby'!$AN$11="","",'Rekapitulace stavby'!$AN$11)</f>
        <v/>
      </c>
      <c r="P12" s="165"/>
      <c r="R12" s="20"/>
    </row>
    <row r="13" spans="1:256" s="6" customFormat="1" ht="7.5" customHeight="1" x14ac:dyDescent="0.3">
      <c r="B13" s="19"/>
      <c r="R13" s="20"/>
    </row>
    <row r="14" spans="1:256" s="6" customFormat="1" ht="15" customHeight="1" x14ac:dyDescent="0.3">
      <c r="B14" s="19"/>
      <c r="D14" s="16" t="s">
        <v>25</v>
      </c>
      <c r="M14" s="16" t="s">
        <v>23</v>
      </c>
      <c r="O14" s="176" t="str">
        <f>IF('Rekapitulace stavby'!$AN$13="","",'Rekapitulace stavby'!$AN$13)</f>
        <v/>
      </c>
      <c r="P14" s="165"/>
      <c r="R14" s="20"/>
    </row>
    <row r="15" spans="1:256" s="6" customFormat="1" ht="18.75" customHeight="1" x14ac:dyDescent="0.3">
      <c r="B15" s="19"/>
      <c r="E15" s="14" t="str">
        <f>IF('Rekapitulace stavby'!$E$14="","",'Rekapitulace stavby'!$E$14)</f>
        <v xml:space="preserve"> </v>
      </c>
      <c r="M15" s="16" t="s">
        <v>24</v>
      </c>
      <c r="O15" s="176" t="str">
        <f>IF('Rekapitulace stavby'!$AN$14="","",'Rekapitulace stavby'!$AN$14)</f>
        <v/>
      </c>
      <c r="P15" s="165"/>
      <c r="R15" s="20"/>
    </row>
    <row r="16" spans="1:256" s="6" customFormat="1" ht="7.5" customHeight="1" x14ac:dyDescent="0.3">
      <c r="B16" s="19"/>
      <c r="R16" s="20"/>
    </row>
    <row r="17" spans="2:18" s="6" customFormat="1" ht="15" customHeight="1" x14ac:dyDescent="0.3">
      <c r="B17" s="19"/>
      <c r="D17" s="16" t="s">
        <v>26</v>
      </c>
      <c r="M17" s="16" t="s">
        <v>23</v>
      </c>
      <c r="O17" s="176" t="str">
        <f>IF('Rekapitulace stavby'!$AN$16="","",'Rekapitulace stavby'!$AN$16)</f>
        <v/>
      </c>
      <c r="P17" s="165"/>
      <c r="R17" s="20"/>
    </row>
    <row r="18" spans="2:18" s="6" customFormat="1" ht="18.75" customHeight="1" x14ac:dyDescent="0.3">
      <c r="B18" s="19"/>
      <c r="E18" s="14" t="str">
        <f>IF('Rekapitulace stavby'!$E$17="","",'Rekapitulace stavby'!$E$17)</f>
        <v xml:space="preserve"> </v>
      </c>
      <c r="M18" s="16" t="s">
        <v>24</v>
      </c>
      <c r="O18" s="176" t="str">
        <f>IF('Rekapitulace stavby'!$AN$17="","",'Rekapitulace stavby'!$AN$17)</f>
        <v/>
      </c>
      <c r="P18" s="165"/>
      <c r="R18" s="20"/>
    </row>
    <row r="19" spans="2:18" s="6" customFormat="1" ht="7.5" customHeight="1" x14ac:dyDescent="0.3">
      <c r="B19" s="19"/>
      <c r="R19" s="20"/>
    </row>
    <row r="20" spans="2:18" s="6" customFormat="1" ht="15" customHeight="1" x14ac:dyDescent="0.3">
      <c r="B20" s="19"/>
      <c r="D20" s="16" t="s">
        <v>28</v>
      </c>
      <c r="M20" s="16" t="s">
        <v>23</v>
      </c>
      <c r="O20" s="176" t="str">
        <f>IF('Rekapitulace stavby'!$AN$19="","",'Rekapitulace stavby'!$AN$19)</f>
        <v/>
      </c>
      <c r="P20" s="165"/>
      <c r="R20" s="20"/>
    </row>
    <row r="21" spans="2:18" s="6" customFormat="1" ht="18.75" customHeight="1" x14ac:dyDescent="0.3">
      <c r="B21" s="19"/>
      <c r="E21" s="14" t="str">
        <f>IF('Rekapitulace stavby'!$E$20="","",'Rekapitulace stavby'!$E$20)</f>
        <v xml:space="preserve"> </v>
      </c>
      <c r="M21" s="16" t="s">
        <v>24</v>
      </c>
      <c r="O21" s="176" t="str">
        <f>IF('Rekapitulace stavby'!$AN$20="","",'Rekapitulace stavby'!$AN$20)</f>
        <v/>
      </c>
      <c r="P21" s="165"/>
      <c r="R21" s="20"/>
    </row>
    <row r="22" spans="2:18" s="6" customFormat="1" ht="7.5" customHeight="1" x14ac:dyDescent="0.3">
      <c r="B22" s="19"/>
      <c r="R22" s="20"/>
    </row>
    <row r="23" spans="2:18" s="6" customFormat="1" ht="15" customHeight="1" x14ac:dyDescent="0.3">
      <c r="B23" s="19"/>
      <c r="D23" s="16" t="s">
        <v>29</v>
      </c>
      <c r="R23" s="20"/>
    </row>
    <row r="24" spans="2:18" s="78" customFormat="1" ht="15.75" customHeight="1" x14ac:dyDescent="0.3">
      <c r="B24" s="79"/>
      <c r="E24" s="186"/>
      <c r="F24" s="228"/>
      <c r="G24" s="228"/>
      <c r="H24" s="228"/>
      <c r="I24" s="228"/>
      <c r="J24" s="228"/>
      <c r="K24" s="228"/>
      <c r="L24" s="228"/>
      <c r="R24" s="80"/>
    </row>
    <row r="25" spans="2:18" s="6" customFormat="1" ht="7.5" customHeight="1" x14ac:dyDescent="0.3">
      <c r="B25" s="19"/>
      <c r="R25" s="20"/>
    </row>
    <row r="26" spans="2:18" s="6" customFormat="1" ht="7.5" customHeight="1" x14ac:dyDescent="0.3">
      <c r="B26" s="1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R26" s="20"/>
    </row>
    <row r="27" spans="2:18" s="6" customFormat="1" ht="15" customHeight="1" x14ac:dyDescent="0.3">
      <c r="B27" s="19"/>
      <c r="D27" s="81" t="s">
        <v>98</v>
      </c>
      <c r="M27" s="187">
        <f>N88</f>
        <v>0</v>
      </c>
      <c r="N27" s="165"/>
      <c r="O27" s="165"/>
      <c r="P27" s="165"/>
      <c r="R27" s="20"/>
    </row>
    <row r="28" spans="2:18" s="6" customFormat="1" ht="15" customHeight="1" x14ac:dyDescent="0.3">
      <c r="B28" s="19"/>
      <c r="D28" s="18" t="s">
        <v>99</v>
      </c>
      <c r="M28" s="187">
        <f>N109</f>
        <v>0</v>
      </c>
      <c r="N28" s="165"/>
      <c r="O28" s="165"/>
      <c r="P28" s="165"/>
      <c r="R28" s="20"/>
    </row>
    <row r="29" spans="2:18" s="6" customFormat="1" ht="7.5" customHeight="1" x14ac:dyDescent="0.3">
      <c r="B29" s="19"/>
      <c r="R29" s="20"/>
    </row>
    <row r="30" spans="2:18" s="6" customFormat="1" ht="26.25" customHeight="1" x14ac:dyDescent="0.3">
      <c r="B30" s="19"/>
      <c r="D30" s="82" t="s">
        <v>32</v>
      </c>
      <c r="M30" s="226">
        <f>M27+M28</f>
        <v>0</v>
      </c>
      <c r="N30" s="165"/>
      <c r="O30" s="165"/>
      <c r="P30" s="165"/>
      <c r="R30" s="20"/>
    </row>
    <row r="31" spans="2:18" s="6" customFormat="1" ht="7.5" customHeight="1" x14ac:dyDescent="0.3">
      <c r="B31" s="1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R31" s="20"/>
    </row>
    <row r="32" spans="2:18" s="6" customFormat="1" ht="15" customHeight="1" x14ac:dyDescent="0.3">
      <c r="B32" s="19"/>
      <c r="D32" s="24" t="s">
        <v>33</v>
      </c>
      <c r="E32" s="24" t="s">
        <v>34</v>
      </c>
      <c r="F32" s="83">
        <v>0.21</v>
      </c>
      <c r="G32" s="84" t="s">
        <v>35</v>
      </c>
      <c r="H32" s="225">
        <f>M30</f>
        <v>0</v>
      </c>
      <c r="I32" s="165"/>
      <c r="J32" s="165"/>
      <c r="M32" s="225">
        <f>H32*F32</f>
        <v>0</v>
      </c>
      <c r="N32" s="227"/>
      <c r="O32" s="227"/>
      <c r="P32" s="227"/>
      <c r="R32" s="20"/>
    </row>
    <row r="33" spans="2:18" s="6" customFormat="1" ht="15" customHeight="1" x14ac:dyDescent="0.3">
      <c r="B33" s="19"/>
      <c r="E33" s="24" t="s">
        <v>36</v>
      </c>
      <c r="F33" s="83">
        <v>0.15</v>
      </c>
      <c r="G33" s="84" t="s">
        <v>35</v>
      </c>
      <c r="H33" s="225">
        <v>0</v>
      </c>
      <c r="I33" s="165"/>
      <c r="J33" s="165"/>
      <c r="M33" s="225">
        <v>0</v>
      </c>
      <c r="N33" s="165"/>
      <c r="O33" s="165"/>
      <c r="P33" s="165"/>
      <c r="R33" s="20"/>
    </row>
    <row r="34" spans="2:18" s="6" customFormat="1" ht="15" hidden="1" customHeight="1" x14ac:dyDescent="0.3">
      <c r="B34" s="19"/>
      <c r="E34" s="24" t="s">
        <v>37</v>
      </c>
      <c r="F34" s="83">
        <v>0.21</v>
      </c>
      <c r="G34" s="84" t="s">
        <v>35</v>
      </c>
      <c r="H34" s="225">
        <f>ROUND((SUM($BG$109:$BG$110)+SUM($BG$128:$BG$403)),2)</f>
        <v>0</v>
      </c>
      <c r="I34" s="165"/>
      <c r="J34" s="165"/>
      <c r="M34" s="225">
        <v>0</v>
      </c>
      <c r="N34" s="165"/>
      <c r="O34" s="165"/>
      <c r="P34" s="165"/>
      <c r="R34" s="20"/>
    </row>
    <row r="35" spans="2:18" s="6" customFormat="1" ht="15" hidden="1" customHeight="1" x14ac:dyDescent="0.3">
      <c r="B35" s="19"/>
      <c r="E35" s="24" t="s">
        <v>38</v>
      </c>
      <c r="F35" s="83">
        <v>0.15</v>
      </c>
      <c r="G35" s="84" t="s">
        <v>35</v>
      </c>
      <c r="H35" s="225">
        <f>ROUND((SUM($BH$109:$BH$110)+SUM($BH$128:$BH$403)),2)</f>
        <v>0</v>
      </c>
      <c r="I35" s="165"/>
      <c r="J35" s="165"/>
      <c r="M35" s="225">
        <v>0</v>
      </c>
      <c r="N35" s="165"/>
      <c r="O35" s="165"/>
      <c r="P35" s="165"/>
      <c r="R35" s="20"/>
    </row>
    <row r="36" spans="2:18" s="6" customFormat="1" ht="15" hidden="1" customHeight="1" x14ac:dyDescent="0.3">
      <c r="B36" s="19"/>
      <c r="E36" s="24" t="s">
        <v>39</v>
      </c>
      <c r="F36" s="83">
        <v>0</v>
      </c>
      <c r="G36" s="84" t="s">
        <v>35</v>
      </c>
      <c r="H36" s="225">
        <f>ROUND((SUM($BI$109:$BI$110)+SUM($BI$128:$BI$403)),2)</f>
        <v>0</v>
      </c>
      <c r="I36" s="165"/>
      <c r="J36" s="165"/>
      <c r="M36" s="225">
        <v>0</v>
      </c>
      <c r="N36" s="165"/>
      <c r="O36" s="165"/>
      <c r="P36" s="165"/>
      <c r="R36" s="20"/>
    </row>
    <row r="37" spans="2:18" s="6" customFormat="1" ht="7.5" customHeight="1" x14ac:dyDescent="0.3">
      <c r="B37" s="19"/>
      <c r="R37" s="20"/>
    </row>
    <row r="38" spans="2:18" s="6" customFormat="1" ht="26.25" customHeight="1" x14ac:dyDescent="0.3">
      <c r="B38" s="19"/>
      <c r="C38" s="27"/>
      <c r="D38" s="28" t="s">
        <v>40</v>
      </c>
      <c r="E38" s="29"/>
      <c r="F38" s="29"/>
      <c r="G38" s="85" t="s">
        <v>41</v>
      </c>
      <c r="H38" s="30" t="s">
        <v>42</v>
      </c>
      <c r="I38" s="29"/>
      <c r="J38" s="29"/>
      <c r="K38" s="29"/>
      <c r="L38" s="184">
        <f>M32+M30</f>
        <v>0</v>
      </c>
      <c r="M38" s="169"/>
      <c r="N38" s="169"/>
      <c r="O38" s="169"/>
      <c r="P38" s="170"/>
      <c r="Q38" s="27"/>
      <c r="R38" s="20"/>
    </row>
    <row r="39" spans="2:18" s="6" customFormat="1" ht="15" customHeight="1" x14ac:dyDescent="0.3">
      <c r="B39" s="19"/>
      <c r="R39" s="20"/>
    </row>
    <row r="40" spans="2:18" s="6" customFormat="1" ht="15" customHeight="1" x14ac:dyDescent="0.3">
      <c r="B40" s="19"/>
      <c r="R40" s="20"/>
    </row>
    <row r="41" spans="2:18" ht="14.25" customHeight="1" x14ac:dyDescent="0.3">
      <c r="B41" s="10"/>
      <c r="R41" s="11"/>
    </row>
    <row r="42" spans="2:18" ht="14.25" customHeight="1" x14ac:dyDescent="0.3">
      <c r="B42" s="10"/>
      <c r="R42" s="11"/>
    </row>
    <row r="43" spans="2:18" ht="14.25" customHeight="1" x14ac:dyDescent="0.3">
      <c r="B43" s="10"/>
      <c r="R43" s="11"/>
    </row>
    <row r="44" spans="2:18" ht="14.25" customHeight="1" x14ac:dyDescent="0.3">
      <c r="B44" s="10"/>
      <c r="R44" s="11"/>
    </row>
    <row r="45" spans="2:18" ht="14.25" customHeight="1" x14ac:dyDescent="0.3">
      <c r="B45" s="10"/>
      <c r="R45" s="11"/>
    </row>
    <row r="46" spans="2:18" ht="14.25" customHeight="1" x14ac:dyDescent="0.3">
      <c r="B46" s="10"/>
      <c r="R46" s="11"/>
    </row>
    <row r="47" spans="2:18" ht="14.25" customHeight="1" x14ac:dyDescent="0.3">
      <c r="B47" s="10"/>
      <c r="R47" s="11"/>
    </row>
    <row r="48" spans="2:18" ht="14.25" customHeight="1" x14ac:dyDescent="0.3">
      <c r="B48" s="10"/>
      <c r="R48" s="11"/>
    </row>
    <row r="49" spans="2:18" ht="14.25" customHeight="1" x14ac:dyDescent="0.3">
      <c r="B49" s="10"/>
      <c r="R49" s="11"/>
    </row>
    <row r="50" spans="2:18" s="6" customFormat="1" ht="15.75" customHeight="1" x14ac:dyDescent="0.3">
      <c r="B50" s="19"/>
      <c r="D50" s="31" t="s">
        <v>43</v>
      </c>
      <c r="E50" s="32"/>
      <c r="F50" s="32"/>
      <c r="G50" s="32"/>
      <c r="H50" s="33"/>
      <c r="J50" s="31" t="s">
        <v>44</v>
      </c>
      <c r="K50" s="32"/>
      <c r="L50" s="32"/>
      <c r="M50" s="32"/>
      <c r="N50" s="32"/>
      <c r="O50" s="32"/>
      <c r="P50" s="33"/>
      <c r="R50" s="20"/>
    </row>
    <row r="51" spans="2:18" ht="14.25" customHeight="1" x14ac:dyDescent="0.3">
      <c r="B51" s="10"/>
      <c r="D51" s="34"/>
      <c r="H51" s="35"/>
      <c r="J51" s="34"/>
      <c r="P51" s="35"/>
      <c r="R51" s="11"/>
    </row>
    <row r="52" spans="2:18" ht="14.25" customHeight="1" x14ac:dyDescent="0.3">
      <c r="B52" s="10"/>
      <c r="D52" s="34"/>
      <c r="H52" s="35"/>
      <c r="J52" s="34"/>
      <c r="P52" s="35"/>
      <c r="R52" s="11"/>
    </row>
    <row r="53" spans="2:18" ht="14.25" customHeight="1" x14ac:dyDescent="0.3">
      <c r="B53" s="10"/>
      <c r="D53" s="34"/>
      <c r="H53" s="35"/>
      <c r="J53" s="34"/>
      <c r="P53" s="35"/>
      <c r="R53" s="11"/>
    </row>
    <row r="54" spans="2:18" ht="14.25" customHeight="1" x14ac:dyDescent="0.3">
      <c r="B54" s="10"/>
      <c r="D54" s="34"/>
      <c r="H54" s="35"/>
      <c r="J54" s="34"/>
      <c r="P54" s="35"/>
      <c r="R54" s="11"/>
    </row>
    <row r="55" spans="2:18" ht="14.25" customHeight="1" x14ac:dyDescent="0.3">
      <c r="B55" s="10"/>
      <c r="D55" s="34"/>
      <c r="H55" s="35"/>
      <c r="J55" s="34"/>
      <c r="P55" s="35"/>
      <c r="R55" s="11"/>
    </row>
    <row r="56" spans="2:18" ht="14.25" customHeight="1" x14ac:dyDescent="0.3">
      <c r="B56" s="10"/>
      <c r="D56" s="34"/>
      <c r="H56" s="35"/>
      <c r="J56" s="34"/>
      <c r="P56" s="35"/>
      <c r="R56" s="11"/>
    </row>
    <row r="57" spans="2:18" ht="14.25" customHeight="1" x14ac:dyDescent="0.3">
      <c r="B57" s="10"/>
      <c r="D57" s="34"/>
      <c r="H57" s="35"/>
      <c r="J57" s="34"/>
      <c r="P57" s="35"/>
      <c r="R57" s="11"/>
    </row>
    <row r="58" spans="2:18" ht="14.25" customHeight="1" x14ac:dyDescent="0.3">
      <c r="B58" s="10"/>
      <c r="D58" s="34"/>
      <c r="H58" s="35"/>
      <c r="J58" s="34"/>
      <c r="P58" s="35"/>
      <c r="R58" s="11"/>
    </row>
    <row r="59" spans="2:18" s="6" customFormat="1" ht="15.75" customHeight="1" x14ac:dyDescent="0.3">
      <c r="B59" s="19"/>
      <c r="D59" s="36" t="s">
        <v>45</v>
      </c>
      <c r="E59" s="37"/>
      <c r="F59" s="37"/>
      <c r="G59" s="38" t="s">
        <v>46</v>
      </c>
      <c r="H59" s="39"/>
      <c r="J59" s="36" t="s">
        <v>45</v>
      </c>
      <c r="K59" s="37"/>
      <c r="L59" s="37"/>
      <c r="M59" s="37"/>
      <c r="N59" s="38" t="s">
        <v>46</v>
      </c>
      <c r="O59" s="37"/>
      <c r="P59" s="39"/>
      <c r="R59" s="20"/>
    </row>
    <row r="60" spans="2:18" ht="14.25" customHeight="1" x14ac:dyDescent="0.3">
      <c r="B60" s="10"/>
      <c r="R60" s="11"/>
    </row>
    <row r="61" spans="2:18" s="6" customFormat="1" ht="15.75" customHeight="1" x14ac:dyDescent="0.3">
      <c r="B61" s="19"/>
      <c r="D61" s="31" t="s">
        <v>47</v>
      </c>
      <c r="E61" s="32"/>
      <c r="F61" s="32"/>
      <c r="G61" s="32"/>
      <c r="H61" s="33"/>
      <c r="J61" s="31" t="s">
        <v>48</v>
      </c>
      <c r="K61" s="32"/>
      <c r="L61" s="32"/>
      <c r="M61" s="32"/>
      <c r="N61" s="32"/>
      <c r="O61" s="32"/>
      <c r="P61" s="33"/>
      <c r="R61" s="20"/>
    </row>
    <row r="62" spans="2:18" ht="14.25" customHeight="1" x14ac:dyDescent="0.3">
      <c r="B62" s="10"/>
      <c r="D62" s="34"/>
      <c r="H62" s="35"/>
      <c r="J62" s="34"/>
      <c r="P62" s="35"/>
      <c r="R62" s="11"/>
    </row>
    <row r="63" spans="2:18" ht="14.25" customHeight="1" x14ac:dyDescent="0.3">
      <c r="B63" s="10"/>
      <c r="D63" s="34"/>
      <c r="H63" s="35"/>
      <c r="J63" s="34"/>
      <c r="P63" s="35"/>
      <c r="R63" s="11"/>
    </row>
    <row r="64" spans="2:18" ht="14.25" customHeight="1" x14ac:dyDescent="0.3">
      <c r="B64" s="10"/>
      <c r="D64" s="34"/>
      <c r="H64" s="35"/>
      <c r="J64" s="34"/>
      <c r="P64" s="35"/>
      <c r="R64" s="11"/>
    </row>
    <row r="65" spans="2:18" ht="14.25" customHeight="1" x14ac:dyDescent="0.3">
      <c r="B65" s="10"/>
      <c r="D65" s="34"/>
      <c r="H65" s="35"/>
      <c r="J65" s="34"/>
      <c r="P65" s="35"/>
      <c r="R65" s="11"/>
    </row>
    <row r="66" spans="2:18" ht="14.25" customHeight="1" x14ac:dyDescent="0.3">
      <c r="B66" s="10"/>
      <c r="D66" s="34"/>
      <c r="H66" s="35"/>
      <c r="J66" s="34"/>
      <c r="P66" s="35"/>
      <c r="R66" s="11"/>
    </row>
    <row r="67" spans="2:18" ht="14.25" customHeight="1" x14ac:dyDescent="0.3">
      <c r="B67" s="10"/>
      <c r="D67" s="34"/>
      <c r="H67" s="35"/>
      <c r="J67" s="34"/>
      <c r="P67" s="35"/>
      <c r="R67" s="11"/>
    </row>
    <row r="68" spans="2:18" ht="14.25" customHeight="1" x14ac:dyDescent="0.3">
      <c r="B68" s="10"/>
      <c r="D68" s="34"/>
      <c r="H68" s="35"/>
      <c r="J68" s="34"/>
      <c r="P68" s="35"/>
      <c r="R68" s="11"/>
    </row>
    <row r="69" spans="2:18" ht="14.25" customHeight="1" x14ac:dyDescent="0.3">
      <c r="B69" s="10"/>
      <c r="D69" s="34"/>
      <c r="H69" s="35"/>
      <c r="J69" s="34"/>
      <c r="P69" s="35"/>
      <c r="R69" s="11"/>
    </row>
    <row r="70" spans="2:18" s="6" customFormat="1" ht="15.75" customHeight="1" x14ac:dyDescent="0.3">
      <c r="B70" s="19"/>
      <c r="D70" s="36" t="s">
        <v>45</v>
      </c>
      <c r="E70" s="37"/>
      <c r="F70" s="37"/>
      <c r="G70" s="38" t="s">
        <v>46</v>
      </c>
      <c r="H70" s="39"/>
      <c r="J70" s="36" t="s">
        <v>45</v>
      </c>
      <c r="K70" s="37"/>
      <c r="L70" s="37"/>
      <c r="M70" s="37"/>
      <c r="N70" s="38" t="s">
        <v>46</v>
      </c>
      <c r="O70" s="37"/>
      <c r="P70" s="39"/>
      <c r="R70" s="20"/>
    </row>
    <row r="71" spans="2:18" s="6" customFormat="1" ht="1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6" customFormat="1" ht="7.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6" customFormat="1" ht="37.5" customHeight="1" x14ac:dyDescent="0.3">
      <c r="B76" s="19"/>
      <c r="C76" s="171" t="s">
        <v>100</v>
      </c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20"/>
    </row>
    <row r="77" spans="2:18" s="6" customFormat="1" ht="7.5" customHeight="1" x14ac:dyDescent="0.3">
      <c r="B77" s="19"/>
      <c r="R77" s="20"/>
    </row>
    <row r="78" spans="2:18" s="6" customFormat="1" ht="30.75" customHeight="1" x14ac:dyDescent="0.3">
      <c r="B78" s="19"/>
      <c r="C78" s="16" t="s">
        <v>14</v>
      </c>
      <c r="F78" s="220" t="str">
        <f>$F$6</f>
        <v xml:space="preserve">MŠ Spojenců 2170/44 - Rozvody ZTI II. Etapa I. část - třídní pavilon </v>
      </c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R78" s="20"/>
    </row>
    <row r="79" spans="2:18" s="6" customFormat="1" ht="37.5" customHeight="1" x14ac:dyDescent="0.3">
      <c r="B79" s="19"/>
      <c r="C79" s="48" t="s">
        <v>96</v>
      </c>
      <c r="F79" s="172" t="str">
        <f>$F$7</f>
        <v>01.1 - SO 01.1 Stavební část</v>
      </c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R79" s="20"/>
    </row>
    <row r="80" spans="2:18" s="6" customFormat="1" ht="7.5" customHeight="1" x14ac:dyDescent="0.3">
      <c r="B80" s="19"/>
      <c r="R80" s="20"/>
    </row>
    <row r="81" spans="2:47" s="6" customFormat="1" ht="18.75" customHeight="1" x14ac:dyDescent="0.3">
      <c r="B81" s="19"/>
      <c r="C81" s="16" t="s">
        <v>19</v>
      </c>
      <c r="F81" s="14" t="str">
        <f>$F$9</f>
        <v xml:space="preserve"> </v>
      </c>
      <c r="K81" s="16" t="s">
        <v>21</v>
      </c>
      <c r="M81" s="216" t="str">
        <f>IF($O$9="","",$O$9)</f>
        <v/>
      </c>
      <c r="N81" s="165"/>
      <c r="O81" s="165"/>
      <c r="P81" s="165"/>
      <c r="R81" s="20"/>
    </row>
    <row r="82" spans="2:47" s="6" customFormat="1" ht="7.5" customHeight="1" x14ac:dyDescent="0.3">
      <c r="B82" s="19"/>
      <c r="R82" s="20"/>
    </row>
    <row r="83" spans="2:47" s="6" customFormat="1" ht="15.75" customHeight="1" x14ac:dyDescent="0.3">
      <c r="B83" s="19"/>
      <c r="C83" s="16" t="s">
        <v>22</v>
      </c>
      <c r="F83" s="14" t="str">
        <f>$E$12</f>
        <v xml:space="preserve"> </v>
      </c>
      <c r="K83" s="16" t="s">
        <v>26</v>
      </c>
      <c r="M83" s="176" t="str">
        <f>$E$18</f>
        <v xml:space="preserve"> </v>
      </c>
      <c r="N83" s="165"/>
      <c r="O83" s="165"/>
      <c r="P83" s="165"/>
      <c r="Q83" s="165"/>
      <c r="R83" s="20"/>
    </row>
    <row r="84" spans="2:47" s="6" customFormat="1" ht="15" customHeight="1" x14ac:dyDescent="0.3">
      <c r="B84" s="19"/>
      <c r="C84" s="16" t="s">
        <v>25</v>
      </c>
      <c r="F84" s="14" t="str">
        <f>IF($E$15="","",$E$15)</f>
        <v xml:space="preserve"> </v>
      </c>
      <c r="K84" s="16" t="s">
        <v>28</v>
      </c>
      <c r="M84" s="176" t="str">
        <f>$E$21</f>
        <v xml:space="preserve"> </v>
      </c>
      <c r="N84" s="165"/>
      <c r="O84" s="165"/>
      <c r="P84" s="165"/>
      <c r="Q84" s="165"/>
      <c r="R84" s="20"/>
    </row>
    <row r="85" spans="2:47" s="6" customFormat="1" ht="11.25" customHeight="1" x14ac:dyDescent="0.3">
      <c r="B85" s="19"/>
      <c r="R85" s="20"/>
    </row>
    <row r="86" spans="2:47" s="6" customFormat="1" ht="30" customHeight="1" x14ac:dyDescent="0.3">
      <c r="B86" s="19"/>
      <c r="C86" s="224" t="s">
        <v>101</v>
      </c>
      <c r="D86" s="160"/>
      <c r="E86" s="160"/>
      <c r="F86" s="160"/>
      <c r="G86" s="160"/>
      <c r="H86" s="27"/>
      <c r="I86" s="27"/>
      <c r="J86" s="27"/>
      <c r="K86" s="27"/>
      <c r="L86" s="27"/>
      <c r="M86" s="27"/>
      <c r="N86" s="224" t="s">
        <v>102</v>
      </c>
      <c r="O86" s="165"/>
      <c r="P86" s="165"/>
      <c r="Q86" s="165"/>
      <c r="R86" s="20"/>
    </row>
    <row r="87" spans="2:47" s="6" customFormat="1" ht="11.25" customHeight="1" x14ac:dyDescent="0.3">
      <c r="B87" s="19"/>
      <c r="R87" s="20"/>
    </row>
    <row r="88" spans="2:47" s="6" customFormat="1" ht="30" customHeight="1" x14ac:dyDescent="0.3">
      <c r="B88" s="19"/>
      <c r="C88" s="59" t="s">
        <v>103</v>
      </c>
      <c r="N88" s="163">
        <f>N128</f>
        <v>0</v>
      </c>
      <c r="O88" s="165"/>
      <c r="P88" s="165"/>
      <c r="Q88" s="165"/>
      <c r="R88" s="20"/>
      <c r="AU88" s="6" t="s">
        <v>104</v>
      </c>
    </row>
    <row r="89" spans="2:47" s="64" customFormat="1" ht="25.5" customHeight="1" x14ac:dyDescent="0.3">
      <c r="B89" s="86"/>
      <c r="D89" s="87" t="s">
        <v>105</v>
      </c>
      <c r="N89" s="223">
        <f>N129</f>
        <v>0</v>
      </c>
      <c r="O89" s="222"/>
      <c r="P89" s="222"/>
      <c r="Q89" s="222"/>
      <c r="R89" s="88"/>
    </row>
    <row r="90" spans="2:47" s="81" customFormat="1" ht="21" customHeight="1" x14ac:dyDescent="0.3">
      <c r="B90" s="89"/>
      <c r="D90" s="90" t="s">
        <v>106</v>
      </c>
      <c r="N90" s="221">
        <f>N130</f>
        <v>0</v>
      </c>
      <c r="O90" s="222"/>
      <c r="P90" s="222"/>
      <c r="Q90" s="222"/>
      <c r="R90" s="91"/>
    </row>
    <row r="91" spans="2:47" s="81" customFormat="1" ht="21" customHeight="1" x14ac:dyDescent="0.3">
      <c r="B91" s="89"/>
      <c r="D91" s="90" t="s">
        <v>107</v>
      </c>
      <c r="N91" s="221">
        <f>N134</f>
        <v>0</v>
      </c>
      <c r="O91" s="222"/>
      <c r="P91" s="222"/>
      <c r="Q91" s="222"/>
      <c r="R91" s="91"/>
    </row>
    <row r="92" spans="2:47" s="81" customFormat="1" ht="21" customHeight="1" x14ac:dyDescent="0.3">
      <c r="B92" s="89"/>
      <c r="D92" s="90" t="s">
        <v>108</v>
      </c>
      <c r="N92" s="221">
        <f>$N$139</f>
        <v>0</v>
      </c>
      <c r="O92" s="222"/>
      <c r="P92" s="222"/>
      <c r="Q92" s="222"/>
      <c r="R92" s="91"/>
    </row>
    <row r="93" spans="2:47" s="81" customFormat="1" ht="21" customHeight="1" x14ac:dyDescent="0.3">
      <c r="B93" s="89"/>
      <c r="D93" s="90" t="s">
        <v>109</v>
      </c>
      <c r="N93" s="221">
        <f>N189</f>
        <v>0</v>
      </c>
      <c r="O93" s="222"/>
      <c r="P93" s="222"/>
      <c r="Q93" s="222"/>
      <c r="R93" s="91"/>
    </row>
    <row r="94" spans="2:47" s="81" customFormat="1" ht="21" customHeight="1" x14ac:dyDescent="0.3">
      <c r="B94" s="89"/>
      <c r="D94" s="90" t="s">
        <v>110</v>
      </c>
      <c r="N94" s="221">
        <f>$N$236</f>
        <v>0</v>
      </c>
      <c r="O94" s="222"/>
      <c r="P94" s="222"/>
      <c r="Q94" s="222"/>
      <c r="R94" s="91"/>
    </row>
    <row r="95" spans="2:47" s="81" customFormat="1" ht="21" customHeight="1" x14ac:dyDescent="0.3">
      <c r="B95" s="89"/>
      <c r="D95" s="90" t="s">
        <v>111</v>
      </c>
      <c r="N95" s="221">
        <f>N236</f>
        <v>0</v>
      </c>
      <c r="O95" s="222"/>
      <c r="P95" s="222"/>
      <c r="Q95" s="222"/>
      <c r="R95" s="91"/>
    </row>
    <row r="96" spans="2:47" s="64" customFormat="1" ht="25.5" customHeight="1" x14ac:dyDescent="0.3">
      <c r="B96" s="86"/>
      <c r="D96" s="87" t="s">
        <v>112</v>
      </c>
      <c r="N96" s="223">
        <f>N246</f>
        <v>0</v>
      </c>
      <c r="O96" s="222"/>
      <c r="P96" s="222"/>
      <c r="Q96" s="222"/>
      <c r="R96" s="88"/>
    </row>
    <row r="97" spans="2:21" s="81" customFormat="1" ht="21" customHeight="1" x14ac:dyDescent="0.3">
      <c r="B97" s="89"/>
      <c r="D97" s="90" t="s">
        <v>113</v>
      </c>
      <c r="N97" s="221">
        <f>N247</f>
        <v>0</v>
      </c>
      <c r="O97" s="222"/>
      <c r="P97" s="222"/>
      <c r="Q97" s="222"/>
      <c r="R97" s="91"/>
    </row>
    <row r="98" spans="2:21" s="81" customFormat="1" ht="21" customHeight="1" x14ac:dyDescent="0.3">
      <c r="B98" s="89"/>
      <c r="D98" s="90" t="s">
        <v>114</v>
      </c>
      <c r="N98" s="221">
        <f>N261</f>
        <v>0</v>
      </c>
      <c r="O98" s="222"/>
      <c r="P98" s="222"/>
      <c r="Q98" s="222"/>
      <c r="R98" s="91"/>
    </row>
    <row r="99" spans="2:21" s="81" customFormat="1" ht="21" customHeight="1" x14ac:dyDescent="0.3">
      <c r="B99" s="89"/>
      <c r="D99" s="90" t="s">
        <v>115</v>
      </c>
      <c r="N99" s="221">
        <f>N270</f>
        <v>0</v>
      </c>
      <c r="O99" s="222"/>
      <c r="P99" s="222"/>
      <c r="Q99" s="222"/>
      <c r="R99" s="91"/>
    </row>
    <row r="100" spans="2:21" s="81" customFormat="1" ht="21" customHeight="1" x14ac:dyDescent="0.3">
      <c r="B100" s="89"/>
      <c r="D100" s="90" t="s">
        <v>116</v>
      </c>
      <c r="N100" s="221">
        <f>N281</f>
        <v>0</v>
      </c>
      <c r="O100" s="222"/>
      <c r="P100" s="222"/>
      <c r="Q100" s="222"/>
      <c r="R100" s="91"/>
    </row>
    <row r="101" spans="2:21" s="81" customFormat="1" ht="21" customHeight="1" x14ac:dyDescent="0.3">
      <c r="B101" s="89"/>
      <c r="D101" s="90" t="s">
        <v>117</v>
      </c>
      <c r="N101" s="221">
        <f>N286</f>
        <v>0</v>
      </c>
      <c r="O101" s="222"/>
      <c r="P101" s="222"/>
      <c r="Q101" s="222"/>
      <c r="R101" s="91"/>
    </row>
    <row r="102" spans="2:21" s="81" customFormat="1" ht="21" customHeight="1" x14ac:dyDescent="0.3">
      <c r="B102" s="89"/>
      <c r="D102" s="90" t="s">
        <v>118</v>
      </c>
      <c r="N102" s="221">
        <f>N294</f>
        <v>0</v>
      </c>
      <c r="O102" s="222"/>
      <c r="P102" s="222"/>
      <c r="Q102" s="222"/>
      <c r="R102" s="91"/>
    </row>
    <row r="103" spans="2:21" s="81" customFormat="1" ht="21" customHeight="1" x14ac:dyDescent="0.3">
      <c r="B103" s="89"/>
      <c r="D103" s="90" t="s">
        <v>119</v>
      </c>
      <c r="N103" s="221">
        <f>N321</f>
        <v>0</v>
      </c>
      <c r="O103" s="222"/>
      <c r="P103" s="222"/>
      <c r="Q103" s="222"/>
      <c r="R103" s="91"/>
    </row>
    <row r="104" spans="2:21" s="81" customFormat="1" ht="21" customHeight="1" x14ac:dyDescent="0.3">
      <c r="B104" s="89"/>
      <c r="D104" s="90" t="s">
        <v>120</v>
      </c>
      <c r="N104" s="221">
        <f>N341</f>
        <v>0</v>
      </c>
      <c r="O104" s="222"/>
      <c r="P104" s="222"/>
      <c r="Q104" s="222"/>
      <c r="R104" s="91"/>
    </row>
    <row r="105" spans="2:21" s="81" customFormat="1" ht="21" customHeight="1" x14ac:dyDescent="0.3">
      <c r="B105" s="89"/>
      <c r="D105" s="90" t="s">
        <v>121</v>
      </c>
      <c r="N105" s="221">
        <f>N367</f>
        <v>0</v>
      </c>
      <c r="O105" s="222"/>
      <c r="P105" s="222"/>
      <c r="Q105" s="222"/>
      <c r="R105" s="91"/>
    </row>
    <row r="106" spans="2:21" s="81" customFormat="1" ht="21" customHeight="1" x14ac:dyDescent="0.3">
      <c r="B106" s="89"/>
      <c r="D106" s="90" t="s">
        <v>122</v>
      </c>
      <c r="N106" s="221">
        <f>N383</f>
        <v>0</v>
      </c>
      <c r="O106" s="222"/>
      <c r="P106" s="222"/>
      <c r="Q106" s="222"/>
      <c r="R106" s="91"/>
    </row>
    <row r="107" spans="2:21" s="81" customFormat="1" ht="21" customHeight="1" x14ac:dyDescent="0.3">
      <c r="B107" s="89"/>
      <c r="D107" s="90" t="s">
        <v>123</v>
      </c>
      <c r="N107" s="221">
        <f>N395</f>
        <v>0</v>
      </c>
      <c r="O107" s="222"/>
      <c r="P107" s="222"/>
      <c r="Q107" s="222"/>
      <c r="R107" s="91"/>
    </row>
    <row r="108" spans="2:21" s="6" customFormat="1" ht="22.5" customHeight="1" x14ac:dyDescent="0.3">
      <c r="B108" s="19"/>
      <c r="R108" s="20"/>
    </row>
    <row r="109" spans="2:21" s="6" customFormat="1" ht="30" customHeight="1" x14ac:dyDescent="0.3">
      <c r="B109" s="19"/>
      <c r="C109" s="59" t="s">
        <v>124</v>
      </c>
      <c r="N109" s="163">
        <v>0</v>
      </c>
      <c r="O109" s="165"/>
      <c r="P109" s="165"/>
      <c r="Q109" s="165"/>
      <c r="R109" s="20"/>
      <c r="T109" s="92"/>
      <c r="U109" s="93" t="s">
        <v>33</v>
      </c>
    </row>
    <row r="110" spans="2:21" s="6" customFormat="1" ht="18.75" customHeight="1" x14ac:dyDescent="0.3">
      <c r="B110" s="19"/>
      <c r="R110" s="20"/>
    </row>
    <row r="111" spans="2:21" s="6" customFormat="1" ht="30" customHeight="1" x14ac:dyDescent="0.3">
      <c r="B111" s="19"/>
      <c r="C111" s="77" t="s">
        <v>92</v>
      </c>
      <c r="D111" s="27"/>
      <c r="E111" s="27"/>
      <c r="F111" s="27"/>
      <c r="G111" s="27"/>
      <c r="H111" s="27"/>
      <c r="I111" s="27"/>
      <c r="J111" s="27"/>
      <c r="K111" s="27"/>
      <c r="L111" s="159">
        <f>N88+N109</f>
        <v>0</v>
      </c>
      <c r="M111" s="160"/>
      <c r="N111" s="160"/>
      <c r="O111" s="160"/>
      <c r="P111" s="160"/>
      <c r="Q111" s="160"/>
      <c r="R111" s="20"/>
    </row>
    <row r="112" spans="2:21" s="6" customFormat="1" ht="7.5" customHeight="1" x14ac:dyDescent="0.3"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2"/>
    </row>
    <row r="116" spans="2:63" s="6" customFormat="1" ht="7.5" customHeight="1" x14ac:dyDescent="0.3"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5"/>
    </row>
    <row r="117" spans="2:63" s="6" customFormat="1" ht="37.5" customHeight="1" x14ac:dyDescent="0.3">
      <c r="B117" s="19"/>
      <c r="C117" s="171" t="s">
        <v>125</v>
      </c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165"/>
      <c r="R117" s="20"/>
    </row>
    <row r="118" spans="2:63" s="6" customFormat="1" ht="7.5" customHeight="1" x14ac:dyDescent="0.3">
      <c r="B118" s="19"/>
      <c r="R118" s="20"/>
    </row>
    <row r="119" spans="2:63" s="6" customFormat="1" ht="30.75" customHeight="1" x14ac:dyDescent="0.3">
      <c r="B119" s="19"/>
      <c r="C119" s="16" t="s">
        <v>14</v>
      </c>
      <c r="F119" s="220" t="str">
        <f>$F$6</f>
        <v xml:space="preserve">MŠ Spojenců 2170/44 - Rozvody ZTI II. Etapa I. část - třídní pavilon </v>
      </c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R119" s="20"/>
    </row>
    <row r="120" spans="2:63" s="6" customFormat="1" ht="37.5" customHeight="1" x14ac:dyDescent="0.3">
      <c r="B120" s="19"/>
      <c r="C120" s="48" t="s">
        <v>96</v>
      </c>
      <c r="F120" s="172" t="str">
        <f>$F$7</f>
        <v>01.1 - SO 01.1 Stavební část</v>
      </c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R120" s="20"/>
    </row>
    <row r="121" spans="2:63" s="6" customFormat="1" ht="7.5" customHeight="1" x14ac:dyDescent="0.3">
      <c r="B121" s="19"/>
      <c r="R121" s="20"/>
    </row>
    <row r="122" spans="2:63" s="6" customFormat="1" ht="18.75" customHeight="1" x14ac:dyDescent="0.3">
      <c r="B122" s="19"/>
      <c r="C122" s="16" t="s">
        <v>19</v>
      </c>
      <c r="F122" s="14" t="str">
        <f>$F$9</f>
        <v xml:space="preserve"> </v>
      </c>
      <c r="K122" s="16" t="s">
        <v>21</v>
      </c>
      <c r="M122" s="216" t="str">
        <f>IF($O$9="","",$O$9)</f>
        <v/>
      </c>
      <c r="N122" s="165"/>
      <c r="O122" s="165"/>
      <c r="P122" s="165"/>
      <c r="R122" s="20"/>
    </row>
    <row r="123" spans="2:63" s="6" customFormat="1" ht="7.5" customHeight="1" x14ac:dyDescent="0.3">
      <c r="B123" s="19"/>
      <c r="R123" s="20"/>
    </row>
    <row r="124" spans="2:63" s="6" customFormat="1" ht="15.75" customHeight="1" x14ac:dyDescent="0.3">
      <c r="B124" s="19"/>
      <c r="C124" s="16" t="s">
        <v>22</v>
      </c>
      <c r="F124" s="14" t="str">
        <f>$E$12</f>
        <v xml:space="preserve"> </v>
      </c>
      <c r="K124" s="16" t="s">
        <v>26</v>
      </c>
      <c r="M124" s="176" t="str">
        <f>$E$18</f>
        <v xml:space="preserve"> </v>
      </c>
      <c r="N124" s="165"/>
      <c r="O124" s="165"/>
      <c r="P124" s="165"/>
      <c r="Q124" s="165"/>
      <c r="R124" s="20"/>
    </row>
    <row r="125" spans="2:63" s="6" customFormat="1" ht="15" customHeight="1" x14ac:dyDescent="0.3">
      <c r="B125" s="19"/>
      <c r="C125" s="16" t="s">
        <v>25</v>
      </c>
      <c r="F125" s="14" t="str">
        <f>IF($E$15="","",$E$15)</f>
        <v xml:space="preserve"> </v>
      </c>
      <c r="K125" s="16" t="s">
        <v>28</v>
      </c>
      <c r="M125" s="176" t="str">
        <f>$E$21</f>
        <v xml:space="preserve"> </v>
      </c>
      <c r="N125" s="165"/>
      <c r="O125" s="165"/>
      <c r="P125" s="165"/>
      <c r="Q125" s="165"/>
      <c r="R125" s="20"/>
    </row>
    <row r="126" spans="2:63" s="6" customFormat="1" ht="11.25" customHeight="1" x14ac:dyDescent="0.3">
      <c r="B126" s="19"/>
      <c r="R126" s="20"/>
    </row>
    <row r="127" spans="2:63" s="94" customFormat="1" ht="30" customHeight="1" x14ac:dyDescent="0.3">
      <c r="B127" s="95"/>
      <c r="C127" s="96" t="s">
        <v>126</v>
      </c>
      <c r="D127" s="97" t="s">
        <v>127</v>
      </c>
      <c r="E127" s="97" t="s">
        <v>51</v>
      </c>
      <c r="F127" s="217" t="s">
        <v>128</v>
      </c>
      <c r="G127" s="218"/>
      <c r="H127" s="218"/>
      <c r="I127" s="218"/>
      <c r="J127" s="97" t="s">
        <v>129</v>
      </c>
      <c r="K127" s="97" t="s">
        <v>130</v>
      </c>
      <c r="L127" s="217" t="s">
        <v>131</v>
      </c>
      <c r="M127" s="218"/>
      <c r="N127" s="217" t="s">
        <v>132</v>
      </c>
      <c r="O127" s="218"/>
      <c r="P127" s="218"/>
      <c r="Q127" s="219"/>
      <c r="R127" s="98"/>
      <c r="T127" s="54" t="s">
        <v>133</v>
      </c>
      <c r="U127" s="55" t="s">
        <v>33</v>
      </c>
      <c r="V127" s="55" t="s">
        <v>134</v>
      </c>
      <c r="W127" s="55" t="s">
        <v>135</v>
      </c>
      <c r="X127" s="55" t="s">
        <v>136</v>
      </c>
      <c r="Y127" s="55" t="s">
        <v>137</v>
      </c>
      <c r="Z127" s="55" t="s">
        <v>138</v>
      </c>
      <c r="AA127" s="56" t="s">
        <v>139</v>
      </c>
    </row>
    <row r="128" spans="2:63" s="6" customFormat="1" ht="30" customHeight="1" x14ac:dyDescent="0.35">
      <c r="B128" s="19"/>
      <c r="C128" s="59" t="s">
        <v>98</v>
      </c>
      <c r="N128" s="208">
        <f>N129+N246</f>
        <v>0</v>
      </c>
      <c r="O128" s="165"/>
      <c r="P128" s="165"/>
      <c r="Q128" s="165"/>
      <c r="R128" s="20"/>
      <c r="T128" s="58"/>
      <c r="U128" s="32"/>
      <c r="V128" s="32"/>
      <c r="W128" s="99">
        <f>$W$129+$W$246</f>
        <v>1947.023655</v>
      </c>
      <c r="X128" s="32"/>
      <c r="Y128" s="99">
        <f>$Y$129+$Y$246</f>
        <v>16.461924400000001</v>
      </c>
      <c r="Z128" s="32"/>
      <c r="AA128" s="100">
        <f>$AA$129+$AA$246</f>
        <v>52.059486199999995</v>
      </c>
      <c r="AT128" s="6" t="s">
        <v>68</v>
      </c>
      <c r="AU128" s="6" t="s">
        <v>104</v>
      </c>
      <c r="BK128" s="101">
        <f>$BK$129+$BK$246</f>
        <v>0</v>
      </c>
    </row>
    <row r="129" spans="2:64" s="102" customFormat="1" ht="37.5" customHeight="1" x14ac:dyDescent="0.35">
      <c r="B129" s="103"/>
      <c r="D129" s="104" t="s">
        <v>105</v>
      </c>
      <c r="E129" s="104"/>
      <c r="F129" s="104"/>
      <c r="G129" s="104"/>
      <c r="H129" s="104"/>
      <c r="I129" s="104"/>
      <c r="J129" s="104"/>
      <c r="K129" s="104"/>
      <c r="L129" s="104"/>
      <c r="M129" s="104"/>
      <c r="N129" s="209">
        <f>N130+N134+N139+N189+N236+N244</f>
        <v>0</v>
      </c>
      <c r="O129" s="202"/>
      <c r="P129" s="202"/>
      <c r="Q129" s="202"/>
      <c r="R129" s="106"/>
      <c r="T129" s="107"/>
      <c r="W129" s="108">
        <f>$W$130+$W$134+$W$139+$W$189+$W$236+$W$244</f>
        <v>938.16668000000004</v>
      </c>
      <c r="Y129" s="108">
        <f>$Y$130+$Y$134+$Y$139+$Y$189+$Y$236+$Y$244</f>
        <v>8.2052762000000001</v>
      </c>
      <c r="AA129" s="109">
        <f>$AA$130+$AA$134+$AA$139+$AA$189+$AA$236+$AA$244</f>
        <v>32.32038</v>
      </c>
      <c r="AR129" s="105" t="s">
        <v>18</v>
      </c>
      <c r="AT129" s="105" t="s">
        <v>68</v>
      </c>
      <c r="AU129" s="105" t="s">
        <v>69</v>
      </c>
      <c r="AY129" s="105" t="s">
        <v>140</v>
      </c>
      <c r="BK129" s="110">
        <f>$BK$130+$BK$134+$BK$139+$BK$189+$BK$236+$BK$244</f>
        <v>0</v>
      </c>
    </row>
    <row r="130" spans="2:64" s="102" customFormat="1" ht="21" customHeight="1" x14ac:dyDescent="0.3">
      <c r="B130" s="103"/>
      <c r="D130" s="111" t="s">
        <v>106</v>
      </c>
      <c r="E130" s="111"/>
      <c r="F130" s="111"/>
      <c r="G130" s="111"/>
      <c r="H130" s="111"/>
      <c r="I130" s="111"/>
      <c r="J130" s="111"/>
      <c r="K130" s="111"/>
      <c r="L130" s="111"/>
      <c r="M130" s="111"/>
      <c r="N130" s="201">
        <f>N131</f>
        <v>0</v>
      </c>
      <c r="O130" s="202"/>
      <c r="P130" s="202"/>
      <c r="Q130" s="202"/>
      <c r="R130" s="106"/>
      <c r="T130" s="107"/>
      <c r="W130" s="108">
        <f>SUM($W$131:$W$133)</f>
        <v>2.6208</v>
      </c>
      <c r="Y130" s="108">
        <f>SUM($Y$131:$Y$133)</f>
        <v>0.51624000000000003</v>
      </c>
      <c r="AA130" s="109">
        <f>SUM($AA$131:$AA$133)</f>
        <v>0</v>
      </c>
      <c r="AR130" s="105" t="s">
        <v>18</v>
      </c>
      <c r="AT130" s="105" t="s">
        <v>68</v>
      </c>
      <c r="AU130" s="105" t="s">
        <v>18</v>
      </c>
      <c r="AY130" s="105" t="s">
        <v>140</v>
      </c>
      <c r="BK130" s="110">
        <f>SUM($BK$131:$BK$133)</f>
        <v>0</v>
      </c>
    </row>
    <row r="131" spans="2:64" s="6" customFormat="1" ht="27" customHeight="1" x14ac:dyDescent="0.3">
      <c r="B131" s="19"/>
      <c r="C131" s="154" t="s">
        <v>18</v>
      </c>
      <c r="D131" s="112" t="s">
        <v>141</v>
      </c>
      <c r="E131" s="113" t="s">
        <v>142</v>
      </c>
      <c r="F131" s="197" t="s">
        <v>143</v>
      </c>
      <c r="G131" s="196"/>
      <c r="H131" s="196"/>
      <c r="I131" s="196"/>
      <c r="J131" s="114" t="s">
        <v>144</v>
      </c>
      <c r="K131" s="115">
        <v>3.6</v>
      </c>
      <c r="L131" s="195"/>
      <c r="M131" s="196"/>
      <c r="N131" s="195">
        <f>ROUND($L$131*$K$131,2)</f>
        <v>0</v>
      </c>
      <c r="O131" s="196"/>
      <c r="P131" s="196"/>
      <c r="Q131" s="196"/>
      <c r="R131" s="20"/>
      <c r="T131" s="116"/>
      <c r="U131" s="25" t="s">
        <v>34</v>
      </c>
      <c r="V131" s="117">
        <v>0.72799999999999998</v>
      </c>
      <c r="W131" s="117">
        <f>$V$131*$K$131</f>
        <v>2.6208</v>
      </c>
      <c r="X131" s="117">
        <v>0.1434</v>
      </c>
      <c r="Y131" s="117">
        <f>$X$131*$K$131</f>
        <v>0.51624000000000003</v>
      </c>
      <c r="Z131" s="117">
        <v>0</v>
      </c>
      <c r="AA131" s="118">
        <f>$Z$131*$K$131</f>
        <v>0</v>
      </c>
      <c r="AR131" s="6" t="s">
        <v>145</v>
      </c>
      <c r="AT131" s="6" t="s">
        <v>141</v>
      </c>
      <c r="AU131" s="6" t="s">
        <v>94</v>
      </c>
      <c r="AY131" s="6" t="s">
        <v>140</v>
      </c>
      <c r="BE131" s="119">
        <f>IF($U$131="základní",$N$131,0)</f>
        <v>0</v>
      </c>
      <c r="BF131" s="119">
        <f>IF($U$131="snížená",$N$131,0)</f>
        <v>0</v>
      </c>
      <c r="BG131" s="119">
        <f>IF($U$131="zákl. přenesená",$N$131,0)</f>
        <v>0</v>
      </c>
      <c r="BH131" s="119">
        <f>IF($U$131="sníž. přenesená",$N$131,0)</f>
        <v>0</v>
      </c>
      <c r="BI131" s="119">
        <f>IF($U$131="nulová",$N$131,0)</f>
        <v>0</v>
      </c>
      <c r="BJ131" s="6" t="s">
        <v>18</v>
      </c>
      <c r="BK131" s="119">
        <f>ROUND($L$131*$K$131,2)</f>
        <v>0</v>
      </c>
      <c r="BL131" s="6" t="s">
        <v>145</v>
      </c>
    </row>
    <row r="132" spans="2:64" s="6" customFormat="1" ht="18.75" customHeight="1" x14ac:dyDescent="0.3">
      <c r="B132" s="120"/>
      <c r="C132" s="156"/>
      <c r="E132" s="121"/>
      <c r="F132" s="193" t="s">
        <v>768</v>
      </c>
      <c r="G132" s="194"/>
      <c r="H132" s="194"/>
      <c r="I132" s="194"/>
      <c r="K132" s="122">
        <v>3.6</v>
      </c>
      <c r="R132" s="123"/>
      <c r="T132" s="124"/>
      <c r="AA132" s="125"/>
      <c r="AT132" s="121" t="s">
        <v>146</v>
      </c>
      <c r="AU132" s="121" t="s">
        <v>94</v>
      </c>
      <c r="AV132" s="121" t="s">
        <v>94</v>
      </c>
      <c r="AW132" s="121" t="s">
        <v>104</v>
      </c>
      <c r="AX132" s="121" t="s">
        <v>69</v>
      </c>
      <c r="AY132" s="121" t="s">
        <v>140</v>
      </c>
    </row>
    <row r="133" spans="2:64" s="6" customFormat="1" ht="18.75" customHeight="1" x14ac:dyDescent="0.3">
      <c r="B133" s="126"/>
      <c r="C133" s="156"/>
      <c r="E133" s="127"/>
      <c r="F133" s="198" t="s">
        <v>147</v>
      </c>
      <c r="G133" s="199"/>
      <c r="H133" s="199"/>
      <c r="I133" s="199"/>
      <c r="K133" s="128">
        <v>3.6</v>
      </c>
      <c r="R133" s="129"/>
      <c r="T133" s="130"/>
      <c r="AA133" s="131"/>
      <c r="AT133" s="127" t="s">
        <v>146</v>
      </c>
      <c r="AU133" s="127" t="s">
        <v>94</v>
      </c>
      <c r="AV133" s="127" t="s">
        <v>145</v>
      </c>
      <c r="AW133" s="127" t="s">
        <v>104</v>
      </c>
      <c r="AX133" s="127" t="s">
        <v>18</v>
      </c>
      <c r="AY133" s="127" t="s">
        <v>140</v>
      </c>
    </row>
    <row r="134" spans="2:64" s="102" customFormat="1" ht="30.75" customHeight="1" x14ac:dyDescent="0.3">
      <c r="B134" s="103"/>
      <c r="C134" s="155"/>
      <c r="D134" s="111" t="s">
        <v>107</v>
      </c>
      <c r="E134" s="111"/>
      <c r="F134" s="111"/>
      <c r="G134" s="111"/>
      <c r="H134" s="111"/>
      <c r="I134" s="111"/>
      <c r="J134" s="111"/>
      <c r="K134" s="111"/>
      <c r="L134" s="111"/>
      <c r="M134" s="111"/>
      <c r="N134" s="201">
        <f>N135</f>
        <v>0</v>
      </c>
      <c r="O134" s="202"/>
      <c r="P134" s="202"/>
      <c r="Q134" s="202"/>
      <c r="R134" s="106"/>
      <c r="T134" s="107"/>
      <c r="W134" s="108">
        <f>SUM($W$135:$W$138)</f>
        <v>1.32968</v>
      </c>
      <c r="Y134" s="108">
        <f>SUM($Y$135:$Y$138)</f>
        <v>0.18742080000000003</v>
      </c>
      <c r="AA134" s="109">
        <f>SUM($AA$135:$AA$138)</f>
        <v>0</v>
      </c>
      <c r="AR134" s="105" t="s">
        <v>18</v>
      </c>
      <c r="AT134" s="105" t="s">
        <v>68</v>
      </c>
      <c r="AU134" s="105" t="s">
        <v>18</v>
      </c>
      <c r="AY134" s="105" t="s">
        <v>140</v>
      </c>
      <c r="BK134" s="110">
        <f>SUM($BK$135:$BK$138)</f>
        <v>0</v>
      </c>
    </row>
    <row r="135" spans="2:64" s="6" customFormat="1" ht="15.75" customHeight="1" x14ac:dyDescent="0.3">
      <c r="B135" s="19"/>
      <c r="C135" s="154" t="s">
        <v>94</v>
      </c>
      <c r="D135" s="112" t="s">
        <v>141</v>
      </c>
      <c r="E135" s="113" t="s">
        <v>148</v>
      </c>
      <c r="F135" s="197" t="s">
        <v>149</v>
      </c>
      <c r="G135" s="196"/>
      <c r="H135" s="196"/>
      <c r="I135" s="196"/>
      <c r="J135" s="114" t="s">
        <v>150</v>
      </c>
      <c r="K135" s="115">
        <v>0.08</v>
      </c>
      <c r="L135" s="195"/>
      <c r="M135" s="196"/>
      <c r="N135" s="195">
        <f>ROUND($L$135*$K$135,2)</f>
        <v>0</v>
      </c>
      <c r="O135" s="196"/>
      <c r="P135" s="196"/>
      <c r="Q135" s="196"/>
      <c r="R135" s="20"/>
      <c r="T135" s="116"/>
      <c r="U135" s="25" t="s">
        <v>34</v>
      </c>
      <c r="V135" s="117">
        <v>16.620999999999999</v>
      </c>
      <c r="W135" s="117">
        <f>$V$135*$K$135</f>
        <v>1.32968</v>
      </c>
      <c r="X135" s="117">
        <v>2.3427600000000002</v>
      </c>
      <c r="Y135" s="117">
        <f>$X$135*$K$135</f>
        <v>0.18742080000000003</v>
      </c>
      <c r="Z135" s="117">
        <v>0</v>
      </c>
      <c r="AA135" s="118">
        <f>$Z$135*$K$135</f>
        <v>0</v>
      </c>
      <c r="AR135" s="6" t="s">
        <v>145</v>
      </c>
      <c r="AT135" s="6" t="s">
        <v>141</v>
      </c>
      <c r="AU135" s="6" t="s">
        <v>94</v>
      </c>
      <c r="AY135" s="6" t="s">
        <v>140</v>
      </c>
      <c r="BE135" s="119">
        <f>IF($U$135="základní",$N$135,0)</f>
        <v>0</v>
      </c>
      <c r="BF135" s="119">
        <f>IF($U$135="snížená",$N$135,0)</f>
        <v>0</v>
      </c>
      <c r="BG135" s="119">
        <f>IF($U$135="zákl. přenesená",$N$135,0)</f>
        <v>0</v>
      </c>
      <c r="BH135" s="119">
        <f>IF($U$135="sníž. přenesená",$N$135,0)</f>
        <v>0</v>
      </c>
      <c r="BI135" s="119">
        <f>IF($U$135="nulová",$N$135,0)</f>
        <v>0</v>
      </c>
      <c r="BJ135" s="6" t="s">
        <v>18</v>
      </c>
      <c r="BK135" s="119">
        <f>ROUND($L$135*$K$135,2)</f>
        <v>0</v>
      </c>
      <c r="BL135" s="6" t="s">
        <v>145</v>
      </c>
    </row>
    <row r="136" spans="2:64" s="6" customFormat="1" ht="18.75" customHeight="1" x14ac:dyDescent="0.3">
      <c r="B136" s="120"/>
      <c r="C136" s="156"/>
      <c r="E136" s="121"/>
      <c r="F136" s="193" t="s">
        <v>151</v>
      </c>
      <c r="G136" s="194"/>
      <c r="H136" s="194"/>
      <c r="I136" s="194"/>
      <c r="K136" s="122">
        <v>3.95E-2</v>
      </c>
      <c r="R136" s="123"/>
      <c r="T136" s="124"/>
      <c r="AA136" s="125"/>
      <c r="AT136" s="121" t="s">
        <v>146</v>
      </c>
      <c r="AU136" s="121" t="s">
        <v>94</v>
      </c>
      <c r="AV136" s="121" t="s">
        <v>94</v>
      </c>
      <c r="AW136" s="121" t="s">
        <v>104</v>
      </c>
      <c r="AX136" s="121" t="s">
        <v>69</v>
      </c>
      <c r="AY136" s="121" t="s">
        <v>140</v>
      </c>
    </row>
    <row r="137" spans="2:64" s="6" customFormat="1" ht="18.75" customHeight="1" x14ac:dyDescent="0.3">
      <c r="B137" s="120"/>
      <c r="C137" s="156"/>
      <c r="E137" s="121"/>
      <c r="F137" s="193" t="s">
        <v>152</v>
      </c>
      <c r="G137" s="194"/>
      <c r="H137" s="194"/>
      <c r="I137" s="194"/>
      <c r="K137" s="122">
        <v>3.95E-2</v>
      </c>
      <c r="R137" s="123"/>
      <c r="T137" s="124"/>
      <c r="AA137" s="125"/>
      <c r="AT137" s="121" t="s">
        <v>146</v>
      </c>
      <c r="AU137" s="121" t="s">
        <v>94</v>
      </c>
      <c r="AV137" s="121" t="s">
        <v>94</v>
      </c>
      <c r="AW137" s="121" t="s">
        <v>104</v>
      </c>
      <c r="AX137" s="121" t="s">
        <v>69</v>
      </c>
      <c r="AY137" s="121" t="s">
        <v>140</v>
      </c>
    </row>
    <row r="138" spans="2:64" s="6" customFormat="1" ht="18.75" customHeight="1" x14ac:dyDescent="0.3">
      <c r="B138" s="126"/>
      <c r="C138" s="156"/>
      <c r="E138" s="127"/>
      <c r="F138" s="198" t="s">
        <v>147</v>
      </c>
      <c r="G138" s="199"/>
      <c r="H138" s="199"/>
      <c r="I138" s="199"/>
      <c r="K138" s="128">
        <v>0.08</v>
      </c>
      <c r="R138" s="129"/>
      <c r="T138" s="130"/>
      <c r="AA138" s="131"/>
      <c r="AT138" s="127" t="s">
        <v>146</v>
      </c>
      <c r="AU138" s="127" t="s">
        <v>94</v>
      </c>
      <c r="AV138" s="127" t="s">
        <v>145</v>
      </c>
      <c r="AW138" s="127" t="s">
        <v>104</v>
      </c>
      <c r="AX138" s="127" t="s">
        <v>18</v>
      </c>
      <c r="AY138" s="127" t="s">
        <v>140</v>
      </c>
    </row>
    <row r="139" spans="2:64" s="102" customFormat="1" ht="30.75" customHeight="1" x14ac:dyDescent="0.3">
      <c r="B139" s="103"/>
      <c r="C139" s="155"/>
      <c r="D139" s="111" t="s">
        <v>108</v>
      </c>
      <c r="E139" s="111"/>
      <c r="F139" s="111"/>
      <c r="G139" s="111"/>
      <c r="H139" s="111"/>
      <c r="I139" s="111"/>
      <c r="J139" s="111"/>
      <c r="K139" s="111"/>
      <c r="L139" s="111"/>
      <c r="M139" s="111"/>
      <c r="N139" s="201">
        <f>SUM(N140:Q186)</f>
        <v>0</v>
      </c>
      <c r="O139" s="202"/>
      <c r="P139" s="202"/>
      <c r="Q139" s="202"/>
      <c r="R139" s="106"/>
      <c r="T139" s="107"/>
      <c r="W139" s="108">
        <f>SUM($W$140:$W$185)</f>
        <v>425.13682000000006</v>
      </c>
      <c r="Y139" s="108">
        <f>SUM($Y$140:$Y$185)</f>
        <v>7.4631201000000003</v>
      </c>
      <c r="AA139" s="109">
        <f>SUM($AA$140:$AA$185)</f>
        <v>0</v>
      </c>
      <c r="AR139" s="105" t="s">
        <v>18</v>
      </c>
      <c r="AT139" s="105" t="s">
        <v>68</v>
      </c>
      <c r="AU139" s="105" t="s">
        <v>18</v>
      </c>
      <c r="AY139" s="105" t="s">
        <v>140</v>
      </c>
      <c r="BK139" s="110">
        <f>SUM($BK$140:$BK$185)</f>
        <v>0</v>
      </c>
    </row>
    <row r="140" spans="2:64" s="6" customFormat="1" ht="27" customHeight="1" x14ac:dyDescent="0.3">
      <c r="B140" s="19"/>
      <c r="C140" s="154" t="s">
        <v>153</v>
      </c>
      <c r="D140" s="112" t="s">
        <v>141</v>
      </c>
      <c r="E140" s="113" t="s">
        <v>154</v>
      </c>
      <c r="F140" s="197" t="s">
        <v>155</v>
      </c>
      <c r="G140" s="196"/>
      <c r="H140" s="196"/>
      <c r="I140" s="196"/>
      <c r="J140" s="114" t="s">
        <v>144</v>
      </c>
      <c r="K140" s="115">
        <v>87.25</v>
      </c>
      <c r="L140" s="195"/>
      <c r="M140" s="196"/>
      <c r="N140" s="195">
        <f>ROUND($L$140*$K$140,2)</f>
        <v>0</v>
      </c>
      <c r="O140" s="196"/>
      <c r="P140" s="196"/>
      <c r="Q140" s="196"/>
      <c r="R140" s="20"/>
      <c r="T140" s="116"/>
      <c r="U140" s="25" t="s">
        <v>34</v>
      </c>
      <c r="V140" s="117">
        <v>0.14799999999999999</v>
      </c>
      <c r="W140" s="117">
        <f>$V$140*$K$140</f>
        <v>12.912999999999998</v>
      </c>
      <c r="X140" s="117">
        <v>4.6999999999999999E-4</v>
      </c>
      <c r="Y140" s="117">
        <f>$X$140*$K$140</f>
        <v>4.1007499999999995E-2</v>
      </c>
      <c r="Z140" s="117">
        <v>0</v>
      </c>
      <c r="AA140" s="118">
        <f>$Z$140*$K$140</f>
        <v>0</v>
      </c>
      <c r="AR140" s="6" t="s">
        <v>145</v>
      </c>
      <c r="AT140" s="6" t="s">
        <v>141</v>
      </c>
      <c r="AU140" s="6" t="s">
        <v>94</v>
      </c>
      <c r="AY140" s="6" t="s">
        <v>140</v>
      </c>
      <c r="BE140" s="119">
        <f>IF($U$140="základní",$N$140,0)</f>
        <v>0</v>
      </c>
      <c r="BF140" s="119">
        <f>IF($U$140="snížená",$N$140,0)</f>
        <v>0</v>
      </c>
      <c r="BG140" s="119">
        <f>IF($U$140="zákl. přenesená",$N$140,0)</f>
        <v>0</v>
      </c>
      <c r="BH140" s="119">
        <f>IF($U$140="sníž. přenesená",$N$140,0)</f>
        <v>0</v>
      </c>
      <c r="BI140" s="119">
        <f>IF($U$140="nulová",$N$140,0)</f>
        <v>0</v>
      </c>
      <c r="BJ140" s="6" t="s">
        <v>18</v>
      </c>
      <c r="BK140" s="119">
        <f>ROUND($L$140*$K$140,2)</f>
        <v>0</v>
      </c>
      <c r="BL140" s="6" t="s">
        <v>145</v>
      </c>
    </row>
    <row r="141" spans="2:64" s="6" customFormat="1" ht="46.5" customHeight="1" x14ac:dyDescent="0.3">
      <c r="B141" s="120"/>
      <c r="C141" s="156"/>
      <c r="E141" s="121"/>
      <c r="F141" s="193" t="s">
        <v>803</v>
      </c>
      <c r="G141" s="194"/>
      <c r="H141" s="194"/>
      <c r="I141" s="194"/>
      <c r="K141" s="122">
        <v>43.13</v>
      </c>
      <c r="R141" s="123"/>
      <c r="T141" s="124"/>
      <c r="AA141" s="125"/>
      <c r="AT141" s="121" t="s">
        <v>146</v>
      </c>
      <c r="AU141" s="121" t="s">
        <v>94</v>
      </c>
      <c r="AV141" s="121" t="s">
        <v>94</v>
      </c>
      <c r="AW141" s="121" t="s">
        <v>104</v>
      </c>
      <c r="AX141" s="121" t="s">
        <v>69</v>
      </c>
      <c r="AY141" s="121" t="s">
        <v>140</v>
      </c>
    </row>
    <row r="142" spans="2:64" s="6" customFormat="1" ht="46.5" customHeight="1" x14ac:dyDescent="0.3">
      <c r="B142" s="120"/>
      <c r="C142" s="156"/>
      <c r="E142" s="121"/>
      <c r="F142" s="193" t="s">
        <v>804</v>
      </c>
      <c r="G142" s="194"/>
      <c r="H142" s="194"/>
      <c r="I142" s="194"/>
      <c r="K142" s="122">
        <v>44.12</v>
      </c>
      <c r="R142" s="123"/>
      <c r="T142" s="124"/>
      <c r="AA142" s="125"/>
      <c r="AT142" s="121" t="s">
        <v>146</v>
      </c>
      <c r="AU142" s="121" t="s">
        <v>94</v>
      </c>
      <c r="AV142" s="121" t="s">
        <v>94</v>
      </c>
      <c r="AW142" s="121" t="s">
        <v>104</v>
      </c>
      <c r="AX142" s="121" t="s">
        <v>69</v>
      </c>
      <c r="AY142" s="121" t="s">
        <v>140</v>
      </c>
    </row>
    <row r="143" spans="2:64" s="6" customFormat="1" ht="18.75" customHeight="1" x14ac:dyDescent="0.3">
      <c r="B143" s="126"/>
      <c r="C143" s="156"/>
      <c r="E143" s="127"/>
      <c r="F143" s="198" t="s">
        <v>147</v>
      </c>
      <c r="G143" s="199"/>
      <c r="H143" s="199"/>
      <c r="I143" s="199"/>
      <c r="K143" s="128">
        <v>87.25</v>
      </c>
      <c r="R143" s="129"/>
      <c r="T143" s="130"/>
      <c r="AA143" s="131"/>
      <c r="AT143" s="127" t="s">
        <v>146</v>
      </c>
      <c r="AU143" s="127" t="s">
        <v>94</v>
      </c>
      <c r="AV143" s="127" t="s">
        <v>145</v>
      </c>
      <c r="AW143" s="127" t="s">
        <v>104</v>
      </c>
      <c r="AX143" s="127" t="s">
        <v>18</v>
      </c>
      <c r="AY143" s="127" t="s">
        <v>140</v>
      </c>
    </row>
    <row r="144" spans="2:64" s="6" customFormat="1" ht="27" customHeight="1" x14ac:dyDescent="0.3">
      <c r="B144" s="19"/>
      <c r="C144" s="154" t="s">
        <v>145</v>
      </c>
      <c r="D144" s="112" t="s">
        <v>141</v>
      </c>
      <c r="E144" s="113" t="s">
        <v>156</v>
      </c>
      <c r="F144" s="197" t="s">
        <v>157</v>
      </c>
      <c r="G144" s="196"/>
      <c r="H144" s="196"/>
      <c r="I144" s="196"/>
      <c r="J144" s="114" t="s">
        <v>144</v>
      </c>
      <c r="K144" s="115">
        <v>87.25</v>
      </c>
      <c r="L144" s="195"/>
      <c r="M144" s="196"/>
      <c r="N144" s="195">
        <f>ROUND($L$144*$K$144,2)</f>
        <v>0</v>
      </c>
      <c r="O144" s="196"/>
      <c r="P144" s="196"/>
      <c r="Q144" s="196"/>
      <c r="R144" s="20"/>
      <c r="T144" s="116"/>
      <c r="U144" s="25" t="s">
        <v>34</v>
      </c>
      <c r="V144" s="117">
        <v>0.46</v>
      </c>
      <c r="W144" s="117">
        <f>$V$144*$K$144</f>
        <v>40.135000000000005</v>
      </c>
      <c r="X144" s="117">
        <v>4.8900000000000002E-3</v>
      </c>
      <c r="Y144" s="117">
        <f>$X$144*$K$144</f>
        <v>0.42665250000000005</v>
      </c>
      <c r="Z144" s="117">
        <v>0</v>
      </c>
      <c r="AA144" s="118">
        <f>$Z$144*$K$144</f>
        <v>0</v>
      </c>
      <c r="AR144" s="6" t="s">
        <v>145</v>
      </c>
      <c r="AT144" s="6" t="s">
        <v>141</v>
      </c>
      <c r="AU144" s="6" t="s">
        <v>94</v>
      </c>
      <c r="AY144" s="6" t="s">
        <v>140</v>
      </c>
      <c r="BE144" s="119">
        <f>IF($U$144="základní",$N$144,0)</f>
        <v>0</v>
      </c>
      <c r="BF144" s="119">
        <f>IF($U$144="snížená",$N$144,0)</f>
        <v>0</v>
      </c>
      <c r="BG144" s="119">
        <f>IF($U$144="zákl. přenesená",$N$144,0)</f>
        <v>0</v>
      </c>
      <c r="BH144" s="119">
        <f>IF($U$144="sníž. přenesená",$N$144,0)</f>
        <v>0</v>
      </c>
      <c r="BI144" s="119">
        <f>IF($U$144="nulová",$N$144,0)</f>
        <v>0</v>
      </c>
      <c r="BJ144" s="6" t="s">
        <v>18</v>
      </c>
      <c r="BK144" s="119">
        <f>ROUND($L$144*$K$144,2)</f>
        <v>0</v>
      </c>
      <c r="BL144" s="6" t="s">
        <v>145</v>
      </c>
    </row>
    <row r="145" spans="2:64" s="6" customFormat="1" ht="46.5" customHeight="1" x14ac:dyDescent="0.3">
      <c r="B145" s="120"/>
      <c r="C145" s="156"/>
      <c r="E145" s="121"/>
      <c r="F145" s="193" t="s">
        <v>803</v>
      </c>
      <c r="G145" s="194"/>
      <c r="H145" s="194"/>
      <c r="I145" s="194"/>
      <c r="K145" s="122">
        <v>43.13</v>
      </c>
      <c r="R145" s="123"/>
      <c r="T145" s="124"/>
      <c r="AA145" s="125"/>
      <c r="AT145" s="121" t="s">
        <v>146</v>
      </c>
      <c r="AU145" s="121" t="s">
        <v>94</v>
      </c>
      <c r="AV145" s="121" t="s">
        <v>94</v>
      </c>
      <c r="AW145" s="121" t="s">
        <v>104</v>
      </c>
      <c r="AX145" s="121" t="s">
        <v>69</v>
      </c>
      <c r="AY145" s="121" t="s">
        <v>140</v>
      </c>
    </row>
    <row r="146" spans="2:64" s="6" customFormat="1" ht="46.5" customHeight="1" x14ac:dyDescent="0.3">
      <c r="B146" s="120"/>
      <c r="C146" s="156"/>
      <c r="E146" s="121"/>
      <c r="F146" s="193" t="s">
        <v>804</v>
      </c>
      <c r="G146" s="194"/>
      <c r="H146" s="194"/>
      <c r="I146" s="194"/>
      <c r="K146" s="122">
        <v>44.12</v>
      </c>
      <c r="R146" s="123"/>
      <c r="T146" s="124"/>
      <c r="AA146" s="125"/>
      <c r="AT146" s="121" t="s">
        <v>146</v>
      </c>
      <c r="AU146" s="121" t="s">
        <v>94</v>
      </c>
      <c r="AV146" s="121" t="s">
        <v>94</v>
      </c>
      <c r="AW146" s="121" t="s">
        <v>104</v>
      </c>
      <c r="AX146" s="121" t="s">
        <v>69</v>
      </c>
      <c r="AY146" s="121" t="s">
        <v>140</v>
      </c>
    </row>
    <row r="147" spans="2:64" s="6" customFormat="1" ht="18.75" customHeight="1" x14ac:dyDescent="0.3">
      <c r="B147" s="126"/>
      <c r="C147" s="156"/>
      <c r="E147" s="127"/>
      <c r="F147" s="198" t="s">
        <v>147</v>
      </c>
      <c r="G147" s="199"/>
      <c r="H147" s="199"/>
      <c r="I147" s="199"/>
      <c r="K147" s="128">
        <v>87.25</v>
      </c>
      <c r="R147" s="129"/>
      <c r="T147" s="130"/>
      <c r="AA147" s="131"/>
      <c r="AT147" s="127" t="s">
        <v>146</v>
      </c>
      <c r="AU147" s="127" t="s">
        <v>94</v>
      </c>
      <c r="AV147" s="127" t="s">
        <v>145</v>
      </c>
      <c r="AW147" s="127" t="s">
        <v>104</v>
      </c>
      <c r="AX147" s="127" t="s">
        <v>18</v>
      </c>
      <c r="AY147" s="127" t="s">
        <v>140</v>
      </c>
    </row>
    <row r="148" spans="2:64" s="6" customFormat="1" ht="39" customHeight="1" x14ac:dyDescent="0.3">
      <c r="B148" s="19"/>
      <c r="C148" s="154" t="s">
        <v>158</v>
      </c>
      <c r="D148" s="112" t="s">
        <v>141</v>
      </c>
      <c r="E148" s="113" t="s">
        <v>159</v>
      </c>
      <c r="F148" s="197" t="s">
        <v>160</v>
      </c>
      <c r="G148" s="196"/>
      <c r="H148" s="196"/>
      <c r="I148" s="196"/>
      <c r="J148" s="114" t="s">
        <v>144</v>
      </c>
      <c r="K148" s="115">
        <v>87.25</v>
      </c>
      <c r="L148" s="195"/>
      <c r="M148" s="196"/>
      <c r="N148" s="195">
        <f>ROUND($L$148*$K$148,2)</f>
        <v>0</v>
      </c>
      <c r="O148" s="196"/>
      <c r="P148" s="196"/>
      <c r="Q148" s="196"/>
      <c r="R148" s="20"/>
      <c r="T148" s="116"/>
      <c r="U148" s="25" t="s">
        <v>34</v>
      </c>
      <c r="V148" s="117">
        <v>0.51</v>
      </c>
      <c r="W148" s="117">
        <f>$V$148*$K$148</f>
        <v>44.497500000000002</v>
      </c>
      <c r="X148" s="117">
        <v>1.103E-2</v>
      </c>
      <c r="Y148" s="117">
        <f>$X$148*$K$148</f>
        <v>0.96236750000000004</v>
      </c>
      <c r="Z148" s="117">
        <v>0</v>
      </c>
      <c r="AA148" s="118">
        <f>$Z$148*$K$148</f>
        <v>0</v>
      </c>
      <c r="AR148" s="6" t="s">
        <v>145</v>
      </c>
      <c r="AT148" s="6" t="s">
        <v>141</v>
      </c>
      <c r="AU148" s="6" t="s">
        <v>94</v>
      </c>
      <c r="AY148" s="6" t="s">
        <v>140</v>
      </c>
      <c r="BE148" s="119">
        <f>IF($U$148="základní",$N$148,0)</f>
        <v>0</v>
      </c>
      <c r="BF148" s="119">
        <f>IF($U$148="snížená",$N$148,0)</f>
        <v>0</v>
      </c>
      <c r="BG148" s="119">
        <f>IF($U$148="zákl. přenesená",$N$148,0)</f>
        <v>0</v>
      </c>
      <c r="BH148" s="119">
        <f>IF($U$148="sníž. přenesená",$N$148,0)</f>
        <v>0</v>
      </c>
      <c r="BI148" s="119">
        <f>IF($U$148="nulová",$N$148,0)</f>
        <v>0</v>
      </c>
      <c r="BJ148" s="6" t="s">
        <v>18</v>
      </c>
      <c r="BK148" s="119">
        <f>ROUND($L$148*$K$148,2)</f>
        <v>0</v>
      </c>
      <c r="BL148" s="6" t="s">
        <v>145</v>
      </c>
    </row>
    <row r="149" spans="2:64" s="6" customFormat="1" ht="46.5" customHeight="1" x14ac:dyDescent="0.3">
      <c r="B149" s="120"/>
      <c r="C149" s="156"/>
      <c r="E149" s="121"/>
      <c r="F149" s="193" t="s">
        <v>803</v>
      </c>
      <c r="G149" s="194"/>
      <c r="H149" s="194"/>
      <c r="I149" s="194"/>
      <c r="K149" s="122">
        <v>43.13</v>
      </c>
      <c r="R149" s="123"/>
      <c r="T149" s="124"/>
      <c r="AA149" s="125"/>
      <c r="AT149" s="121" t="s">
        <v>146</v>
      </c>
      <c r="AU149" s="121" t="s">
        <v>94</v>
      </c>
      <c r="AV149" s="121" t="s">
        <v>94</v>
      </c>
      <c r="AW149" s="121" t="s">
        <v>104</v>
      </c>
      <c r="AX149" s="121" t="s">
        <v>69</v>
      </c>
      <c r="AY149" s="121" t="s">
        <v>140</v>
      </c>
    </row>
    <row r="150" spans="2:64" s="6" customFormat="1" ht="46.5" customHeight="1" x14ac:dyDescent="0.3">
      <c r="B150" s="120"/>
      <c r="C150" s="156"/>
      <c r="E150" s="121"/>
      <c r="F150" s="193" t="s">
        <v>804</v>
      </c>
      <c r="G150" s="194"/>
      <c r="H150" s="194"/>
      <c r="I150" s="194"/>
      <c r="K150" s="122">
        <v>44.12</v>
      </c>
      <c r="R150" s="123"/>
      <c r="T150" s="124"/>
      <c r="AA150" s="125"/>
      <c r="AT150" s="121" t="s">
        <v>146</v>
      </c>
      <c r="AU150" s="121" t="s">
        <v>94</v>
      </c>
      <c r="AV150" s="121" t="s">
        <v>94</v>
      </c>
      <c r="AW150" s="121" t="s">
        <v>104</v>
      </c>
      <c r="AX150" s="121" t="s">
        <v>69</v>
      </c>
      <c r="AY150" s="121" t="s">
        <v>140</v>
      </c>
    </row>
    <row r="151" spans="2:64" s="6" customFormat="1" ht="18.75" customHeight="1" x14ac:dyDescent="0.3">
      <c r="B151" s="126"/>
      <c r="C151" s="156"/>
      <c r="E151" s="127"/>
      <c r="F151" s="198" t="s">
        <v>147</v>
      </c>
      <c r="G151" s="199"/>
      <c r="H151" s="199"/>
      <c r="I151" s="199"/>
      <c r="K151" s="128">
        <v>87.25</v>
      </c>
      <c r="R151" s="129"/>
      <c r="T151" s="130"/>
      <c r="AA151" s="131"/>
      <c r="AT151" s="127" t="s">
        <v>146</v>
      </c>
      <c r="AU151" s="127" t="s">
        <v>94</v>
      </c>
      <c r="AV151" s="127" t="s">
        <v>145</v>
      </c>
      <c r="AW151" s="127" t="s">
        <v>104</v>
      </c>
      <c r="AX151" s="127" t="s">
        <v>18</v>
      </c>
      <c r="AY151" s="127" t="s">
        <v>140</v>
      </c>
    </row>
    <row r="152" spans="2:64" s="6" customFormat="1" ht="27" customHeight="1" x14ac:dyDescent="0.3">
      <c r="B152" s="19"/>
      <c r="C152" s="154" t="s">
        <v>161</v>
      </c>
      <c r="D152" s="112" t="s">
        <v>141</v>
      </c>
      <c r="E152" s="113" t="s">
        <v>162</v>
      </c>
      <c r="F152" s="197" t="s">
        <v>163</v>
      </c>
      <c r="G152" s="196"/>
      <c r="H152" s="196"/>
      <c r="I152" s="196"/>
      <c r="J152" s="114" t="s">
        <v>144</v>
      </c>
      <c r="K152" s="115">
        <v>339.38</v>
      </c>
      <c r="L152" s="195"/>
      <c r="M152" s="196"/>
      <c r="N152" s="195">
        <f>ROUND($L$152*$K$152,2)</f>
        <v>0</v>
      </c>
      <c r="O152" s="196"/>
      <c r="P152" s="196"/>
      <c r="Q152" s="196"/>
      <c r="R152" s="20"/>
      <c r="T152" s="116"/>
      <c r="U152" s="25" t="s">
        <v>34</v>
      </c>
      <c r="V152" s="117">
        <v>0.104</v>
      </c>
      <c r="W152" s="117">
        <f>$V$152*$K$152</f>
        <v>35.295519999999996</v>
      </c>
      <c r="X152" s="117">
        <v>4.6999999999999999E-4</v>
      </c>
      <c r="Y152" s="117">
        <f>$X$152*$K$152</f>
        <v>0.1595086</v>
      </c>
      <c r="Z152" s="117">
        <v>0</v>
      </c>
      <c r="AA152" s="118">
        <f>$Z$152*$K$152</f>
        <v>0</v>
      </c>
      <c r="AR152" s="6" t="s">
        <v>145</v>
      </c>
      <c r="AT152" s="6" t="s">
        <v>141</v>
      </c>
      <c r="AU152" s="6" t="s">
        <v>94</v>
      </c>
      <c r="AY152" s="6" t="s">
        <v>140</v>
      </c>
      <c r="BE152" s="119">
        <f>IF($U$152="základní",$N$152,0)</f>
        <v>0</v>
      </c>
      <c r="BF152" s="119">
        <f>IF($U$152="snížená",$N$152,0)</f>
        <v>0</v>
      </c>
      <c r="BG152" s="119">
        <f>IF($U$152="zákl. přenesená",$N$152,0)</f>
        <v>0</v>
      </c>
      <c r="BH152" s="119">
        <f>IF($U$152="sníž. přenesená",$N$152,0)</f>
        <v>0</v>
      </c>
      <c r="BI152" s="119">
        <f>IF($U$152="nulová",$N$152,0)</f>
        <v>0</v>
      </c>
      <c r="BJ152" s="6" t="s">
        <v>18</v>
      </c>
      <c r="BK152" s="119">
        <f>ROUND($L$152*$K$152,2)</f>
        <v>0</v>
      </c>
      <c r="BL152" s="6" t="s">
        <v>145</v>
      </c>
    </row>
    <row r="153" spans="2:64" s="6" customFormat="1" ht="60.75" customHeight="1" x14ac:dyDescent="0.3">
      <c r="B153" s="120"/>
      <c r="C153" s="156"/>
      <c r="E153" s="121"/>
      <c r="F153" s="193" t="s">
        <v>805</v>
      </c>
      <c r="G153" s="194"/>
      <c r="H153" s="194"/>
      <c r="I153" s="194"/>
      <c r="K153" s="122">
        <v>162.49</v>
      </c>
      <c r="R153" s="123"/>
      <c r="T153" s="124"/>
      <c r="AA153" s="125"/>
      <c r="AT153" s="121" t="s">
        <v>146</v>
      </c>
      <c r="AU153" s="121" t="s">
        <v>94</v>
      </c>
      <c r="AV153" s="121" t="s">
        <v>94</v>
      </c>
      <c r="AW153" s="121" t="s">
        <v>104</v>
      </c>
      <c r="AX153" s="121" t="s">
        <v>69</v>
      </c>
      <c r="AY153" s="121" t="s">
        <v>140</v>
      </c>
    </row>
    <row r="154" spans="2:64" s="6" customFormat="1" ht="46.5" customHeight="1" x14ac:dyDescent="0.3">
      <c r="B154" s="120"/>
      <c r="C154" s="156"/>
      <c r="E154" s="121"/>
      <c r="F154" s="193"/>
      <c r="G154" s="194"/>
      <c r="H154" s="194"/>
      <c r="I154" s="194"/>
      <c r="K154" s="122"/>
      <c r="R154" s="123"/>
      <c r="T154" s="124"/>
      <c r="AA154" s="125"/>
      <c r="AT154" s="121" t="s">
        <v>146</v>
      </c>
      <c r="AU154" s="121" t="s">
        <v>94</v>
      </c>
      <c r="AV154" s="121" t="s">
        <v>94</v>
      </c>
      <c r="AW154" s="121" t="s">
        <v>104</v>
      </c>
      <c r="AX154" s="121" t="s">
        <v>69</v>
      </c>
      <c r="AY154" s="121" t="s">
        <v>140</v>
      </c>
    </row>
    <row r="155" spans="2:64" s="6" customFormat="1" ht="60.75" customHeight="1" x14ac:dyDescent="0.3">
      <c r="B155" s="120"/>
      <c r="C155" s="156"/>
      <c r="E155" s="121"/>
      <c r="F155" s="193" t="s">
        <v>806</v>
      </c>
      <c r="G155" s="194"/>
      <c r="H155" s="194"/>
      <c r="I155" s="194"/>
      <c r="K155" s="122">
        <v>162.49</v>
      </c>
      <c r="R155" s="123"/>
      <c r="T155" s="124"/>
      <c r="AA155" s="125"/>
      <c r="AT155" s="121" t="s">
        <v>146</v>
      </c>
      <c r="AU155" s="121" t="s">
        <v>94</v>
      </c>
      <c r="AV155" s="121" t="s">
        <v>94</v>
      </c>
      <c r="AW155" s="121" t="s">
        <v>104</v>
      </c>
      <c r="AX155" s="121" t="s">
        <v>69</v>
      </c>
      <c r="AY155" s="121" t="s">
        <v>140</v>
      </c>
    </row>
    <row r="156" spans="2:64" s="6" customFormat="1" ht="46.5" customHeight="1" x14ac:dyDescent="0.3">
      <c r="B156" s="120"/>
      <c r="C156" s="156"/>
      <c r="E156" s="121"/>
      <c r="F156" s="193"/>
      <c r="G156" s="194"/>
      <c r="H156" s="194"/>
      <c r="I156" s="194"/>
      <c r="K156" s="122"/>
      <c r="R156" s="123"/>
      <c r="T156" s="124"/>
      <c r="AA156" s="125"/>
      <c r="AT156" s="121" t="s">
        <v>146</v>
      </c>
      <c r="AU156" s="121" t="s">
        <v>94</v>
      </c>
      <c r="AV156" s="121" t="s">
        <v>94</v>
      </c>
      <c r="AW156" s="121" t="s">
        <v>104</v>
      </c>
      <c r="AX156" s="121" t="s">
        <v>69</v>
      </c>
      <c r="AY156" s="121" t="s">
        <v>140</v>
      </c>
    </row>
    <row r="157" spans="2:64" s="6" customFormat="1" ht="18.75" customHeight="1" x14ac:dyDescent="0.3">
      <c r="B157" s="120"/>
      <c r="C157" s="156"/>
      <c r="E157" s="121"/>
      <c r="F157" s="214" t="s">
        <v>164</v>
      </c>
      <c r="G157" s="215"/>
      <c r="H157" s="215"/>
      <c r="I157" s="215"/>
      <c r="K157" s="122">
        <v>14.4</v>
      </c>
      <c r="R157" s="123"/>
      <c r="T157" s="124"/>
      <c r="AA157" s="125"/>
      <c r="AT157" s="121" t="s">
        <v>146</v>
      </c>
      <c r="AU157" s="121" t="s">
        <v>94</v>
      </c>
      <c r="AV157" s="121" t="s">
        <v>94</v>
      </c>
      <c r="AW157" s="121" t="s">
        <v>104</v>
      </c>
      <c r="AX157" s="121" t="s">
        <v>69</v>
      </c>
      <c r="AY157" s="121" t="s">
        <v>140</v>
      </c>
    </row>
    <row r="158" spans="2:64" s="6" customFormat="1" ht="18.75" customHeight="1" x14ac:dyDescent="0.3">
      <c r="B158" s="126"/>
      <c r="C158" s="156"/>
      <c r="E158" s="127"/>
      <c r="F158" s="198" t="s">
        <v>147</v>
      </c>
      <c r="G158" s="199"/>
      <c r="H158" s="199"/>
      <c r="I158" s="199"/>
      <c r="K158" s="128">
        <v>339.38</v>
      </c>
      <c r="R158" s="129"/>
      <c r="T158" s="130"/>
      <c r="AA158" s="131"/>
      <c r="AT158" s="127" t="s">
        <v>146</v>
      </c>
      <c r="AU158" s="127" t="s">
        <v>94</v>
      </c>
      <c r="AV158" s="127" t="s">
        <v>145</v>
      </c>
      <c r="AW158" s="127" t="s">
        <v>104</v>
      </c>
      <c r="AX158" s="127" t="s">
        <v>18</v>
      </c>
      <c r="AY158" s="127" t="s">
        <v>140</v>
      </c>
    </row>
    <row r="159" spans="2:64" s="6" customFormat="1" ht="27" customHeight="1" x14ac:dyDescent="0.3">
      <c r="B159" s="19"/>
      <c r="C159" s="154" t="s">
        <v>165</v>
      </c>
      <c r="D159" s="112" t="s">
        <v>141</v>
      </c>
      <c r="E159" s="113" t="s">
        <v>166</v>
      </c>
      <c r="F159" s="197" t="s">
        <v>167</v>
      </c>
      <c r="G159" s="196"/>
      <c r="H159" s="196"/>
      <c r="I159" s="196"/>
      <c r="J159" s="114" t="s">
        <v>144</v>
      </c>
      <c r="K159" s="115">
        <v>339.38</v>
      </c>
      <c r="L159" s="195"/>
      <c r="M159" s="196"/>
      <c r="N159" s="195">
        <f>ROUND($L$159*$K$159,2)</f>
        <v>0</v>
      </c>
      <c r="O159" s="196"/>
      <c r="P159" s="196"/>
      <c r="Q159" s="196"/>
      <c r="R159" s="20"/>
      <c r="T159" s="116"/>
      <c r="U159" s="25" t="s">
        <v>34</v>
      </c>
      <c r="V159" s="117">
        <v>0.36</v>
      </c>
      <c r="W159" s="117">
        <f>$V$159*$K$159</f>
        <v>122.1768</v>
      </c>
      <c r="X159" s="117">
        <v>4.8900000000000002E-3</v>
      </c>
      <c r="Y159" s="117">
        <f>$X$159*$K$159</f>
        <v>1.6595682</v>
      </c>
      <c r="Z159" s="117">
        <v>0</v>
      </c>
      <c r="AA159" s="118">
        <f>$Z$159*$K$159</f>
        <v>0</v>
      </c>
      <c r="AR159" s="6" t="s">
        <v>145</v>
      </c>
      <c r="AT159" s="6" t="s">
        <v>141</v>
      </c>
      <c r="AU159" s="6" t="s">
        <v>94</v>
      </c>
      <c r="AY159" s="6" t="s">
        <v>140</v>
      </c>
      <c r="BE159" s="119">
        <f>IF($U$159="základní",$N$159,0)</f>
        <v>0</v>
      </c>
      <c r="BF159" s="119">
        <f>IF($U$159="snížená",$N$159,0)</f>
        <v>0</v>
      </c>
      <c r="BG159" s="119">
        <f>IF($U$159="zákl. přenesená",$N$159,0)</f>
        <v>0</v>
      </c>
      <c r="BH159" s="119">
        <f>IF($U$159="sníž. přenesená",$N$159,0)</f>
        <v>0</v>
      </c>
      <c r="BI159" s="119">
        <f>IF($U$159="nulová",$N$159,0)</f>
        <v>0</v>
      </c>
      <c r="BJ159" s="6" t="s">
        <v>18</v>
      </c>
      <c r="BK159" s="119">
        <f>ROUND($L$159*$K$159,2)</f>
        <v>0</v>
      </c>
      <c r="BL159" s="6" t="s">
        <v>145</v>
      </c>
    </row>
    <row r="160" spans="2:64" s="6" customFormat="1" ht="69" customHeight="1" x14ac:dyDescent="0.3">
      <c r="B160" s="120"/>
      <c r="C160" s="156"/>
      <c r="E160" s="121"/>
      <c r="F160" s="193" t="s">
        <v>805</v>
      </c>
      <c r="G160" s="194"/>
      <c r="H160" s="194"/>
      <c r="I160" s="194"/>
      <c r="K160" s="122">
        <v>162.49</v>
      </c>
      <c r="R160" s="123"/>
      <c r="T160" s="124"/>
      <c r="AA160" s="125"/>
      <c r="AT160" s="121" t="s">
        <v>146</v>
      </c>
      <c r="AU160" s="121" t="s">
        <v>94</v>
      </c>
      <c r="AV160" s="121" t="s">
        <v>94</v>
      </c>
      <c r="AW160" s="121" t="s">
        <v>104</v>
      </c>
      <c r="AX160" s="121" t="s">
        <v>69</v>
      </c>
      <c r="AY160" s="121" t="s">
        <v>140</v>
      </c>
    </row>
    <row r="161" spans="2:64" s="6" customFormat="1" ht="69" customHeight="1" x14ac:dyDescent="0.3">
      <c r="B161" s="120"/>
      <c r="C161" s="156"/>
      <c r="E161" s="121"/>
      <c r="F161" s="193" t="s">
        <v>806</v>
      </c>
      <c r="G161" s="194"/>
      <c r="H161" s="194"/>
      <c r="I161" s="194"/>
      <c r="K161" s="122">
        <v>162.49</v>
      </c>
      <c r="R161" s="123"/>
      <c r="T161" s="124"/>
      <c r="AA161" s="125"/>
      <c r="AT161" s="121" t="s">
        <v>146</v>
      </c>
      <c r="AU161" s="121" t="s">
        <v>94</v>
      </c>
      <c r="AV161" s="121" t="s">
        <v>94</v>
      </c>
      <c r="AW161" s="121" t="s">
        <v>104</v>
      </c>
      <c r="AX161" s="121" t="s">
        <v>69</v>
      </c>
      <c r="AY161" s="121" t="s">
        <v>140</v>
      </c>
    </row>
    <row r="162" spans="2:64" s="6" customFormat="1" ht="18.75" customHeight="1" x14ac:dyDescent="0.3">
      <c r="B162" s="120"/>
      <c r="C162" s="156"/>
      <c r="E162" s="121"/>
      <c r="F162" s="193" t="s">
        <v>164</v>
      </c>
      <c r="G162" s="194"/>
      <c r="H162" s="194"/>
      <c r="I162" s="194"/>
      <c r="K162" s="122">
        <v>14.4</v>
      </c>
      <c r="R162" s="123"/>
      <c r="T162" s="124"/>
      <c r="AA162" s="125"/>
      <c r="AT162" s="121" t="s">
        <v>146</v>
      </c>
      <c r="AU162" s="121" t="s">
        <v>94</v>
      </c>
      <c r="AV162" s="121" t="s">
        <v>94</v>
      </c>
      <c r="AW162" s="121" t="s">
        <v>104</v>
      </c>
      <c r="AX162" s="121" t="s">
        <v>69</v>
      </c>
      <c r="AY162" s="121" t="s">
        <v>140</v>
      </c>
    </row>
    <row r="163" spans="2:64" s="6" customFormat="1" ht="18.75" customHeight="1" x14ac:dyDescent="0.3">
      <c r="B163" s="126"/>
      <c r="C163" s="156"/>
      <c r="E163" s="127"/>
      <c r="F163" s="153" t="s">
        <v>147</v>
      </c>
      <c r="G163" s="127"/>
      <c r="H163" s="127"/>
      <c r="I163" s="127"/>
      <c r="K163" s="115">
        <v>339.38</v>
      </c>
      <c r="R163" s="129"/>
      <c r="T163" s="130"/>
      <c r="AA163" s="131"/>
      <c r="AT163" s="127" t="s">
        <v>146</v>
      </c>
      <c r="AU163" s="127" t="s">
        <v>94</v>
      </c>
      <c r="AV163" s="127" t="s">
        <v>145</v>
      </c>
      <c r="AW163" s="127" t="s">
        <v>104</v>
      </c>
      <c r="AX163" s="127" t="s">
        <v>18</v>
      </c>
      <c r="AY163" s="127" t="s">
        <v>140</v>
      </c>
    </row>
    <row r="164" spans="2:64" s="6" customFormat="1" ht="27" customHeight="1" x14ac:dyDescent="0.3">
      <c r="B164" s="19"/>
      <c r="C164" s="154" t="s">
        <v>168</v>
      </c>
      <c r="D164" s="112" t="s">
        <v>141</v>
      </c>
      <c r="E164" s="113" t="s">
        <v>169</v>
      </c>
      <c r="F164" s="197" t="s">
        <v>170</v>
      </c>
      <c r="G164" s="196"/>
      <c r="H164" s="196"/>
      <c r="I164" s="196"/>
      <c r="J164" s="114" t="s">
        <v>144</v>
      </c>
      <c r="K164" s="115">
        <v>339.38</v>
      </c>
      <c r="L164" s="195"/>
      <c r="M164" s="196"/>
      <c r="N164" s="195">
        <f>ROUND($L$164*$K$164,2)</f>
        <v>0</v>
      </c>
      <c r="O164" s="196"/>
      <c r="P164" s="196"/>
      <c r="Q164" s="196"/>
      <c r="R164" s="20"/>
      <c r="T164" s="116"/>
      <c r="U164" s="25" t="s">
        <v>34</v>
      </c>
      <c r="V164" s="117">
        <v>0.41</v>
      </c>
      <c r="W164" s="117">
        <f>$V$164*$K$164</f>
        <v>139.14579999999998</v>
      </c>
      <c r="X164" s="117">
        <v>1.103E-2</v>
      </c>
      <c r="Y164" s="117">
        <f>$X$164*$K$164</f>
        <v>3.7433613999999999</v>
      </c>
      <c r="Z164" s="117">
        <v>0</v>
      </c>
      <c r="AA164" s="118">
        <f>$Z$164*$K$164</f>
        <v>0</v>
      </c>
      <c r="AR164" s="6" t="s">
        <v>145</v>
      </c>
      <c r="AT164" s="6" t="s">
        <v>141</v>
      </c>
      <c r="AU164" s="6" t="s">
        <v>94</v>
      </c>
      <c r="AY164" s="6" t="s">
        <v>140</v>
      </c>
      <c r="BE164" s="119">
        <f>IF($U$164="základní",$N$164,0)</f>
        <v>0</v>
      </c>
      <c r="BF164" s="119">
        <f>IF($U$164="snížená",$N$164,0)</f>
        <v>0</v>
      </c>
      <c r="BG164" s="119">
        <f>IF($U$164="zákl. přenesená",$N$164,0)</f>
        <v>0</v>
      </c>
      <c r="BH164" s="119">
        <f>IF($U$164="sníž. přenesená",$N$164,0)</f>
        <v>0</v>
      </c>
      <c r="BI164" s="119">
        <f>IF($U$164="nulová",$N$164,0)</f>
        <v>0</v>
      </c>
      <c r="BJ164" s="6" t="s">
        <v>18</v>
      </c>
      <c r="BK164" s="119">
        <f>ROUND($L$164*$K$164,2)</f>
        <v>0</v>
      </c>
      <c r="BL164" s="6" t="s">
        <v>145</v>
      </c>
    </row>
    <row r="165" spans="2:64" s="6" customFormat="1" ht="71.25" customHeight="1" x14ac:dyDescent="0.3">
      <c r="B165" s="120"/>
      <c r="C165" s="156"/>
      <c r="E165" s="121"/>
      <c r="F165" s="193" t="s">
        <v>805</v>
      </c>
      <c r="G165" s="194"/>
      <c r="H165" s="194"/>
      <c r="I165" s="194"/>
      <c r="K165" s="122">
        <v>162.49</v>
      </c>
      <c r="R165" s="123"/>
      <c r="T165" s="124"/>
      <c r="AA165" s="125"/>
      <c r="AT165" s="121" t="s">
        <v>146</v>
      </c>
      <c r="AU165" s="121" t="s">
        <v>94</v>
      </c>
      <c r="AV165" s="121" t="s">
        <v>94</v>
      </c>
      <c r="AW165" s="121" t="s">
        <v>104</v>
      </c>
      <c r="AX165" s="121" t="s">
        <v>69</v>
      </c>
      <c r="AY165" s="121" t="s">
        <v>140</v>
      </c>
    </row>
    <row r="166" spans="2:64" s="6" customFormat="1" ht="75.75" customHeight="1" x14ac:dyDescent="0.3">
      <c r="B166" s="120"/>
      <c r="C166" s="156"/>
      <c r="E166" s="121"/>
      <c r="F166" s="193" t="s">
        <v>806</v>
      </c>
      <c r="G166" s="194"/>
      <c r="H166" s="194"/>
      <c r="I166" s="194"/>
      <c r="K166" s="122">
        <v>162.49</v>
      </c>
      <c r="R166" s="123"/>
      <c r="T166" s="124"/>
      <c r="AA166" s="125"/>
      <c r="AT166" s="121" t="s">
        <v>146</v>
      </c>
      <c r="AU166" s="121" t="s">
        <v>94</v>
      </c>
      <c r="AV166" s="121" t="s">
        <v>94</v>
      </c>
      <c r="AW166" s="121" t="s">
        <v>104</v>
      </c>
      <c r="AX166" s="121" t="s">
        <v>69</v>
      </c>
      <c r="AY166" s="121" t="s">
        <v>140</v>
      </c>
    </row>
    <row r="167" spans="2:64" s="6" customFormat="1" ht="18.75" customHeight="1" x14ac:dyDescent="0.3">
      <c r="B167" s="120"/>
      <c r="C167" s="156"/>
      <c r="E167" s="121"/>
      <c r="F167" s="213" t="s">
        <v>164</v>
      </c>
      <c r="G167" s="213"/>
      <c r="H167" s="213"/>
      <c r="I167" s="213"/>
      <c r="K167" s="122">
        <v>14.4</v>
      </c>
      <c r="R167" s="123"/>
      <c r="T167" s="124"/>
      <c r="AA167" s="125"/>
      <c r="AT167" s="121" t="s">
        <v>146</v>
      </c>
      <c r="AU167" s="121" t="s">
        <v>94</v>
      </c>
      <c r="AV167" s="121" t="s">
        <v>94</v>
      </c>
      <c r="AW167" s="121" t="s">
        <v>104</v>
      </c>
      <c r="AX167" s="121" t="s">
        <v>69</v>
      </c>
      <c r="AY167" s="121" t="s">
        <v>140</v>
      </c>
    </row>
    <row r="168" spans="2:64" s="6" customFormat="1" ht="27.75" customHeight="1" x14ac:dyDescent="0.3">
      <c r="B168" s="126"/>
      <c r="C168" s="156"/>
      <c r="E168" s="127"/>
      <c r="F168" s="210" t="s">
        <v>147</v>
      </c>
      <c r="G168" s="210"/>
      <c r="H168" s="210"/>
      <c r="I168" s="210"/>
      <c r="K168" s="128">
        <v>339.38</v>
      </c>
      <c r="R168" s="129"/>
      <c r="T168" s="130"/>
      <c r="AA168" s="131"/>
      <c r="AT168" s="127" t="s">
        <v>146</v>
      </c>
      <c r="AU168" s="127" t="s">
        <v>94</v>
      </c>
      <c r="AV168" s="127" t="s">
        <v>145</v>
      </c>
      <c r="AW168" s="127" t="s">
        <v>104</v>
      </c>
      <c r="AX168" s="127" t="s">
        <v>18</v>
      </c>
      <c r="AY168" s="127" t="s">
        <v>140</v>
      </c>
    </row>
    <row r="169" spans="2:64" s="6" customFormat="1" ht="27" customHeight="1" x14ac:dyDescent="0.3">
      <c r="B169" s="19"/>
      <c r="C169" s="154" t="s">
        <v>171</v>
      </c>
      <c r="D169" s="112" t="s">
        <v>141</v>
      </c>
      <c r="E169" s="113" t="s">
        <v>172</v>
      </c>
      <c r="F169" s="203" t="s">
        <v>173</v>
      </c>
      <c r="G169" s="204"/>
      <c r="H169" s="204"/>
      <c r="I169" s="205"/>
      <c r="J169" s="114" t="s">
        <v>144</v>
      </c>
      <c r="K169" s="115">
        <v>4</v>
      </c>
      <c r="L169" s="195"/>
      <c r="M169" s="196"/>
      <c r="N169" s="195">
        <f>ROUND($L$169*$K$169,2)</f>
        <v>0</v>
      </c>
      <c r="O169" s="196"/>
      <c r="P169" s="196"/>
      <c r="Q169" s="196"/>
      <c r="R169" s="20"/>
      <c r="T169" s="116"/>
      <c r="U169" s="25" t="s">
        <v>34</v>
      </c>
      <c r="V169" s="117">
        <v>1.514</v>
      </c>
      <c r="W169" s="117">
        <f>$V$169*$K$169</f>
        <v>6.056</v>
      </c>
      <c r="X169" s="117">
        <v>2.247E-2</v>
      </c>
      <c r="Y169" s="117">
        <f>$X$169*$K$169</f>
        <v>8.9880000000000002E-2</v>
      </c>
      <c r="Z169" s="117">
        <v>0</v>
      </c>
      <c r="AA169" s="118">
        <f>$Z$169*$K$169</f>
        <v>0</v>
      </c>
      <c r="AR169" s="6" t="s">
        <v>145</v>
      </c>
      <c r="AT169" s="6" t="s">
        <v>141</v>
      </c>
      <c r="AU169" s="6" t="s">
        <v>94</v>
      </c>
      <c r="AY169" s="6" t="s">
        <v>140</v>
      </c>
      <c r="BE169" s="119">
        <f>IF($U$169="základní",$N$169,0)</f>
        <v>0</v>
      </c>
      <c r="BF169" s="119">
        <f>IF($U$169="snížená",$N$169,0)</f>
        <v>0</v>
      </c>
      <c r="BG169" s="119">
        <f>IF($U$169="zákl. přenesená",$N$169,0)</f>
        <v>0</v>
      </c>
      <c r="BH169" s="119">
        <f>IF($U$169="sníž. přenesená",$N$169,0)</f>
        <v>0</v>
      </c>
      <c r="BI169" s="119">
        <f>IF($U$169="nulová",$N$169,0)</f>
        <v>0</v>
      </c>
      <c r="BJ169" s="6" t="s">
        <v>18</v>
      </c>
      <c r="BK169" s="119">
        <f>ROUND($L$169*$K$169,2)</f>
        <v>0</v>
      </c>
      <c r="BL169" s="6" t="s">
        <v>145</v>
      </c>
    </row>
    <row r="170" spans="2:64" s="6" customFormat="1" ht="18.75" customHeight="1" x14ac:dyDescent="0.3">
      <c r="B170" s="120"/>
      <c r="C170" s="156"/>
      <c r="E170" s="121"/>
      <c r="F170" s="212" t="s">
        <v>769</v>
      </c>
      <c r="G170" s="212"/>
      <c r="H170" s="212"/>
      <c r="I170" s="212"/>
      <c r="K170" s="122">
        <v>4</v>
      </c>
      <c r="R170" s="123"/>
      <c r="T170" s="124"/>
      <c r="AA170" s="125"/>
      <c r="AT170" s="121" t="s">
        <v>146</v>
      </c>
      <c r="AU170" s="121" t="s">
        <v>94</v>
      </c>
      <c r="AV170" s="121" t="s">
        <v>94</v>
      </c>
      <c r="AW170" s="121" t="s">
        <v>104</v>
      </c>
      <c r="AX170" s="121" t="s">
        <v>69</v>
      </c>
      <c r="AY170" s="121" t="s">
        <v>140</v>
      </c>
    </row>
    <row r="171" spans="2:64" s="6" customFormat="1" ht="18.75" customHeight="1" x14ac:dyDescent="0.3">
      <c r="B171" s="126"/>
      <c r="C171" s="156"/>
      <c r="E171" s="127"/>
      <c r="F171" s="198" t="s">
        <v>147</v>
      </c>
      <c r="G171" s="199"/>
      <c r="H171" s="199"/>
      <c r="I171" s="199"/>
      <c r="K171" s="128">
        <v>4</v>
      </c>
      <c r="R171" s="129"/>
      <c r="T171" s="130"/>
      <c r="AA171" s="131"/>
      <c r="AT171" s="127" t="s">
        <v>146</v>
      </c>
      <c r="AU171" s="127" t="s">
        <v>94</v>
      </c>
      <c r="AV171" s="127" t="s">
        <v>145</v>
      </c>
      <c r="AW171" s="127" t="s">
        <v>104</v>
      </c>
      <c r="AX171" s="127" t="s">
        <v>18</v>
      </c>
      <c r="AY171" s="127" t="s">
        <v>140</v>
      </c>
    </row>
    <row r="172" spans="2:64" s="6" customFormat="1" ht="27" customHeight="1" x14ac:dyDescent="0.3">
      <c r="B172" s="19"/>
      <c r="C172" s="154" t="s">
        <v>174</v>
      </c>
      <c r="D172" s="112" t="s">
        <v>141</v>
      </c>
      <c r="E172" s="113" t="s">
        <v>175</v>
      </c>
      <c r="F172" s="197" t="s">
        <v>176</v>
      </c>
      <c r="G172" s="196"/>
      <c r="H172" s="196"/>
      <c r="I172" s="196"/>
      <c r="J172" s="114" t="s">
        <v>177</v>
      </c>
      <c r="K172" s="115">
        <v>15</v>
      </c>
      <c r="L172" s="195"/>
      <c r="M172" s="196"/>
      <c r="N172" s="195">
        <f>ROUND($L$172*$K$172,2)</f>
        <v>0</v>
      </c>
      <c r="O172" s="196"/>
      <c r="P172" s="196"/>
      <c r="Q172" s="196"/>
      <c r="R172" s="20"/>
      <c r="T172" s="116"/>
      <c r="U172" s="25" t="s">
        <v>34</v>
      </c>
      <c r="V172" s="117">
        <v>0.64</v>
      </c>
      <c r="W172" s="117">
        <f>$V$172*$K$172</f>
        <v>9.6</v>
      </c>
      <c r="X172" s="117">
        <v>2.247E-2</v>
      </c>
      <c r="Y172" s="117">
        <f>$X$172*$K$172</f>
        <v>0.33705000000000002</v>
      </c>
      <c r="Z172" s="117">
        <v>0</v>
      </c>
      <c r="AA172" s="118">
        <f>$Z$172*$K$172</f>
        <v>0</v>
      </c>
      <c r="AR172" s="6" t="s">
        <v>145</v>
      </c>
      <c r="AT172" s="6" t="s">
        <v>141</v>
      </c>
      <c r="AU172" s="6" t="s">
        <v>94</v>
      </c>
      <c r="AY172" s="6" t="s">
        <v>140</v>
      </c>
      <c r="BE172" s="119">
        <f>IF($U$172="základní",$N$172,0)</f>
        <v>0</v>
      </c>
      <c r="BF172" s="119">
        <f>IF($U$172="snížená",$N$172,0)</f>
        <v>0</v>
      </c>
      <c r="BG172" s="119">
        <f>IF($U$172="zákl. přenesená",$N$172,0)</f>
        <v>0</v>
      </c>
      <c r="BH172" s="119">
        <f>IF($U$172="sníž. přenesená",$N$172,0)</f>
        <v>0</v>
      </c>
      <c r="BI172" s="119">
        <f>IF($U$172="nulová",$N$172,0)</f>
        <v>0</v>
      </c>
      <c r="BJ172" s="6" t="s">
        <v>18</v>
      </c>
      <c r="BK172" s="119">
        <f>ROUND($L$172*$K$172,2)</f>
        <v>0</v>
      </c>
      <c r="BL172" s="6" t="s">
        <v>145</v>
      </c>
    </row>
    <row r="173" spans="2:64" s="6" customFormat="1" ht="18.75" customHeight="1" x14ac:dyDescent="0.3">
      <c r="B173" s="120"/>
      <c r="C173" s="156"/>
      <c r="E173" s="121"/>
      <c r="F173" s="193" t="s">
        <v>770</v>
      </c>
      <c r="G173" s="194"/>
      <c r="H173" s="194"/>
      <c r="I173" s="194"/>
      <c r="K173" s="122">
        <v>15</v>
      </c>
      <c r="R173" s="123"/>
      <c r="T173" s="124"/>
      <c r="AA173" s="125"/>
      <c r="AT173" s="121" t="s">
        <v>146</v>
      </c>
      <c r="AU173" s="121" t="s">
        <v>94</v>
      </c>
      <c r="AV173" s="121" t="s">
        <v>94</v>
      </c>
      <c r="AW173" s="121" t="s">
        <v>104</v>
      </c>
      <c r="AX173" s="121" t="s">
        <v>69</v>
      </c>
      <c r="AY173" s="121" t="s">
        <v>140</v>
      </c>
    </row>
    <row r="174" spans="2:64" s="6" customFormat="1" ht="18.75" customHeight="1" x14ac:dyDescent="0.3">
      <c r="B174" s="126"/>
      <c r="C174" s="156"/>
      <c r="E174" s="127"/>
      <c r="F174" s="198" t="s">
        <v>147</v>
      </c>
      <c r="G174" s="199"/>
      <c r="H174" s="199"/>
      <c r="I174" s="199"/>
      <c r="K174" s="128">
        <v>15</v>
      </c>
      <c r="R174" s="129"/>
      <c r="T174" s="130"/>
      <c r="AA174" s="131"/>
      <c r="AT174" s="127" t="s">
        <v>146</v>
      </c>
      <c r="AU174" s="127" t="s">
        <v>94</v>
      </c>
      <c r="AV174" s="127" t="s">
        <v>145</v>
      </c>
      <c r="AW174" s="127" t="s">
        <v>104</v>
      </c>
      <c r="AX174" s="127" t="s">
        <v>18</v>
      </c>
      <c r="AY174" s="127" t="s">
        <v>140</v>
      </c>
    </row>
    <row r="175" spans="2:64" s="6" customFormat="1" ht="15.75" customHeight="1" x14ac:dyDescent="0.3">
      <c r="B175" s="19"/>
      <c r="C175" s="154" t="s">
        <v>178</v>
      </c>
      <c r="D175" s="112" t="s">
        <v>141</v>
      </c>
      <c r="E175" s="113" t="s">
        <v>179</v>
      </c>
      <c r="F175" s="197" t="s">
        <v>180</v>
      </c>
      <c r="G175" s="196"/>
      <c r="H175" s="196"/>
      <c r="I175" s="196"/>
      <c r="J175" s="114" t="s">
        <v>144</v>
      </c>
      <c r="K175" s="115">
        <v>87.25</v>
      </c>
      <c r="L175" s="195"/>
      <c r="M175" s="196"/>
      <c r="N175" s="195">
        <f>ROUND($L$175*$K$175,2)</f>
        <v>0</v>
      </c>
      <c r="O175" s="196"/>
      <c r="P175" s="196"/>
      <c r="Q175" s="196"/>
      <c r="R175" s="20"/>
      <c r="T175" s="116"/>
      <c r="U175" s="25" t="s">
        <v>34</v>
      </c>
      <c r="V175" s="117">
        <v>0.04</v>
      </c>
      <c r="W175" s="117">
        <f>$V$175*$K$175</f>
        <v>3.49</v>
      </c>
      <c r="X175" s="117">
        <v>1.2E-4</v>
      </c>
      <c r="Y175" s="117">
        <f>$X$175*$K$175</f>
        <v>1.047E-2</v>
      </c>
      <c r="Z175" s="117">
        <v>0</v>
      </c>
      <c r="AA175" s="118">
        <f>$Z$175*$K$175</f>
        <v>0</v>
      </c>
      <c r="AR175" s="6" t="s">
        <v>145</v>
      </c>
      <c r="AT175" s="6" t="s">
        <v>141</v>
      </c>
      <c r="AU175" s="6" t="s">
        <v>94</v>
      </c>
      <c r="AY175" s="6" t="s">
        <v>140</v>
      </c>
      <c r="BE175" s="119">
        <f>IF($U$175="základní",$N$175,0)</f>
        <v>0</v>
      </c>
      <c r="BF175" s="119">
        <f>IF($U$175="snížená",$N$175,0)</f>
        <v>0</v>
      </c>
      <c r="BG175" s="119">
        <f>IF($U$175="zákl. přenesená",$N$175,0)</f>
        <v>0</v>
      </c>
      <c r="BH175" s="119">
        <f>IF($U$175="sníž. přenesená",$N$175,0)</f>
        <v>0</v>
      </c>
      <c r="BI175" s="119">
        <f>IF($U$175="nulová",$N$175,0)</f>
        <v>0</v>
      </c>
      <c r="BJ175" s="6" t="s">
        <v>18</v>
      </c>
      <c r="BK175" s="119">
        <f>ROUND($L$175*$K$175,2)</f>
        <v>0</v>
      </c>
      <c r="BL175" s="6" t="s">
        <v>145</v>
      </c>
    </row>
    <row r="176" spans="2:64" s="6" customFormat="1" ht="46.5" customHeight="1" x14ac:dyDescent="0.3">
      <c r="B176" s="120"/>
      <c r="C176" s="156"/>
      <c r="E176" s="121"/>
      <c r="F176" s="193" t="s">
        <v>807</v>
      </c>
      <c r="G176" s="194"/>
      <c r="H176" s="194"/>
      <c r="I176" s="194"/>
      <c r="K176" s="122">
        <v>43.13</v>
      </c>
      <c r="R176" s="123"/>
      <c r="T176" s="124"/>
      <c r="AA176" s="125"/>
      <c r="AT176" s="121" t="s">
        <v>146</v>
      </c>
      <c r="AU176" s="121" t="s">
        <v>94</v>
      </c>
      <c r="AV176" s="121" t="s">
        <v>94</v>
      </c>
      <c r="AW176" s="121" t="s">
        <v>104</v>
      </c>
      <c r="AX176" s="121" t="s">
        <v>69</v>
      </c>
      <c r="AY176" s="121" t="s">
        <v>140</v>
      </c>
    </row>
    <row r="177" spans="2:64" s="6" customFormat="1" ht="46.5" customHeight="1" x14ac:dyDescent="0.3">
      <c r="B177" s="120"/>
      <c r="C177" s="156"/>
      <c r="E177" s="121"/>
      <c r="F177" s="193" t="s">
        <v>804</v>
      </c>
      <c r="G177" s="194"/>
      <c r="H177" s="194"/>
      <c r="I177" s="194"/>
      <c r="K177" s="122">
        <v>44.12</v>
      </c>
      <c r="R177" s="123"/>
      <c r="T177" s="124"/>
      <c r="AA177" s="125"/>
      <c r="AT177" s="121" t="s">
        <v>146</v>
      </c>
      <c r="AU177" s="121" t="s">
        <v>94</v>
      </c>
      <c r="AV177" s="121" t="s">
        <v>94</v>
      </c>
      <c r="AW177" s="121" t="s">
        <v>104</v>
      </c>
      <c r="AX177" s="121" t="s">
        <v>69</v>
      </c>
      <c r="AY177" s="121" t="s">
        <v>140</v>
      </c>
    </row>
    <row r="178" spans="2:64" s="6" customFormat="1" ht="18.75" customHeight="1" x14ac:dyDescent="0.3">
      <c r="B178" s="126"/>
      <c r="C178" s="156"/>
      <c r="E178" s="127"/>
      <c r="F178" s="198" t="s">
        <v>147</v>
      </c>
      <c r="G178" s="199"/>
      <c r="H178" s="199"/>
      <c r="I178" s="199"/>
      <c r="K178" s="128">
        <v>87.25</v>
      </c>
      <c r="R178" s="129"/>
      <c r="T178" s="130"/>
      <c r="AA178" s="131"/>
      <c r="AT178" s="127" t="s">
        <v>146</v>
      </c>
      <c r="AU178" s="127" t="s">
        <v>94</v>
      </c>
      <c r="AV178" s="127" t="s">
        <v>145</v>
      </c>
      <c r="AW178" s="127" t="s">
        <v>104</v>
      </c>
      <c r="AX178" s="127" t="s">
        <v>18</v>
      </c>
      <c r="AY178" s="127" t="s">
        <v>140</v>
      </c>
    </row>
    <row r="179" spans="2:64" s="6" customFormat="1" ht="27" customHeight="1" x14ac:dyDescent="0.3">
      <c r="B179" s="19"/>
      <c r="C179" s="154" t="s">
        <v>181</v>
      </c>
      <c r="D179" s="112" t="s">
        <v>141</v>
      </c>
      <c r="E179" s="113" t="s">
        <v>182</v>
      </c>
      <c r="F179" s="197" t="s">
        <v>183</v>
      </c>
      <c r="G179" s="196"/>
      <c r="H179" s="196"/>
      <c r="I179" s="196"/>
      <c r="J179" s="114" t="s">
        <v>144</v>
      </c>
      <c r="K179" s="115">
        <v>120</v>
      </c>
      <c r="L179" s="195"/>
      <c r="M179" s="196"/>
      <c r="N179" s="195">
        <f>ROUND($L$179*$K$179,2)</f>
        <v>0</v>
      </c>
      <c r="O179" s="196"/>
      <c r="P179" s="196"/>
      <c r="Q179" s="196"/>
      <c r="R179" s="20"/>
      <c r="T179" s="116"/>
      <c r="U179" s="25" t="s">
        <v>34</v>
      </c>
      <c r="V179" s="117">
        <v>0.08</v>
      </c>
      <c r="W179" s="117">
        <f>$V$179*$K$179</f>
        <v>9.6</v>
      </c>
      <c r="X179" s="117">
        <v>2.4000000000000001E-4</v>
      </c>
      <c r="Y179" s="117">
        <f>$X$179*$K$179</f>
        <v>2.8799999999999999E-2</v>
      </c>
      <c r="Z179" s="117">
        <v>0</v>
      </c>
      <c r="AA179" s="118">
        <f>$Z$179*$K$179</f>
        <v>0</v>
      </c>
      <c r="AR179" s="6" t="s">
        <v>145</v>
      </c>
      <c r="AT179" s="6" t="s">
        <v>141</v>
      </c>
      <c r="AU179" s="6" t="s">
        <v>94</v>
      </c>
      <c r="AY179" s="6" t="s">
        <v>140</v>
      </c>
      <c r="BE179" s="119">
        <f>IF($U$179="základní",$N$179,0)</f>
        <v>0</v>
      </c>
      <c r="BF179" s="119">
        <f>IF($U$179="snížená",$N$179,0)</f>
        <v>0</v>
      </c>
      <c r="BG179" s="119">
        <f>IF($U$179="zákl. přenesená",$N$179,0)</f>
        <v>0</v>
      </c>
      <c r="BH179" s="119">
        <f>IF($U$179="sníž. přenesená",$N$179,0)</f>
        <v>0</v>
      </c>
      <c r="BI179" s="119">
        <f>IF($U$179="nulová",$N$179,0)</f>
        <v>0</v>
      </c>
      <c r="BJ179" s="6" t="s">
        <v>18</v>
      </c>
      <c r="BK179" s="119">
        <f>ROUND($L$179*$K$179,2)</f>
        <v>0</v>
      </c>
      <c r="BL179" s="6" t="s">
        <v>145</v>
      </c>
    </row>
    <row r="180" spans="2:64" s="6" customFormat="1" ht="18.75" customHeight="1" x14ac:dyDescent="0.3">
      <c r="B180" s="120"/>
      <c r="C180" s="156"/>
      <c r="E180" s="121"/>
      <c r="F180" s="193" t="s">
        <v>771</v>
      </c>
      <c r="G180" s="194"/>
      <c r="H180" s="194"/>
      <c r="I180" s="194"/>
      <c r="K180" s="122">
        <v>120</v>
      </c>
      <c r="R180" s="123"/>
      <c r="T180" s="124"/>
      <c r="AA180" s="125"/>
      <c r="AT180" s="121" t="s">
        <v>146</v>
      </c>
      <c r="AU180" s="121" t="s">
        <v>94</v>
      </c>
      <c r="AV180" s="121" t="s">
        <v>94</v>
      </c>
      <c r="AW180" s="121" t="s">
        <v>104</v>
      </c>
      <c r="AX180" s="121" t="s">
        <v>69</v>
      </c>
      <c r="AY180" s="121" t="s">
        <v>140</v>
      </c>
    </row>
    <row r="181" spans="2:64" s="6" customFormat="1" ht="18.75" customHeight="1" x14ac:dyDescent="0.3">
      <c r="B181" s="126"/>
      <c r="C181" s="156"/>
      <c r="E181" s="127"/>
      <c r="F181" s="198" t="s">
        <v>147</v>
      </c>
      <c r="G181" s="199"/>
      <c r="H181" s="199"/>
      <c r="I181" s="199"/>
      <c r="K181" s="128">
        <v>120</v>
      </c>
      <c r="R181" s="129"/>
      <c r="T181" s="130"/>
      <c r="AA181" s="131"/>
      <c r="AT181" s="127" t="s">
        <v>146</v>
      </c>
      <c r="AU181" s="127" t="s">
        <v>94</v>
      </c>
      <c r="AV181" s="127" t="s">
        <v>145</v>
      </c>
      <c r="AW181" s="127" t="s">
        <v>104</v>
      </c>
      <c r="AX181" s="127" t="s">
        <v>18</v>
      </c>
      <c r="AY181" s="127" t="s">
        <v>140</v>
      </c>
    </row>
    <row r="182" spans="2:64" s="6" customFormat="1" ht="27" customHeight="1" x14ac:dyDescent="0.3">
      <c r="B182" s="19"/>
      <c r="C182" s="154" t="s">
        <v>184</v>
      </c>
      <c r="D182" s="112" t="s">
        <v>141</v>
      </c>
      <c r="E182" s="113" t="s">
        <v>185</v>
      </c>
      <c r="F182" s="197" t="s">
        <v>186</v>
      </c>
      <c r="G182" s="196"/>
      <c r="H182" s="196"/>
      <c r="I182" s="196"/>
      <c r="J182" s="114" t="s">
        <v>144</v>
      </c>
      <c r="K182" s="115">
        <f>K185</f>
        <v>37.119999999999997</v>
      </c>
      <c r="L182" s="195"/>
      <c r="M182" s="196"/>
      <c r="N182" s="195">
        <f>ROUND($L$182*$K$182,2)</f>
        <v>0</v>
      </c>
      <c r="O182" s="196"/>
      <c r="P182" s="196"/>
      <c r="Q182" s="196"/>
      <c r="R182" s="20"/>
      <c r="T182" s="116"/>
      <c r="U182" s="25" t="s">
        <v>34</v>
      </c>
      <c r="V182" s="117">
        <v>0.06</v>
      </c>
      <c r="W182" s="117">
        <f>$V$182*$K$182</f>
        <v>2.2271999999999998</v>
      </c>
      <c r="X182" s="117">
        <v>1.2E-4</v>
      </c>
      <c r="Y182" s="117">
        <f>$X$182*$K$182</f>
        <v>4.4543999999999999E-3</v>
      </c>
      <c r="Z182" s="117">
        <v>0</v>
      </c>
      <c r="AA182" s="118">
        <f>$Z$182*$K$182</f>
        <v>0</v>
      </c>
      <c r="AR182" s="6" t="s">
        <v>145</v>
      </c>
      <c r="AT182" s="6" t="s">
        <v>141</v>
      </c>
      <c r="AU182" s="6" t="s">
        <v>94</v>
      </c>
      <c r="AY182" s="6" t="s">
        <v>140</v>
      </c>
      <c r="BE182" s="119">
        <f>IF($U$182="základní",$N$182,0)</f>
        <v>0</v>
      </c>
      <c r="BF182" s="119">
        <f>IF($U$182="snížená",$N$182,0)</f>
        <v>0</v>
      </c>
      <c r="BG182" s="119">
        <f>IF($U$182="zákl. přenesená",$N$182,0)</f>
        <v>0</v>
      </c>
      <c r="BH182" s="119">
        <f>IF($U$182="sníž. přenesená",$N$182,0)</f>
        <v>0</v>
      </c>
      <c r="BI182" s="119">
        <f>IF($U$182="nulová",$N$182,0)</f>
        <v>0</v>
      </c>
      <c r="BJ182" s="6" t="s">
        <v>18</v>
      </c>
      <c r="BK182" s="119">
        <f>ROUND($L$182*$K$182,2)</f>
        <v>0</v>
      </c>
      <c r="BL182" s="6" t="s">
        <v>145</v>
      </c>
    </row>
    <row r="183" spans="2:64" s="6" customFormat="1" ht="46.5" customHeight="1" x14ac:dyDescent="0.3">
      <c r="B183" s="120"/>
      <c r="C183" s="156"/>
      <c r="E183" s="121"/>
      <c r="F183" s="193" t="s">
        <v>772</v>
      </c>
      <c r="G183" s="194"/>
      <c r="H183" s="194"/>
      <c r="I183" s="194"/>
      <c r="K183" s="122">
        <f>(0.6*2*5)+(0.8*2*2)+(0.9*2*2)+(1.2*1.2*3)+(0.6*0.6*4)</f>
        <v>18.559999999999999</v>
      </c>
      <c r="R183" s="123"/>
      <c r="T183" s="124"/>
      <c r="AA183" s="125"/>
      <c r="AT183" s="121" t="s">
        <v>146</v>
      </c>
      <c r="AU183" s="121" t="s">
        <v>94</v>
      </c>
      <c r="AV183" s="121" t="s">
        <v>94</v>
      </c>
      <c r="AW183" s="121" t="s">
        <v>104</v>
      </c>
      <c r="AX183" s="121" t="s">
        <v>69</v>
      </c>
      <c r="AY183" s="121" t="s">
        <v>140</v>
      </c>
    </row>
    <row r="184" spans="2:64" s="6" customFormat="1" ht="46.5" customHeight="1" x14ac:dyDescent="0.3">
      <c r="B184" s="120"/>
      <c r="C184" s="156"/>
      <c r="E184" s="121"/>
      <c r="F184" s="193" t="s">
        <v>773</v>
      </c>
      <c r="G184" s="194"/>
      <c r="H184" s="194"/>
      <c r="I184" s="194"/>
      <c r="K184" s="122">
        <f>K183</f>
        <v>18.559999999999999</v>
      </c>
      <c r="R184" s="123"/>
      <c r="T184" s="124"/>
      <c r="AA184" s="125"/>
      <c r="AT184" s="121" t="s">
        <v>146</v>
      </c>
      <c r="AU184" s="121" t="s">
        <v>94</v>
      </c>
      <c r="AV184" s="121" t="s">
        <v>94</v>
      </c>
      <c r="AW184" s="121" t="s">
        <v>104</v>
      </c>
      <c r="AX184" s="121" t="s">
        <v>69</v>
      </c>
      <c r="AY184" s="121" t="s">
        <v>140</v>
      </c>
    </row>
    <row r="185" spans="2:64" s="6" customFormat="1" ht="18.75" customHeight="1" x14ac:dyDescent="0.3">
      <c r="B185" s="126"/>
      <c r="C185" s="156"/>
      <c r="E185" s="127"/>
      <c r="F185" s="198" t="s">
        <v>147</v>
      </c>
      <c r="G185" s="199"/>
      <c r="H185" s="199"/>
      <c r="I185" s="199"/>
      <c r="K185" s="128">
        <f>K183+K184</f>
        <v>37.119999999999997</v>
      </c>
      <c r="R185" s="129"/>
      <c r="T185" s="130"/>
      <c r="AA185" s="131"/>
      <c r="AT185" s="127" t="s">
        <v>146</v>
      </c>
      <c r="AU185" s="127" t="s">
        <v>94</v>
      </c>
      <c r="AV185" s="127" t="s">
        <v>145</v>
      </c>
      <c r="AW185" s="127" t="s">
        <v>104</v>
      </c>
      <c r="AX185" s="127" t="s">
        <v>18</v>
      </c>
      <c r="AY185" s="127" t="s">
        <v>140</v>
      </c>
    </row>
    <row r="186" spans="2:64" s="6" customFormat="1" ht="27" customHeight="1" x14ac:dyDescent="0.3">
      <c r="B186" s="19"/>
      <c r="C186" s="112" t="s">
        <v>187</v>
      </c>
      <c r="D186" s="112" t="s">
        <v>141</v>
      </c>
      <c r="E186" s="113" t="s">
        <v>808</v>
      </c>
      <c r="F186" s="197" t="s">
        <v>809</v>
      </c>
      <c r="G186" s="196"/>
      <c r="H186" s="196"/>
      <c r="I186" s="196"/>
      <c r="J186" s="114" t="s">
        <v>144</v>
      </c>
      <c r="K186" s="115">
        <v>18</v>
      </c>
      <c r="L186" s="195"/>
      <c r="M186" s="196"/>
      <c r="N186" s="195">
        <f>ROUND($L$186*$K$186,2)</f>
        <v>0</v>
      </c>
      <c r="O186" s="196"/>
      <c r="P186" s="196"/>
      <c r="Q186" s="196"/>
      <c r="R186" s="20"/>
      <c r="T186" s="116"/>
      <c r="U186" s="25" t="s">
        <v>34</v>
      </c>
      <c r="V186" s="117">
        <v>0.41</v>
      </c>
      <c r="W186" s="117">
        <f>$V$192*$K$192</f>
        <v>0</v>
      </c>
      <c r="X186" s="117">
        <v>7.5600000000000001E-2</v>
      </c>
      <c r="Y186" s="117">
        <f>$X$192*$K$192</f>
        <v>0</v>
      </c>
      <c r="Z186" s="117">
        <v>0</v>
      </c>
      <c r="AA186" s="118">
        <f>$Z$192*$K$192</f>
        <v>0</v>
      </c>
      <c r="AR186" s="6" t="s">
        <v>145</v>
      </c>
      <c r="AT186" s="6" t="s">
        <v>141</v>
      </c>
      <c r="AU186" s="6" t="s">
        <v>94</v>
      </c>
      <c r="AY186" s="6" t="s">
        <v>140</v>
      </c>
      <c r="BE186" s="119">
        <f>IF($U$192="základní",$N$192,0)</f>
        <v>0</v>
      </c>
      <c r="BF186" s="119">
        <f>IF($U$192="snížená",$N$192,0)</f>
        <v>0</v>
      </c>
      <c r="BG186" s="119">
        <f>IF($U$192="zákl. přenesená",$N$192,0)</f>
        <v>0</v>
      </c>
      <c r="BH186" s="119">
        <f>IF($U$192="sníž. přenesená",$N$192,0)</f>
        <v>0</v>
      </c>
      <c r="BI186" s="119">
        <f>IF($U$192="nulová",$N$192,0)</f>
        <v>0</v>
      </c>
      <c r="BJ186" s="6" t="s">
        <v>18</v>
      </c>
      <c r="BK186" s="119">
        <f>ROUND($L$192*$K$192,2)</f>
        <v>0</v>
      </c>
      <c r="BL186" s="6" t="s">
        <v>145</v>
      </c>
    </row>
    <row r="187" spans="2:64" s="6" customFormat="1" ht="18.75" customHeight="1" x14ac:dyDescent="0.3">
      <c r="B187" s="120"/>
      <c r="E187" s="121"/>
      <c r="F187" s="193" t="s">
        <v>810</v>
      </c>
      <c r="G187" s="194"/>
      <c r="H187" s="194"/>
      <c r="I187" s="194"/>
      <c r="K187" s="122">
        <v>18</v>
      </c>
      <c r="R187" s="123"/>
      <c r="T187" s="124"/>
      <c r="AA187" s="125"/>
      <c r="AT187" s="121" t="s">
        <v>146</v>
      </c>
      <c r="AU187" s="121" t="s">
        <v>94</v>
      </c>
      <c r="AV187" s="121" t="s">
        <v>94</v>
      </c>
      <c r="AW187" s="121" t="s">
        <v>104</v>
      </c>
      <c r="AX187" s="121" t="s">
        <v>69</v>
      </c>
      <c r="AY187" s="121" t="s">
        <v>140</v>
      </c>
    </row>
    <row r="188" spans="2:64" s="6" customFormat="1" ht="18.75" customHeight="1" x14ac:dyDescent="0.3">
      <c r="B188" s="126"/>
      <c r="E188" s="127"/>
      <c r="F188" s="198" t="s">
        <v>147</v>
      </c>
      <c r="G188" s="199"/>
      <c r="H188" s="199"/>
      <c r="I188" s="199"/>
      <c r="K188" s="128">
        <v>18</v>
      </c>
      <c r="R188" s="129"/>
      <c r="T188" s="130"/>
      <c r="AA188" s="131"/>
      <c r="AT188" s="127" t="s">
        <v>146</v>
      </c>
      <c r="AU188" s="127" t="s">
        <v>94</v>
      </c>
      <c r="AV188" s="127" t="s">
        <v>145</v>
      </c>
      <c r="AW188" s="127" t="s">
        <v>104</v>
      </c>
      <c r="AX188" s="127" t="s">
        <v>18</v>
      </c>
      <c r="AY188" s="127" t="s">
        <v>140</v>
      </c>
    </row>
    <row r="189" spans="2:64" s="102" customFormat="1" ht="30.75" customHeight="1" x14ac:dyDescent="0.3">
      <c r="B189" s="103"/>
      <c r="C189" s="155"/>
      <c r="D189" s="111" t="s">
        <v>109</v>
      </c>
      <c r="E189" s="111"/>
      <c r="F189" s="111"/>
      <c r="G189" s="111"/>
      <c r="H189" s="111"/>
      <c r="I189" s="111"/>
      <c r="J189" s="111"/>
      <c r="K189" s="111"/>
      <c r="L189" s="111"/>
      <c r="M189" s="111"/>
      <c r="N189" s="201">
        <f>SUM(N190:Q232)</f>
        <v>0</v>
      </c>
      <c r="O189" s="202"/>
      <c r="P189" s="202"/>
      <c r="Q189" s="202"/>
      <c r="R189" s="106"/>
      <c r="T189" s="107"/>
      <c r="W189" s="108">
        <f>SUM($W$190:$W$235)</f>
        <v>251.32160000000002</v>
      </c>
      <c r="Y189" s="108">
        <f>SUM($Y$190:$Y$235)</f>
        <v>3.8495299999999996E-2</v>
      </c>
      <c r="AA189" s="109">
        <f>SUM($AA$190:$AA$235)</f>
        <v>32.32038</v>
      </c>
      <c r="AR189" s="105" t="s">
        <v>18</v>
      </c>
      <c r="AT189" s="105" t="s">
        <v>68</v>
      </c>
      <c r="AU189" s="105" t="s">
        <v>18</v>
      </c>
      <c r="AY189" s="105" t="s">
        <v>140</v>
      </c>
      <c r="BK189" s="110">
        <f>SUM($BK$190:$BK$235)</f>
        <v>0</v>
      </c>
    </row>
    <row r="190" spans="2:64" s="6" customFormat="1" ht="39" customHeight="1" x14ac:dyDescent="0.3">
      <c r="B190" s="19"/>
      <c r="C190" s="154">
        <v>15</v>
      </c>
      <c r="D190" s="112" t="s">
        <v>141</v>
      </c>
      <c r="E190" s="113" t="s">
        <v>188</v>
      </c>
      <c r="F190" s="197" t="s">
        <v>189</v>
      </c>
      <c r="G190" s="196"/>
      <c r="H190" s="196"/>
      <c r="I190" s="196"/>
      <c r="J190" s="114" t="s">
        <v>144</v>
      </c>
      <c r="K190" s="115">
        <v>262.56</v>
      </c>
      <c r="L190" s="195"/>
      <c r="M190" s="196"/>
      <c r="N190" s="195">
        <f>ROUND($L$190*$K$190,2)</f>
        <v>0</v>
      </c>
      <c r="O190" s="196"/>
      <c r="P190" s="196"/>
      <c r="Q190" s="196"/>
      <c r="R190" s="20"/>
      <c r="T190" s="116"/>
      <c r="U190" s="25" t="s">
        <v>34</v>
      </c>
      <c r="V190" s="117">
        <v>0.105</v>
      </c>
      <c r="W190" s="117">
        <f>$V$190*$K$190</f>
        <v>27.5688</v>
      </c>
      <c r="X190" s="117">
        <v>1.2999999999999999E-4</v>
      </c>
      <c r="Y190" s="117">
        <f>$X$190*$K$190</f>
        <v>3.4132799999999998E-2</v>
      </c>
      <c r="Z190" s="117">
        <v>0</v>
      </c>
      <c r="AA190" s="118">
        <f>$Z$190*$K$190</f>
        <v>0</v>
      </c>
      <c r="AR190" s="6" t="s">
        <v>145</v>
      </c>
      <c r="AT190" s="6" t="s">
        <v>141</v>
      </c>
      <c r="AU190" s="6" t="s">
        <v>94</v>
      </c>
      <c r="AY190" s="6" t="s">
        <v>140</v>
      </c>
      <c r="BE190" s="119">
        <f>IF($U$190="základní",$N$190,0)</f>
        <v>0</v>
      </c>
      <c r="BF190" s="119">
        <f>IF($U$190="snížená",$N$190,0)</f>
        <v>0</v>
      </c>
      <c r="BG190" s="119">
        <f>IF($U$190="zákl. přenesená",$N$190,0)</f>
        <v>0</v>
      </c>
      <c r="BH190" s="119">
        <f>IF($U$190="sníž. přenesená",$N$190,0)</f>
        <v>0</v>
      </c>
      <c r="BI190" s="119">
        <f>IF($U$190="nulová",$N$190,0)</f>
        <v>0</v>
      </c>
      <c r="BJ190" s="6" t="s">
        <v>18</v>
      </c>
      <c r="BK190" s="119">
        <f>ROUND($L$190*$K$190,2)</f>
        <v>0</v>
      </c>
      <c r="BL190" s="6" t="s">
        <v>145</v>
      </c>
    </row>
    <row r="191" spans="2:64" s="6" customFormat="1" ht="46.5" customHeight="1" x14ac:dyDescent="0.3">
      <c r="B191" s="120"/>
      <c r="C191" s="156"/>
      <c r="E191" s="121"/>
      <c r="F191" s="193" t="s">
        <v>812</v>
      </c>
      <c r="G191" s="194"/>
      <c r="H191" s="194"/>
      <c r="I191" s="194"/>
      <c r="K191" s="122">
        <v>130.19999999999999</v>
      </c>
      <c r="R191" s="123"/>
      <c r="T191" s="124"/>
      <c r="AA191" s="125"/>
      <c r="AT191" s="121" t="s">
        <v>146</v>
      </c>
      <c r="AU191" s="121" t="s">
        <v>94</v>
      </c>
      <c r="AV191" s="121" t="s">
        <v>94</v>
      </c>
      <c r="AW191" s="121" t="s">
        <v>104</v>
      </c>
      <c r="AX191" s="121" t="s">
        <v>69</v>
      </c>
      <c r="AY191" s="121" t="s">
        <v>140</v>
      </c>
    </row>
    <row r="192" spans="2:64" s="6" customFormat="1" ht="46.5" customHeight="1" x14ac:dyDescent="0.3">
      <c r="B192" s="120"/>
      <c r="C192" s="156"/>
      <c r="E192" s="121"/>
      <c r="F192" s="193" t="s">
        <v>811</v>
      </c>
      <c r="G192" s="194"/>
      <c r="H192" s="194"/>
      <c r="I192" s="194"/>
      <c r="K192" s="122">
        <v>132.36000000000001</v>
      </c>
      <c r="R192" s="123"/>
      <c r="T192" s="124"/>
      <c r="AA192" s="125"/>
      <c r="AT192" s="121" t="s">
        <v>146</v>
      </c>
      <c r="AU192" s="121" t="s">
        <v>94</v>
      </c>
      <c r="AV192" s="121" t="s">
        <v>94</v>
      </c>
      <c r="AW192" s="121" t="s">
        <v>104</v>
      </c>
      <c r="AX192" s="121" t="s">
        <v>69</v>
      </c>
      <c r="AY192" s="121" t="s">
        <v>140</v>
      </c>
    </row>
    <row r="193" spans="2:64" s="6" customFormat="1" ht="18.75" customHeight="1" x14ac:dyDescent="0.3">
      <c r="B193" s="126"/>
      <c r="C193" s="156"/>
      <c r="E193" s="127"/>
      <c r="F193" s="198" t="s">
        <v>147</v>
      </c>
      <c r="G193" s="199"/>
      <c r="H193" s="199"/>
      <c r="I193" s="199"/>
      <c r="K193" s="128">
        <v>262.56</v>
      </c>
      <c r="R193" s="129"/>
      <c r="T193" s="130"/>
      <c r="AA193" s="131"/>
      <c r="AT193" s="127" t="s">
        <v>146</v>
      </c>
      <c r="AU193" s="127" t="s">
        <v>94</v>
      </c>
      <c r="AV193" s="127" t="s">
        <v>145</v>
      </c>
      <c r="AW193" s="127" t="s">
        <v>104</v>
      </c>
      <c r="AX193" s="127" t="s">
        <v>18</v>
      </c>
      <c r="AY193" s="127" t="s">
        <v>140</v>
      </c>
    </row>
    <row r="194" spans="2:64" s="6" customFormat="1" ht="27" customHeight="1" x14ac:dyDescent="0.3">
      <c r="B194" s="19"/>
      <c r="C194" s="154">
        <v>16</v>
      </c>
      <c r="D194" s="112" t="s">
        <v>141</v>
      </c>
      <c r="E194" s="113" t="s">
        <v>191</v>
      </c>
      <c r="F194" s="197" t="s">
        <v>192</v>
      </c>
      <c r="G194" s="196"/>
      <c r="H194" s="196"/>
      <c r="I194" s="196"/>
      <c r="J194" s="114" t="s">
        <v>144</v>
      </c>
      <c r="K194" s="115">
        <v>87.25</v>
      </c>
      <c r="L194" s="195"/>
      <c r="M194" s="196"/>
      <c r="N194" s="195">
        <f>ROUND($L$194*$K$194,2)</f>
        <v>0</v>
      </c>
      <c r="O194" s="196"/>
      <c r="P194" s="196"/>
      <c r="Q194" s="196"/>
      <c r="R194" s="20"/>
      <c r="T194" s="116"/>
      <c r="U194" s="25" t="s">
        <v>34</v>
      </c>
      <c r="V194" s="117">
        <v>0.308</v>
      </c>
      <c r="W194" s="117">
        <f>$V$194*$K$194</f>
        <v>26.873000000000001</v>
      </c>
      <c r="X194" s="117">
        <v>4.0000000000000003E-5</v>
      </c>
      <c r="Y194" s="117">
        <f>$X$194*$K$194</f>
        <v>3.4900000000000005E-3</v>
      </c>
      <c r="Z194" s="117">
        <v>0</v>
      </c>
      <c r="AA194" s="118">
        <f>$Z$194*$K$194</f>
        <v>0</v>
      </c>
      <c r="AR194" s="6" t="s">
        <v>145</v>
      </c>
      <c r="AT194" s="6" t="s">
        <v>141</v>
      </c>
      <c r="AU194" s="6" t="s">
        <v>94</v>
      </c>
      <c r="AY194" s="6" t="s">
        <v>140</v>
      </c>
      <c r="BE194" s="119">
        <f>IF($U$194="základní",$N$194,0)</f>
        <v>0</v>
      </c>
      <c r="BF194" s="119">
        <f>IF($U$194="snížená",$N$194,0)</f>
        <v>0</v>
      </c>
      <c r="BG194" s="119">
        <f>IF($U$194="zákl. přenesená",$N$194,0)</f>
        <v>0</v>
      </c>
      <c r="BH194" s="119">
        <f>IF($U$194="sníž. přenesená",$N$194,0)</f>
        <v>0</v>
      </c>
      <c r="BI194" s="119">
        <f>IF($U$194="nulová",$N$194,0)</f>
        <v>0</v>
      </c>
      <c r="BJ194" s="6" t="s">
        <v>18</v>
      </c>
      <c r="BK194" s="119">
        <f>ROUND($L$194*$K$194,2)</f>
        <v>0</v>
      </c>
      <c r="BL194" s="6" t="s">
        <v>145</v>
      </c>
    </row>
    <row r="195" spans="2:64" s="6" customFormat="1" ht="46.5" customHeight="1" x14ac:dyDescent="0.3">
      <c r="B195" s="120"/>
      <c r="C195" s="156"/>
      <c r="E195" s="121"/>
      <c r="F195" s="193" t="s">
        <v>807</v>
      </c>
      <c r="G195" s="194"/>
      <c r="H195" s="194"/>
      <c r="I195" s="194"/>
      <c r="K195" s="122">
        <v>43.13</v>
      </c>
      <c r="R195" s="123"/>
      <c r="T195" s="124"/>
      <c r="AA195" s="125"/>
      <c r="AT195" s="121" t="s">
        <v>146</v>
      </c>
      <c r="AU195" s="121" t="s">
        <v>94</v>
      </c>
      <c r="AV195" s="121" t="s">
        <v>94</v>
      </c>
      <c r="AW195" s="121" t="s">
        <v>104</v>
      </c>
      <c r="AX195" s="121" t="s">
        <v>69</v>
      </c>
      <c r="AY195" s="121" t="s">
        <v>140</v>
      </c>
    </row>
    <row r="196" spans="2:64" s="6" customFormat="1" ht="46.5" customHeight="1" x14ac:dyDescent="0.3">
      <c r="B196" s="120"/>
      <c r="C196" s="156"/>
      <c r="E196" s="121"/>
      <c r="F196" s="193" t="s">
        <v>804</v>
      </c>
      <c r="G196" s="194"/>
      <c r="H196" s="194"/>
      <c r="I196" s="194"/>
      <c r="K196" s="122">
        <v>44.12</v>
      </c>
      <c r="R196" s="123"/>
      <c r="T196" s="124"/>
      <c r="AA196" s="125"/>
      <c r="AT196" s="121" t="s">
        <v>146</v>
      </c>
      <c r="AU196" s="121" t="s">
        <v>94</v>
      </c>
      <c r="AV196" s="121" t="s">
        <v>94</v>
      </c>
      <c r="AW196" s="121" t="s">
        <v>104</v>
      </c>
      <c r="AX196" s="121" t="s">
        <v>69</v>
      </c>
      <c r="AY196" s="121" t="s">
        <v>140</v>
      </c>
    </row>
    <row r="197" spans="2:64" s="6" customFormat="1" ht="18.75" customHeight="1" x14ac:dyDescent="0.3">
      <c r="B197" s="126"/>
      <c r="C197" s="156"/>
      <c r="E197" s="127"/>
      <c r="F197" s="198" t="s">
        <v>147</v>
      </c>
      <c r="G197" s="199"/>
      <c r="H197" s="199"/>
      <c r="I197" s="199"/>
      <c r="K197" s="128">
        <v>87.25</v>
      </c>
      <c r="R197" s="129"/>
      <c r="T197" s="130"/>
      <c r="AA197" s="131"/>
      <c r="AT197" s="127" t="s">
        <v>146</v>
      </c>
      <c r="AU197" s="127" t="s">
        <v>94</v>
      </c>
      <c r="AV197" s="127" t="s">
        <v>145</v>
      </c>
      <c r="AW197" s="127" t="s">
        <v>104</v>
      </c>
      <c r="AX197" s="127" t="s">
        <v>18</v>
      </c>
      <c r="AY197" s="127" t="s">
        <v>140</v>
      </c>
    </row>
    <row r="198" spans="2:64" s="6" customFormat="1" ht="15.75" customHeight="1" x14ac:dyDescent="0.3">
      <c r="B198" s="19"/>
      <c r="C198" s="154">
        <v>17</v>
      </c>
      <c r="D198" s="112" t="s">
        <v>141</v>
      </c>
      <c r="E198" s="113" t="s">
        <v>194</v>
      </c>
      <c r="F198" s="197" t="s">
        <v>195</v>
      </c>
      <c r="G198" s="196"/>
      <c r="H198" s="196"/>
      <c r="I198" s="196"/>
      <c r="J198" s="114" t="s">
        <v>144</v>
      </c>
      <c r="K198" s="115">
        <v>87.25</v>
      </c>
      <c r="L198" s="195"/>
      <c r="M198" s="196"/>
      <c r="N198" s="195">
        <f>ROUND($L$198*$K$198,2)</f>
        <v>0</v>
      </c>
      <c r="O198" s="196"/>
      <c r="P198" s="196"/>
      <c r="Q198" s="196"/>
      <c r="R198" s="20"/>
      <c r="T198" s="116"/>
      <c r="U198" s="25" t="s">
        <v>34</v>
      </c>
      <c r="V198" s="117">
        <v>1.7999999999999999E-2</v>
      </c>
      <c r="W198" s="117">
        <f>$V$198*$K$198</f>
        <v>1.5704999999999998</v>
      </c>
      <c r="X198" s="117">
        <v>1.0000000000000001E-5</v>
      </c>
      <c r="Y198" s="117">
        <f>$X$198*$K$198</f>
        <v>8.7250000000000012E-4</v>
      </c>
      <c r="Z198" s="117">
        <v>0</v>
      </c>
      <c r="AA198" s="118">
        <f>$Z$198*$K$198</f>
        <v>0</v>
      </c>
      <c r="AR198" s="6" t="s">
        <v>145</v>
      </c>
      <c r="AT198" s="6" t="s">
        <v>141</v>
      </c>
      <c r="AU198" s="6" t="s">
        <v>94</v>
      </c>
      <c r="AY198" s="6" t="s">
        <v>140</v>
      </c>
      <c r="BE198" s="119">
        <f>IF($U$198="základní",$N$198,0)</f>
        <v>0</v>
      </c>
      <c r="BF198" s="119">
        <f>IF($U$198="snížená",$N$198,0)</f>
        <v>0</v>
      </c>
      <c r="BG198" s="119">
        <f>IF($U$198="zákl. přenesená",$N$198,0)</f>
        <v>0</v>
      </c>
      <c r="BH198" s="119">
        <f>IF($U$198="sníž. přenesená",$N$198,0)</f>
        <v>0</v>
      </c>
      <c r="BI198" s="119">
        <f>IF($U$198="nulová",$N$198,0)</f>
        <v>0</v>
      </c>
      <c r="BJ198" s="6" t="s">
        <v>18</v>
      </c>
      <c r="BK198" s="119">
        <f>ROUND($L$198*$K$198,2)</f>
        <v>0</v>
      </c>
      <c r="BL198" s="6" t="s">
        <v>145</v>
      </c>
    </row>
    <row r="199" spans="2:64" s="6" customFormat="1" ht="46.5" customHeight="1" x14ac:dyDescent="0.3">
      <c r="B199" s="120"/>
      <c r="C199" s="156"/>
      <c r="E199" s="121"/>
      <c r="F199" s="193" t="s">
        <v>807</v>
      </c>
      <c r="G199" s="194"/>
      <c r="H199" s="194"/>
      <c r="I199" s="194"/>
      <c r="K199" s="122">
        <v>43.13</v>
      </c>
      <c r="R199" s="123"/>
      <c r="T199" s="124"/>
      <c r="AA199" s="125"/>
      <c r="AT199" s="121" t="s">
        <v>146</v>
      </c>
      <c r="AU199" s="121" t="s">
        <v>94</v>
      </c>
      <c r="AV199" s="121" t="s">
        <v>94</v>
      </c>
      <c r="AW199" s="121" t="s">
        <v>104</v>
      </c>
      <c r="AX199" s="121" t="s">
        <v>69</v>
      </c>
      <c r="AY199" s="121" t="s">
        <v>140</v>
      </c>
    </row>
    <row r="200" spans="2:64" s="6" customFormat="1" ht="46.5" customHeight="1" x14ac:dyDescent="0.3">
      <c r="B200" s="120"/>
      <c r="C200" s="156"/>
      <c r="E200" s="121"/>
      <c r="F200" s="193" t="s">
        <v>804</v>
      </c>
      <c r="G200" s="194"/>
      <c r="H200" s="194"/>
      <c r="I200" s="194"/>
      <c r="K200" s="122">
        <v>44.12</v>
      </c>
      <c r="R200" s="123"/>
      <c r="T200" s="124"/>
      <c r="AA200" s="125"/>
      <c r="AT200" s="121" t="s">
        <v>146</v>
      </c>
      <c r="AU200" s="121" t="s">
        <v>94</v>
      </c>
      <c r="AV200" s="121" t="s">
        <v>94</v>
      </c>
      <c r="AW200" s="121" t="s">
        <v>104</v>
      </c>
      <c r="AX200" s="121" t="s">
        <v>69</v>
      </c>
      <c r="AY200" s="121" t="s">
        <v>140</v>
      </c>
    </row>
    <row r="201" spans="2:64" s="6" customFormat="1" ht="18.75" customHeight="1" x14ac:dyDescent="0.3">
      <c r="B201" s="126"/>
      <c r="C201" s="156"/>
      <c r="E201" s="127"/>
      <c r="F201" s="198" t="s">
        <v>147</v>
      </c>
      <c r="G201" s="199"/>
      <c r="H201" s="199"/>
      <c r="I201" s="199"/>
      <c r="K201" s="128">
        <v>87.25</v>
      </c>
      <c r="R201" s="129"/>
      <c r="T201" s="130"/>
      <c r="AA201" s="131"/>
      <c r="AT201" s="127" t="s">
        <v>146</v>
      </c>
      <c r="AU201" s="127" t="s">
        <v>94</v>
      </c>
      <c r="AV201" s="127" t="s">
        <v>145</v>
      </c>
      <c r="AW201" s="127" t="s">
        <v>104</v>
      </c>
      <c r="AX201" s="127" t="s">
        <v>18</v>
      </c>
      <c r="AY201" s="127" t="s">
        <v>140</v>
      </c>
    </row>
    <row r="202" spans="2:64" s="6" customFormat="1" ht="15.75" customHeight="1" x14ac:dyDescent="0.3">
      <c r="B202" s="19"/>
      <c r="C202" s="154">
        <v>18</v>
      </c>
      <c r="D202" s="112" t="s">
        <v>141</v>
      </c>
      <c r="E202" s="113" t="s">
        <v>197</v>
      </c>
      <c r="F202" s="197" t="s">
        <v>198</v>
      </c>
      <c r="G202" s="196"/>
      <c r="H202" s="196"/>
      <c r="I202" s="196"/>
      <c r="J202" s="114" t="s">
        <v>199</v>
      </c>
      <c r="K202" s="115">
        <v>2</v>
      </c>
      <c r="L202" s="195"/>
      <c r="M202" s="196"/>
      <c r="N202" s="195">
        <f>ROUND($L$202*$K$202,2)</f>
        <v>0</v>
      </c>
      <c r="O202" s="196"/>
      <c r="P202" s="196"/>
      <c r="Q202" s="196"/>
      <c r="R202" s="20"/>
      <c r="T202" s="116"/>
      <c r="U202" s="25" t="s">
        <v>34</v>
      </c>
      <c r="V202" s="117">
        <v>0.92</v>
      </c>
      <c r="W202" s="117">
        <f>$V$202*$K$202</f>
        <v>1.84</v>
      </c>
      <c r="X202" s="117">
        <v>0</v>
      </c>
      <c r="Y202" s="117">
        <f>$X$202*$K$202</f>
        <v>0</v>
      </c>
      <c r="Z202" s="117">
        <v>0</v>
      </c>
      <c r="AA202" s="118">
        <f>$Z$202*$K$202</f>
        <v>0</v>
      </c>
      <c r="AR202" s="6" t="s">
        <v>145</v>
      </c>
      <c r="AT202" s="6" t="s">
        <v>141</v>
      </c>
      <c r="AU202" s="6" t="s">
        <v>94</v>
      </c>
      <c r="AY202" s="6" t="s">
        <v>140</v>
      </c>
      <c r="BE202" s="119">
        <f>IF($U$202="základní",$N$202,0)</f>
        <v>0</v>
      </c>
      <c r="BF202" s="119">
        <f>IF($U$202="snížená",$N$202,0)</f>
        <v>0</v>
      </c>
      <c r="BG202" s="119">
        <f>IF($U$202="zákl. přenesená",$N$202,0)</f>
        <v>0</v>
      </c>
      <c r="BH202" s="119">
        <f>IF($U$202="sníž. přenesená",$N$202,0)</f>
        <v>0</v>
      </c>
      <c r="BI202" s="119">
        <f>IF($U$202="nulová",$N$202,0)</f>
        <v>0</v>
      </c>
      <c r="BJ202" s="6" t="s">
        <v>18</v>
      </c>
      <c r="BK202" s="119">
        <f>ROUND($L$202*$K$202,2)</f>
        <v>0</v>
      </c>
      <c r="BL202" s="6" t="s">
        <v>145</v>
      </c>
    </row>
    <row r="203" spans="2:64" s="6" customFormat="1" ht="18.75" customHeight="1" x14ac:dyDescent="0.3">
      <c r="B203" s="120"/>
      <c r="C203" s="156"/>
      <c r="E203" s="121"/>
      <c r="F203" s="193" t="s">
        <v>774</v>
      </c>
      <c r="G203" s="194"/>
      <c r="H203" s="194"/>
      <c r="I203" s="194"/>
      <c r="K203" s="122">
        <v>1</v>
      </c>
      <c r="R203" s="123"/>
      <c r="T203" s="124"/>
      <c r="AA203" s="125"/>
      <c r="AT203" s="121" t="s">
        <v>146</v>
      </c>
      <c r="AU203" s="121" t="s">
        <v>94</v>
      </c>
      <c r="AV203" s="121" t="s">
        <v>94</v>
      </c>
      <c r="AW203" s="121" t="s">
        <v>104</v>
      </c>
      <c r="AX203" s="121" t="s">
        <v>69</v>
      </c>
      <c r="AY203" s="121" t="s">
        <v>140</v>
      </c>
    </row>
    <row r="204" spans="2:64" s="6" customFormat="1" ht="18.75" customHeight="1" x14ac:dyDescent="0.3">
      <c r="B204" s="120"/>
      <c r="C204" s="156"/>
      <c r="E204" s="121"/>
      <c r="F204" s="193" t="s">
        <v>775</v>
      </c>
      <c r="G204" s="194"/>
      <c r="H204" s="194"/>
      <c r="I204" s="194"/>
      <c r="K204" s="122">
        <v>1</v>
      </c>
      <c r="R204" s="123"/>
      <c r="T204" s="124"/>
      <c r="AA204" s="125"/>
      <c r="AT204" s="121" t="s">
        <v>146</v>
      </c>
      <c r="AU204" s="121" t="s">
        <v>94</v>
      </c>
      <c r="AV204" s="121" t="s">
        <v>94</v>
      </c>
      <c r="AW204" s="121" t="s">
        <v>104</v>
      </c>
      <c r="AX204" s="121" t="s">
        <v>69</v>
      </c>
      <c r="AY204" s="121" t="s">
        <v>140</v>
      </c>
    </row>
    <row r="205" spans="2:64" s="6" customFormat="1" ht="18.75" customHeight="1" x14ac:dyDescent="0.3">
      <c r="B205" s="126"/>
      <c r="C205" s="156"/>
      <c r="E205" s="127"/>
      <c r="F205" s="198" t="s">
        <v>147</v>
      </c>
      <c r="G205" s="199"/>
      <c r="H205" s="199"/>
      <c r="I205" s="199"/>
      <c r="K205" s="128">
        <v>2</v>
      </c>
      <c r="R205" s="129"/>
      <c r="T205" s="130"/>
      <c r="AA205" s="131"/>
      <c r="AT205" s="127" t="s">
        <v>146</v>
      </c>
      <c r="AU205" s="127" t="s">
        <v>94</v>
      </c>
      <c r="AV205" s="127" t="s">
        <v>145</v>
      </c>
      <c r="AW205" s="127" t="s">
        <v>104</v>
      </c>
      <c r="AX205" s="127" t="s">
        <v>18</v>
      </c>
      <c r="AY205" s="127" t="s">
        <v>140</v>
      </c>
    </row>
    <row r="206" spans="2:64" s="6" customFormat="1" ht="27" customHeight="1" x14ac:dyDescent="0.3">
      <c r="B206" s="19"/>
      <c r="C206" s="112" t="s">
        <v>200</v>
      </c>
      <c r="D206" s="112" t="s">
        <v>141</v>
      </c>
      <c r="E206" s="113" t="s">
        <v>813</v>
      </c>
      <c r="F206" s="197" t="s">
        <v>814</v>
      </c>
      <c r="G206" s="196"/>
      <c r="H206" s="196"/>
      <c r="I206" s="196"/>
      <c r="J206" s="114" t="s">
        <v>150</v>
      </c>
      <c r="K206" s="115">
        <v>0.9</v>
      </c>
      <c r="L206" s="195"/>
      <c r="M206" s="196"/>
      <c r="N206" s="195">
        <f>ROUND($L$206*$K$206,2)</f>
        <v>0</v>
      </c>
      <c r="O206" s="196"/>
      <c r="P206" s="196"/>
      <c r="Q206" s="196"/>
      <c r="R206" s="20"/>
      <c r="T206" s="116"/>
      <c r="U206" s="25" t="s">
        <v>34</v>
      </c>
      <c r="V206" s="117">
        <v>7.51</v>
      </c>
      <c r="W206" s="117">
        <f>$V$210*$K$210</f>
        <v>0</v>
      </c>
      <c r="X206" s="117">
        <v>0</v>
      </c>
      <c r="Y206" s="117">
        <f>$X$210*$K$210</f>
        <v>0</v>
      </c>
      <c r="Z206" s="117">
        <v>2.2000000000000002</v>
      </c>
      <c r="AA206" s="118">
        <f>$Z$210*$K$210</f>
        <v>0</v>
      </c>
      <c r="AR206" s="6" t="s">
        <v>145</v>
      </c>
      <c r="AT206" s="6" t="s">
        <v>141</v>
      </c>
      <c r="AU206" s="6" t="s">
        <v>94</v>
      </c>
      <c r="AY206" s="6" t="s">
        <v>140</v>
      </c>
      <c r="BE206" s="119">
        <f>IF($U$210="základní",$N$210,0)</f>
        <v>0</v>
      </c>
      <c r="BF206" s="119">
        <f>IF($U$210="snížená",$N$210,0)</f>
        <v>0</v>
      </c>
      <c r="BG206" s="119">
        <f>IF($U$210="zákl. přenesená",$N$210,0)</f>
        <v>0</v>
      </c>
      <c r="BH206" s="119">
        <f>IF($U$210="sníž. přenesená",$N$210,0)</f>
        <v>0</v>
      </c>
      <c r="BI206" s="119">
        <f>IF($U$210="nulová",$N$210,0)</f>
        <v>0</v>
      </c>
      <c r="BJ206" s="6" t="s">
        <v>18</v>
      </c>
      <c r="BK206" s="119">
        <f>ROUND($L$210*$K$210,2)</f>
        <v>0</v>
      </c>
      <c r="BL206" s="6" t="s">
        <v>145</v>
      </c>
    </row>
    <row r="207" spans="2:64" s="6" customFormat="1" ht="18.75" customHeight="1" x14ac:dyDescent="0.3">
      <c r="B207" s="120"/>
      <c r="E207" s="121"/>
      <c r="F207" s="193" t="s">
        <v>815</v>
      </c>
      <c r="G207" s="194"/>
      <c r="H207" s="194"/>
      <c r="I207" s="194"/>
      <c r="K207" s="122">
        <v>0.9</v>
      </c>
      <c r="R207" s="123"/>
      <c r="T207" s="124"/>
      <c r="AA207" s="125"/>
      <c r="AT207" s="121" t="s">
        <v>146</v>
      </c>
      <c r="AU207" s="121" t="s">
        <v>94</v>
      </c>
      <c r="AV207" s="121" t="s">
        <v>94</v>
      </c>
      <c r="AW207" s="121" t="s">
        <v>104</v>
      </c>
      <c r="AX207" s="121" t="s">
        <v>69</v>
      </c>
      <c r="AY207" s="121" t="s">
        <v>140</v>
      </c>
    </row>
    <row r="208" spans="2:64" s="6" customFormat="1" ht="18.75" customHeight="1" x14ac:dyDescent="0.3">
      <c r="B208" s="126"/>
      <c r="E208" s="127"/>
      <c r="F208" s="198" t="s">
        <v>147</v>
      </c>
      <c r="G208" s="199"/>
      <c r="H208" s="199"/>
      <c r="I208" s="199"/>
      <c r="K208" s="128">
        <v>0.9</v>
      </c>
      <c r="R208" s="129"/>
      <c r="T208" s="130"/>
      <c r="AA208" s="131"/>
      <c r="AT208" s="127" t="s">
        <v>146</v>
      </c>
      <c r="AU208" s="127" t="s">
        <v>94</v>
      </c>
      <c r="AV208" s="127" t="s">
        <v>145</v>
      </c>
      <c r="AW208" s="127" t="s">
        <v>104</v>
      </c>
      <c r="AX208" s="127" t="s">
        <v>18</v>
      </c>
      <c r="AY208" s="127" t="s">
        <v>140</v>
      </c>
    </row>
    <row r="209" spans="2:64" s="6" customFormat="1" ht="27" customHeight="1" x14ac:dyDescent="0.3">
      <c r="B209" s="19"/>
      <c r="C209" s="112" t="s">
        <v>201</v>
      </c>
      <c r="D209" s="112" t="s">
        <v>141</v>
      </c>
      <c r="E209" s="113" t="s">
        <v>816</v>
      </c>
      <c r="F209" s="197" t="s">
        <v>817</v>
      </c>
      <c r="G209" s="196"/>
      <c r="H209" s="196"/>
      <c r="I209" s="196"/>
      <c r="J209" s="114" t="s">
        <v>150</v>
      </c>
      <c r="K209" s="115">
        <v>0.9</v>
      </c>
      <c r="L209" s="195"/>
      <c r="M209" s="196"/>
      <c r="N209" s="195">
        <f>ROUND($L$209*$K$209,2)</f>
        <v>0</v>
      </c>
      <c r="O209" s="196"/>
      <c r="P209" s="196"/>
      <c r="Q209" s="196"/>
      <c r="R209" s="20"/>
      <c r="T209" s="116"/>
      <c r="U209" s="25" t="s">
        <v>34</v>
      </c>
      <c r="V209" s="117">
        <v>4.8280000000000003</v>
      </c>
      <c r="W209" s="117">
        <f>$V$213*$K$213</f>
        <v>0</v>
      </c>
      <c r="X209" s="117">
        <v>0</v>
      </c>
      <c r="Y209" s="117">
        <f>$X$213*$K$213</f>
        <v>0</v>
      </c>
      <c r="Z209" s="117">
        <v>4.3999999999999997E-2</v>
      </c>
      <c r="AA209" s="118">
        <f>$Z$213*$K$213</f>
        <v>0</v>
      </c>
      <c r="AR209" s="6" t="s">
        <v>145</v>
      </c>
      <c r="AT209" s="6" t="s">
        <v>141</v>
      </c>
      <c r="AU209" s="6" t="s">
        <v>94</v>
      </c>
      <c r="AY209" s="6" t="s">
        <v>140</v>
      </c>
      <c r="BE209" s="119">
        <f>IF($U$213="základní",$N$213,0)</f>
        <v>0</v>
      </c>
      <c r="BF209" s="119">
        <f>IF($U$213="snížená",$N$213,0)</f>
        <v>0</v>
      </c>
      <c r="BG209" s="119">
        <f>IF($U$213="zákl. přenesená",$N$213,0)</f>
        <v>0</v>
      </c>
      <c r="BH209" s="119">
        <f>IF($U$213="sníž. přenesená",$N$213,0)</f>
        <v>0</v>
      </c>
      <c r="BI209" s="119">
        <f>IF($U$213="nulová",$N$213,0)</f>
        <v>0</v>
      </c>
      <c r="BJ209" s="6" t="s">
        <v>18</v>
      </c>
      <c r="BK209" s="119">
        <f>ROUND($L$213*$K$213,2)</f>
        <v>0</v>
      </c>
      <c r="BL209" s="6" t="s">
        <v>145</v>
      </c>
    </row>
    <row r="210" spans="2:64" s="6" customFormat="1" ht="18.75" customHeight="1" x14ac:dyDescent="0.3">
      <c r="B210" s="126"/>
      <c r="C210" s="156"/>
      <c r="E210" s="127"/>
      <c r="F210" s="198" t="s">
        <v>147</v>
      </c>
      <c r="G210" s="199"/>
      <c r="H210" s="199"/>
      <c r="I210" s="199"/>
      <c r="K210" s="128">
        <v>0.9</v>
      </c>
      <c r="R210" s="129"/>
      <c r="T210" s="130"/>
      <c r="AA210" s="131"/>
      <c r="AT210" s="127" t="s">
        <v>146</v>
      </c>
      <c r="AU210" s="127" t="s">
        <v>94</v>
      </c>
      <c r="AV210" s="127" t="s">
        <v>145</v>
      </c>
      <c r="AW210" s="127" t="s">
        <v>104</v>
      </c>
      <c r="AX210" s="127" t="s">
        <v>18</v>
      </c>
      <c r="AY210" s="127" t="s">
        <v>140</v>
      </c>
    </row>
    <row r="211" spans="2:64" s="6" customFormat="1" ht="27" customHeight="1" x14ac:dyDescent="0.3">
      <c r="B211" s="19"/>
      <c r="C211" s="154">
        <v>21</v>
      </c>
      <c r="D211" s="112" t="s">
        <v>141</v>
      </c>
      <c r="E211" s="113" t="s">
        <v>202</v>
      </c>
      <c r="F211" s="197" t="s">
        <v>203</v>
      </c>
      <c r="G211" s="196"/>
      <c r="H211" s="196"/>
      <c r="I211" s="196"/>
      <c r="J211" s="114" t="s">
        <v>144</v>
      </c>
      <c r="K211" s="115">
        <v>2</v>
      </c>
      <c r="L211" s="195"/>
      <c r="M211" s="196"/>
      <c r="N211" s="195">
        <f>ROUND($L$211*$K$211,2)</f>
        <v>0</v>
      </c>
      <c r="O211" s="196"/>
      <c r="P211" s="196"/>
      <c r="Q211" s="196"/>
      <c r="R211" s="20"/>
      <c r="T211" s="116"/>
      <c r="U211" s="25" t="s">
        <v>34</v>
      </c>
      <c r="V211" s="117">
        <v>0.93899999999999995</v>
      </c>
      <c r="W211" s="117">
        <f>$V$211*$K$211</f>
        <v>1.8779999999999999</v>
      </c>
      <c r="X211" s="117">
        <v>0</v>
      </c>
      <c r="Y211" s="117">
        <f>$X$211*$K$211</f>
        <v>0</v>
      </c>
      <c r="Z211" s="117">
        <v>7.5999999999999998E-2</v>
      </c>
      <c r="AA211" s="118">
        <f>$Z$211*$K$211</f>
        <v>0.152</v>
      </c>
      <c r="AR211" s="6" t="s">
        <v>145</v>
      </c>
      <c r="AT211" s="6" t="s">
        <v>141</v>
      </c>
      <c r="AU211" s="6" t="s">
        <v>94</v>
      </c>
      <c r="AY211" s="6" t="s">
        <v>140</v>
      </c>
      <c r="BE211" s="119">
        <f>IF($U$211="základní",$N$211,0)</f>
        <v>0</v>
      </c>
      <c r="BF211" s="119">
        <f>IF($U$211="snížená",$N$211,0)</f>
        <v>0</v>
      </c>
      <c r="BG211" s="119">
        <f>IF($U$211="zákl. přenesená",$N$211,0)</f>
        <v>0</v>
      </c>
      <c r="BH211" s="119">
        <f>IF($U$211="sníž. přenesená",$N$211,0)</f>
        <v>0</v>
      </c>
      <c r="BI211" s="119">
        <f>IF($U$211="nulová",$N$211,0)</f>
        <v>0</v>
      </c>
      <c r="BJ211" s="6" t="s">
        <v>18</v>
      </c>
      <c r="BK211" s="119">
        <f>ROUND($L$211*$K$211,2)</f>
        <v>0</v>
      </c>
      <c r="BL211" s="6" t="s">
        <v>145</v>
      </c>
    </row>
    <row r="212" spans="2:64" s="6" customFormat="1" ht="18.75" customHeight="1" x14ac:dyDescent="0.3">
      <c r="B212" s="120"/>
      <c r="C212" s="156"/>
      <c r="E212" s="121"/>
      <c r="F212" s="193" t="s">
        <v>204</v>
      </c>
      <c r="G212" s="194"/>
      <c r="H212" s="194"/>
      <c r="I212" s="194"/>
      <c r="K212" s="122">
        <v>2</v>
      </c>
      <c r="R212" s="123"/>
      <c r="T212" s="124"/>
      <c r="AA212" s="125"/>
      <c r="AT212" s="121" t="s">
        <v>146</v>
      </c>
      <c r="AU212" s="121" t="s">
        <v>94</v>
      </c>
      <c r="AV212" s="121" t="s">
        <v>94</v>
      </c>
      <c r="AW212" s="121" t="s">
        <v>104</v>
      </c>
      <c r="AX212" s="121" t="s">
        <v>69</v>
      </c>
      <c r="AY212" s="121" t="s">
        <v>140</v>
      </c>
    </row>
    <row r="213" spans="2:64" s="6" customFormat="1" ht="18.75" customHeight="1" x14ac:dyDescent="0.3">
      <c r="B213" s="126"/>
      <c r="C213" s="156"/>
      <c r="E213" s="127"/>
      <c r="F213" s="198" t="s">
        <v>147</v>
      </c>
      <c r="G213" s="199"/>
      <c r="H213" s="199"/>
      <c r="I213" s="199"/>
      <c r="K213" s="128">
        <v>2</v>
      </c>
      <c r="R213" s="129"/>
      <c r="T213" s="130"/>
      <c r="AA213" s="131"/>
      <c r="AT213" s="127" t="s">
        <v>146</v>
      </c>
      <c r="AU213" s="127" t="s">
        <v>94</v>
      </c>
      <c r="AV213" s="127" t="s">
        <v>145</v>
      </c>
      <c r="AW213" s="127" t="s">
        <v>104</v>
      </c>
      <c r="AX213" s="127" t="s">
        <v>18</v>
      </c>
      <c r="AY213" s="127" t="s">
        <v>140</v>
      </c>
    </row>
    <row r="214" spans="2:64" s="6" customFormat="1" ht="27" customHeight="1" x14ac:dyDescent="0.3">
      <c r="B214" s="19"/>
      <c r="C214" s="154">
        <v>22</v>
      </c>
      <c r="D214" s="112" t="s">
        <v>141</v>
      </c>
      <c r="E214" s="113" t="s">
        <v>206</v>
      </c>
      <c r="F214" s="197" t="s">
        <v>207</v>
      </c>
      <c r="G214" s="196"/>
      <c r="H214" s="196"/>
      <c r="I214" s="196"/>
      <c r="J214" s="114" t="s">
        <v>177</v>
      </c>
      <c r="K214" s="115">
        <v>15</v>
      </c>
      <c r="L214" s="195"/>
      <c r="M214" s="196"/>
      <c r="N214" s="195">
        <f>ROUND($L$214*$K$214,2)</f>
        <v>0</v>
      </c>
      <c r="O214" s="196"/>
      <c r="P214" s="196"/>
      <c r="Q214" s="196"/>
      <c r="R214" s="20"/>
      <c r="T214" s="116"/>
      <c r="U214" s="25" t="s">
        <v>34</v>
      </c>
      <c r="V214" s="117">
        <v>0.16</v>
      </c>
      <c r="W214" s="117">
        <f>$V$214*$K$214</f>
        <v>2.4</v>
      </c>
      <c r="X214" s="117">
        <v>0</v>
      </c>
      <c r="Y214" s="117">
        <f>$X$214*$K$214</f>
        <v>0</v>
      </c>
      <c r="Z214" s="117">
        <v>4.0000000000000001E-3</v>
      </c>
      <c r="AA214" s="118">
        <f>$Z$214*$K$214</f>
        <v>0.06</v>
      </c>
      <c r="AR214" s="6" t="s">
        <v>145</v>
      </c>
      <c r="AT214" s="6" t="s">
        <v>141</v>
      </c>
      <c r="AU214" s="6" t="s">
        <v>94</v>
      </c>
      <c r="AY214" s="6" t="s">
        <v>140</v>
      </c>
      <c r="BE214" s="119">
        <f>IF($U$214="základní",$N$214,0)</f>
        <v>0</v>
      </c>
      <c r="BF214" s="119">
        <f>IF($U$214="snížená",$N$214,0)</f>
        <v>0</v>
      </c>
      <c r="BG214" s="119">
        <f>IF($U$214="zákl. přenesená",$N$214,0)</f>
        <v>0</v>
      </c>
      <c r="BH214" s="119">
        <f>IF($U$214="sníž. přenesená",$N$214,0)</f>
        <v>0</v>
      </c>
      <c r="BI214" s="119">
        <f>IF($U$214="nulová",$N$214,0)</f>
        <v>0</v>
      </c>
      <c r="BJ214" s="6" t="s">
        <v>18</v>
      </c>
      <c r="BK214" s="119">
        <f>ROUND($L$214*$K$214,2)</f>
        <v>0</v>
      </c>
      <c r="BL214" s="6" t="s">
        <v>145</v>
      </c>
    </row>
    <row r="215" spans="2:64" s="6" customFormat="1" ht="18.75" customHeight="1" x14ac:dyDescent="0.3">
      <c r="B215" s="120"/>
      <c r="C215" s="156"/>
      <c r="E215" s="121"/>
      <c r="F215" s="193" t="s">
        <v>776</v>
      </c>
      <c r="G215" s="194"/>
      <c r="H215" s="194"/>
      <c r="I215" s="194"/>
      <c r="K215" s="122">
        <v>15</v>
      </c>
      <c r="R215" s="123"/>
      <c r="T215" s="124"/>
      <c r="AA215" s="125"/>
      <c r="AT215" s="121" t="s">
        <v>146</v>
      </c>
      <c r="AU215" s="121" t="s">
        <v>94</v>
      </c>
      <c r="AV215" s="121" t="s">
        <v>94</v>
      </c>
      <c r="AW215" s="121" t="s">
        <v>104</v>
      </c>
      <c r="AX215" s="121" t="s">
        <v>69</v>
      </c>
      <c r="AY215" s="121" t="s">
        <v>140</v>
      </c>
    </row>
    <row r="216" spans="2:64" s="6" customFormat="1" ht="18.75" customHeight="1" x14ac:dyDescent="0.3">
      <c r="B216" s="126"/>
      <c r="C216" s="156"/>
      <c r="E216" s="127"/>
      <c r="F216" s="198" t="s">
        <v>147</v>
      </c>
      <c r="G216" s="199"/>
      <c r="H216" s="199"/>
      <c r="I216" s="199"/>
      <c r="K216" s="128">
        <v>15</v>
      </c>
      <c r="R216" s="129"/>
      <c r="T216" s="130"/>
      <c r="AA216" s="131"/>
      <c r="AT216" s="127" t="s">
        <v>146</v>
      </c>
      <c r="AU216" s="127" t="s">
        <v>94</v>
      </c>
      <c r="AV216" s="127" t="s">
        <v>145</v>
      </c>
      <c r="AW216" s="127" t="s">
        <v>104</v>
      </c>
      <c r="AX216" s="127" t="s">
        <v>18</v>
      </c>
      <c r="AY216" s="127" t="s">
        <v>140</v>
      </c>
    </row>
    <row r="217" spans="2:64" s="6" customFormat="1" ht="27" customHeight="1" x14ac:dyDescent="0.3">
      <c r="B217" s="19"/>
      <c r="C217" s="154">
        <v>23</v>
      </c>
      <c r="D217" s="112" t="s">
        <v>141</v>
      </c>
      <c r="E217" s="113" t="s">
        <v>209</v>
      </c>
      <c r="F217" s="197" t="s">
        <v>210</v>
      </c>
      <c r="G217" s="196"/>
      <c r="H217" s="196"/>
      <c r="I217" s="196"/>
      <c r="J217" s="114" t="s">
        <v>177</v>
      </c>
      <c r="K217" s="115">
        <v>20</v>
      </c>
      <c r="L217" s="195"/>
      <c r="M217" s="196"/>
      <c r="N217" s="195">
        <f>ROUND($L$217*$K$217,2)</f>
        <v>0</v>
      </c>
      <c r="O217" s="196"/>
      <c r="P217" s="196"/>
      <c r="Q217" s="196"/>
      <c r="R217" s="20"/>
      <c r="T217" s="116"/>
      <c r="U217" s="25" t="s">
        <v>34</v>
      </c>
      <c r="V217" s="117">
        <v>0.51200000000000001</v>
      </c>
      <c r="W217" s="117">
        <f>$V$217*$K$217</f>
        <v>10.24</v>
      </c>
      <c r="X217" s="117">
        <v>0</v>
      </c>
      <c r="Y217" s="117">
        <f>$X$217*$K$217</f>
        <v>0</v>
      </c>
      <c r="Z217" s="117">
        <v>2.4E-2</v>
      </c>
      <c r="AA217" s="118">
        <f>$Z$217*$K$217</f>
        <v>0.48</v>
      </c>
      <c r="AR217" s="6" t="s">
        <v>145</v>
      </c>
      <c r="AT217" s="6" t="s">
        <v>141</v>
      </c>
      <c r="AU217" s="6" t="s">
        <v>94</v>
      </c>
      <c r="AY217" s="6" t="s">
        <v>140</v>
      </c>
      <c r="BE217" s="119">
        <f>IF($U$217="základní",$N$217,0)</f>
        <v>0</v>
      </c>
      <c r="BF217" s="119">
        <f>IF($U$217="snížená",$N$217,0)</f>
        <v>0</v>
      </c>
      <c r="BG217" s="119">
        <f>IF($U$217="zákl. přenesená",$N$217,0)</f>
        <v>0</v>
      </c>
      <c r="BH217" s="119">
        <f>IF($U$217="sníž. přenesená",$N$217,0)</f>
        <v>0</v>
      </c>
      <c r="BI217" s="119">
        <f>IF($U$217="nulová",$N$217,0)</f>
        <v>0</v>
      </c>
      <c r="BJ217" s="6" t="s">
        <v>18</v>
      </c>
      <c r="BK217" s="119">
        <f>ROUND($L$217*$K$217,2)</f>
        <v>0</v>
      </c>
      <c r="BL217" s="6" t="s">
        <v>145</v>
      </c>
    </row>
    <row r="218" spans="2:64" s="6" customFormat="1" ht="18.75" customHeight="1" x14ac:dyDescent="0.3">
      <c r="B218" s="120"/>
      <c r="C218" s="156"/>
      <c r="E218" s="121"/>
      <c r="F218" s="193" t="s">
        <v>777</v>
      </c>
      <c r="G218" s="194"/>
      <c r="H218" s="194"/>
      <c r="I218" s="194"/>
      <c r="K218" s="122">
        <v>20</v>
      </c>
      <c r="R218" s="123"/>
      <c r="T218" s="124"/>
      <c r="AA218" s="125"/>
      <c r="AT218" s="121" t="s">
        <v>146</v>
      </c>
      <c r="AU218" s="121" t="s">
        <v>94</v>
      </c>
      <c r="AV218" s="121" t="s">
        <v>94</v>
      </c>
      <c r="AW218" s="121" t="s">
        <v>104</v>
      </c>
      <c r="AX218" s="121" t="s">
        <v>69</v>
      </c>
      <c r="AY218" s="121" t="s">
        <v>140</v>
      </c>
    </row>
    <row r="219" spans="2:64" s="6" customFormat="1" ht="18.75" customHeight="1" x14ac:dyDescent="0.3">
      <c r="B219" s="126"/>
      <c r="C219" s="156"/>
      <c r="E219" s="127"/>
      <c r="F219" s="198" t="s">
        <v>147</v>
      </c>
      <c r="G219" s="199"/>
      <c r="H219" s="199"/>
      <c r="I219" s="199"/>
      <c r="K219" s="128">
        <v>20</v>
      </c>
      <c r="R219" s="129"/>
      <c r="T219" s="130"/>
      <c r="AA219" s="131"/>
      <c r="AT219" s="127" t="s">
        <v>146</v>
      </c>
      <c r="AU219" s="127" t="s">
        <v>94</v>
      </c>
      <c r="AV219" s="127" t="s">
        <v>145</v>
      </c>
      <c r="AW219" s="127" t="s">
        <v>104</v>
      </c>
      <c r="AX219" s="127" t="s">
        <v>18</v>
      </c>
      <c r="AY219" s="127" t="s">
        <v>140</v>
      </c>
    </row>
    <row r="220" spans="2:64" s="6" customFormat="1" ht="27" customHeight="1" x14ac:dyDescent="0.3">
      <c r="B220" s="19"/>
      <c r="C220" s="154">
        <v>24</v>
      </c>
      <c r="D220" s="112" t="s">
        <v>141</v>
      </c>
      <c r="E220" s="113" t="s">
        <v>212</v>
      </c>
      <c r="F220" s="197" t="s">
        <v>213</v>
      </c>
      <c r="G220" s="196"/>
      <c r="H220" s="196"/>
      <c r="I220" s="196"/>
      <c r="J220" s="114" t="s">
        <v>214</v>
      </c>
      <c r="K220" s="115">
        <v>40</v>
      </c>
      <c r="L220" s="195"/>
      <c r="M220" s="196"/>
      <c r="N220" s="195">
        <f>ROUND($L$220*$K$220,2)</f>
        <v>0</v>
      </c>
      <c r="O220" s="196"/>
      <c r="P220" s="196"/>
      <c r="Q220" s="196"/>
      <c r="R220" s="20"/>
      <c r="T220" s="116"/>
      <c r="U220" s="25" t="s">
        <v>34</v>
      </c>
      <c r="V220" s="117">
        <v>0.34200000000000003</v>
      </c>
      <c r="W220" s="117">
        <f>$V$220*$K$220</f>
        <v>13.680000000000001</v>
      </c>
      <c r="X220" s="117">
        <v>0</v>
      </c>
      <c r="Y220" s="117">
        <f>$X$220*$K$220</f>
        <v>0</v>
      </c>
      <c r="Z220" s="117">
        <v>1.7999999999999999E-2</v>
      </c>
      <c r="AA220" s="118">
        <f>$Z$220*$K$220</f>
        <v>0.72</v>
      </c>
      <c r="AR220" s="6" t="s">
        <v>145</v>
      </c>
      <c r="AT220" s="6" t="s">
        <v>141</v>
      </c>
      <c r="AU220" s="6" t="s">
        <v>94</v>
      </c>
      <c r="AY220" s="6" t="s">
        <v>140</v>
      </c>
      <c r="BE220" s="119">
        <f>IF($U$220="základní",$N$220,0)</f>
        <v>0</v>
      </c>
      <c r="BF220" s="119">
        <f>IF($U$220="snížená",$N$220,0)</f>
        <v>0</v>
      </c>
      <c r="BG220" s="119">
        <f>IF($U$220="zákl. přenesená",$N$220,0)</f>
        <v>0</v>
      </c>
      <c r="BH220" s="119">
        <f>IF($U$220="sníž. přenesená",$N$220,0)</f>
        <v>0</v>
      </c>
      <c r="BI220" s="119">
        <f>IF($U$220="nulová",$N$220,0)</f>
        <v>0</v>
      </c>
      <c r="BJ220" s="6" t="s">
        <v>18</v>
      </c>
      <c r="BK220" s="119">
        <f>ROUND($L$220*$K$220,2)</f>
        <v>0</v>
      </c>
      <c r="BL220" s="6" t="s">
        <v>145</v>
      </c>
    </row>
    <row r="221" spans="2:64" s="6" customFormat="1" ht="18.75" customHeight="1" x14ac:dyDescent="0.3">
      <c r="B221" s="120"/>
      <c r="C221" s="156"/>
      <c r="E221" s="121"/>
      <c r="F221" s="193" t="s">
        <v>778</v>
      </c>
      <c r="G221" s="194"/>
      <c r="H221" s="194"/>
      <c r="I221" s="194"/>
      <c r="K221" s="122">
        <v>40</v>
      </c>
      <c r="R221" s="123"/>
      <c r="T221" s="124"/>
      <c r="AA221" s="125"/>
      <c r="AT221" s="121" t="s">
        <v>146</v>
      </c>
      <c r="AU221" s="121" t="s">
        <v>94</v>
      </c>
      <c r="AV221" s="121" t="s">
        <v>94</v>
      </c>
      <c r="AW221" s="121" t="s">
        <v>104</v>
      </c>
      <c r="AX221" s="121" t="s">
        <v>69</v>
      </c>
      <c r="AY221" s="121" t="s">
        <v>140</v>
      </c>
    </row>
    <row r="222" spans="2:64" s="6" customFormat="1" ht="18.75" customHeight="1" x14ac:dyDescent="0.3">
      <c r="B222" s="126"/>
      <c r="C222" s="156"/>
      <c r="E222" s="127"/>
      <c r="F222" s="198" t="s">
        <v>147</v>
      </c>
      <c r="G222" s="199"/>
      <c r="H222" s="199"/>
      <c r="I222" s="199"/>
      <c r="K222" s="128">
        <v>40</v>
      </c>
      <c r="R222" s="129"/>
      <c r="T222" s="130"/>
      <c r="AA222" s="131"/>
      <c r="AT222" s="127" t="s">
        <v>146</v>
      </c>
      <c r="AU222" s="127" t="s">
        <v>94</v>
      </c>
      <c r="AV222" s="127" t="s">
        <v>145</v>
      </c>
      <c r="AW222" s="127" t="s">
        <v>104</v>
      </c>
      <c r="AX222" s="127" t="s">
        <v>18</v>
      </c>
      <c r="AY222" s="127" t="s">
        <v>140</v>
      </c>
    </row>
    <row r="223" spans="2:64" s="6" customFormat="1" ht="27" customHeight="1" x14ac:dyDescent="0.3">
      <c r="B223" s="19"/>
      <c r="C223" s="154">
        <v>25</v>
      </c>
      <c r="D223" s="112" t="s">
        <v>141</v>
      </c>
      <c r="E223" s="113" t="s">
        <v>216</v>
      </c>
      <c r="F223" s="197" t="s">
        <v>217</v>
      </c>
      <c r="G223" s="196"/>
      <c r="H223" s="196"/>
      <c r="I223" s="196"/>
      <c r="J223" s="114" t="s">
        <v>144</v>
      </c>
      <c r="K223" s="115">
        <v>87.25</v>
      </c>
      <c r="L223" s="195"/>
      <c r="M223" s="196"/>
      <c r="N223" s="195">
        <f>ROUND($L$223*$K$223,2)</f>
        <v>0</v>
      </c>
      <c r="O223" s="196"/>
      <c r="P223" s="196"/>
      <c r="Q223" s="196"/>
      <c r="R223" s="20"/>
      <c r="T223" s="116"/>
      <c r="U223" s="25" t="s">
        <v>34</v>
      </c>
      <c r="V223" s="117">
        <v>0.33</v>
      </c>
      <c r="W223" s="117">
        <f>$V$223*$K$223</f>
        <v>28.7925</v>
      </c>
      <c r="X223" s="117">
        <v>0</v>
      </c>
      <c r="Y223" s="117">
        <f>$X$223*$K$223</f>
        <v>0</v>
      </c>
      <c r="Z223" s="117">
        <v>0.05</v>
      </c>
      <c r="AA223" s="118">
        <f>$Z$223*$K$223</f>
        <v>4.3624999999999998</v>
      </c>
      <c r="AR223" s="6" t="s">
        <v>145</v>
      </c>
      <c r="AT223" s="6" t="s">
        <v>141</v>
      </c>
      <c r="AU223" s="6" t="s">
        <v>94</v>
      </c>
      <c r="AY223" s="6" t="s">
        <v>140</v>
      </c>
      <c r="BE223" s="119">
        <f>IF($U$223="základní",$N$223,0)</f>
        <v>0</v>
      </c>
      <c r="BF223" s="119">
        <f>IF($U$223="snížená",$N$223,0)</f>
        <v>0</v>
      </c>
      <c r="BG223" s="119">
        <f>IF($U$223="zákl. přenesená",$N$223,0)</f>
        <v>0</v>
      </c>
      <c r="BH223" s="119">
        <f>IF($U$223="sníž. přenesená",$N$223,0)</f>
        <v>0</v>
      </c>
      <c r="BI223" s="119">
        <f>IF($U$223="nulová",$N$223,0)</f>
        <v>0</v>
      </c>
      <c r="BJ223" s="6" t="s">
        <v>18</v>
      </c>
      <c r="BK223" s="119">
        <f>ROUND($L$223*$K$223,2)</f>
        <v>0</v>
      </c>
      <c r="BL223" s="6" t="s">
        <v>145</v>
      </c>
    </row>
    <row r="224" spans="2:64" s="6" customFormat="1" ht="46.5" customHeight="1" x14ac:dyDescent="0.3">
      <c r="B224" s="120"/>
      <c r="C224" s="156"/>
      <c r="E224" s="121"/>
      <c r="F224" s="193" t="s">
        <v>807</v>
      </c>
      <c r="G224" s="194"/>
      <c r="H224" s="194"/>
      <c r="I224" s="194"/>
      <c r="K224" s="122">
        <v>43.13</v>
      </c>
      <c r="R224" s="123"/>
      <c r="T224" s="124"/>
      <c r="AA224" s="125"/>
      <c r="AT224" s="121" t="s">
        <v>146</v>
      </c>
      <c r="AU224" s="121" t="s">
        <v>94</v>
      </c>
      <c r="AV224" s="121" t="s">
        <v>94</v>
      </c>
      <c r="AW224" s="121" t="s">
        <v>104</v>
      </c>
      <c r="AX224" s="121" t="s">
        <v>69</v>
      </c>
      <c r="AY224" s="121" t="s">
        <v>140</v>
      </c>
    </row>
    <row r="225" spans="2:64" s="6" customFormat="1" ht="46.5" customHeight="1" x14ac:dyDescent="0.3">
      <c r="B225" s="120"/>
      <c r="C225" s="156"/>
      <c r="E225" s="121"/>
      <c r="F225" s="193" t="s">
        <v>804</v>
      </c>
      <c r="G225" s="194"/>
      <c r="H225" s="194"/>
      <c r="I225" s="194"/>
      <c r="K225" s="122">
        <v>44.12</v>
      </c>
      <c r="R225" s="123"/>
      <c r="T225" s="124"/>
      <c r="AA225" s="125"/>
      <c r="AT225" s="121" t="s">
        <v>146</v>
      </c>
      <c r="AU225" s="121" t="s">
        <v>94</v>
      </c>
      <c r="AV225" s="121" t="s">
        <v>94</v>
      </c>
      <c r="AW225" s="121" t="s">
        <v>104</v>
      </c>
      <c r="AX225" s="121" t="s">
        <v>69</v>
      </c>
      <c r="AY225" s="121" t="s">
        <v>140</v>
      </c>
    </row>
    <row r="226" spans="2:64" s="6" customFormat="1" ht="18.75" customHeight="1" x14ac:dyDescent="0.3">
      <c r="B226" s="126"/>
      <c r="C226" s="156"/>
      <c r="E226" s="127"/>
      <c r="F226" s="198" t="s">
        <v>147</v>
      </c>
      <c r="G226" s="199"/>
      <c r="H226" s="199"/>
      <c r="I226" s="199"/>
      <c r="K226" s="128">
        <v>87.25</v>
      </c>
      <c r="R226" s="129"/>
      <c r="T226" s="130"/>
      <c r="AA226" s="131"/>
      <c r="AT226" s="127" t="s">
        <v>146</v>
      </c>
      <c r="AU226" s="127" t="s">
        <v>94</v>
      </c>
      <c r="AV226" s="127" t="s">
        <v>145</v>
      </c>
      <c r="AW226" s="127" t="s">
        <v>104</v>
      </c>
      <c r="AX226" s="127" t="s">
        <v>18</v>
      </c>
      <c r="AY226" s="127" t="s">
        <v>140</v>
      </c>
    </row>
    <row r="227" spans="2:64" s="6" customFormat="1" ht="27" customHeight="1" x14ac:dyDescent="0.3">
      <c r="B227" s="19"/>
      <c r="C227" s="154">
        <v>26</v>
      </c>
      <c r="D227" s="112" t="s">
        <v>141</v>
      </c>
      <c r="E227" s="113" t="s">
        <v>219</v>
      </c>
      <c r="F227" s="197" t="s">
        <v>220</v>
      </c>
      <c r="G227" s="196"/>
      <c r="H227" s="196"/>
      <c r="I227" s="196"/>
      <c r="J227" s="114" t="s">
        <v>144</v>
      </c>
      <c r="K227" s="115">
        <v>339.38</v>
      </c>
      <c r="L227" s="195"/>
      <c r="M227" s="196"/>
      <c r="N227" s="195">
        <f>ROUND($L$227*$K$227,2)</f>
        <v>0</v>
      </c>
      <c r="O227" s="196"/>
      <c r="P227" s="196"/>
      <c r="Q227" s="196"/>
      <c r="R227" s="20"/>
      <c r="T227" s="116"/>
      <c r="U227" s="25" t="s">
        <v>34</v>
      </c>
      <c r="V227" s="117">
        <v>0.26</v>
      </c>
      <c r="W227" s="117">
        <f>$V$227*$K$227</f>
        <v>88.238799999999998</v>
      </c>
      <c r="X227" s="117">
        <v>0</v>
      </c>
      <c r="Y227" s="117">
        <f>$X$227*$K$227</f>
        <v>0</v>
      </c>
      <c r="Z227" s="117">
        <v>4.5999999999999999E-2</v>
      </c>
      <c r="AA227" s="118">
        <f>$Z$227*$K$227</f>
        <v>15.61148</v>
      </c>
      <c r="AR227" s="6" t="s">
        <v>145</v>
      </c>
      <c r="AT227" s="6" t="s">
        <v>141</v>
      </c>
      <c r="AU227" s="6" t="s">
        <v>94</v>
      </c>
      <c r="AY227" s="6" t="s">
        <v>140</v>
      </c>
      <c r="BE227" s="119">
        <f>IF($U$227="základní",$N$227,0)</f>
        <v>0</v>
      </c>
      <c r="BF227" s="119">
        <f>IF($U$227="snížená",$N$227,0)</f>
        <v>0</v>
      </c>
      <c r="BG227" s="119">
        <f>IF($U$227="zákl. přenesená",$N$227,0)</f>
        <v>0</v>
      </c>
      <c r="BH227" s="119">
        <f>IF($U$227="sníž. přenesená",$N$227,0)</f>
        <v>0</v>
      </c>
      <c r="BI227" s="119">
        <f>IF($U$227="nulová",$N$227,0)</f>
        <v>0</v>
      </c>
      <c r="BJ227" s="6" t="s">
        <v>18</v>
      </c>
      <c r="BK227" s="119">
        <f>ROUND($L$227*$K$227,2)</f>
        <v>0</v>
      </c>
      <c r="BL227" s="6" t="s">
        <v>145</v>
      </c>
    </row>
    <row r="228" spans="2:64" s="6" customFormat="1" ht="66.75" customHeight="1" x14ac:dyDescent="0.3">
      <c r="B228" s="120"/>
      <c r="C228" s="156"/>
      <c r="E228" s="121"/>
      <c r="F228" s="193" t="s">
        <v>805</v>
      </c>
      <c r="G228" s="194"/>
      <c r="H228" s="194"/>
      <c r="I228" s="194"/>
      <c r="K228" s="122">
        <v>162.49</v>
      </c>
      <c r="R228" s="123"/>
      <c r="T228" s="124"/>
      <c r="AA228" s="125"/>
      <c r="AT228" s="121" t="s">
        <v>146</v>
      </c>
      <c r="AU228" s="121" t="s">
        <v>94</v>
      </c>
      <c r="AV228" s="121" t="s">
        <v>94</v>
      </c>
      <c r="AW228" s="121" t="s">
        <v>104</v>
      </c>
      <c r="AX228" s="121" t="s">
        <v>69</v>
      </c>
      <c r="AY228" s="121" t="s">
        <v>140</v>
      </c>
    </row>
    <row r="229" spans="2:64" s="6" customFormat="1" ht="60.75" customHeight="1" x14ac:dyDescent="0.3">
      <c r="B229" s="120"/>
      <c r="C229" s="156"/>
      <c r="E229" s="121"/>
      <c r="F229" s="193" t="s">
        <v>806</v>
      </c>
      <c r="G229" s="194"/>
      <c r="H229" s="194"/>
      <c r="I229" s="194"/>
      <c r="K229" s="122">
        <v>162.49</v>
      </c>
      <c r="R229" s="123"/>
      <c r="T229" s="124"/>
      <c r="AA229" s="125"/>
      <c r="AT229" s="121" t="s">
        <v>146</v>
      </c>
      <c r="AU229" s="121" t="s">
        <v>94</v>
      </c>
      <c r="AV229" s="121" t="s">
        <v>94</v>
      </c>
      <c r="AW229" s="121" t="s">
        <v>104</v>
      </c>
      <c r="AX229" s="121" t="s">
        <v>69</v>
      </c>
      <c r="AY229" s="121" t="s">
        <v>140</v>
      </c>
    </row>
    <row r="230" spans="2:64" s="6" customFormat="1" ht="18.75" customHeight="1" x14ac:dyDescent="0.3">
      <c r="B230" s="120"/>
      <c r="C230" s="156"/>
      <c r="E230" s="121"/>
      <c r="F230" s="211" t="s">
        <v>164</v>
      </c>
      <c r="G230" s="211"/>
      <c r="H230" s="211"/>
      <c r="I230" s="211"/>
      <c r="K230" s="122">
        <v>14.4</v>
      </c>
      <c r="R230" s="123"/>
      <c r="T230" s="124"/>
      <c r="AA230" s="125"/>
      <c r="AT230" s="121" t="s">
        <v>146</v>
      </c>
      <c r="AU230" s="121" t="s">
        <v>94</v>
      </c>
      <c r="AV230" s="121" t="s">
        <v>94</v>
      </c>
      <c r="AW230" s="121" t="s">
        <v>104</v>
      </c>
      <c r="AX230" s="121" t="s">
        <v>69</v>
      </c>
      <c r="AY230" s="121" t="s">
        <v>140</v>
      </c>
    </row>
    <row r="231" spans="2:64" s="6" customFormat="1" ht="18.75" customHeight="1" x14ac:dyDescent="0.3">
      <c r="B231" s="126"/>
      <c r="C231" s="156"/>
      <c r="E231" s="127"/>
      <c r="F231" s="210" t="s">
        <v>147</v>
      </c>
      <c r="G231" s="210"/>
      <c r="H231" s="210"/>
      <c r="I231" s="210"/>
      <c r="K231" s="128">
        <v>339.38</v>
      </c>
      <c r="R231" s="129"/>
      <c r="T231" s="130"/>
      <c r="AA231" s="131"/>
      <c r="AT231" s="127" t="s">
        <v>146</v>
      </c>
      <c r="AU231" s="127" t="s">
        <v>94</v>
      </c>
      <c r="AV231" s="127" t="s">
        <v>145</v>
      </c>
      <c r="AW231" s="127" t="s">
        <v>104</v>
      </c>
      <c r="AX231" s="127" t="s">
        <v>18</v>
      </c>
      <c r="AY231" s="127" t="s">
        <v>140</v>
      </c>
    </row>
    <row r="232" spans="2:64" s="6" customFormat="1" ht="27" customHeight="1" x14ac:dyDescent="0.3">
      <c r="B232" s="19"/>
      <c r="C232" s="154">
        <v>27</v>
      </c>
      <c r="D232" s="112" t="s">
        <v>141</v>
      </c>
      <c r="E232" s="113" t="s">
        <v>222</v>
      </c>
      <c r="F232" s="197" t="s">
        <v>223</v>
      </c>
      <c r="G232" s="196"/>
      <c r="H232" s="196"/>
      <c r="I232" s="196"/>
      <c r="J232" s="114" t="s">
        <v>144</v>
      </c>
      <c r="K232" s="115">
        <v>160.80000000000001</v>
      </c>
      <c r="L232" s="195"/>
      <c r="M232" s="196"/>
      <c r="N232" s="195">
        <f>ROUND($L$232*$K$232,2)</f>
        <v>0</v>
      </c>
      <c r="O232" s="196"/>
      <c r="P232" s="196"/>
      <c r="Q232" s="196"/>
      <c r="R232" s="20"/>
      <c r="T232" s="116"/>
      <c r="U232" s="25" t="s">
        <v>34</v>
      </c>
      <c r="V232" s="117">
        <v>0.3</v>
      </c>
      <c r="W232" s="117">
        <f>$V$232*$K$232</f>
        <v>48.24</v>
      </c>
      <c r="X232" s="117">
        <v>0</v>
      </c>
      <c r="Y232" s="117">
        <f>$X$232*$K$232</f>
        <v>0</v>
      </c>
      <c r="Z232" s="117">
        <v>6.8000000000000005E-2</v>
      </c>
      <c r="AA232" s="118">
        <f>$Z$232*$K$232</f>
        <v>10.934400000000002</v>
      </c>
      <c r="AR232" s="6" t="s">
        <v>145</v>
      </c>
      <c r="AT232" s="6" t="s">
        <v>141</v>
      </c>
      <c r="AU232" s="6" t="s">
        <v>94</v>
      </c>
      <c r="AY232" s="6" t="s">
        <v>140</v>
      </c>
      <c r="BE232" s="119">
        <f>IF($U$232="základní",$N$232,0)</f>
        <v>0</v>
      </c>
      <c r="BF232" s="119">
        <f>IF($U$232="snížená",$N$232,0)</f>
        <v>0</v>
      </c>
      <c r="BG232" s="119">
        <f>IF($U$232="zákl. přenesená",$N$232,0)</f>
        <v>0</v>
      </c>
      <c r="BH232" s="119">
        <f>IF($U$232="sníž. přenesená",$N$232,0)</f>
        <v>0</v>
      </c>
      <c r="BI232" s="119">
        <f>IF($U$232="nulová",$N$232,0)</f>
        <v>0</v>
      </c>
      <c r="BJ232" s="6" t="s">
        <v>18</v>
      </c>
      <c r="BK232" s="119">
        <f>ROUND($L$232*$K$232,2)</f>
        <v>0</v>
      </c>
      <c r="BL232" s="6" t="s">
        <v>145</v>
      </c>
    </row>
    <row r="233" spans="2:64" s="6" customFormat="1" ht="63" customHeight="1" x14ac:dyDescent="0.3">
      <c r="B233" s="120"/>
      <c r="C233" s="156"/>
      <c r="E233" s="121"/>
      <c r="F233" s="193" t="s">
        <v>818</v>
      </c>
      <c r="G233" s="194"/>
      <c r="H233" s="194"/>
      <c r="I233" s="194"/>
      <c r="K233" s="122">
        <v>80.400000000000006</v>
      </c>
      <c r="R233" s="123"/>
      <c r="T233" s="124"/>
      <c r="AA233" s="125"/>
      <c r="AT233" s="121" t="s">
        <v>146</v>
      </c>
      <c r="AU233" s="121" t="s">
        <v>94</v>
      </c>
      <c r="AV233" s="121" t="s">
        <v>94</v>
      </c>
      <c r="AW233" s="121" t="s">
        <v>104</v>
      </c>
      <c r="AX233" s="121" t="s">
        <v>69</v>
      </c>
      <c r="AY233" s="121" t="s">
        <v>140</v>
      </c>
    </row>
    <row r="234" spans="2:64" s="6" customFormat="1" ht="57.75" customHeight="1" x14ac:dyDescent="0.3">
      <c r="B234" s="120"/>
      <c r="C234" s="156"/>
      <c r="E234" s="121"/>
      <c r="F234" s="193" t="s">
        <v>819</v>
      </c>
      <c r="G234" s="194"/>
      <c r="H234" s="194"/>
      <c r="I234" s="194"/>
      <c r="K234" s="122">
        <v>80.400000000000006</v>
      </c>
      <c r="R234" s="123"/>
      <c r="T234" s="124"/>
      <c r="AA234" s="125"/>
      <c r="AT234" s="121" t="s">
        <v>146</v>
      </c>
      <c r="AU234" s="121" t="s">
        <v>94</v>
      </c>
      <c r="AV234" s="121" t="s">
        <v>94</v>
      </c>
      <c r="AW234" s="121" t="s">
        <v>104</v>
      </c>
      <c r="AX234" s="121" t="s">
        <v>69</v>
      </c>
      <c r="AY234" s="121" t="s">
        <v>140</v>
      </c>
    </row>
    <row r="235" spans="2:64" s="6" customFormat="1" ht="18.75" customHeight="1" x14ac:dyDescent="0.3">
      <c r="B235" s="126"/>
      <c r="C235" s="156"/>
      <c r="E235" s="127"/>
      <c r="F235" s="198" t="s">
        <v>147</v>
      </c>
      <c r="G235" s="199"/>
      <c r="H235" s="199"/>
      <c r="I235" s="199"/>
      <c r="K235" s="128">
        <v>160.80000000000001</v>
      </c>
      <c r="R235" s="129"/>
      <c r="T235" s="130"/>
      <c r="AA235" s="131"/>
      <c r="AT235" s="127" t="s">
        <v>146</v>
      </c>
      <c r="AU235" s="127" t="s">
        <v>94</v>
      </c>
      <c r="AV235" s="127" t="s">
        <v>145</v>
      </c>
      <c r="AW235" s="127" t="s">
        <v>104</v>
      </c>
      <c r="AX235" s="127" t="s">
        <v>18</v>
      </c>
      <c r="AY235" s="127" t="s">
        <v>140</v>
      </c>
    </row>
    <row r="236" spans="2:64" s="102" customFormat="1" ht="30.75" customHeight="1" x14ac:dyDescent="0.3">
      <c r="B236" s="103"/>
      <c r="C236" s="155"/>
      <c r="D236" s="111" t="s">
        <v>110</v>
      </c>
      <c r="E236" s="111"/>
      <c r="F236" s="111"/>
      <c r="G236" s="111"/>
      <c r="H236" s="111"/>
      <c r="I236" s="111"/>
      <c r="J236" s="111"/>
      <c r="K236" s="111"/>
      <c r="L236" s="111"/>
      <c r="M236" s="111"/>
      <c r="N236" s="201">
        <f>SUM(N237:Q243)</f>
        <v>0</v>
      </c>
      <c r="O236" s="202"/>
      <c r="P236" s="202"/>
      <c r="Q236" s="202"/>
      <c r="R236" s="106"/>
      <c r="T236" s="107"/>
      <c r="W236" s="108">
        <f>SUM($W$237:$W$243)</f>
        <v>255.4014</v>
      </c>
      <c r="Y236" s="108">
        <f>SUM($Y$237:$Y$243)</f>
        <v>0</v>
      </c>
      <c r="AA236" s="109">
        <f>SUM($AA$237:$AA$243)</f>
        <v>0</v>
      </c>
      <c r="AR236" s="105" t="s">
        <v>18</v>
      </c>
      <c r="AT236" s="105" t="s">
        <v>68</v>
      </c>
      <c r="AU236" s="105" t="s">
        <v>18</v>
      </c>
      <c r="AY236" s="105" t="s">
        <v>140</v>
      </c>
      <c r="BK236" s="110">
        <f>SUM($BK$237:$BK$243)</f>
        <v>0</v>
      </c>
    </row>
    <row r="237" spans="2:64" s="6" customFormat="1" ht="27" customHeight="1" x14ac:dyDescent="0.3">
      <c r="B237" s="19"/>
      <c r="C237" s="154">
        <v>28</v>
      </c>
      <c r="D237" s="112" t="s">
        <v>141</v>
      </c>
      <c r="E237" s="113" t="s">
        <v>225</v>
      </c>
      <c r="F237" s="197" t="s">
        <v>226</v>
      </c>
      <c r="G237" s="196"/>
      <c r="H237" s="196"/>
      <c r="I237" s="196"/>
      <c r="J237" s="114" t="s">
        <v>227</v>
      </c>
      <c r="K237" s="115">
        <v>45.3</v>
      </c>
      <c r="L237" s="195"/>
      <c r="M237" s="196"/>
      <c r="N237" s="195">
        <f>ROUND($L$237*$K$237,2)</f>
        <v>0</v>
      </c>
      <c r="O237" s="196"/>
      <c r="P237" s="196"/>
      <c r="Q237" s="196"/>
      <c r="R237" s="20"/>
      <c r="T237" s="116"/>
      <c r="U237" s="25" t="s">
        <v>34</v>
      </c>
      <c r="V237" s="117">
        <v>5.46</v>
      </c>
      <c r="W237" s="117">
        <f>$V$237*$K$237</f>
        <v>247.33799999999999</v>
      </c>
      <c r="X237" s="117">
        <v>0</v>
      </c>
      <c r="Y237" s="117">
        <f>$X$237*$K$237</f>
        <v>0</v>
      </c>
      <c r="Z237" s="117">
        <v>0</v>
      </c>
      <c r="AA237" s="118">
        <f>$Z$237*$K$237</f>
        <v>0</v>
      </c>
      <c r="AR237" s="6" t="s">
        <v>145</v>
      </c>
      <c r="AT237" s="6" t="s">
        <v>141</v>
      </c>
      <c r="AU237" s="6" t="s">
        <v>94</v>
      </c>
      <c r="AY237" s="6" t="s">
        <v>140</v>
      </c>
      <c r="BE237" s="119">
        <f>IF($U$237="základní",$N$237,0)</f>
        <v>0</v>
      </c>
      <c r="BF237" s="119">
        <f>IF($U$237="snížená",$N$237,0)</f>
        <v>0</v>
      </c>
      <c r="BG237" s="119">
        <f>IF($U$237="zákl. přenesená",$N$237,0)</f>
        <v>0</v>
      </c>
      <c r="BH237" s="119">
        <f>IF($U$237="sníž. přenesená",$N$237,0)</f>
        <v>0</v>
      </c>
      <c r="BI237" s="119">
        <f>IF($U$237="nulová",$N$237,0)</f>
        <v>0</v>
      </c>
      <c r="BJ237" s="6" t="s">
        <v>18</v>
      </c>
      <c r="BK237" s="119">
        <f>ROUND($L$237*$K$237,2)</f>
        <v>0</v>
      </c>
      <c r="BL237" s="6" t="s">
        <v>145</v>
      </c>
    </row>
    <row r="238" spans="2:64" s="6" customFormat="1" ht="27" customHeight="1" x14ac:dyDescent="0.3">
      <c r="B238" s="19"/>
      <c r="C238" s="154">
        <v>29</v>
      </c>
      <c r="D238" s="112" t="s">
        <v>141</v>
      </c>
      <c r="E238" s="113" t="s">
        <v>229</v>
      </c>
      <c r="F238" s="197" t="s">
        <v>230</v>
      </c>
      <c r="G238" s="196"/>
      <c r="H238" s="196"/>
      <c r="I238" s="196"/>
      <c r="J238" s="114" t="s">
        <v>227</v>
      </c>
      <c r="K238" s="115">
        <v>45.3</v>
      </c>
      <c r="L238" s="195"/>
      <c r="M238" s="196"/>
      <c r="N238" s="195">
        <f>ROUND($L$238*$K$238,2)</f>
        <v>0</v>
      </c>
      <c r="O238" s="196"/>
      <c r="P238" s="196"/>
      <c r="Q238" s="196"/>
      <c r="R238" s="20"/>
      <c r="T238" s="116"/>
      <c r="U238" s="25" t="s">
        <v>34</v>
      </c>
      <c r="V238" s="117">
        <v>0.125</v>
      </c>
      <c r="W238" s="117">
        <f>$V$238*$K$238</f>
        <v>5.6624999999999996</v>
      </c>
      <c r="X238" s="117">
        <v>0</v>
      </c>
      <c r="Y238" s="117">
        <f>$X$238*$K$238</f>
        <v>0</v>
      </c>
      <c r="Z238" s="117">
        <v>0</v>
      </c>
      <c r="AA238" s="118">
        <f>$Z$238*$K$238</f>
        <v>0</v>
      </c>
      <c r="AR238" s="6" t="s">
        <v>145</v>
      </c>
      <c r="AT238" s="6" t="s">
        <v>141</v>
      </c>
      <c r="AU238" s="6" t="s">
        <v>94</v>
      </c>
      <c r="AY238" s="6" t="s">
        <v>140</v>
      </c>
      <c r="BE238" s="119">
        <f>IF($U$238="základní",$N$238,0)</f>
        <v>0</v>
      </c>
      <c r="BF238" s="119">
        <f>IF($U$238="snížená",$N$238,0)</f>
        <v>0</v>
      </c>
      <c r="BG238" s="119">
        <f>IF($U$238="zákl. přenesená",$N$238,0)</f>
        <v>0</v>
      </c>
      <c r="BH238" s="119">
        <f>IF($U$238="sníž. přenesená",$N$238,0)</f>
        <v>0</v>
      </c>
      <c r="BI238" s="119">
        <f>IF($U$238="nulová",$N$238,0)</f>
        <v>0</v>
      </c>
      <c r="BJ238" s="6" t="s">
        <v>18</v>
      </c>
      <c r="BK238" s="119">
        <f>ROUND($L$238*$K$238,2)</f>
        <v>0</v>
      </c>
      <c r="BL238" s="6" t="s">
        <v>145</v>
      </c>
    </row>
    <row r="239" spans="2:64" s="6" customFormat="1" ht="27" customHeight="1" x14ac:dyDescent="0.3">
      <c r="B239" s="19"/>
      <c r="C239" s="154">
        <v>30</v>
      </c>
      <c r="D239" s="112" t="s">
        <v>141</v>
      </c>
      <c r="E239" s="113" t="s">
        <v>232</v>
      </c>
      <c r="F239" s="197" t="s">
        <v>233</v>
      </c>
      <c r="G239" s="196"/>
      <c r="H239" s="196"/>
      <c r="I239" s="196"/>
      <c r="J239" s="114" t="s">
        <v>227</v>
      </c>
      <c r="K239" s="115">
        <v>400.15</v>
      </c>
      <c r="L239" s="195"/>
      <c r="M239" s="196"/>
      <c r="N239" s="195">
        <f>ROUND($L$239*$K$239,2)</f>
        <v>0</v>
      </c>
      <c r="O239" s="196"/>
      <c r="P239" s="196"/>
      <c r="Q239" s="196"/>
      <c r="R239" s="20"/>
      <c r="T239" s="116"/>
      <c r="U239" s="25" t="s">
        <v>34</v>
      </c>
      <c r="V239" s="117">
        <v>6.0000000000000001E-3</v>
      </c>
      <c r="W239" s="117">
        <f>$V$239*$K$239</f>
        <v>2.4009</v>
      </c>
      <c r="X239" s="117">
        <v>0</v>
      </c>
      <c r="Y239" s="117">
        <f>$X$239*$K$239</f>
        <v>0</v>
      </c>
      <c r="Z239" s="117">
        <v>0</v>
      </c>
      <c r="AA239" s="118">
        <f>$Z$239*$K$239</f>
        <v>0</v>
      </c>
      <c r="AR239" s="6" t="s">
        <v>145</v>
      </c>
      <c r="AT239" s="6" t="s">
        <v>141</v>
      </c>
      <c r="AU239" s="6" t="s">
        <v>94</v>
      </c>
      <c r="AY239" s="6" t="s">
        <v>140</v>
      </c>
      <c r="BE239" s="119">
        <f>IF($U$239="základní",$N$239,0)</f>
        <v>0</v>
      </c>
      <c r="BF239" s="119">
        <f>IF($U$239="snížená",$N$239,0)</f>
        <v>0</v>
      </c>
      <c r="BG239" s="119">
        <f>IF($U$239="zákl. přenesená",$N$239,0)</f>
        <v>0</v>
      </c>
      <c r="BH239" s="119">
        <f>IF($U$239="sníž. přenesená",$N$239,0)</f>
        <v>0</v>
      </c>
      <c r="BI239" s="119">
        <f>IF($U$239="nulová",$N$239,0)</f>
        <v>0</v>
      </c>
      <c r="BJ239" s="6" t="s">
        <v>18</v>
      </c>
      <c r="BK239" s="119">
        <f>ROUND($L$239*$K$239,2)</f>
        <v>0</v>
      </c>
      <c r="BL239" s="6" t="s">
        <v>145</v>
      </c>
    </row>
    <row r="240" spans="2:64" s="6" customFormat="1" ht="27" customHeight="1" x14ac:dyDescent="0.3">
      <c r="B240" s="19"/>
      <c r="C240" s="154">
        <v>31</v>
      </c>
      <c r="D240" s="112" t="s">
        <v>141</v>
      </c>
      <c r="E240" s="113" t="s">
        <v>235</v>
      </c>
      <c r="F240" s="197" t="s">
        <v>236</v>
      </c>
      <c r="G240" s="196"/>
      <c r="H240" s="196"/>
      <c r="I240" s="196"/>
      <c r="J240" s="114" t="s">
        <v>227</v>
      </c>
      <c r="K240" s="115">
        <v>16.399999999999999</v>
      </c>
      <c r="L240" s="195"/>
      <c r="M240" s="196"/>
      <c r="N240" s="195">
        <f>ROUND($L$240*$K$240,2)</f>
        <v>0</v>
      </c>
      <c r="O240" s="196"/>
      <c r="P240" s="196"/>
      <c r="Q240" s="196"/>
      <c r="R240" s="20"/>
      <c r="T240" s="116"/>
      <c r="U240" s="25" t="s">
        <v>34</v>
      </c>
      <c r="V240" s="117">
        <v>0</v>
      </c>
      <c r="W240" s="117">
        <f>$V$240*$K$240</f>
        <v>0</v>
      </c>
      <c r="X240" s="117">
        <v>0</v>
      </c>
      <c r="Y240" s="117">
        <f>$X$240*$K$240</f>
        <v>0</v>
      </c>
      <c r="Z240" s="117">
        <v>0</v>
      </c>
      <c r="AA240" s="118">
        <f>$Z$240*$K$240</f>
        <v>0</v>
      </c>
      <c r="AR240" s="6" t="s">
        <v>145</v>
      </c>
      <c r="AT240" s="6" t="s">
        <v>141</v>
      </c>
      <c r="AU240" s="6" t="s">
        <v>94</v>
      </c>
      <c r="AY240" s="6" t="s">
        <v>140</v>
      </c>
      <c r="BE240" s="119">
        <f>IF($U$240="základní",$N$240,0)</f>
        <v>0</v>
      </c>
      <c r="BF240" s="119">
        <f>IF($U$240="snížená",$N$240,0)</f>
        <v>0</v>
      </c>
      <c r="BG240" s="119">
        <f>IF($U$240="zákl. přenesená",$N$240,0)</f>
        <v>0</v>
      </c>
      <c r="BH240" s="119">
        <f>IF($U$240="sníž. přenesená",$N$240,0)</f>
        <v>0</v>
      </c>
      <c r="BI240" s="119">
        <f>IF($U$240="nulová",$N$240,0)</f>
        <v>0</v>
      </c>
      <c r="BJ240" s="6" t="s">
        <v>18</v>
      </c>
      <c r="BK240" s="119">
        <f>ROUND($L$240*$K$240,2)</f>
        <v>0</v>
      </c>
      <c r="BL240" s="6" t="s">
        <v>145</v>
      </c>
    </row>
    <row r="241" spans="2:64" s="6" customFormat="1" ht="27" customHeight="1" x14ac:dyDescent="0.3">
      <c r="B241" s="19"/>
      <c r="C241" s="154">
        <v>32</v>
      </c>
      <c r="D241" s="112" t="s">
        <v>141</v>
      </c>
      <c r="E241" s="113" t="s">
        <v>238</v>
      </c>
      <c r="F241" s="197" t="s">
        <v>239</v>
      </c>
      <c r="G241" s="196"/>
      <c r="H241" s="196"/>
      <c r="I241" s="196"/>
      <c r="J241" s="114" t="s">
        <v>227</v>
      </c>
      <c r="K241" s="115">
        <v>1.48</v>
      </c>
      <c r="L241" s="195"/>
      <c r="M241" s="196"/>
      <c r="N241" s="195">
        <f>ROUND($L$241*$K$241,2)</f>
        <v>0</v>
      </c>
      <c r="O241" s="196"/>
      <c r="P241" s="196"/>
      <c r="Q241" s="196"/>
      <c r="R241" s="20"/>
      <c r="T241" s="116"/>
      <c r="U241" s="25" t="s">
        <v>34</v>
      </c>
      <c r="V241" s="117">
        <v>0</v>
      </c>
      <c r="W241" s="117">
        <f>$V$241*$K$241</f>
        <v>0</v>
      </c>
      <c r="X241" s="117">
        <v>0</v>
      </c>
      <c r="Y241" s="117">
        <f>$X$241*$K$241</f>
        <v>0</v>
      </c>
      <c r="Z241" s="117">
        <v>0</v>
      </c>
      <c r="AA241" s="118">
        <f>$Z$241*$K$241</f>
        <v>0</v>
      </c>
      <c r="AR241" s="6" t="s">
        <v>145</v>
      </c>
      <c r="AT241" s="6" t="s">
        <v>141</v>
      </c>
      <c r="AU241" s="6" t="s">
        <v>94</v>
      </c>
      <c r="AY241" s="6" t="s">
        <v>140</v>
      </c>
      <c r="BE241" s="119">
        <f>IF($U$241="základní",$N$241,0)</f>
        <v>0</v>
      </c>
      <c r="BF241" s="119">
        <f>IF($U$241="snížená",$N$241,0)</f>
        <v>0</v>
      </c>
      <c r="BG241" s="119">
        <f>IF($U$241="zákl. přenesená",$N$241,0)</f>
        <v>0</v>
      </c>
      <c r="BH241" s="119">
        <f>IF($U$241="sníž. přenesená",$N$241,0)</f>
        <v>0</v>
      </c>
      <c r="BI241" s="119">
        <f>IF($U$241="nulová",$N$241,0)</f>
        <v>0</v>
      </c>
      <c r="BJ241" s="6" t="s">
        <v>18</v>
      </c>
      <c r="BK241" s="119">
        <f>ROUND($L$241*$K$241,2)</f>
        <v>0</v>
      </c>
      <c r="BL241" s="6" t="s">
        <v>145</v>
      </c>
    </row>
    <row r="242" spans="2:64" s="6" customFormat="1" ht="27" customHeight="1" x14ac:dyDescent="0.3">
      <c r="B242" s="19"/>
      <c r="C242" s="154">
        <v>33</v>
      </c>
      <c r="D242" s="112" t="s">
        <v>141</v>
      </c>
      <c r="E242" s="113" t="s">
        <v>241</v>
      </c>
      <c r="F242" s="197" t="s">
        <v>242</v>
      </c>
      <c r="G242" s="196"/>
      <c r="H242" s="196"/>
      <c r="I242" s="196"/>
      <c r="J242" s="114" t="s">
        <v>227</v>
      </c>
      <c r="K242" s="115">
        <v>8.6199999999999992</v>
      </c>
      <c r="L242" s="195"/>
      <c r="M242" s="196"/>
      <c r="N242" s="195">
        <f>ROUND($L$242*$K$242,2)</f>
        <v>0</v>
      </c>
      <c r="O242" s="196"/>
      <c r="P242" s="196"/>
      <c r="Q242" s="196"/>
      <c r="R242" s="20"/>
      <c r="T242" s="116"/>
      <c r="U242" s="25" t="s">
        <v>34</v>
      </c>
      <c r="V242" s="117">
        <v>0</v>
      </c>
      <c r="W242" s="117">
        <f>$V$242*$K$242</f>
        <v>0</v>
      </c>
      <c r="X242" s="117">
        <v>0</v>
      </c>
      <c r="Y242" s="117">
        <f>$X$242*$K$242</f>
        <v>0</v>
      </c>
      <c r="Z242" s="117">
        <v>0</v>
      </c>
      <c r="AA242" s="118">
        <f>$Z$242*$K$242</f>
        <v>0</v>
      </c>
      <c r="AR242" s="6" t="s">
        <v>145</v>
      </c>
      <c r="AT242" s="6" t="s">
        <v>141</v>
      </c>
      <c r="AU242" s="6" t="s">
        <v>94</v>
      </c>
      <c r="AY242" s="6" t="s">
        <v>140</v>
      </c>
      <c r="BE242" s="119">
        <f>IF($U$242="základní",$N$242,0)</f>
        <v>0</v>
      </c>
      <c r="BF242" s="119">
        <f>IF($U$242="snížená",$N$242,0)</f>
        <v>0</v>
      </c>
      <c r="BG242" s="119">
        <f>IF($U$242="zákl. přenesená",$N$242,0)</f>
        <v>0</v>
      </c>
      <c r="BH242" s="119">
        <f>IF($U$242="sníž. přenesená",$N$242,0)</f>
        <v>0</v>
      </c>
      <c r="BI242" s="119">
        <f>IF($U$242="nulová",$N$242,0)</f>
        <v>0</v>
      </c>
      <c r="BJ242" s="6" t="s">
        <v>18</v>
      </c>
      <c r="BK242" s="119">
        <f>ROUND($L$242*$K$242,2)</f>
        <v>0</v>
      </c>
      <c r="BL242" s="6" t="s">
        <v>145</v>
      </c>
    </row>
    <row r="243" spans="2:64" s="6" customFormat="1" ht="27" customHeight="1" x14ac:dyDescent="0.3">
      <c r="B243" s="19"/>
      <c r="C243" s="154">
        <v>34</v>
      </c>
      <c r="D243" s="112" t="s">
        <v>141</v>
      </c>
      <c r="E243" s="113" t="s">
        <v>244</v>
      </c>
      <c r="F243" s="197" t="s">
        <v>245</v>
      </c>
      <c r="G243" s="196"/>
      <c r="H243" s="196"/>
      <c r="I243" s="196"/>
      <c r="J243" s="114" t="s">
        <v>227</v>
      </c>
      <c r="K243" s="115">
        <v>18.8</v>
      </c>
      <c r="L243" s="195"/>
      <c r="M243" s="196"/>
      <c r="N243" s="195">
        <f>ROUND($L$243*$K$243,2)</f>
        <v>0</v>
      </c>
      <c r="O243" s="196"/>
      <c r="P243" s="196"/>
      <c r="Q243" s="196"/>
      <c r="R243" s="20"/>
      <c r="T243" s="116"/>
      <c r="U243" s="25" t="s">
        <v>34</v>
      </c>
      <c r="V243" s="117">
        <v>0</v>
      </c>
      <c r="W243" s="117">
        <f>$V$243*$K$243</f>
        <v>0</v>
      </c>
      <c r="X243" s="117">
        <v>0</v>
      </c>
      <c r="Y243" s="117">
        <f>$X$243*$K$243</f>
        <v>0</v>
      </c>
      <c r="Z243" s="117">
        <v>0</v>
      </c>
      <c r="AA243" s="118">
        <f>$Z$243*$K$243</f>
        <v>0</v>
      </c>
      <c r="AR243" s="6" t="s">
        <v>145</v>
      </c>
      <c r="AT243" s="6" t="s">
        <v>141</v>
      </c>
      <c r="AU243" s="6" t="s">
        <v>94</v>
      </c>
      <c r="AY243" s="6" t="s">
        <v>140</v>
      </c>
      <c r="BE243" s="119">
        <f>IF($U$243="základní",$N$243,0)</f>
        <v>0</v>
      </c>
      <c r="BF243" s="119">
        <f>IF($U$243="snížená",$N$243,0)</f>
        <v>0</v>
      </c>
      <c r="BG243" s="119">
        <f>IF($U$243="zákl. přenesená",$N$243,0)</f>
        <v>0</v>
      </c>
      <c r="BH243" s="119">
        <f>IF($U$243="sníž. přenesená",$N$243,0)</f>
        <v>0</v>
      </c>
      <c r="BI243" s="119">
        <f>IF($U$243="nulová",$N$243,0)</f>
        <v>0</v>
      </c>
      <c r="BJ243" s="6" t="s">
        <v>18</v>
      </c>
      <c r="BK243" s="119">
        <f>ROUND($L$243*$K$243,2)</f>
        <v>0</v>
      </c>
      <c r="BL243" s="6" t="s">
        <v>145</v>
      </c>
    </row>
    <row r="244" spans="2:64" s="102" customFormat="1" ht="30.75" customHeight="1" x14ac:dyDescent="0.3">
      <c r="B244" s="103"/>
      <c r="C244" s="155"/>
      <c r="D244" s="111" t="s">
        <v>111</v>
      </c>
      <c r="E244" s="111"/>
      <c r="F244" s="111"/>
      <c r="G244" s="111"/>
      <c r="H244" s="111"/>
      <c r="I244" s="111"/>
      <c r="J244" s="111"/>
      <c r="K244" s="111"/>
      <c r="L244" s="111"/>
      <c r="M244" s="111"/>
      <c r="N244" s="201">
        <f>SUM(N245)</f>
        <v>0</v>
      </c>
      <c r="O244" s="202"/>
      <c r="P244" s="202"/>
      <c r="Q244" s="202"/>
      <c r="R244" s="106"/>
      <c r="T244" s="107"/>
      <c r="W244" s="108">
        <f>$W$245</f>
        <v>2.3563800000000001</v>
      </c>
      <c r="Y244" s="108">
        <f>$Y$245</f>
        <v>0</v>
      </c>
      <c r="AA244" s="109">
        <f>$AA$245</f>
        <v>0</v>
      </c>
      <c r="AR244" s="105" t="s">
        <v>18</v>
      </c>
      <c r="AT244" s="105" t="s">
        <v>68</v>
      </c>
      <c r="AU244" s="105" t="s">
        <v>18</v>
      </c>
      <c r="AY244" s="105" t="s">
        <v>140</v>
      </c>
      <c r="BK244" s="110">
        <f>$BK$245</f>
        <v>0</v>
      </c>
    </row>
    <row r="245" spans="2:64" s="6" customFormat="1" ht="15.75" customHeight="1" x14ac:dyDescent="0.3">
      <c r="B245" s="19"/>
      <c r="C245" s="154">
        <v>35</v>
      </c>
      <c r="D245" s="112" t="s">
        <v>141</v>
      </c>
      <c r="E245" s="113" t="s">
        <v>247</v>
      </c>
      <c r="F245" s="197" t="s">
        <v>248</v>
      </c>
      <c r="G245" s="196"/>
      <c r="H245" s="196"/>
      <c r="I245" s="196"/>
      <c r="J245" s="114" t="s">
        <v>227</v>
      </c>
      <c r="K245" s="115">
        <v>7.41</v>
      </c>
      <c r="L245" s="195"/>
      <c r="M245" s="196"/>
      <c r="N245" s="195">
        <f>ROUND($L$245*$K$245,2)</f>
        <v>0</v>
      </c>
      <c r="O245" s="196"/>
      <c r="P245" s="196"/>
      <c r="Q245" s="196"/>
      <c r="R245" s="20"/>
      <c r="T245" s="116"/>
      <c r="U245" s="25" t="s">
        <v>34</v>
      </c>
      <c r="V245" s="117">
        <v>0.318</v>
      </c>
      <c r="W245" s="117">
        <f>$V$245*$K$245</f>
        <v>2.3563800000000001</v>
      </c>
      <c r="X245" s="117">
        <v>0</v>
      </c>
      <c r="Y245" s="117">
        <f>$X$245*$K$245</f>
        <v>0</v>
      </c>
      <c r="Z245" s="117">
        <v>0</v>
      </c>
      <c r="AA245" s="118">
        <f>$Z$245*$K$245</f>
        <v>0</v>
      </c>
      <c r="AR245" s="6" t="s">
        <v>145</v>
      </c>
      <c r="AT245" s="6" t="s">
        <v>141</v>
      </c>
      <c r="AU245" s="6" t="s">
        <v>94</v>
      </c>
      <c r="AY245" s="6" t="s">
        <v>140</v>
      </c>
      <c r="BE245" s="119">
        <f>IF($U$245="základní",$N$245,0)</f>
        <v>0</v>
      </c>
      <c r="BF245" s="119">
        <f>IF($U$245="snížená",$N$245,0)</f>
        <v>0</v>
      </c>
      <c r="BG245" s="119">
        <f>IF($U$245="zákl. přenesená",$N$245,0)</f>
        <v>0</v>
      </c>
      <c r="BH245" s="119">
        <f>IF($U$245="sníž. přenesená",$N$245,0)</f>
        <v>0</v>
      </c>
      <c r="BI245" s="119">
        <f>IF($U$245="nulová",$N$245,0)</f>
        <v>0</v>
      </c>
      <c r="BJ245" s="6" t="s">
        <v>18</v>
      </c>
      <c r="BK245" s="119">
        <f>ROUND($L$245*$K$245,2)</f>
        <v>0</v>
      </c>
      <c r="BL245" s="6" t="s">
        <v>145</v>
      </c>
    </row>
    <row r="246" spans="2:64" s="102" customFormat="1" ht="37.5" customHeight="1" x14ac:dyDescent="0.35">
      <c r="B246" s="103"/>
      <c r="C246" s="155"/>
      <c r="D246" s="104" t="s">
        <v>112</v>
      </c>
      <c r="E246" s="104"/>
      <c r="F246" s="104"/>
      <c r="G246" s="104"/>
      <c r="H246" s="104"/>
      <c r="I246" s="104"/>
      <c r="J246" s="104"/>
      <c r="K246" s="104"/>
      <c r="L246" s="104"/>
      <c r="M246" s="104"/>
      <c r="N246" s="209">
        <f>N247+N261+N270+N281+N286+N294+N321+N341+N367+N383+N395</f>
        <v>0</v>
      </c>
      <c r="O246" s="202"/>
      <c r="P246" s="202"/>
      <c r="Q246" s="202"/>
      <c r="R246" s="106"/>
      <c r="T246" s="107"/>
      <c r="W246" s="108">
        <f>$W$247+$W$261+$W$270+$W$281+$W$286+$W$294+$W$321+$W$341+$W$367+$W$383+$W$395</f>
        <v>1008.856975</v>
      </c>
      <c r="Y246" s="108">
        <f>$Y$247+$Y$261+$Y$270+$Y$281+$Y$286+$Y$294+$Y$321+$Y$341+$Y$367+$Y$383+$Y$395</f>
        <v>8.2566482000000008</v>
      </c>
      <c r="AA246" s="109">
        <f>$AA$247+$AA$261+$AA$270+$AA$281+$AA$286+$AA$294+$AA$321+$AA$341+$AA$367+$AA$383+$AA$395</f>
        <v>19.739106199999998</v>
      </c>
      <c r="AR246" s="105" t="s">
        <v>94</v>
      </c>
      <c r="AT246" s="105" t="s">
        <v>68</v>
      </c>
      <c r="AU246" s="105" t="s">
        <v>69</v>
      </c>
      <c r="AY246" s="105" t="s">
        <v>140</v>
      </c>
      <c r="BK246" s="110">
        <f>$BK$247+$BK$261+$BK$270+$BK$281+$BK$286+$BK$294+$BK$321+$BK$341+$BK$367+$BK$383+$BK$395</f>
        <v>0</v>
      </c>
    </row>
    <row r="247" spans="2:64" s="102" customFormat="1" ht="21" customHeight="1" x14ac:dyDescent="0.3">
      <c r="B247" s="103"/>
      <c r="C247" s="155"/>
      <c r="D247" s="111" t="s">
        <v>113</v>
      </c>
      <c r="E247" s="111"/>
      <c r="F247" s="111"/>
      <c r="G247" s="111"/>
      <c r="H247" s="111"/>
      <c r="I247" s="111"/>
      <c r="J247" s="111"/>
      <c r="K247" s="111"/>
      <c r="L247" s="111"/>
      <c r="M247" s="111"/>
      <c r="N247" s="201">
        <f>SUM(N248:Q260)</f>
        <v>0</v>
      </c>
      <c r="O247" s="202"/>
      <c r="P247" s="202"/>
      <c r="Q247" s="202"/>
      <c r="R247" s="106"/>
      <c r="T247" s="107"/>
      <c r="W247" s="108">
        <f>SUM($W$248:$W$260)</f>
        <v>5.1400000000000006</v>
      </c>
      <c r="Y247" s="108">
        <f>SUM($Y$248:$Y$260)</f>
        <v>0.13597999999999999</v>
      </c>
      <c r="AA247" s="109">
        <f>SUM($AA$248:$AA$260)</f>
        <v>0.08</v>
      </c>
      <c r="AR247" s="105" t="s">
        <v>94</v>
      </c>
      <c r="AT247" s="105" t="s">
        <v>68</v>
      </c>
      <c r="AU247" s="105" t="s">
        <v>18</v>
      </c>
      <c r="AY247" s="105" t="s">
        <v>140</v>
      </c>
      <c r="BK247" s="110">
        <f>SUM($BK$248:$BK$260)</f>
        <v>0</v>
      </c>
    </row>
    <row r="248" spans="2:64" s="6" customFormat="1" ht="27" customHeight="1" x14ac:dyDescent="0.3">
      <c r="B248" s="19"/>
      <c r="C248" s="154">
        <v>36</v>
      </c>
      <c r="D248" s="112" t="s">
        <v>141</v>
      </c>
      <c r="E248" s="113" t="s">
        <v>250</v>
      </c>
      <c r="F248" s="197" t="s">
        <v>251</v>
      </c>
      <c r="G248" s="196"/>
      <c r="H248" s="196"/>
      <c r="I248" s="196"/>
      <c r="J248" s="114" t="s">
        <v>144</v>
      </c>
      <c r="K248" s="115">
        <v>20</v>
      </c>
      <c r="L248" s="195"/>
      <c r="M248" s="196"/>
      <c r="N248" s="195">
        <f>ROUND($L$248*$K$248,2)</f>
        <v>0</v>
      </c>
      <c r="O248" s="196"/>
      <c r="P248" s="196"/>
      <c r="Q248" s="196"/>
      <c r="R248" s="20"/>
      <c r="T248" s="116"/>
      <c r="U248" s="25" t="s">
        <v>34</v>
      </c>
      <c r="V248" s="117">
        <v>3.5000000000000003E-2</v>
      </c>
      <c r="W248" s="117">
        <f>$V$248*$K$248</f>
        <v>0.70000000000000007</v>
      </c>
      <c r="X248" s="117">
        <v>0</v>
      </c>
      <c r="Y248" s="117">
        <f>$X$248*$K$248</f>
        <v>0</v>
      </c>
      <c r="Z248" s="117">
        <v>4.0000000000000001E-3</v>
      </c>
      <c r="AA248" s="118">
        <f>$Z$248*$K$248</f>
        <v>0.08</v>
      </c>
      <c r="AR248" s="6" t="s">
        <v>190</v>
      </c>
      <c r="AT248" s="6" t="s">
        <v>141</v>
      </c>
      <c r="AU248" s="6" t="s">
        <v>94</v>
      </c>
      <c r="AY248" s="6" t="s">
        <v>140</v>
      </c>
      <c r="BE248" s="119">
        <f>IF($U$248="základní",$N$248,0)</f>
        <v>0</v>
      </c>
      <c r="BF248" s="119">
        <f>IF($U$248="snížená",$N$248,0)</f>
        <v>0</v>
      </c>
      <c r="BG248" s="119">
        <f>IF($U$248="zákl. přenesená",$N$248,0)</f>
        <v>0</v>
      </c>
      <c r="BH248" s="119">
        <f>IF($U$248="sníž. přenesená",$N$248,0)</f>
        <v>0</v>
      </c>
      <c r="BI248" s="119">
        <f>IF($U$248="nulová",$N$248,0)</f>
        <v>0</v>
      </c>
      <c r="BJ248" s="6" t="s">
        <v>18</v>
      </c>
      <c r="BK248" s="119">
        <f>ROUND($L$248*$K$248,2)</f>
        <v>0</v>
      </c>
      <c r="BL248" s="6" t="s">
        <v>190</v>
      </c>
    </row>
    <row r="249" spans="2:64" s="6" customFormat="1" ht="18.75" customHeight="1" x14ac:dyDescent="0.3">
      <c r="B249" s="120"/>
      <c r="C249" s="156"/>
      <c r="E249" s="121"/>
      <c r="F249" s="193" t="s">
        <v>779</v>
      </c>
      <c r="G249" s="194"/>
      <c r="H249" s="194"/>
      <c r="I249" s="194"/>
      <c r="K249" s="122">
        <v>20</v>
      </c>
      <c r="R249" s="123"/>
      <c r="T249" s="124"/>
      <c r="AA249" s="125"/>
      <c r="AT249" s="121" t="s">
        <v>146</v>
      </c>
      <c r="AU249" s="121" t="s">
        <v>94</v>
      </c>
      <c r="AV249" s="121" t="s">
        <v>94</v>
      </c>
      <c r="AW249" s="121" t="s">
        <v>104</v>
      </c>
      <c r="AX249" s="121" t="s">
        <v>69</v>
      </c>
      <c r="AY249" s="121" t="s">
        <v>140</v>
      </c>
    </row>
    <row r="250" spans="2:64" s="6" customFormat="1" ht="18.75" customHeight="1" x14ac:dyDescent="0.3">
      <c r="B250" s="126"/>
      <c r="C250" s="156"/>
      <c r="E250" s="127"/>
      <c r="F250" s="198" t="s">
        <v>147</v>
      </c>
      <c r="G250" s="199"/>
      <c r="H250" s="199"/>
      <c r="I250" s="199"/>
      <c r="K250" s="128">
        <v>20</v>
      </c>
      <c r="R250" s="129"/>
      <c r="T250" s="130"/>
      <c r="AA250" s="131"/>
      <c r="AT250" s="127" t="s">
        <v>146</v>
      </c>
      <c r="AU250" s="127" t="s">
        <v>94</v>
      </c>
      <c r="AV250" s="127" t="s">
        <v>145</v>
      </c>
      <c r="AW250" s="127" t="s">
        <v>104</v>
      </c>
      <c r="AX250" s="127" t="s">
        <v>18</v>
      </c>
      <c r="AY250" s="127" t="s">
        <v>140</v>
      </c>
    </row>
    <row r="251" spans="2:64" s="6" customFormat="1" ht="27" customHeight="1" x14ac:dyDescent="0.3">
      <c r="B251" s="19"/>
      <c r="C251" s="154">
        <v>37</v>
      </c>
      <c r="D251" s="112" t="s">
        <v>141</v>
      </c>
      <c r="E251" s="113" t="s">
        <v>253</v>
      </c>
      <c r="F251" s="197" t="s">
        <v>254</v>
      </c>
      <c r="G251" s="196"/>
      <c r="H251" s="196"/>
      <c r="I251" s="196"/>
      <c r="J251" s="114" t="s">
        <v>144</v>
      </c>
      <c r="K251" s="115">
        <v>20</v>
      </c>
      <c r="L251" s="195"/>
      <c r="M251" s="196"/>
      <c r="N251" s="195">
        <f>ROUND($L$251*$K$251,2)</f>
        <v>0</v>
      </c>
      <c r="O251" s="196"/>
      <c r="P251" s="196"/>
      <c r="Q251" s="196"/>
      <c r="R251" s="20"/>
      <c r="T251" s="116"/>
      <c r="U251" s="25" t="s">
        <v>34</v>
      </c>
      <c r="V251" s="117">
        <v>0.222</v>
      </c>
      <c r="W251" s="117">
        <f>$V$251*$K$251</f>
        <v>4.4400000000000004</v>
      </c>
      <c r="X251" s="117">
        <v>4.0000000000000002E-4</v>
      </c>
      <c r="Y251" s="117">
        <f>$X$251*$K$251</f>
        <v>8.0000000000000002E-3</v>
      </c>
      <c r="Z251" s="117">
        <v>0</v>
      </c>
      <c r="AA251" s="118">
        <f>$Z$251*$K$251</f>
        <v>0</v>
      </c>
      <c r="AR251" s="6" t="s">
        <v>190</v>
      </c>
      <c r="AT251" s="6" t="s">
        <v>141</v>
      </c>
      <c r="AU251" s="6" t="s">
        <v>94</v>
      </c>
      <c r="AY251" s="6" t="s">
        <v>140</v>
      </c>
      <c r="BE251" s="119">
        <f>IF($U$251="základní",$N$251,0)</f>
        <v>0</v>
      </c>
      <c r="BF251" s="119">
        <f>IF($U$251="snížená",$N$251,0)</f>
        <v>0</v>
      </c>
      <c r="BG251" s="119">
        <f>IF($U$251="zákl. přenesená",$N$251,0)</f>
        <v>0</v>
      </c>
      <c r="BH251" s="119">
        <f>IF($U$251="sníž. přenesená",$N$251,0)</f>
        <v>0</v>
      </c>
      <c r="BI251" s="119">
        <f>IF($U$251="nulová",$N$251,0)</f>
        <v>0</v>
      </c>
      <c r="BJ251" s="6" t="s">
        <v>18</v>
      </c>
      <c r="BK251" s="119">
        <f>ROUND($L$251*$K$251,2)</f>
        <v>0</v>
      </c>
      <c r="BL251" s="6" t="s">
        <v>190</v>
      </c>
    </row>
    <row r="252" spans="2:64" s="6" customFormat="1" ht="18.75" customHeight="1" x14ac:dyDescent="0.3">
      <c r="B252" s="120"/>
      <c r="C252" s="156"/>
      <c r="E252" s="121"/>
      <c r="F252" s="193" t="s">
        <v>779</v>
      </c>
      <c r="G252" s="194"/>
      <c r="H252" s="194"/>
      <c r="I252" s="194"/>
      <c r="K252" s="122">
        <v>20</v>
      </c>
      <c r="R252" s="123"/>
      <c r="T252" s="124"/>
      <c r="AA252" s="125"/>
      <c r="AT252" s="121" t="s">
        <v>146</v>
      </c>
      <c r="AU252" s="121" t="s">
        <v>94</v>
      </c>
      <c r="AV252" s="121" t="s">
        <v>94</v>
      </c>
      <c r="AW252" s="121" t="s">
        <v>104</v>
      </c>
      <c r="AX252" s="121" t="s">
        <v>69</v>
      </c>
      <c r="AY252" s="121" t="s">
        <v>140</v>
      </c>
    </row>
    <row r="253" spans="2:64" s="6" customFormat="1" ht="18.75" customHeight="1" x14ac:dyDescent="0.3">
      <c r="B253" s="126"/>
      <c r="C253" s="156"/>
      <c r="E253" s="127"/>
      <c r="F253" s="198" t="s">
        <v>147</v>
      </c>
      <c r="G253" s="199"/>
      <c r="H253" s="199"/>
      <c r="I253" s="199"/>
      <c r="K253" s="128">
        <v>20</v>
      </c>
      <c r="R253" s="129"/>
      <c r="T253" s="130"/>
      <c r="AA253" s="131"/>
      <c r="AT253" s="127" t="s">
        <v>146</v>
      </c>
      <c r="AU253" s="127" t="s">
        <v>94</v>
      </c>
      <c r="AV253" s="127" t="s">
        <v>145</v>
      </c>
      <c r="AW253" s="127" t="s">
        <v>104</v>
      </c>
      <c r="AX253" s="127" t="s">
        <v>18</v>
      </c>
      <c r="AY253" s="127" t="s">
        <v>140</v>
      </c>
    </row>
    <row r="254" spans="2:64" s="6" customFormat="1" ht="15.75" customHeight="1" x14ac:dyDescent="0.3">
      <c r="B254" s="19"/>
      <c r="C254" s="157">
        <v>38</v>
      </c>
      <c r="D254" s="132" t="s">
        <v>256</v>
      </c>
      <c r="E254" s="133" t="s">
        <v>257</v>
      </c>
      <c r="F254" s="206" t="s">
        <v>258</v>
      </c>
      <c r="G254" s="207"/>
      <c r="H254" s="207"/>
      <c r="I254" s="207"/>
      <c r="J254" s="134" t="s">
        <v>144</v>
      </c>
      <c r="K254" s="135">
        <v>11.5</v>
      </c>
      <c r="L254" s="200"/>
      <c r="M254" s="207"/>
      <c r="N254" s="200">
        <f>ROUND($L$254*$K$254,2)</f>
        <v>0</v>
      </c>
      <c r="O254" s="196"/>
      <c r="P254" s="196"/>
      <c r="Q254" s="196"/>
      <c r="R254" s="20"/>
      <c r="T254" s="116"/>
      <c r="U254" s="25" t="s">
        <v>34</v>
      </c>
      <c r="V254" s="117">
        <v>0</v>
      </c>
      <c r="W254" s="117">
        <f>$V$254*$K$254</f>
        <v>0</v>
      </c>
      <c r="X254" s="117">
        <v>4.4999999999999997E-3</v>
      </c>
      <c r="Y254" s="117">
        <f>$X$254*$K$254</f>
        <v>5.1749999999999997E-2</v>
      </c>
      <c r="Z254" s="117">
        <v>0</v>
      </c>
      <c r="AA254" s="118">
        <f>$Z$254*$K$254</f>
        <v>0</v>
      </c>
      <c r="AR254" s="6" t="s">
        <v>237</v>
      </c>
      <c r="AT254" s="6" t="s">
        <v>256</v>
      </c>
      <c r="AU254" s="6" t="s">
        <v>94</v>
      </c>
      <c r="AY254" s="6" t="s">
        <v>140</v>
      </c>
      <c r="BE254" s="119">
        <f>IF($U$254="základní",$N$254,0)</f>
        <v>0</v>
      </c>
      <c r="BF254" s="119">
        <f>IF($U$254="snížená",$N$254,0)</f>
        <v>0</v>
      </c>
      <c r="BG254" s="119">
        <f>IF($U$254="zákl. přenesená",$N$254,0)</f>
        <v>0</v>
      </c>
      <c r="BH254" s="119">
        <f>IF($U$254="sníž. přenesená",$N$254,0)</f>
        <v>0</v>
      </c>
      <c r="BI254" s="119">
        <f>IF($U$254="nulová",$N$254,0)</f>
        <v>0</v>
      </c>
      <c r="BJ254" s="6" t="s">
        <v>18</v>
      </c>
      <c r="BK254" s="119">
        <f>ROUND($L$254*$K$254,2)</f>
        <v>0</v>
      </c>
      <c r="BL254" s="6" t="s">
        <v>190</v>
      </c>
    </row>
    <row r="255" spans="2:64" s="6" customFormat="1" ht="15.75" customHeight="1" x14ac:dyDescent="0.3">
      <c r="B255" s="19"/>
      <c r="C255" s="157">
        <v>39</v>
      </c>
      <c r="D255" s="132" t="s">
        <v>256</v>
      </c>
      <c r="E255" s="133" t="s">
        <v>260</v>
      </c>
      <c r="F255" s="206" t="s">
        <v>261</v>
      </c>
      <c r="G255" s="207"/>
      <c r="H255" s="207"/>
      <c r="I255" s="207"/>
      <c r="J255" s="134" t="s">
        <v>144</v>
      </c>
      <c r="K255" s="135">
        <v>11.5</v>
      </c>
      <c r="L255" s="200"/>
      <c r="M255" s="207"/>
      <c r="N255" s="200">
        <f>ROUND($L$255*$K$255,2)</f>
        <v>0</v>
      </c>
      <c r="O255" s="196"/>
      <c r="P255" s="196"/>
      <c r="Q255" s="196"/>
      <c r="R255" s="20"/>
      <c r="T255" s="116"/>
      <c r="U255" s="25" t="s">
        <v>34</v>
      </c>
      <c r="V255" s="117">
        <v>0</v>
      </c>
      <c r="W255" s="117">
        <f>$V$255*$K$255</f>
        <v>0</v>
      </c>
      <c r="X255" s="117">
        <v>4.4999999999999997E-3</v>
      </c>
      <c r="Y255" s="117">
        <f>$X$255*$K$255</f>
        <v>5.1749999999999997E-2</v>
      </c>
      <c r="Z255" s="117">
        <v>0</v>
      </c>
      <c r="AA255" s="118">
        <f>$Z$255*$K$255</f>
        <v>0</v>
      </c>
      <c r="AR255" s="6" t="s">
        <v>237</v>
      </c>
      <c r="AT255" s="6" t="s">
        <v>256</v>
      </c>
      <c r="AU255" s="6" t="s">
        <v>94</v>
      </c>
      <c r="AY255" s="6" t="s">
        <v>140</v>
      </c>
      <c r="BE255" s="119">
        <f>IF($U$255="základní",$N$255,0)</f>
        <v>0</v>
      </c>
      <c r="BF255" s="119">
        <f>IF($U$255="snížená",$N$255,0)</f>
        <v>0</v>
      </c>
      <c r="BG255" s="119">
        <f>IF($U$255="zákl. přenesená",$N$255,0)</f>
        <v>0</v>
      </c>
      <c r="BH255" s="119">
        <f>IF($U$255="sníž. přenesená",$N$255,0)</f>
        <v>0</v>
      </c>
      <c r="BI255" s="119">
        <f>IF($U$255="nulová",$N$255,0)</f>
        <v>0</v>
      </c>
      <c r="BJ255" s="6" t="s">
        <v>18</v>
      </c>
      <c r="BK255" s="119">
        <f>ROUND($L$255*$K$255,2)</f>
        <v>0</v>
      </c>
      <c r="BL255" s="6" t="s">
        <v>190</v>
      </c>
    </row>
    <row r="256" spans="2:64" s="6" customFormat="1" ht="27" customHeight="1" x14ac:dyDescent="0.3">
      <c r="B256" s="19"/>
      <c r="C256" s="112" t="s">
        <v>262</v>
      </c>
      <c r="D256" s="112" t="s">
        <v>141</v>
      </c>
      <c r="E256" s="113" t="s">
        <v>820</v>
      </c>
      <c r="F256" s="197" t="s">
        <v>821</v>
      </c>
      <c r="G256" s="196"/>
      <c r="H256" s="196"/>
      <c r="I256" s="196"/>
      <c r="J256" s="114" t="s">
        <v>144</v>
      </c>
      <c r="K256" s="115">
        <v>18</v>
      </c>
      <c r="L256" s="195"/>
      <c r="M256" s="196"/>
      <c r="N256" s="195">
        <f>ROUND($L$256*$K$256,2)</f>
        <v>0</v>
      </c>
      <c r="O256" s="196"/>
      <c r="P256" s="196"/>
      <c r="Q256" s="196"/>
      <c r="R256" s="20"/>
      <c r="T256" s="116"/>
      <c r="U256" s="25" t="s">
        <v>34</v>
      </c>
      <c r="V256" s="117">
        <v>6.9000000000000006E-2</v>
      </c>
      <c r="W256" s="117">
        <f>$V$275*$K$275</f>
        <v>0</v>
      </c>
      <c r="X256" s="117">
        <v>1.8000000000000001E-4</v>
      </c>
      <c r="Y256" s="117">
        <f>$X$275*$K$275</f>
        <v>0</v>
      </c>
      <c r="Z256" s="117">
        <v>0</v>
      </c>
      <c r="AA256" s="118">
        <f>$Z$275*$K$275</f>
        <v>0</v>
      </c>
      <c r="AR256" s="6" t="s">
        <v>190</v>
      </c>
      <c r="AT256" s="6" t="s">
        <v>141</v>
      </c>
      <c r="AU256" s="6" t="s">
        <v>94</v>
      </c>
      <c r="AY256" s="6" t="s">
        <v>140</v>
      </c>
      <c r="BE256" s="119">
        <f>IF($U$275="základní",$N$275,0)</f>
        <v>0</v>
      </c>
      <c r="BF256" s="119">
        <f>IF($U$275="snížená",$N$275,0)</f>
        <v>0</v>
      </c>
      <c r="BG256" s="119">
        <f>IF($U$275="zákl. přenesená",$N$275,0)</f>
        <v>0</v>
      </c>
      <c r="BH256" s="119">
        <f>IF($U$275="sníž. přenesená",$N$275,0)</f>
        <v>0</v>
      </c>
      <c r="BI256" s="119">
        <f>IF($U$275="nulová",$N$275,0)</f>
        <v>0</v>
      </c>
      <c r="BJ256" s="6" t="s">
        <v>18</v>
      </c>
      <c r="BK256" s="119">
        <f>ROUND($L$275*$K$275,2)</f>
        <v>0</v>
      </c>
      <c r="BL256" s="6" t="s">
        <v>190</v>
      </c>
    </row>
    <row r="257" spans="2:64" s="6" customFormat="1" ht="18.75" customHeight="1" x14ac:dyDescent="0.3">
      <c r="B257" s="120"/>
      <c r="E257" s="121"/>
      <c r="F257" s="193" t="s">
        <v>810</v>
      </c>
      <c r="G257" s="194"/>
      <c r="H257" s="194"/>
      <c r="I257" s="194"/>
      <c r="K257" s="122">
        <v>18</v>
      </c>
      <c r="R257" s="123"/>
      <c r="T257" s="124"/>
      <c r="AA257" s="125"/>
      <c r="AT257" s="121" t="s">
        <v>146</v>
      </c>
      <c r="AU257" s="121" t="s">
        <v>94</v>
      </c>
      <c r="AV257" s="121" t="s">
        <v>94</v>
      </c>
      <c r="AW257" s="121" t="s">
        <v>104</v>
      </c>
      <c r="AX257" s="121" t="s">
        <v>69</v>
      </c>
      <c r="AY257" s="121" t="s">
        <v>140</v>
      </c>
    </row>
    <row r="258" spans="2:64" s="6" customFormat="1" ht="18.75" customHeight="1" x14ac:dyDescent="0.3">
      <c r="B258" s="126"/>
      <c r="E258" s="127"/>
      <c r="F258" s="198" t="s">
        <v>147</v>
      </c>
      <c r="G258" s="199"/>
      <c r="H258" s="199"/>
      <c r="I258" s="199"/>
      <c r="K258" s="128">
        <v>18</v>
      </c>
      <c r="R258" s="129"/>
      <c r="T258" s="130"/>
      <c r="AA258" s="131"/>
      <c r="AT258" s="127" t="s">
        <v>146</v>
      </c>
      <c r="AU258" s="127" t="s">
        <v>94</v>
      </c>
      <c r="AV258" s="127" t="s">
        <v>145</v>
      </c>
      <c r="AW258" s="127" t="s">
        <v>104</v>
      </c>
      <c r="AX258" s="127" t="s">
        <v>18</v>
      </c>
      <c r="AY258" s="127" t="s">
        <v>140</v>
      </c>
    </row>
    <row r="259" spans="2:64" s="6" customFormat="1" ht="15.75" customHeight="1" x14ac:dyDescent="0.3">
      <c r="B259" s="19"/>
      <c r="C259" s="132" t="s">
        <v>263</v>
      </c>
      <c r="D259" s="132" t="s">
        <v>256</v>
      </c>
      <c r="E259" s="133" t="s">
        <v>822</v>
      </c>
      <c r="F259" s="206" t="s">
        <v>823</v>
      </c>
      <c r="G259" s="207"/>
      <c r="H259" s="207"/>
      <c r="I259" s="207"/>
      <c r="J259" s="134" t="s">
        <v>144</v>
      </c>
      <c r="K259" s="135">
        <v>22.5</v>
      </c>
      <c r="L259" s="200"/>
      <c r="M259" s="207"/>
      <c r="N259" s="200">
        <f>ROUND($L$259*$K$259,2)</f>
        <v>0</v>
      </c>
      <c r="O259" s="196"/>
      <c r="P259" s="196"/>
      <c r="Q259" s="196"/>
      <c r="R259" s="20"/>
      <c r="T259" s="116"/>
      <c r="U259" s="25" t="s">
        <v>34</v>
      </c>
      <c r="V259" s="117">
        <v>0</v>
      </c>
      <c r="W259" s="117">
        <f>$V$278*$K$278</f>
        <v>0</v>
      </c>
      <c r="X259" s="117">
        <v>1.905E-3</v>
      </c>
      <c r="Y259" s="117">
        <f>$X$278*$K$278</f>
        <v>2.4479999999999995E-2</v>
      </c>
      <c r="Z259" s="117">
        <v>0</v>
      </c>
      <c r="AA259" s="118">
        <f>$Z$278*$K$278</f>
        <v>0</v>
      </c>
      <c r="AR259" s="6" t="s">
        <v>237</v>
      </c>
      <c r="AT259" s="6" t="s">
        <v>256</v>
      </c>
      <c r="AU259" s="6" t="s">
        <v>94</v>
      </c>
      <c r="AY259" s="6" t="s">
        <v>140</v>
      </c>
      <c r="BE259" s="119">
        <f>IF($U$278="základní",$N$278,0)</f>
        <v>0</v>
      </c>
      <c r="BF259" s="119">
        <f>IF($U$278="snížená",$N$278,0)</f>
        <v>0</v>
      </c>
      <c r="BG259" s="119">
        <f>IF($U$278="zákl. přenesená",$N$278,0)</f>
        <v>0</v>
      </c>
      <c r="BH259" s="119">
        <f>IF($U$278="sníž. přenesená",$N$278,0)</f>
        <v>0</v>
      </c>
      <c r="BI259" s="119">
        <f>IF($U$278="nulová",$N$278,0)</f>
        <v>0</v>
      </c>
      <c r="BJ259" s="6" t="s">
        <v>18</v>
      </c>
      <c r="BK259" s="119">
        <f>ROUND($L$278*$K$278,2)</f>
        <v>0</v>
      </c>
      <c r="BL259" s="6" t="s">
        <v>190</v>
      </c>
    </row>
    <row r="260" spans="2:64" s="6" customFormat="1" ht="27" customHeight="1" x14ac:dyDescent="0.3">
      <c r="B260" s="19"/>
      <c r="C260" s="154">
        <v>42</v>
      </c>
      <c r="D260" s="112" t="s">
        <v>141</v>
      </c>
      <c r="E260" s="113" t="s">
        <v>265</v>
      </c>
      <c r="F260" s="197" t="s">
        <v>266</v>
      </c>
      <c r="G260" s="196"/>
      <c r="H260" s="196"/>
      <c r="I260" s="196"/>
      <c r="J260" s="114" t="s">
        <v>267</v>
      </c>
      <c r="K260" s="115">
        <v>3.21</v>
      </c>
      <c r="L260" s="195"/>
      <c r="M260" s="196"/>
      <c r="N260" s="195">
        <f>ROUND($L$260*$K$260,2)</f>
        <v>0</v>
      </c>
      <c r="O260" s="196"/>
      <c r="P260" s="196"/>
      <c r="Q260" s="196"/>
      <c r="R260" s="20"/>
      <c r="T260" s="116"/>
      <c r="U260" s="25" t="s">
        <v>34</v>
      </c>
      <c r="V260" s="117">
        <v>0</v>
      </c>
      <c r="W260" s="117">
        <f>$V$260*$K$260</f>
        <v>0</v>
      </c>
      <c r="X260" s="117">
        <v>0</v>
      </c>
      <c r="Y260" s="117">
        <f>$X$260*$K$260</f>
        <v>0</v>
      </c>
      <c r="Z260" s="117">
        <v>0</v>
      </c>
      <c r="AA260" s="118">
        <f>$Z$260*$K$260</f>
        <v>0</v>
      </c>
      <c r="AR260" s="6" t="s">
        <v>190</v>
      </c>
      <c r="AT260" s="6" t="s">
        <v>141</v>
      </c>
      <c r="AU260" s="6" t="s">
        <v>94</v>
      </c>
      <c r="AY260" s="6" t="s">
        <v>140</v>
      </c>
      <c r="BE260" s="119">
        <f>IF($U$260="základní",$N$260,0)</f>
        <v>0</v>
      </c>
      <c r="BF260" s="119">
        <f>IF($U$260="snížená",$N$260,0)</f>
        <v>0</v>
      </c>
      <c r="BG260" s="119">
        <f>IF($U$260="zákl. přenesená",$N$260,0)</f>
        <v>0</v>
      </c>
      <c r="BH260" s="119">
        <f>IF($U$260="sníž. přenesená",$N$260,0)</f>
        <v>0</v>
      </c>
      <c r="BI260" s="119">
        <f>IF($U$260="nulová",$N$260,0)</f>
        <v>0</v>
      </c>
      <c r="BJ260" s="6" t="s">
        <v>18</v>
      </c>
      <c r="BK260" s="119">
        <f>ROUND($L$260*$K$260,2)</f>
        <v>0</v>
      </c>
      <c r="BL260" s="6" t="s">
        <v>190</v>
      </c>
    </row>
    <row r="261" spans="2:64" s="102" customFormat="1" ht="30.75" customHeight="1" x14ac:dyDescent="0.3">
      <c r="B261" s="103"/>
      <c r="C261" s="155"/>
      <c r="D261" s="111" t="s">
        <v>114</v>
      </c>
      <c r="E261" s="111"/>
      <c r="F261" s="111"/>
      <c r="G261" s="111"/>
      <c r="H261" s="111"/>
      <c r="I261" s="111"/>
      <c r="J261" s="111"/>
      <c r="K261" s="111"/>
      <c r="L261" s="111"/>
      <c r="M261" s="111"/>
      <c r="N261" s="201">
        <f>SUM(N262:Q269)</f>
        <v>0</v>
      </c>
      <c r="O261" s="202"/>
      <c r="P261" s="202"/>
      <c r="Q261" s="202"/>
      <c r="R261" s="106"/>
      <c r="T261" s="107"/>
      <c r="W261" s="108">
        <f>SUM($W$262:$W$269)</f>
        <v>2.25</v>
      </c>
      <c r="Y261" s="108">
        <f>SUM($Y$262:$Y$269)</f>
        <v>6.055E-2</v>
      </c>
      <c r="AA261" s="109">
        <f>SUM($AA$262:$AA$269)</f>
        <v>0.06</v>
      </c>
      <c r="AR261" s="105" t="s">
        <v>94</v>
      </c>
      <c r="AT261" s="105" t="s">
        <v>68</v>
      </c>
      <c r="AU261" s="105" t="s">
        <v>18</v>
      </c>
      <c r="AY261" s="105" t="s">
        <v>140</v>
      </c>
      <c r="BK261" s="110">
        <f>SUM($BK$262:$BK$269)</f>
        <v>0</v>
      </c>
    </row>
    <row r="262" spans="2:64" s="6" customFormat="1" ht="27" customHeight="1" x14ac:dyDescent="0.3">
      <c r="B262" s="19"/>
      <c r="C262" s="154">
        <v>43</v>
      </c>
      <c r="D262" s="112" t="s">
        <v>141</v>
      </c>
      <c r="E262" s="113" t="s">
        <v>269</v>
      </c>
      <c r="F262" s="197" t="s">
        <v>270</v>
      </c>
      <c r="G262" s="196"/>
      <c r="H262" s="196"/>
      <c r="I262" s="196"/>
      <c r="J262" s="114" t="s">
        <v>144</v>
      </c>
      <c r="K262" s="115">
        <v>10</v>
      </c>
      <c r="L262" s="195"/>
      <c r="M262" s="196"/>
      <c r="N262" s="195">
        <f>ROUND($L$262*$K$262,2)</f>
        <v>0</v>
      </c>
      <c r="O262" s="196"/>
      <c r="P262" s="196"/>
      <c r="Q262" s="196"/>
      <c r="R262" s="20"/>
      <c r="T262" s="116"/>
      <c r="U262" s="25" t="s">
        <v>34</v>
      </c>
      <c r="V262" s="117">
        <v>4.5999999999999999E-2</v>
      </c>
      <c r="W262" s="117">
        <f>$V$262*$K$262</f>
        <v>0.45999999999999996</v>
      </c>
      <c r="X262" s="117">
        <v>0</v>
      </c>
      <c r="Y262" s="117">
        <f>$X$262*$K$262</f>
        <v>0</v>
      </c>
      <c r="Z262" s="117">
        <v>6.0000000000000001E-3</v>
      </c>
      <c r="AA262" s="118">
        <f>$Z$262*$K$262</f>
        <v>0.06</v>
      </c>
      <c r="AR262" s="6" t="s">
        <v>190</v>
      </c>
      <c r="AT262" s="6" t="s">
        <v>141</v>
      </c>
      <c r="AU262" s="6" t="s">
        <v>94</v>
      </c>
      <c r="AY262" s="6" t="s">
        <v>140</v>
      </c>
      <c r="BE262" s="119">
        <f>IF($U$262="základní",$N$262,0)</f>
        <v>0</v>
      </c>
      <c r="BF262" s="119">
        <f>IF($U$262="snížená",$N$262,0)</f>
        <v>0</v>
      </c>
      <c r="BG262" s="119">
        <f>IF($U$262="zákl. přenesená",$N$262,0)</f>
        <v>0</v>
      </c>
      <c r="BH262" s="119">
        <f>IF($U$262="sníž. přenesená",$N$262,0)</f>
        <v>0</v>
      </c>
      <c r="BI262" s="119">
        <f>IF($U$262="nulová",$N$262,0)</f>
        <v>0</v>
      </c>
      <c r="BJ262" s="6" t="s">
        <v>18</v>
      </c>
      <c r="BK262" s="119">
        <f>ROUND($L$262*$K$262,2)</f>
        <v>0</v>
      </c>
      <c r="BL262" s="6" t="s">
        <v>190</v>
      </c>
    </row>
    <row r="263" spans="2:64" s="6" customFormat="1" ht="18.75" customHeight="1" x14ac:dyDescent="0.3">
      <c r="B263" s="120"/>
      <c r="C263" s="156"/>
      <c r="E263" s="121"/>
      <c r="F263" s="193" t="s">
        <v>271</v>
      </c>
      <c r="G263" s="194"/>
      <c r="H263" s="194"/>
      <c r="I263" s="194"/>
      <c r="K263" s="122">
        <v>10</v>
      </c>
      <c r="R263" s="123"/>
      <c r="T263" s="124"/>
      <c r="AA263" s="125"/>
      <c r="AT263" s="121" t="s">
        <v>146</v>
      </c>
      <c r="AU263" s="121" t="s">
        <v>94</v>
      </c>
      <c r="AV263" s="121" t="s">
        <v>94</v>
      </c>
      <c r="AW263" s="121" t="s">
        <v>104</v>
      </c>
      <c r="AX263" s="121" t="s">
        <v>69</v>
      </c>
      <c r="AY263" s="121" t="s">
        <v>140</v>
      </c>
    </row>
    <row r="264" spans="2:64" s="6" customFormat="1" ht="18.75" customHeight="1" x14ac:dyDescent="0.3">
      <c r="B264" s="126"/>
      <c r="C264" s="156"/>
      <c r="E264" s="127"/>
      <c r="F264" s="198" t="s">
        <v>147</v>
      </c>
      <c r="G264" s="199"/>
      <c r="H264" s="199"/>
      <c r="I264" s="199"/>
      <c r="K264" s="128">
        <v>10</v>
      </c>
      <c r="R264" s="129"/>
      <c r="T264" s="130"/>
      <c r="AA264" s="131"/>
      <c r="AT264" s="127" t="s">
        <v>146</v>
      </c>
      <c r="AU264" s="127" t="s">
        <v>94</v>
      </c>
      <c r="AV264" s="127" t="s">
        <v>145</v>
      </c>
      <c r="AW264" s="127" t="s">
        <v>104</v>
      </c>
      <c r="AX264" s="127" t="s">
        <v>18</v>
      </c>
      <c r="AY264" s="127" t="s">
        <v>140</v>
      </c>
    </row>
    <row r="265" spans="2:64" s="6" customFormat="1" ht="27" customHeight="1" x14ac:dyDescent="0.3">
      <c r="B265" s="19"/>
      <c r="C265" s="154">
        <v>44</v>
      </c>
      <c r="D265" s="112" t="s">
        <v>141</v>
      </c>
      <c r="E265" s="113" t="s">
        <v>273</v>
      </c>
      <c r="F265" s="197" t="s">
        <v>274</v>
      </c>
      <c r="G265" s="196"/>
      <c r="H265" s="196"/>
      <c r="I265" s="196"/>
      <c r="J265" s="114" t="s">
        <v>144</v>
      </c>
      <c r="K265" s="115">
        <v>10</v>
      </c>
      <c r="L265" s="195"/>
      <c r="M265" s="196"/>
      <c r="N265" s="195">
        <f>ROUND($L$265*$K$265,2)</f>
        <v>0</v>
      </c>
      <c r="O265" s="196"/>
      <c r="P265" s="196"/>
      <c r="Q265" s="196"/>
      <c r="R265" s="20"/>
      <c r="T265" s="116"/>
      <c r="U265" s="25" t="s">
        <v>34</v>
      </c>
      <c r="V265" s="117">
        <v>0.17899999999999999</v>
      </c>
      <c r="W265" s="117">
        <f>$V$265*$K$265</f>
        <v>1.79</v>
      </c>
      <c r="X265" s="117">
        <v>8.8000000000000003E-4</v>
      </c>
      <c r="Y265" s="117">
        <f>$X$265*$K$265</f>
        <v>8.8000000000000005E-3</v>
      </c>
      <c r="Z265" s="117">
        <v>0</v>
      </c>
      <c r="AA265" s="118">
        <f>$Z$265*$K$265</f>
        <v>0</v>
      </c>
      <c r="AR265" s="6" t="s">
        <v>190</v>
      </c>
      <c r="AT265" s="6" t="s">
        <v>141</v>
      </c>
      <c r="AU265" s="6" t="s">
        <v>94</v>
      </c>
      <c r="AY265" s="6" t="s">
        <v>140</v>
      </c>
      <c r="BE265" s="119">
        <f>IF($U$265="základní",$N$265,0)</f>
        <v>0</v>
      </c>
      <c r="BF265" s="119">
        <f>IF($U$265="snížená",$N$265,0)</f>
        <v>0</v>
      </c>
      <c r="BG265" s="119">
        <f>IF($U$265="zákl. přenesená",$N$265,0)</f>
        <v>0</v>
      </c>
      <c r="BH265" s="119">
        <f>IF($U$265="sníž. přenesená",$N$265,0)</f>
        <v>0</v>
      </c>
      <c r="BI265" s="119">
        <f>IF($U$265="nulová",$N$265,0)</f>
        <v>0</v>
      </c>
      <c r="BJ265" s="6" t="s">
        <v>18</v>
      </c>
      <c r="BK265" s="119">
        <f>ROUND($L$265*$K$265,2)</f>
        <v>0</v>
      </c>
      <c r="BL265" s="6" t="s">
        <v>190</v>
      </c>
    </row>
    <row r="266" spans="2:64" s="6" customFormat="1" ht="18.75" customHeight="1" x14ac:dyDescent="0.3">
      <c r="B266" s="120"/>
      <c r="C266" s="156"/>
      <c r="E266" s="121"/>
      <c r="F266" s="193" t="s">
        <v>271</v>
      </c>
      <c r="G266" s="194"/>
      <c r="H266" s="194"/>
      <c r="I266" s="194"/>
      <c r="K266" s="122">
        <v>10</v>
      </c>
      <c r="R266" s="123"/>
      <c r="T266" s="124"/>
      <c r="AA266" s="125"/>
      <c r="AT266" s="121" t="s">
        <v>146</v>
      </c>
      <c r="AU266" s="121" t="s">
        <v>94</v>
      </c>
      <c r="AV266" s="121" t="s">
        <v>94</v>
      </c>
      <c r="AW266" s="121" t="s">
        <v>104</v>
      </c>
      <c r="AX266" s="121" t="s">
        <v>69</v>
      </c>
      <c r="AY266" s="121" t="s">
        <v>140</v>
      </c>
    </row>
    <row r="267" spans="2:64" s="6" customFormat="1" ht="18.75" customHeight="1" x14ac:dyDescent="0.3">
      <c r="B267" s="126"/>
      <c r="C267" s="156"/>
      <c r="E267" s="127"/>
      <c r="F267" s="198" t="s">
        <v>147</v>
      </c>
      <c r="G267" s="199"/>
      <c r="H267" s="199"/>
      <c r="I267" s="199"/>
      <c r="K267" s="128">
        <v>10</v>
      </c>
      <c r="R267" s="129"/>
      <c r="T267" s="130"/>
      <c r="AA267" s="131"/>
      <c r="AT267" s="127" t="s">
        <v>146</v>
      </c>
      <c r="AU267" s="127" t="s">
        <v>94</v>
      </c>
      <c r="AV267" s="127" t="s">
        <v>145</v>
      </c>
      <c r="AW267" s="127" t="s">
        <v>104</v>
      </c>
      <c r="AX267" s="127" t="s">
        <v>18</v>
      </c>
      <c r="AY267" s="127" t="s">
        <v>140</v>
      </c>
    </row>
    <row r="268" spans="2:64" s="6" customFormat="1" ht="27" customHeight="1" x14ac:dyDescent="0.3">
      <c r="B268" s="19"/>
      <c r="C268" s="157">
        <v>45</v>
      </c>
      <c r="D268" s="132" t="s">
        <v>256</v>
      </c>
      <c r="E268" s="133" t="s">
        <v>276</v>
      </c>
      <c r="F268" s="206" t="s">
        <v>277</v>
      </c>
      <c r="G268" s="207"/>
      <c r="H268" s="207"/>
      <c r="I268" s="207"/>
      <c r="J268" s="134" t="s">
        <v>144</v>
      </c>
      <c r="K268" s="135">
        <v>11.5</v>
      </c>
      <c r="L268" s="200"/>
      <c r="M268" s="207"/>
      <c r="N268" s="200">
        <f>ROUND($L$268*$K$268,2)</f>
        <v>0</v>
      </c>
      <c r="O268" s="196"/>
      <c r="P268" s="196"/>
      <c r="Q268" s="196"/>
      <c r="R268" s="20"/>
      <c r="T268" s="116"/>
      <c r="U268" s="25" t="s">
        <v>34</v>
      </c>
      <c r="V268" s="117">
        <v>0</v>
      </c>
      <c r="W268" s="117">
        <f>$V$268*$K$268</f>
        <v>0</v>
      </c>
      <c r="X268" s="117">
        <v>4.4999999999999997E-3</v>
      </c>
      <c r="Y268" s="117">
        <f>$X$268*$K$268</f>
        <v>5.1749999999999997E-2</v>
      </c>
      <c r="Z268" s="117">
        <v>0</v>
      </c>
      <c r="AA268" s="118">
        <f>$Z$268*$K$268</f>
        <v>0</v>
      </c>
      <c r="AR268" s="6" t="s">
        <v>237</v>
      </c>
      <c r="AT268" s="6" t="s">
        <v>256</v>
      </c>
      <c r="AU268" s="6" t="s">
        <v>94</v>
      </c>
      <c r="AY268" s="6" t="s">
        <v>140</v>
      </c>
      <c r="BE268" s="119">
        <f>IF($U$268="základní",$N$268,0)</f>
        <v>0</v>
      </c>
      <c r="BF268" s="119">
        <f>IF($U$268="snížená",$N$268,0)</f>
        <v>0</v>
      </c>
      <c r="BG268" s="119">
        <f>IF($U$268="zákl. přenesená",$N$268,0)</f>
        <v>0</v>
      </c>
      <c r="BH268" s="119">
        <f>IF($U$268="sníž. přenesená",$N$268,0)</f>
        <v>0</v>
      </c>
      <c r="BI268" s="119">
        <f>IF($U$268="nulová",$N$268,0)</f>
        <v>0</v>
      </c>
      <c r="BJ268" s="6" t="s">
        <v>18</v>
      </c>
      <c r="BK268" s="119">
        <f>ROUND($L$268*$K$268,2)</f>
        <v>0</v>
      </c>
      <c r="BL268" s="6" t="s">
        <v>190</v>
      </c>
    </row>
    <row r="269" spans="2:64" s="6" customFormat="1" ht="27" customHeight="1" x14ac:dyDescent="0.3">
      <c r="B269" s="19"/>
      <c r="C269" s="154">
        <v>46</v>
      </c>
      <c r="D269" s="112" t="s">
        <v>141</v>
      </c>
      <c r="E269" s="113" t="s">
        <v>279</v>
      </c>
      <c r="F269" s="197" t="s">
        <v>280</v>
      </c>
      <c r="G269" s="196"/>
      <c r="H269" s="196"/>
      <c r="I269" s="196"/>
      <c r="J269" s="114" t="s">
        <v>267</v>
      </c>
      <c r="K269" s="115">
        <v>3.15</v>
      </c>
      <c r="L269" s="195"/>
      <c r="M269" s="196"/>
      <c r="N269" s="195">
        <f>ROUND($L$269*$K$269,2)</f>
        <v>0</v>
      </c>
      <c r="O269" s="196"/>
      <c r="P269" s="196"/>
      <c r="Q269" s="196"/>
      <c r="R269" s="20"/>
      <c r="T269" s="116"/>
      <c r="U269" s="25" t="s">
        <v>34</v>
      </c>
      <c r="V269" s="117">
        <v>0</v>
      </c>
      <c r="W269" s="117">
        <f>$V$269*$K$269</f>
        <v>0</v>
      </c>
      <c r="X269" s="117">
        <v>0</v>
      </c>
      <c r="Y269" s="117">
        <f>$X$269*$K$269</f>
        <v>0</v>
      </c>
      <c r="Z269" s="117">
        <v>0</v>
      </c>
      <c r="AA269" s="118">
        <f>$Z$269*$K$269</f>
        <v>0</v>
      </c>
      <c r="AR269" s="6" t="s">
        <v>190</v>
      </c>
      <c r="AT269" s="6" t="s">
        <v>141</v>
      </c>
      <c r="AU269" s="6" t="s">
        <v>94</v>
      </c>
      <c r="AY269" s="6" t="s">
        <v>140</v>
      </c>
      <c r="BE269" s="119">
        <f>IF($U$269="základní",$N$269,0)</f>
        <v>0</v>
      </c>
      <c r="BF269" s="119">
        <f>IF($U$269="snížená",$N$269,0)</f>
        <v>0</v>
      </c>
      <c r="BG269" s="119">
        <f>IF($U$269="zákl. přenesená",$N$269,0)</f>
        <v>0</v>
      </c>
      <c r="BH269" s="119">
        <f>IF($U$269="sníž. přenesená",$N$269,0)</f>
        <v>0</v>
      </c>
      <c r="BI269" s="119">
        <f>IF($U$269="nulová",$N$269,0)</f>
        <v>0</v>
      </c>
      <c r="BJ269" s="6" t="s">
        <v>18</v>
      </c>
      <c r="BK269" s="119">
        <f>ROUND($L$269*$K$269,2)</f>
        <v>0</v>
      </c>
      <c r="BL269" s="6" t="s">
        <v>190</v>
      </c>
    </row>
    <row r="270" spans="2:64" s="102" customFormat="1" ht="30.75" customHeight="1" x14ac:dyDescent="0.3">
      <c r="B270" s="103"/>
      <c r="C270" s="155"/>
      <c r="D270" s="111" t="s">
        <v>115</v>
      </c>
      <c r="E270" s="111"/>
      <c r="F270" s="111"/>
      <c r="G270" s="111"/>
      <c r="H270" s="111"/>
      <c r="I270" s="111"/>
      <c r="J270" s="111"/>
      <c r="K270" s="111"/>
      <c r="L270" s="111"/>
      <c r="M270" s="111"/>
      <c r="N270" s="201">
        <f>SUM(N271:Q280)</f>
        <v>0</v>
      </c>
      <c r="O270" s="202"/>
      <c r="P270" s="202"/>
      <c r="Q270" s="202"/>
      <c r="R270" s="106"/>
      <c r="T270" s="107"/>
      <c r="W270" s="108">
        <f>SUM($W$271:$W$280)</f>
        <v>7.59</v>
      </c>
      <c r="Y270" s="108">
        <f>SUM($Y$271:$Y$280)</f>
        <v>0.1326</v>
      </c>
      <c r="AA270" s="109">
        <f>SUM($AA$271:$AA$280)</f>
        <v>0.1575</v>
      </c>
      <c r="AR270" s="105" t="s">
        <v>94</v>
      </c>
      <c r="AT270" s="105" t="s">
        <v>68</v>
      </c>
      <c r="AU270" s="105" t="s">
        <v>18</v>
      </c>
      <c r="AY270" s="105" t="s">
        <v>140</v>
      </c>
      <c r="BK270" s="110">
        <f>SUM($BK$271:$BK$280)</f>
        <v>0</v>
      </c>
    </row>
    <row r="271" spans="2:64" s="6" customFormat="1" ht="27" customHeight="1" x14ac:dyDescent="0.3">
      <c r="B271" s="19"/>
      <c r="C271" s="154">
        <v>47</v>
      </c>
      <c r="D271" s="112" t="s">
        <v>141</v>
      </c>
      <c r="E271" s="113" t="s">
        <v>282</v>
      </c>
      <c r="F271" s="197" t="s">
        <v>283</v>
      </c>
      <c r="G271" s="196"/>
      <c r="H271" s="196"/>
      <c r="I271" s="196"/>
      <c r="J271" s="114" t="s">
        <v>144</v>
      </c>
      <c r="K271" s="115">
        <v>30</v>
      </c>
      <c r="L271" s="195"/>
      <c r="M271" s="196"/>
      <c r="N271" s="195">
        <f>ROUND($L$271*$K$271,2)</f>
        <v>0</v>
      </c>
      <c r="O271" s="196"/>
      <c r="P271" s="196"/>
      <c r="Q271" s="196"/>
      <c r="R271" s="20"/>
      <c r="T271" s="116"/>
      <c r="U271" s="25" t="s">
        <v>34</v>
      </c>
      <c r="V271" s="117">
        <v>7.2999999999999995E-2</v>
      </c>
      <c r="W271" s="117">
        <f>$V$271*$K$271</f>
        <v>2.19</v>
      </c>
      <c r="X271" s="117">
        <v>0</v>
      </c>
      <c r="Y271" s="117">
        <f>$X$271*$K$271</f>
        <v>0</v>
      </c>
      <c r="Z271" s="117">
        <v>5.2500000000000003E-3</v>
      </c>
      <c r="AA271" s="118">
        <f>$Z$271*$K$271</f>
        <v>0.1575</v>
      </c>
      <c r="AR271" s="6" t="s">
        <v>190</v>
      </c>
      <c r="AT271" s="6" t="s">
        <v>141</v>
      </c>
      <c r="AU271" s="6" t="s">
        <v>94</v>
      </c>
      <c r="AY271" s="6" t="s">
        <v>140</v>
      </c>
      <c r="BE271" s="119">
        <f>IF($U$271="základní",$N$271,0)</f>
        <v>0</v>
      </c>
      <c r="BF271" s="119">
        <f>IF($U$271="snížená",$N$271,0)</f>
        <v>0</v>
      </c>
      <c r="BG271" s="119">
        <f>IF($U$271="zákl. přenesená",$N$271,0)</f>
        <v>0</v>
      </c>
      <c r="BH271" s="119">
        <f>IF($U$271="sníž. přenesená",$N$271,0)</f>
        <v>0</v>
      </c>
      <c r="BI271" s="119">
        <f>IF($U$271="nulová",$N$271,0)</f>
        <v>0</v>
      </c>
      <c r="BJ271" s="6" t="s">
        <v>18</v>
      </c>
      <c r="BK271" s="119">
        <f>ROUND($L$271*$K$271,2)</f>
        <v>0</v>
      </c>
      <c r="BL271" s="6" t="s">
        <v>190</v>
      </c>
    </row>
    <row r="272" spans="2:64" s="6" customFormat="1" ht="18.75" customHeight="1" x14ac:dyDescent="0.3">
      <c r="B272" s="120"/>
      <c r="C272" s="156"/>
      <c r="E272" s="121"/>
      <c r="F272" s="193" t="s">
        <v>284</v>
      </c>
      <c r="G272" s="194"/>
      <c r="H272" s="194"/>
      <c r="I272" s="194"/>
      <c r="K272" s="122">
        <v>30</v>
      </c>
      <c r="R272" s="123"/>
      <c r="T272" s="124"/>
      <c r="AA272" s="125"/>
      <c r="AT272" s="121" t="s">
        <v>146</v>
      </c>
      <c r="AU272" s="121" t="s">
        <v>94</v>
      </c>
      <c r="AV272" s="121" t="s">
        <v>94</v>
      </c>
      <c r="AW272" s="121" t="s">
        <v>104</v>
      </c>
      <c r="AX272" s="121" t="s">
        <v>69</v>
      </c>
      <c r="AY272" s="121" t="s">
        <v>140</v>
      </c>
    </row>
    <row r="273" spans="2:64" s="6" customFormat="1" ht="18.75" customHeight="1" x14ac:dyDescent="0.3">
      <c r="B273" s="126"/>
      <c r="C273" s="156"/>
      <c r="E273" s="127"/>
      <c r="F273" s="198" t="s">
        <v>147</v>
      </c>
      <c r="G273" s="199"/>
      <c r="H273" s="199"/>
      <c r="I273" s="199"/>
      <c r="K273" s="128">
        <v>30</v>
      </c>
      <c r="R273" s="129"/>
      <c r="T273" s="130"/>
      <c r="AA273" s="131"/>
      <c r="AT273" s="127" t="s">
        <v>146</v>
      </c>
      <c r="AU273" s="127" t="s">
        <v>94</v>
      </c>
      <c r="AV273" s="127" t="s">
        <v>145</v>
      </c>
      <c r="AW273" s="127" t="s">
        <v>104</v>
      </c>
      <c r="AX273" s="127" t="s">
        <v>18</v>
      </c>
      <c r="AY273" s="127" t="s">
        <v>140</v>
      </c>
    </row>
    <row r="274" spans="2:64" s="6" customFormat="1" ht="27" customHeight="1" x14ac:dyDescent="0.3">
      <c r="B274" s="19"/>
      <c r="C274" s="154">
        <v>48</v>
      </c>
      <c r="D274" s="112" t="s">
        <v>141</v>
      </c>
      <c r="E274" s="113" t="s">
        <v>286</v>
      </c>
      <c r="F274" s="197" t="s">
        <v>287</v>
      </c>
      <c r="G274" s="196"/>
      <c r="H274" s="196"/>
      <c r="I274" s="196"/>
      <c r="J274" s="114" t="s">
        <v>144</v>
      </c>
      <c r="K274" s="115">
        <v>30</v>
      </c>
      <c r="L274" s="195"/>
      <c r="M274" s="196"/>
      <c r="N274" s="195">
        <f>ROUND($L$274*$K$274,2)</f>
        <v>0</v>
      </c>
      <c r="O274" s="196"/>
      <c r="P274" s="196"/>
      <c r="Q274" s="196"/>
      <c r="R274" s="20"/>
      <c r="T274" s="116"/>
      <c r="U274" s="25" t="s">
        <v>34</v>
      </c>
      <c r="V274" s="117">
        <v>0.18</v>
      </c>
      <c r="W274" s="117">
        <f>$V$274*$K$274</f>
        <v>5.3999999999999995</v>
      </c>
      <c r="X274" s="117">
        <v>2.0400000000000001E-3</v>
      </c>
      <c r="Y274" s="117">
        <f>$X$274*$K$274</f>
        <v>6.1200000000000004E-2</v>
      </c>
      <c r="Z274" s="117">
        <v>0</v>
      </c>
      <c r="AA274" s="118">
        <f>$Z$274*$K$274</f>
        <v>0</v>
      </c>
      <c r="AR274" s="6" t="s">
        <v>190</v>
      </c>
      <c r="AT274" s="6" t="s">
        <v>141</v>
      </c>
      <c r="AU274" s="6" t="s">
        <v>94</v>
      </c>
      <c r="AY274" s="6" t="s">
        <v>140</v>
      </c>
      <c r="BE274" s="119">
        <f>IF($U$274="základní",$N$274,0)</f>
        <v>0</v>
      </c>
      <c r="BF274" s="119">
        <f>IF($U$274="snížená",$N$274,0)</f>
        <v>0</v>
      </c>
      <c r="BG274" s="119">
        <f>IF($U$274="zákl. přenesená",$N$274,0)</f>
        <v>0</v>
      </c>
      <c r="BH274" s="119">
        <f>IF($U$274="sníž. přenesená",$N$274,0)</f>
        <v>0</v>
      </c>
      <c r="BI274" s="119">
        <f>IF($U$274="nulová",$N$274,0)</f>
        <v>0</v>
      </c>
      <c r="BJ274" s="6" t="s">
        <v>18</v>
      </c>
      <c r="BK274" s="119">
        <f>ROUND($L$274*$K$274,2)</f>
        <v>0</v>
      </c>
      <c r="BL274" s="6" t="s">
        <v>190</v>
      </c>
    </row>
    <row r="275" spans="2:64" s="6" customFormat="1" ht="18.75" customHeight="1" x14ac:dyDescent="0.3">
      <c r="B275" s="120"/>
      <c r="C275" s="156"/>
      <c r="E275" s="121"/>
      <c r="F275" s="193" t="s">
        <v>284</v>
      </c>
      <c r="G275" s="194"/>
      <c r="H275" s="194"/>
      <c r="I275" s="194"/>
      <c r="K275" s="122">
        <v>30</v>
      </c>
      <c r="R275" s="123"/>
      <c r="T275" s="124"/>
      <c r="AA275" s="125"/>
      <c r="AT275" s="121" t="s">
        <v>146</v>
      </c>
      <c r="AU275" s="121" t="s">
        <v>94</v>
      </c>
      <c r="AV275" s="121" t="s">
        <v>94</v>
      </c>
      <c r="AW275" s="121" t="s">
        <v>104</v>
      </c>
      <c r="AX275" s="121" t="s">
        <v>69</v>
      </c>
      <c r="AY275" s="121" t="s">
        <v>140</v>
      </c>
    </row>
    <row r="276" spans="2:64" s="6" customFormat="1" ht="18.75" customHeight="1" x14ac:dyDescent="0.3">
      <c r="B276" s="126"/>
      <c r="C276" s="156"/>
      <c r="E276" s="127"/>
      <c r="F276" s="198" t="s">
        <v>147</v>
      </c>
      <c r="G276" s="199"/>
      <c r="H276" s="199"/>
      <c r="I276" s="199"/>
      <c r="K276" s="128">
        <v>30</v>
      </c>
      <c r="R276" s="129"/>
      <c r="T276" s="130"/>
      <c r="AA276" s="131"/>
      <c r="AT276" s="127" t="s">
        <v>146</v>
      </c>
      <c r="AU276" s="127" t="s">
        <v>94</v>
      </c>
      <c r="AV276" s="127" t="s">
        <v>145</v>
      </c>
      <c r="AW276" s="127" t="s">
        <v>104</v>
      </c>
      <c r="AX276" s="127" t="s">
        <v>18</v>
      </c>
      <c r="AY276" s="127" t="s">
        <v>140</v>
      </c>
    </row>
    <row r="277" spans="2:64" s="6" customFormat="1" ht="15.75" customHeight="1" x14ac:dyDescent="0.3">
      <c r="B277" s="19"/>
      <c r="C277" s="157">
        <v>49</v>
      </c>
      <c r="D277" s="132" t="s">
        <v>256</v>
      </c>
      <c r="E277" s="133" t="s">
        <v>289</v>
      </c>
      <c r="F277" s="206" t="s">
        <v>290</v>
      </c>
      <c r="G277" s="207"/>
      <c r="H277" s="207"/>
      <c r="I277" s="207"/>
      <c r="J277" s="134" t="s">
        <v>144</v>
      </c>
      <c r="K277" s="135">
        <v>10.199999999999999</v>
      </c>
      <c r="L277" s="200"/>
      <c r="M277" s="207"/>
      <c r="N277" s="200">
        <f>ROUND($L$277*$K$277,2)</f>
        <v>0</v>
      </c>
      <c r="O277" s="196"/>
      <c r="P277" s="196"/>
      <c r="Q277" s="196"/>
      <c r="R277" s="20"/>
      <c r="T277" s="116"/>
      <c r="U277" s="25" t="s">
        <v>34</v>
      </c>
      <c r="V277" s="117">
        <v>0</v>
      </c>
      <c r="W277" s="117">
        <f>$V$277*$K$277</f>
        <v>0</v>
      </c>
      <c r="X277" s="117">
        <v>4.0000000000000001E-3</v>
      </c>
      <c r="Y277" s="117">
        <f>$X$277*$K$277</f>
        <v>4.0799999999999996E-2</v>
      </c>
      <c r="Z277" s="117">
        <v>0</v>
      </c>
      <c r="AA277" s="118">
        <f>$Z$277*$K$277</f>
        <v>0</v>
      </c>
      <c r="AR277" s="6" t="s">
        <v>237</v>
      </c>
      <c r="AT277" s="6" t="s">
        <v>256</v>
      </c>
      <c r="AU277" s="6" t="s">
        <v>94</v>
      </c>
      <c r="AY277" s="6" t="s">
        <v>140</v>
      </c>
      <c r="BE277" s="119">
        <f>IF($U$277="základní",$N$277,0)</f>
        <v>0</v>
      </c>
      <c r="BF277" s="119">
        <f>IF($U$277="snížená",$N$277,0)</f>
        <v>0</v>
      </c>
      <c r="BG277" s="119">
        <f>IF($U$277="zákl. přenesená",$N$277,0)</f>
        <v>0</v>
      </c>
      <c r="BH277" s="119">
        <f>IF($U$277="sníž. přenesená",$N$277,0)</f>
        <v>0</v>
      </c>
      <c r="BI277" s="119">
        <f>IF($U$277="nulová",$N$277,0)</f>
        <v>0</v>
      </c>
      <c r="BJ277" s="6" t="s">
        <v>18</v>
      </c>
      <c r="BK277" s="119">
        <f>ROUND($L$277*$K$277,2)</f>
        <v>0</v>
      </c>
      <c r="BL277" s="6" t="s">
        <v>190</v>
      </c>
    </row>
    <row r="278" spans="2:64" s="6" customFormat="1" ht="27" customHeight="1" x14ac:dyDescent="0.3">
      <c r="B278" s="19"/>
      <c r="C278" s="157">
        <v>50</v>
      </c>
      <c r="D278" s="132" t="s">
        <v>256</v>
      </c>
      <c r="E278" s="133" t="s">
        <v>292</v>
      </c>
      <c r="F278" s="206" t="s">
        <v>293</v>
      </c>
      <c r="G278" s="207"/>
      <c r="H278" s="207"/>
      <c r="I278" s="207"/>
      <c r="J278" s="134" t="s">
        <v>144</v>
      </c>
      <c r="K278" s="135">
        <v>10.199999999999999</v>
      </c>
      <c r="L278" s="200"/>
      <c r="M278" s="207"/>
      <c r="N278" s="200">
        <f>ROUND($L$278*$K$278,2)</f>
        <v>0</v>
      </c>
      <c r="O278" s="196"/>
      <c r="P278" s="196"/>
      <c r="Q278" s="196"/>
      <c r="R278" s="20"/>
      <c r="T278" s="116"/>
      <c r="U278" s="25" t="s">
        <v>34</v>
      </c>
      <c r="V278" s="117">
        <v>0</v>
      </c>
      <c r="W278" s="117">
        <f>$V$278*$K$278</f>
        <v>0</v>
      </c>
      <c r="X278" s="117">
        <v>2.3999999999999998E-3</v>
      </c>
      <c r="Y278" s="117">
        <f>$X$278*$K$278</f>
        <v>2.4479999999999995E-2</v>
      </c>
      <c r="Z278" s="117">
        <v>0</v>
      </c>
      <c r="AA278" s="118">
        <f>$Z$278*$K$278</f>
        <v>0</v>
      </c>
      <c r="AR278" s="6" t="s">
        <v>237</v>
      </c>
      <c r="AT278" s="6" t="s">
        <v>256</v>
      </c>
      <c r="AU278" s="6" t="s">
        <v>94</v>
      </c>
      <c r="AY278" s="6" t="s">
        <v>140</v>
      </c>
      <c r="BE278" s="119">
        <f>IF($U$278="základní",$N$278,0)</f>
        <v>0</v>
      </c>
      <c r="BF278" s="119">
        <f>IF($U$278="snížená",$N$278,0)</f>
        <v>0</v>
      </c>
      <c r="BG278" s="119">
        <f>IF($U$278="zákl. přenesená",$N$278,0)</f>
        <v>0</v>
      </c>
      <c r="BH278" s="119">
        <f>IF($U$278="sníž. přenesená",$N$278,0)</f>
        <v>0</v>
      </c>
      <c r="BI278" s="119">
        <f>IF($U$278="nulová",$N$278,0)</f>
        <v>0</v>
      </c>
      <c r="BJ278" s="6" t="s">
        <v>18</v>
      </c>
      <c r="BK278" s="119">
        <f>ROUND($L$278*$K$278,2)</f>
        <v>0</v>
      </c>
      <c r="BL278" s="6" t="s">
        <v>190</v>
      </c>
    </row>
    <row r="279" spans="2:64" s="6" customFormat="1" ht="15.75" customHeight="1" x14ac:dyDescent="0.3">
      <c r="B279" s="19"/>
      <c r="C279" s="157">
        <v>51</v>
      </c>
      <c r="D279" s="132" t="s">
        <v>256</v>
      </c>
      <c r="E279" s="133" t="s">
        <v>295</v>
      </c>
      <c r="F279" s="206" t="s">
        <v>296</v>
      </c>
      <c r="G279" s="207"/>
      <c r="H279" s="207"/>
      <c r="I279" s="207"/>
      <c r="J279" s="134" t="s">
        <v>144</v>
      </c>
      <c r="K279" s="135">
        <v>10.199999999999999</v>
      </c>
      <c r="L279" s="200"/>
      <c r="M279" s="207"/>
      <c r="N279" s="200">
        <f>ROUND($L$279*$K$279,2)</f>
        <v>0</v>
      </c>
      <c r="O279" s="196"/>
      <c r="P279" s="196"/>
      <c r="Q279" s="196"/>
      <c r="R279" s="20"/>
      <c r="T279" s="116"/>
      <c r="U279" s="25" t="s">
        <v>34</v>
      </c>
      <c r="V279" s="117">
        <v>0</v>
      </c>
      <c r="W279" s="117">
        <f>$V$279*$K$279</f>
        <v>0</v>
      </c>
      <c r="X279" s="117">
        <v>5.9999999999999995E-4</v>
      </c>
      <c r="Y279" s="117">
        <f>$X$279*$K$279</f>
        <v>6.1199999999999987E-3</v>
      </c>
      <c r="Z279" s="117">
        <v>0</v>
      </c>
      <c r="AA279" s="118">
        <f>$Z$279*$K$279</f>
        <v>0</v>
      </c>
      <c r="AR279" s="6" t="s">
        <v>237</v>
      </c>
      <c r="AT279" s="6" t="s">
        <v>256</v>
      </c>
      <c r="AU279" s="6" t="s">
        <v>94</v>
      </c>
      <c r="AY279" s="6" t="s">
        <v>140</v>
      </c>
      <c r="BE279" s="119">
        <f>IF($U$279="základní",$N$279,0)</f>
        <v>0</v>
      </c>
      <c r="BF279" s="119">
        <f>IF($U$279="snížená",$N$279,0)</f>
        <v>0</v>
      </c>
      <c r="BG279" s="119">
        <f>IF($U$279="zákl. přenesená",$N$279,0)</f>
        <v>0</v>
      </c>
      <c r="BH279" s="119">
        <f>IF($U$279="sníž. přenesená",$N$279,0)</f>
        <v>0</v>
      </c>
      <c r="BI279" s="119">
        <f>IF($U$279="nulová",$N$279,0)</f>
        <v>0</v>
      </c>
      <c r="BJ279" s="6" t="s">
        <v>18</v>
      </c>
      <c r="BK279" s="119">
        <f>ROUND($L$279*$K$279,2)</f>
        <v>0</v>
      </c>
      <c r="BL279" s="6" t="s">
        <v>190</v>
      </c>
    </row>
    <row r="280" spans="2:64" s="6" customFormat="1" ht="27" customHeight="1" x14ac:dyDescent="0.3">
      <c r="B280" s="19"/>
      <c r="C280" s="154">
        <v>52</v>
      </c>
      <c r="D280" s="112" t="s">
        <v>141</v>
      </c>
      <c r="E280" s="113" t="s">
        <v>298</v>
      </c>
      <c r="F280" s="197" t="s">
        <v>299</v>
      </c>
      <c r="G280" s="196"/>
      <c r="H280" s="196"/>
      <c r="I280" s="196"/>
      <c r="J280" s="114" t="s">
        <v>267</v>
      </c>
      <c r="K280" s="115">
        <v>1.95</v>
      </c>
      <c r="L280" s="195"/>
      <c r="M280" s="196"/>
      <c r="N280" s="195">
        <f>ROUND($L$280*$K$280,2)</f>
        <v>0</v>
      </c>
      <c r="O280" s="196"/>
      <c r="P280" s="196"/>
      <c r="Q280" s="196"/>
      <c r="R280" s="20"/>
      <c r="T280" s="116"/>
      <c r="U280" s="25" t="s">
        <v>34</v>
      </c>
      <c r="V280" s="117">
        <v>0</v>
      </c>
      <c r="W280" s="117">
        <f>$V$280*$K$280</f>
        <v>0</v>
      </c>
      <c r="X280" s="117">
        <v>0</v>
      </c>
      <c r="Y280" s="117">
        <f>$X$280*$K$280</f>
        <v>0</v>
      </c>
      <c r="Z280" s="117">
        <v>0</v>
      </c>
      <c r="AA280" s="118">
        <f>$Z$280*$K$280</f>
        <v>0</v>
      </c>
      <c r="AR280" s="6" t="s">
        <v>190</v>
      </c>
      <c r="AT280" s="6" t="s">
        <v>141</v>
      </c>
      <c r="AU280" s="6" t="s">
        <v>94</v>
      </c>
      <c r="AY280" s="6" t="s">
        <v>140</v>
      </c>
      <c r="BE280" s="119">
        <f>IF($U$280="základní",$N$280,0)</f>
        <v>0</v>
      </c>
      <c r="BF280" s="119">
        <f>IF($U$280="snížená",$N$280,0)</f>
        <v>0</v>
      </c>
      <c r="BG280" s="119">
        <f>IF($U$280="zákl. přenesená",$N$280,0)</f>
        <v>0</v>
      </c>
      <c r="BH280" s="119">
        <f>IF($U$280="sníž. přenesená",$N$280,0)</f>
        <v>0</v>
      </c>
      <c r="BI280" s="119">
        <f>IF($U$280="nulová",$N$280,0)</f>
        <v>0</v>
      </c>
      <c r="BJ280" s="6" t="s">
        <v>18</v>
      </c>
      <c r="BK280" s="119">
        <f>ROUND($L$280*$K$280,2)</f>
        <v>0</v>
      </c>
      <c r="BL280" s="6" t="s">
        <v>190</v>
      </c>
    </row>
    <row r="281" spans="2:64" s="102" customFormat="1" ht="30.75" customHeight="1" x14ac:dyDescent="0.3">
      <c r="B281" s="103"/>
      <c r="C281" s="155"/>
      <c r="D281" s="111" t="s">
        <v>116</v>
      </c>
      <c r="E281" s="111"/>
      <c r="F281" s="111"/>
      <c r="G281" s="111"/>
      <c r="H281" s="111"/>
      <c r="I281" s="111"/>
      <c r="J281" s="111"/>
      <c r="K281" s="111"/>
      <c r="L281" s="111"/>
      <c r="M281" s="111"/>
      <c r="N281" s="201">
        <f>SUM(N282:Q285)</f>
        <v>0</v>
      </c>
      <c r="O281" s="202"/>
      <c r="P281" s="202"/>
      <c r="Q281" s="202"/>
      <c r="R281" s="106"/>
      <c r="T281" s="107"/>
      <c r="W281" s="108">
        <f>SUM($W$282:$W$285)</f>
        <v>74.763135000000005</v>
      </c>
      <c r="Y281" s="108">
        <f>SUM($Y$282:$Y$285)</f>
        <v>0</v>
      </c>
      <c r="AA281" s="109">
        <f>SUM($AA$282:$AA$285)</f>
        <v>2.7585000000000002</v>
      </c>
      <c r="AR281" s="105" t="s">
        <v>94</v>
      </c>
      <c r="AT281" s="105" t="s">
        <v>68</v>
      </c>
      <c r="AU281" s="105" t="s">
        <v>18</v>
      </c>
      <c r="AY281" s="105" t="s">
        <v>140</v>
      </c>
      <c r="BK281" s="110">
        <f>SUM($BK$282:$BK$285)</f>
        <v>0</v>
      </c>
    </row>
    <row r="282" spans="2:64" s="6" customFormat="1" ht="15.75" customHeight="1" x14ac:dyDescent="0.3">
      <c r="B282" s="19"/>
      <c r="C282" s="154">
        <v>53</v>
      </c>
      <c r="D282" s="112" t="s">
        <v>141</v>
      </c>
      <c r="E282" s="113" t="s">
        <v>301</v>
      </c>
      <c r="F282" s="197" t="s">
        <v>302</v>
      </c>
      <c r="G282" s="196"/>
      <c r="H282" s="196"/>
      <c r="I282" s="196"/>
      <c r="J282" s="114" t="s">
        <v>214</v>
      </c>
      <c r="K282" s="115">
        <v>90</v>
      </c>
      <c r="L282" s="195"/>
      <c r="M282" s="196"/>
      <c r="N282" s="195">
        <f>ROUND($L$282*$K$282,2)</f>
        <v>0</v>
      </c>
      <c r="O282" s="196"/>
      <c r="P282" s="196"/>
      <c r="Q282" s="196"/>
      <c r="R282" s="20"/>
      <c r="T282" s="116"/>
      <c r="U282" s="25" t="s">
        <v>34</v>
      </c>
      <c r="V282" s="117">
        <v>0.57599999999999996</v>
      </c>
      <c r="W282" s="117">
        <f>$V$282*$K$282</f>
        <v>51.839999999999996</v>
      </c>
      <c r="X282" s="117">
        <v>0</v>
      </c>
      <c r="Y282" s="117">
        <f>$X$282*$K$282</f>
        <v>0</v>
      </c>
      <c r="Z282" s="117">
        <v>3.065E-2</v>
      </c>
      <c r="AA282" s="118">
        <f>$Z$282*$K$282</f>
        <v>2.7585000000000002</v>
      </c>
      <c r="AR282" s="6" t="s">
        <v>190</v>
      </c>
      <c r="AT282" s="6" t="s">
        <v>141</v>
      </c>
      <c r="AU282" s="6" t="s">
        <v>94</v>
      </c>
      <c r="AY282" s="6" t="s">
        <v>140</v>
      </c>
      <c r="BE282" s="119">
        <f>IF($U$282="základní",$N$282,0)</f>
        <v>0</v>
      </c>
      <c r="BF282" s="119">
        <f>IF($U$282="snížená",$N$282,0)</f>
        <v>0</v>
      </c>
      <c r="BG282" s="119">
        <f>IF($U$282="zákl. přenesená",$N$282,0)</f>
        <v>0</v>
      </c>
      <c r="BH282" s="119">
        <f>IF($U$282="sníž. přenesená",$N$282,0)</f>
        <v>0</v>
      </c>
      <c r="BI282" s="119">
        <f>IF($U$282="nulová",$N$282,0)</f>
        <v>0</v>
      </c>
      <c r="BJ282" s="6" t="s">
        <v>18</v>
      </c>
      <c r="BK282" s="119">
        <f>ROUND($L$282*$K$282,2)</f>
        <v>0</v>
      </c>
      <c r="BL282" s="6" t="s">
        <v>190</v>
      </c>
    </row>
    <row r="283" spans="2:64" s="6" customFormat="1" ht="18.75" customHeight="1" x14ac:dyDescent="0.3">
      <c r="B283" s="120"/>
      <c r="C283" s="156"/>
      <c r="E283" s="121"/>
      <c r="F283" s="193" t="s">
        <v>780</v>
      </c>
      <c r="G283" s="194"/>
      <c r="H283" s="194"/>
      <c r="I283" s="194"/>
      <c r="K283" s="122">
        <v>90</v>
      </c>
      <c r="R283" s="123"/>
      <c r="T283" s="124"/>
      <c r="AA283" s="125"/>
      <c r="AT283" s="121" t="s">
        <v>146</v>
      </c>
      <c r="AU283" s="121" t="s">
        <v>94</v>
      </c>
      <c r="AV283" s="121" t="s">
        <v>94</v>
      </c>
      <c r="AW283" s="121" t="s">
        <v>104</v>
      </c>
      <c r="AX283" s="121" t="s">
        <v>69</v>
      </c>
      <c r="AY283" s="121" t="s">
        <v>140</v>
      </c>
    </row>
    <row r="284" spans="2:64" s="6" customFormat="1" ht="18.75" customHeight="1" x14ac:dyDescent="0.3">
      <c r="B284" s="126"/>
      <c r="C284" s="156"/>
      <c r="E284" s="127"/>
      <c r="F284" s="198" t="s">
        <v>147</v>
      </c>
      <c r="G284" s="199"/>
      <c r="H284" s="199"/>
      <c r="I284" s="199"/>
      <c r="K284" s="128">
        <v>90</v>
      </c>
      <c r="R284" s="129"/>
      <c r="T284" s="130"/>
      <c r="AA284" s="131"/>
      <c r="AT284" s="127" t="s">
        <v>146</v>
      </c>
      <c r="AU284" s="127" t="s">
        <v>94</v>
      </c>
      <c r="AV284" s="127" t="s">
        <v>145</v>
      </c>
      <c r="AW284" s="127" t="s">
        <v>104</v>
      </c>
      <c r="AX284" s="127" t="s">
        <v>18</v>
      </c>
      <c r="AY284" s="127" t="s">
        <v>140</v>
      </c>
    </row>
    <row r="285" spans="2:64" s="6" customFormat="1" ht="39" customHeight="1" x14ac:dyDescent="0.3">
      <c r="B285" s="19"/>
      <c r="C285" s="154">
        <v>54</v>
      </c>
      <c r="D285" s="112" t="s">
        <v>141</v>
      </c>
      <c r="E285" s="113" t="s">
        <v>304</v>
      </c>
      <c r="F285" s="197" t="s">
        <v>305</v>
      </c>
      <c r="G285" s="196"/>
      <c r="H285" s="196"/>
      <c r="I285" s="196"/>
      <c r="J285" s="114" t="s">
        <v>227</v>
      </c>
      <c r="K285" s="115">
        <v>5.5170000000000003</v>
      </c>
      <c r="L285" s="195"/>
      <c r="M285" s="196"/>
      <c r="N285" s="195">
        <f>ROUND($L$285*$K$285,2)</f>
        <v>0</v>
      </c>
      <c r="O285" s="196"/>
      <c r="P285" s="196"/>
      <c r="Q285" s="196"/>
      <c r="R285" s="20"/>
      <c r="T285" s="116"/>
      <c r="U285" s="25" t="s">
        <v>34</v>
      </c>
      <c r="V285" s="117">
        <v>4.1550000000000002</v>
      </c>
      <c r="W285" s="117">
        <f>$V$285*$K$285</f>
        <v>22.923135000000002</v>
      </c>
      <c r="X285" s="117">
        <v>0</v>
      </c>
      <c r="Y285" s="117">
        <f>$X$285*$K$285</f>
        <v>0</v>
      </c>
      <c r="Z285" s="117">
        <v>0</v>
      </c>
      <c r="AA285" s="118">
        <f>$Z$285*$K$285</f>
        <v>0</v>
      </c>
      <c r="AR285" s="6" t="s">
        <v>190</v>
      </c>
      <c r="AT285" s="6" t="s">
        <v>141</v>
      </c>
      <c r="AU285" s="6" t="s">
        <v>94</v>
      </c>
      <c r="AY285" s="6" t="s">
        <v>140</v>
      </c>
      <c r="BE285" s="119">
        <f>IF($U$285="základní",$N$285,0)</f>
        <v>0</v>
      </c>
      <c r="BF285" s="119">
        <f>IF($U$285="snížená",$N$285,0)</f>
        <v>0</v>
      </c>
      <c r="BG285" s="119">
        <f>IF($U$285="zákl. přenesená",$N$285,0)</f>
        <v>0</v>
      </c>
      <c r="BH285" s="119">
        <f>IF($U$285="sníž. přenesená",$N$285,0)</f>
        <v>0</v>
      </c>
      <c r="BI285" s="119">
        <f>IF($U$285="nulová",$N$285,0)</f>
        <v>0</v>
      </c>
      <c r="BJ285" s="6" t="s">
        <v>18</v>
      </c>
      <c r="BK285" s="119">
        <f>ROUND($L$285*$K$285,2)</f>
        <v>0</v>
      </c>
      <c r="BL285" s="6" t="s">
        <v>190</v>
      </c>
    </row>
    <row r="286" spans="2:64" s="102" customFormat="1" ht="30.75" customHeight="1" x14ac:dyDescent="0.3">
      <c r="B286" s="103"/>
      <c r="C286" s="155"/>
      <c r="D286" s="111" t="s">
        <v>117</v>
      </c>
      <c r="E286" s="111"/>
      <c r="F286" s="111"/>
      <c r="G286" s="111"/>
      <c r="H286" s="111"/>
      <c r="I286" s="111"/>
      <c r="J286" s="111"/>
      <c r="K286" s="111"/>
      <c r="L286" s="111"/>
      <c r="M286" s="111"/>
      <c r="N286" s="201">
        <f>SUM(N287:Q293)</f>
        <v>0</v>
      </c>
      <c r="O286" s="202"/>
      <c r="P286" s="202"/>
      <c r="Q286" s="202"/>
      <c r="R286" s="106"/>
      <c r="T286" s="107"/>
      <c r="W286" s="108">
        <f>SUM($W$287:$W$293)</f>
        <v>494.97599999999994</v>
      </c>
      <c r="Y286" s="108">
        <f>SUM($Y$287:$Y$293)</f>
        <v>0</v>
      </c>
      <c r="AA286" s="109">
        <f>SUM($AA$287:$AA$293)</f>
        <v>15.2058</v>
      </c>
      <c r="AR286" s="105" t="s">
        <v>94</v>
      </c>
      <c r="AT286" s="105" t="s">
        <v>68</v>
      </c>
      <c r="AU286" s="105" t="s">
        <v>18</v>
      </c>
      <c r="AY286" s="105" t="s">
        <v>140</v>
      </c>
      <c r="BK286" s="110">
        <f>SUM($BK$287:$BK$293)</f>
        <v>0</v>
      </c>
    </row>
    <row r="287" spans="2:64" s="6" customFormat="1" ht="15.75" customHeight="1" x14ac:dyDescent="0.3">
      <c r="B287" s="19"/>
      <c r="C287" s="154">
        <v>55</v>
      </c>
      <c r="D287" s="112" t="s">
        <v>141</v>
      </c>
      <c r="E287" s="113" t="s">
        <v>306</v>
      </c>
      <c r="F287" s="197" t="s">
        <v>307</v>
      </c>
      <c r="G287" s="196"/>
      <c r="H287" s="196"/>
      <c r="I287" s="196"/>
      <c r="J287" s="114" t="s">
        <v>214</v>
      </c>
      <c r="K287" s="115">
        <v>300</v>
      </c>
      <c r="L287" s="195"/>
      <c r="M287" s="196"/>
      <c r="N287" s="195">
        <f>ROUND($L$287*$K$287,2)</f>
        <v>0</v>
      </c>
      <c r="O287" s="196"/>
      <c r="P287" s="196"/>
      <c r="Q287" s="196"/>
      <c r="R287" s="20"/>
      <c r="T287" s="116"/>
      <c r="U287" s="25" t="s">
        <v>34</v>
      </c>
      <c r="V287" s="117">
        <v>1.3959999999999999</v>
      </c>
      <c r="W287" s="117">
        <f>$V$287*$K$287</f>
        <v>418.79999999999995</v>
      </c>
      <c r="X287" s="117">
        <v>0</v>
      </c>
      <c r="Y287" s="117">
        <f>$X$287*$K$287</f>
        <v>0</v>
      </c>
      <c r="Z287" s="117">
        <v>4.786E-2</v>
      </c>
      <c r="AA287" s="118">
        <f>$Z$287*$K$287</f>
        <v>14.358000000000001</v>
      </c>
      <c r="AR287" s="6" t="s">
        <v>190</v>
      </c>
      <c r="AT287" s="6" t="s">
        <v>141</v>
      </c>
      <c r="AU287" s="6" t="s">
        <v>94</v>
      </c>
      <c r="AY287" s="6" t="s">
        <v>140</v>
      </c>
      <c r="BE287" s="119">
        <f>IF($U$287="základní",$N$287,0)</f>
        <v>0</v>
      </c>
      <c r="BF287" s="119">
        <f>IF($U$287="snížená",$N$287,0)</f>
        <v>0</v>
      </c>
      <c r="BG287" s="119">
        <f>IF($U$287="zákl. přenesená",$N$287,0)</f>
        <v>0</v>
      </c>
      <c r="BH287" s="119">
        <f>IF($U$287="sníž. přenesená",$N$287,0)</f>
        <v>0</v>
      </c>
      <c r="BI287" s="119">
        <f>IF($U$287="nulová",$N$287,0)</f>
        <v>0</v>
      </c>
      <c r="BJ287" s="6" t="s">
        <v>18</v>
      </c>
      <c r="BK287" s="119">
        <f>ROUND($L$287*$K$287,2)</f>
        <v>0</v>
      </c>
      <c r="BL287" s="6" t="s">
        <v>190</v>
      </c>
    </row>
    <row r="288" spans="2:64" s="6" customFormat="1" ht="18.75" customHeight="1" x14ac:dyDescent="0.3">
      <c r="B288" s="120"/>
      <c r="C288" s="156"/>
      <c r="E288" s="121"/>
      <c r="F288" s="193" t="s">
        <v>781</v>
      </c>
      <c r="G288" s="194"/>
      <c r="H288" s="194"/>
      <c r="I288" s="194"/>
      <c r="K288" s="122">
        <v>300</v>
      </c>
      <c r="R288" s="123"/>
      <c r="T288" s="124"/>
      <c r="AA288" s="125"/>
      <c r="AT288" s="121" t="s">
        <v>146</v>
      </c>
      <c r="AU288" s="121" t="s">
        <v>94</v>
      </c>
      <c r="AV288" s="121" t="s">
        <v>94</v>
      </c>
      <c r="AW288" s="121" t="s">
        <v>104</v>
      </c>
      <c r="AX288" s="121" t="s">
        <v>69</v>
      </c>
      <c r="AY288" s="121" t="s">
        <v>140</v>
      </c>
    </row>
    <row r="289" spans="2:64" s="6" customFormat="1" ht="18.75" customHeight="1" x14ac:dyDescent="0.3">
      <c r="B289" s="126"/>
      <c r="C289" s="156"/>
      <c r="E289" s="127"/>
      <c r="F289" s="198" t="s">
        <v>147</v>
      </c>
      <c r="G289" s="199"/>
      <c r="H289" s="199"/>
      <c r="I289" s="199"/>
      <c r="K289" s="128">
        <v>300</v>
      </c>
      <c r="R289" s="129"/>
      <c r="T289" s="130"/>
      <c r="AA289" s="131"/>
      <c r="AT289" s="127" t="s">
        <v>146</v>
      </c>
      <c r="AU289" s="127" t="s">
        <v>94</v>
      </c>
      <c r="AV289" s="127" t="s">
        <v>145</v>
      </c>
      <c r="AW289" s="127" t="s">
        <v>104</v>
      </c>
      <c r="AX289" s="127" t="s">
        <v>18</v>
      </c>
      <c r="AY289" s="127" t="s">
        <v>140</v>
      </c>
    </row>
    <row r="290" spans="2:64" s="6" customFormat="1" ht="15.75" customHeight="1" x14ac:dyDescent="0.3">
      <c r="B290" s="19"/>
      <c r="C290" s="154">
        <v>56</v>
      </c>
      <c r="D290" s="112" t="s">
        <v>141</v>
      </c>
      <c r="E290" s="113" t="s">
        <v>308</v>
      </c>
      <c r="F290" s="197" t="s">
        <v>309</v>
      </c>
      <c r="G290" s="196"/>
      <c r="H290" s="196"/>
      <c r="I290" s="196"/>
      <c r="J290" s="114" t="s">
        <v>177</v>
      </c>
      <c r="K290" s="115">
        <v>30</v>
      </c>
      <c r="L290" s="195"/>
      <c r="M290" s="196"/>
      <c r="N290" s="195">
        <f>ROUND($L$290*$K$290,2)</f>
        <v>0</v>
      </c>
      <c r="O290" s="196"/>
      <c r="P290" s="196"/>
      <c r="Q290" s="196"/>
      <c r="R290" s="20"/>
      <c r="T290" s="116"/>
      <c r="U290" s="25" t="s">
        <v>34</v>
      </c>
      <c r="V290" s="117">
        <v>0.434</v>
      </c>
      <c r="W290" s="117">
        <f>$V$290*$K$290</f>
        <v>13.02</v>
      </c>
      <c r="X290" s="117">
        <v>0</v>
      </c>
      <c r="Y290" s="117">
        <f>$X$290*$K$290</f>
        <v>0</v>
      </c>
      <c r="Z290" s="117">
        <v>2.826E-2</v>
      </c>
      <c r="AA290" s="118">
        <f>$Z$290*$K$290</f>
        <v>0.8478</v>
      </c>
      <c r="AR290" s="6" t="s">
        <v>190</v>
      </c>
      <c r="AT290" s="6" t="s">
        <v>141</v>
      </c>
      <c r="AU290" s="6" t="s">
        <v>94</v>
      </c>
      <c r="AY290" s="6" t="s">
        <v>140</v>
      </c>
      <c r="BE290" s="119">
        <f>IF($U$290="základní",$N$290,0)</f>
        <v>0</v>
      </c>
      <c r="BF290" s="119">
        <f>IF($U$290="snížená",$N$290,0)</f>
        <v>0</v>
      </c>
      <c r="BG290" s="119">
        <f>IF($U$290="zákl. přenesená",$N$290,0)</f>
        <v>0</v>
      </c>
      <c r="BH290" s="119">
        <f>IF($U$290="sníž. přenesená",$N$290,0)</f>
        <v>0</v>
      </c>
      <c r="BI290" s="119">
        <f>IF($U$290="nulová",$N$290,0)</f>
        <v>0</v>
      </c>
      <c r="BJ290" s="6" t="s">
        <v>18</v>
      </c>
      <c r="BK290" s="119">
        <f>ROUND($L$290*$K$290,2)</f>
        <v>0</v>
      </c>
      <c r="BL290" s="6" t="s">
        <v>190</v>
      </c>
    </row>
    <row r="291" spans="2:64" s="6" customFormat="1" ht="18.75" customHeight="1" x14ac:dyDescent="0.3">
      <c r="B291" s="120"/>
      <c r="C291" s="156"/>
      <c r="E291" s="121"/>
      <c r="F291" s="193" t="s">
        <v>782</v>
      </c>
      <c r="G291" s="194"/>
      <c r="H291" s="194"/>
      <c r="I291" s="194"/>
      <c r="K291" s="122">
        <v>30</v>
      </c>
      <c r="R291" s="123"/>
      <c r="T291" s="124"/>
      <c r="AA291" s="125"/>
      <c r="AT291" s="121" t="s">
        <v>146</v>
      </c>
      <c r="AU291" s="121" t="s">
        <v>94</v>
      </c>
      <c r="AV291" s="121" t="s">
        <v>94</v>
      </c>
      <c r="AW291" s="121" t="s">
        <v>104</v>
      </c>
      <c r="AX291" s="121" t="s">
        <v>69</v>
      </c>
      <c r="AY291" s="121" t="s">
        <v>140</v>
      </c>
    </row>
    <row r="292" spans="2:64" s="6" customFormat="1" ht="18.75" customHeight="1" x14ac:dyDescent="0.3">
      <c r="B292" s="126"/>
      <c r="C292" s="156"/>
      <c r="E292" s="127"/>
      <c r="F292" s="198" t="s">
        <v>147</v>
      </c>
      <c r="G292" s="199"/>
      <c r="H292" s="199"/>
      <c r="I292" s="199"/>
      <c r="K292" s="128">
        <v>30</v>
      </c>
      <c r="R292" s="129"/>
      <c r="T292" s="130"/>
      <c r="AA292" s="131"/>
      <c r="AT292" s="127" t="s">
        <v>146</v>
      </c>
      <c r="AU292" s="127" t="s">
        <v>94</v>
      </c>
      <c r="AV292" s="127" t="s">
        <v>145</v>
      </c>
      <c r="AW292" s="127" t="s">
        <v>104</v>
      </c>
      <c r="AX292" s="127" t="s">
        <v>18</v>
      </c>
      <c r="AY292" s="127" t="s">
        <v>140</v>
      </c>
    </row>
    <row r="293" spans="2:64" s="6" customFormat="1" ht="39" customHeight="1" x14ac:dyDescent="0.3">
      <c r="B293" s="19"/>
      <c r="C293" s="154">
        <v>57</v>
      </c>
      <c r="D293" s="112" t="s">
        <v>141</v>
      </c>
      <c r="E293" s="113" t="s">
        <v>310</v>
      </c>
      <c r="F293" s="197" t="s">
        <v>311</v>
      </c>
      <c r="G293" s="196"/>
      <c r="H293" s="196"/>
      <c r="I293" s="196"/>
      <c r="J293" s="114" t="s">
        <v>227</v>
      </c>
      <c r="K293" s="115">
        <v>15.2</v>
      </c>
      <c r="L293" s="195"/>
      <c r="M293" s="196"/>
      <c r="N293" s="195">
        <f>ROUND($L$293*$K$293,2)</f>
        <v>0</v>
      </c>
      <c r="O293" s="196"/>
      <c r="P293" s="196"/>
      <c r="Q293" s="196"/>
      <c r="R293" s="20"/>
      <c r="T293" s="116"/>
      <c r="U293" s="25" t="s">
        <v>34</v>
      </c>
      <c r="V293" s="117">
        <v>4.1550000000000002</v>
      </c>
      <c r="W293" s="117">
        <f>$V$293*$K$293</f>
        <v>63.155999999999999</v>
      </c>
      <c r="X293" s="117">
        <v>0</v>
      </c>
      <c r="Y293" s="117">
        <f>$X$293*$K$293</f>
        <v>0</v>
      </c>
      <c r="Z293" s="117">
        <v>0</v>
      </c>
      <c r="AA293" s="118">
        <f>$Z$293*$K$293</f>
        <v>0</v>
      </c>
      <c r="AR293" s="6" t="s">
        <v>190</v>
      </c>
      <c r="AT293" s="6" t="s">
        <v>141</v>
      </c>
      <c r="AU293" s="6" t="s">
        <v>94</v>
      </c>
      <c r="AY293" s="6" t="s">
        <v>140</v>
      </c>
      <c r="BE293" s="119">
        <f>IF($U$293="základní",$N$293,0)</f>
        <v>0</v>
      </c>
      <c r="BF293" s="119">
        <f>IF($U$293="snížená",$N$293,0)</f>
        <v>0</v>
      </c>
      <c r="BG293" s="119">
        <f>IF($U$293="zákl. přenesená",$N$293,0)</f>
        <v>0</v>
      </c>
      <c r="BH293" s="119">
        <f>IF($U$293="sníž. přenesená",$N$293,0)</f>
        <v>0</v>
      </c>
      <c r="BI293" s="119">
        <f>IF($U$293="nulová",$N$293,0)</f>
        <v>0</v>
      </c>
      <c r="BJ293" s="6" t="s">
        <v>18</v>
      </c>
      <c r="BK293" s="119">
        <f>ROUND($L$293*$K$293,2)</f>
        <v>0</v>
      </c>
      <c r="BL293" s="6" t="s">
        <v>190</v>
      </c>
    </row>
    <row r="294" spans="2:64" s="102" customFormat="1" ht="30.75" customHeight="1" x14ac:dyDescent="0.3">
      <c r="B294" s="103"/>
      <c r="C294" s="155"/>
      <c r="D294" s="111" t="s">
        <v>118</v>
      </c>
      <c r="E294" s="111"/>
      <c r="F294" s="111"/>
      <c r="G294" s="111"/>
      <c r="H294" s="111"/>
      <c r="I294" s="111"/>
      <c r="J294" s="111"/>
      <c r="K294" s="111"/>
      <c r="L294" s="111"/>
      <c r="M294" s="111"/>
      <c r="N294" s="201">
        <f>SUM(N295:Q320)</f>
        <v>0</v>
      </c>
      <c r="O294" s="202"/>
      <c r="P294" s="202"/>
      <c r="Q294" s="202"/>
      <c r="R294" s="106"/>
      <c r="T294" s="107"/>
      <c r="W294" s="108">
        <f>SUM($W$295:$W$320)</f>
        <v>10.423999999999999</v>
      </c>
      <c r="Y294" s="108">
        <f>SUM($Y$295:$Y$320)</f>
        <v>1.7240000000000002E-2</v>
      </c>
      <c r="AA294" s="109">
        <f>SUM($AA$295:$AA$320)</f>
        <v>0.29086000000000001</v>
      </c>
      <c r="AR294" s="105" t="s">
        <v>94</v>
      </c>
      <c r="AT294" s="105" t="s">
        <v>68</v>
      </c>
      <c r="AU294" s="105" t="s">
        <v>18</v>
      </c>
      <c r="AY294" s="105" t="s">
        <v>140</v>
      </c>
      <c r="BK294" s="110">
        <f>SUM($BK$295:$BK$320)</f>
        <v>0</v>
      </c>
    </row>
    <row r="295" spans="2:64" s="6" customFormat="1" ht="15.75" customHeight="1" x14ac:dyDescent="0.3">
      <c r="B295" s="19"/>
      <c r="C295" s="154">
        <v>58</v>
      </c>
      <c r="D295" s="112" t="s">
        <v>141</v>
      </c>
      <c r="E295" s="113" t="s">
        <v>312</v>
      </c>
      <c r="F295" s="197" t="s">
        <v>313</v>
      </c>
      <c r="G295" s="196"/>
      <c r="H295" s="196"/>
      <c r="I295" s="196"/>
      <c r="J295" s="114" t="s">
        <v>177</v>
      </c>
      <c r="K295" s="115">
        <v>10</v>
      </c>
      <c r="L295" s="195"/>
      <c r="M295" s="196"/>
      <c r="N295" s="195">
        <f>ROUND($L$295*$K$295,2)</f>
        <v>0</v>
      </c>
      <c r="O295" s="196"/>
      <c r="P295" s="196"/>
      <c r="Q295" s="196"/>
      <c r="R295" s="20"/>
      <c r="T295" s="116"/>
      <c r="U295" s="25" t="s">
        <v>34</v>
      </c>
      <c r="V295" s="117">
        <v>0.23</v>
      </c>
      <c r="W295" s="117">
        <f>$V$295*$K$295</f>
        <v>2.3000000000000003</v>
      </c>
      <c r="X295" s="117">
        <v>3.6000000000000002E-4</v>
      </c>
      <c r="Y295" s="117">
        <f>$X$295*$K$295</f>
        <v>3.6000000000000003E-3</v>
      </c>
      <c r="Z295" s="117">
        <v>0</v>
      </c>
      <c r="AA295" s="118">
        <f>$Z$295*$K$295</f>
        <v>0</v>
      </c>
      <c r="AR295" s="6" t="s">
        <v>190</v>
      </c>
      <c r="AT295" s="6" t="s">
        <v>141</v>
      </c>
      <c r="AU295" s="6" t="s">
        <v>94</v>
      </c>
      <c r="AY295" s="6" t="s">
        <v>140</v>
      </c>
      <c r="BE295" s="119">
        <f>IF($U$295="základní",$N$295,0)</f>
        <v>0</v>
      </c>
      <c r="BF295" s="119">
        <f>IF($U$295="snížená",$N$295,0)</f>
        <v>0</v>
      </c>
      <c r="BG295" s="119">
        <f>IF($U$295="zákl. přenesená",$N$295,0)</f>
        <v>0</v>
      </c>
      <c r="BH295" s="119">
        <f>IF($U$295="sníž. přenesená",$N$295,0)</f>
        <v>0</v>
      </c>
      <c r="BI295" s="119">
        <f>IF($U$295="nulová",$N$295,0)</f>
        <v>0</v>
      </c>
      <c r="BJ295" s="6" t="s">
        <v>18</v>
      </c>
      <c r="BK295" s="119">
        <f>ROUND($L$295*$K$295,2)</f>
        <v>0</v>
      </c>
      <c r="BL295" s="6" t="s">
        <v>190</v>
      </c>
    </row>
    <row r="296" spans="2:64" s="6" customFormat="1" ht="18.75" customHeight="1" x14ac:dyDescent="0.3">
      <c r="B296" s="120"/>
      <c r="C296" s="156"/>
      <c r="E296" s="121"/>
      <c r="F296" s="193" t="s">
        <v>783</v>
      </c>
      <c r="G296" s="194"/>
      <c r="H296" s="194"/>
      <c r="I296" s="194"/>
      <c r="K296" s="122">
        <v>10</v>
      </c>
      <c r="R296" s="123"/>
      <c r="T296" s="124"/>
      <c r="AA296" s="125"/>
      <c r="AT296" s="121" t="s">
        <v>146</v>
      </c>
      <c r="AU296" s="121" t="s">
        <v>94</v>
      </c>
      <c r="AV296" s="121" t="s">
        <v>94</v>
      </c>
      <c r="AW296" s="121" t="s">
        <v>104</v>
      </c>
      <c r="AX296" s="121" t="s">
        <v>69</v>
      </c>
      <c r="AY296" s="121" t="s">
        <v>140</v>
      </c>
    </row>
    <row r="297" spans="2:64" s="6" customFormat="1" ht="18.75" customHeight="1" x14ac:dyDescent="0.3">
      <c r="B297" s="126"/>
      <c r="C297" s="156"/>
      <c r="E297" s="127"/>
      <c r="F297" s="198" t="s">
        <v>147</v>
      </c>
      <c r="G297" s="199"/>
      <c r="H297" s="199"/>
      <c r="I297" s="199"/>
      <c r="K297" s="128">
        <v>10</v>
      </c>
      <c r="R297" s="129"/>
      <c r="T297" s="130"/>
      <c r="AA297" s="131"/>
      <c r="AT297" s="127" t="s">
        <v>146</v>
      </c>
      <c r="AU297" s="127" t="s">
        <v>94</v>
      </c>
      <c r="AV297" s="127" t="s">
        <v>145</v>
      </c>
      <c r="AW297" s="127" t="s">
        <v>104</v>
      </c>
      <c r="AX297" s="127" t="s">
        <v>18</v>
      </c>
      <c r="AY297" s="127" t="s">
        <v>140</v>
      </c>
    </row>
    <row r="298" spans="2:64" s="6" customFormat="1" ht="15.75" customHeight="1" x14ac:dyDescent="0.3">
      <c r="B298" s="19"/>
      <c r="C298" s="157">
        <v>59</v>
      </c>
      <c r="D298" s="132" t="s">
        <v>256</v>
      </c>
      <c r="E298" s="133" t="s">
        <v>314</v>
      </c>
      <c r="F298" s="206" t="s">
        <v>315</v>
      </c>
      <c r="G298" s="207"/>
      <c r="H298" s="207"/>
      <c r="I298" s="207"/>
      <c r="J298" s="134" t="s">
        <v>177</v>
      </c>
      <c r="K298" s="135">
        <v>3</v>
      </c>
      <c r="L298" s="200"/>
      <c r="M298" s="207"/>
      <c r="N298" s="200">
        <f>ROUND($L$298*$K$298,2)</f>
        <v>0</v>
      </c>
      <c r="O298" s="196"/>
      <c r="P298" s="196"/>
      <c r="Q298" s="196"/>
      <c r="R298" s="20"/>
      <c r="T298" s="116"/>
      <c r="U298" s="25" t="s">
        <v>34</v>
      </c>
      <c r="V298" s="117">
        <v>0</v>
      </c>
      <c r="W298" s="117">
        <f>$V$298*$K$298</f>
        <v>0</v>
      </c>
      <c r="X298" s="117">
        <v>1E-3</v>
      </c>
      <c r="Y298" s="117">
        <f>$X$298*$K$298</f>
        <v>3.0000000000000001E-3</v>
      </c>
      <c r="Z298" s="117">
        <v>0</v>
      </c>
      <c r="AA298" s="118">
        <f>$Z$298*$K$298</f>
        <v>0</v>
      </c>
      <c r="AR298" s="6" t="s">
        <v>237</v>
      </c>
      <c r="AT298" s="6" t="s">
        <v>256</v>
      </c>
      <c r="AU298" s="6" t="s">
        <v>94</v>
      </c>
      <c r="AY298" s="6" t="s">
        <v>140</v>
      </c>
      <c r="BE298" s="119">
        <f>IF($U$298="základní",$N$298,0)</f>
        <v>0</v>
      </c>
      <c r="BF298" s="119">
        <f>IF($U$298="snížená",$N$298,0)</f>
        <v>0</v>
      </c>
      <c r="BG298" s="119">
        <f>IF($U$298="zákl. přenesená",$N$298,0)</f>
        <v>0</v>
      </c>
      <c r="BH298" s="119">
        <f>IF($U$298="sníž. přenesená",$N$298,0)</f>
        <v>0</v>
      </c>
      <c r="BI298" s="119">
        <f>IF($U$298="nulová",$N$298,0)</f>
        <v>0</v>
      </c>
      <c r="BJ298" s="6" t="s">
        <v>18</v>
      </c>
      <c r="BK298" s="119">
        <f>ROUND($L$298*$K$298,2)</f>
        <v>0</v>
      </c>
      <c r="BL298" s="6" t="s">
        <v>190</v>
      </c>
    </row>
    <row r="299" spans="2:64" s="6" customFormat="1" ht="15.75" customHeight="1" x14ac:dyDescent="0.3">
      <c r="B299" s="19"/>
      <c r="C299" s="157">
        <v>60</v>
      </c>
      <c r="D299" s="132" t="s">
        <v>256</v>
      </c>
      <c r="E299" s="133" t="s">
        <v>316</v>
      </c>
      <c r="F299" s="206" t="s">
        <v>317</v>
      </c>
      <c r="G299" s="207"/>
      <c r="H299" s="207"/>
      <c r="I299" s="207"/>
      <c r="J299" s="134" t="s">
        <v>177</v>
      </c>
      <c r="K299" s="135">
        <v>3</v>
      </c>
      <c r="L299" s="200"/>
      <c r="M299" s="207"/>
      <c r="N299" s="200">
        <f>ROUND($L$299*$K$299,2)</f>
        <v>0</v>
      </c>
      <c r="O299" s="196"/>
      <c r="P299" s="196"/>
      <c r="Q299" s="196"/>
      <c r="R299" s="20"/>
      <c r="T299" s="116"/>
      <c r="U299" s="25" t="s">
        <v>34</v>
      </c>
      <c r="V299" s="117">
        <v>0</v>
      </c>
      <c r="W299" s="117">
        <f>$V$299*$K$299</f>
        <v>0</v>
      </c>
      <c r="X299" s="117">
        <v>5.0000000000000001E-4</v>
      </c>
      <c r="Y299" s="117">
        <f>$X$299*$K$299</f>
        <v>1.5E-3</v>
      </c>
      <c r="Z299" s="117">
        <v>0</v>
      </c>
      <c r="AA299" s="118">
        <f>$Z$299*$K$299</f>
        <v>0</v>
      </c>
      <c r="AR299" s="6" t="s">
        <v>237</v>
      </c>
      <c r="AT299" s="6" t="s">
        <v>256</v>
      </c>
      <c r="AU299" s="6" t="s">
        <v>94</v>
      </c>
      <c r="AY299" s="6" t="s">
        <v>140</v>
      </c>
      <c r="BE299" s="119">
        <f>IF($U$299="základní",$N$299,0)</f>
        <v>0</v>
      </c>
      <c r="BF299" s="119">
        <f>IF($U$299="snížená",$N$299,0)</f>
        <v>0</v>
      </c>
      <c r="BG299" s="119">
        <f>IF($U$299="zákl. přenesená",$N$299,0)</f>
        <v>0</v>
      </c>
      <c r="BH299" s="119">
        <f>IF($U$299="sníž. přenesená",$N$299,0)</f>
        <v>0</v>
      </c>
      <c r="BI299" s="119">
        <f>IF($U$299="nulová",$N$299,0)</f>
        <v>0</v>
      </c>
      <c r="BJ299" s="6" t="s">
        <v>18</v>
      </c>
      <c r="BK299" s="119">
        <f>ROUND($L$299*$K$299,2)</f>
        <v>0</v>
      </c>
      <c r="BL299" s="6" t="s">
        <v>190</v>
      </c>
    </row>
    <row r="300" spans="2:64" s="6" customFormat="1" ht="15.75" customHeight="1" x14ac:dyDescent="0.3">
      <c r="B300" s="19"/>
      <c r="C300" s="157">
        <v>61</v>
      </c>
      <c r="D300" s="132" t="s">
        <v>256</v>
      </c>
      <c r="E300" s="133" t="s">
        <v>318</v>
      </c>
      <c r="F300" s="206" t="s">
        <v>319</v>
      </c>
      <c r="G300" s="207"/>
      <c r="H300" s="207"/>
      <c r="I300" s="207"/>
      <c r="J300" s="134" t="s">
        <v>177</v>
      </c>
      <c r="K300" s="135">
        <v>8</v>
      </c>
      <c r="L300" s="200"/>
      <c r="M300" s="207"/>
      <c r="N300" s="200">
        <f>ROUND($L$300*$K$300,2)</f>
        <v>0</v>
      </c>
      <c r="O300" s="196"/>
      <c r="P300" s="196"/>
      <c r="Q300" s="196"/>
      <c r="R300" s="20"/>
      <c r="T300" s="116"/>
      <c r="U300" s="25" t="s">
        <v>34</v>
      </c>
      <c r="V300" s="117">
        <v>0</v>
      </c>
      <c r="W300" s="117">
        <f>$V$300*$K$300</f>
        <v>0</v>
      </c>
      <c r="X300" s="117">
        <v>5.0000000000000001E-4</v>
      </c>
      <c r="Y300" s="117">
        <f>$X$300*$K$300</f>
        <v>4.0000000000000001E-3</v>
      </c>
      <c r="Z300" s="117">
        <v>0</v>
      </c>
      <c r="AA300" s="118">
        <f>$Z$300*$K$300</f>
        <v>0</v>
      </c>
      <c r="AR300" s="6" t="s">
        <v>237</v>
      </c>
      <c r="AT300" s="6" t="s">
        <v>256</v>
      </c>
      <c r="AU300" s="6" t="s">
        <v>94</v>
      </c>
      <c r="AY300" s="6" t="s">
        <v>140</v>
      </c>
      <c r="BE300" s="119">
        <f>IF($U$300="základní",$N$300,0)</f>
        <v>0</v>
      </c>
      <c r="BF300" s="119">
        <f>IF($U$300="snížená",$N$300,0)</f>
        <v>0</v>
      </c>
      <c r="BG300" s="119">
        <f>IF($U$300="zákl. přenesená",$N$300,0)</f>
        <v>0</v>
      </c>
      <c r="BH300" s="119">
        <f>IF($U$300="sníž. přenesená",$N$300,0)</f>
        <v>0</v>
      </c>
      <c r="BI300" s="119">
        <f>IF($U$300="nulová",$N$300,0)</f>
        <v>0</v>
      </c>
      <c r="BJ300" s="6" t="s">
        <v>18</v>
      </c>
      <c r="BK300" s="119">
        <f>ROUND($L$300*$K$300,2)</f>
        <v>0</v>
      </c>
      <c r="BL300" s="6" t="s">
        <v>190</v>
      </c>
    </row>
    <row r="301" spans="2:64" s="6" customFormat="1" ht="15.75" customHeight="1" x14ac:dyDescent="0.3">
      <c r="B301" s="19"/>
      <c r="C301" s="157">
        <v>62</v>
      </c>
      <c r="D301" s="132" t="s">
        <v>256</v>
      </c>
      <c r="E301" s="133" t="s">
        <v>320</v>
      </c>
      <c r="F301" s="206" t="s">
        <v>321</v>
      </c>
      <c r="G301" s="207"/>
      <c r="H301" s="207"/>
      <c r="I301" s="207"/>
      <c r="J301" s="134" t="s">
        <v>177</v>
      </c>
      <c r="K301" s="135">
        <v>7</v>
      </c>
      <c r="L301" s="200"/>
      <c r="M301" s="207"/>
      <c r="N301" s="200">
        <f>ROUND($L$301*$K$301,2)</f>
        <v>0</v>
      </c>
      <c r="O301" s="196"/>
      <c r="P301" s="196"/>
      <c r="Q301" s="196"/>
      <c r="R301" s="20"/>
      <c r="T301" s="116"/>
      <c r="U301" s="25" t="s">
        <v>34</v>
      </c>
      <c r="V301" s="117">
        <v>0</v>
      </c>
      <c r="W301" s="117">
        <f>$V$301*$K$301</f>
        <v>0</v>
      </c>
      <c r="X301" s="117">
        <v>5.0000000000000001E-4</v>
      </c>
      <c r="Y301" s="117">
        <f>$X$301*$K$301</f>
        <v>3.5000000000000001E-3</v>
      </c>
      <c r="Z301" s="117">
        <v>0</v>
      </c>
      <c r="AA301" s="118">
        <f>$Z$301*$K$301</f>
        <v>0</v>
      </c>
      <c r="AR301" s="6" t="s">
        <v>237</v>
      </c>
      <c r="AT301" s="6" t="s">
        <v>256</v>
      </c>
      <c r="AU301" s="6" t="s">
        <v>94</v>
      </c>
      <c r="AY301" s="6" t="s">
        <v>140</v>
      </c>
      <c r="BE301" s="119">
        <f>IF($U$301="základní",$N$301,0)</f>
        <v>0</v>
      </c>
      <c r="BF301" s="119">
        <f>IF($U$301="snížená",$N$301,0)</f>
        <v>0</v>
      </c>
      <c r="BG301" s="119">
        <f>IF($U$301="zákl. přenesená",$N$301,0)</f>
        <v>0</v>
      </c>
      <c r="BH301" s="119">
        <f>IF($U$301="sníž. přenesená",$N$301,0)</f>
        <v>0</v>
      </c>
      <c r="BI301" s="119">
        <f>IF($U$301="nulová",$N$301,0)</f>
        <v>0</v>
      </c>
      <c r="BJ301" s="6" t="s">
        <v>18</v>
      </c>
      <c r="BK301" s="119">
        <f>ROUND($L$301*$K$301,2)</f>
        <v>0</v>
      </c>
      <c r="BL301" s="6" t="s">
        <v>190</v>
      </c>
    </row>
    <row r="302" spans="2:64" s="6" customFormat="1" ht="15.75" customHeight="1" x14ac:dyDescent="0.3">
      <c r="B302" s="19"/>
      <c r="C302" s="157">
        <v>63</v>
      </c>
      <c r="D302" s="132" t="s">
        <v>256</v>
      </c>
      <c r="E302" s="133" t="s">
        <v>322</v>
      </c>
      <c r="F302" s="206" t="s">
        <v>323</v>
      </c>
      <c r="G302" s="207"/>
      <c r="H302" s="207"/>
      <c r="I302" s="207"/>
      <c r="J302" s="134" t="s">
        <v>177</v>
      </c>
      <c r="K302" s="135">
        <v>3</v>
      </c>
      <c r="L302" s="200"/>
      <c r="M302" s="207"/>
      <c r="N302" s="200">
        <f>ROUND($L$302*$K$302,2)</f>
        <v>0</v>
      </c>
      <c r="O302" s="196"/>
      <c r="P302" s="196"/>
      <c r="Q302" s="196"/>
      <c r="R302" s="20"/>
      <c r="T302" s="116"/>
      <c r="U302" s="25" t="s">
        <v>34</v>
      </c>
      <c r="V302" s="117">
        <v>0</v>
      </c>
      <c r="W302" s="117">
        <f>$V$302*$K$302</f>
        <v>0</v>
      </c>
      <c r="X302" s="117">
        <v>5.0000000000000001E-4</v>
      </c>
      <c r="Y302" s="117">
        <f>$X$302*$K$302</f>
        <v>1.5E-3</v>
      </c>
      <c r="Z302" s="117">
        <v>0</v>
      </c>
      <c r="AA302" s="118">
        <f>$Z$302*$K$302</f>
        <v>0</v>
      </c>
      <c r="AR302" s="6" t="s">
        <v>237</v>
      </c>
      <c r="AT302" s="6" t="s">
        <v>256</v>
      </c>
      <c r="AU302" s="6" t="s">
        <v>94</v>
      </c>
      <c r="AY302" s="6" t="s">
        <v>140</v>
      </c>
      <c r="BE302" s="119">
        <f>IF($U$302="základní",$N$302,0)</f>
        <v>0</v>
      </c>
      <c r="BF302" s="119">
        <f>IF($U$302="snížená",$N$302,0)</f>
        <v>0</v>
      </c>
      <c r="BG302" s="119">
        <f>IF($U$302="zákl. přenesená",$N$302,0)</f>
        <v>0</v>
      </c>
      <c r="BH302" s="119">
        <f>IF($U$302="sníž. přenesená",$N$302,0)</f>
        <v>0</v>
      </c>
      <c r="BI302" s="119">
        <f>IF($U$302="nulová",$N$302,0)</f>
        <v>0</v>
      </c>
      <c r="BJ302" s="6" t="s">
        <v>18</v>
      </c>
      <c r="BK302" s="119">
        <f>ROUND($L$302*$K$302,2)</f>
        <v>0</v>
      </c>
      <c r="BL302" s="6" t="s">
        <v>190</v>
      </c>
    </row>
    <row r="303" spans="2:64" s="6" customFormat="1" ht="15.75" customHeight="1" x14ac:dyDescent="0.3">
      <c r="B303" s="19"/>
      <c r="C303" s="154">
        <v>64</v>
      </c>
      <c r="D303" s="112" t="s">
        <v>141</v>
      </c>
      <c r="E303" s="113" t="s">
        <v>324</v>
      </c>
      <c r="F303" s="197" t="s">
        <v>325</v>
      </c>
      <c r="G303" s="196"/>
      <c r="H303" s="196"/>
      <c r="I303" s="196"/>
      <c r="J303" s="114" t="s">
        <v>326</v>
      </c>
      <c r="K303" s="115">
        <v>8</v>
      </c>
      <c r="L303" s="195"/>
      <c r="M303" s="196"/>
      <c r="N303" s="195">
        <f>ROUND($L$303*$K$303,2)</f>
        <v>0</v>
      </c>
      <c r="O303" s="196"/>
      <c r="P303" s="196"/>
      <c r="Q303" s="196"/>
      <c r="R303" s="20"/>
      <c r="T303" s="116"/>
      <c r="U303" s="25" t="s">
        <v>34</v>
      </c>
      <c r="V303" s="117">
        <v>0.54800000000000004</v>
      </c>
      <c r="W303" s="117">
        <f>$V$303*$K$303</f>
        <v>4.3840000000000003</v>
      </c>
      <c r="X303" s="117">
        <v>0</v>
      </c>
      <c r="Y303" s="117">
        <f>$X$303*$K$303</f>
        <v>0</v>
      </c>
      <c r="Z303" s="117">
        <v>1.933E-2</v>
      </c>
      <c r="AA303" s="118">
        <f>$Z$303*$K$303</f>
        <v>0.15464</v>
      </c>
      <c r="AR303" s="6" t="s">
        <v>190</v>
      </c>
      <c r="AT303" s="6" t="s">
        <v>141</v>
      </c>
      <c r="AU303" s="6" t="s">
        <v>94</v>
      </c>
      <c r="AY303" s="6" t="s">
        <v>140</v>
      </c>
      <c r="BE303" s="119">
        <f>IF($U$303="základní",$N$303,0)</f>
        <v>0</v>
      </c>
      <c r="BF303" s="119">
        <f>IF($U$303="snížená",$N$303,0)</f>
        <v>0</v>
      </c>
      <c r="BG303" s="119">
        <f>IF($U$303="zákl. přenesená",$N$303,0)</f>
        <v>0</v>
      </c>
      <c r="BH303" s="119">
        <f>IF($U$303="sníž. přenesená",$N$303,0)</f>
        <v>0</v>
      </c>
      <c r="BI303" s="119">
        <f>IF($U$303="nulová",$N$303,0)</f>
        <v>0</v>
      </c>
      <c r="BJ303" s="6" t="s">
        <v>18</v>
      </c>
      <c r="BK303" s="119">
        <f>ROUND($L$303*$K$303,2)</f>
        <v>0</v>
      </c>
      <c r="BL303" s="6" t="s">
        <v>190</v>
      </c>
    </row>
    <row r="304" spans="2:64" s="6" customFormat="1" ht="18.75" customHeight="1" x14ac:dyDescent="0.3">
      <c r="B304" s="120"/>
      <c r="C304" s="156"/>
      <c r="E304" s="121"/>
      <c r="F304" s="193" t="s">
        <v>835</v>
      </c>
      <c r="G304" s="194"/>
      <c r="H304" s="194"/>
      <c r="I304" s="194"/>
      <c r="K304" s="122">
        <v>7</v>
      </c>
      <c r="R304" s="123"/>
      <c r="T304" s="124"/>
      <c r="AA304" s="125"/>
      <c r="AT304" s="121" t="s">
        <v>146</v>
      </c>
      <c r="AU304" s="121" t="s">
        <v>94</v>
      </c>
      <c r="AV304" s="121" t="s">
        <v>94</v>
      </c>
      <c r="AW304" s="121" t="s">
        <v>104</v>
      </c>
      <c r="AX304" s="121" t="s">
        <v>69</v>
      </c>
      <c r="AY304" s="121" t="s">
        <v>140</v>
      </c>
    </row>
    <row r="305" spans="2:64" s="6" customFormat="1" ht="18.75" customHeight="1" x14ac:dyDescent="0.3">
      <c r="B305" s="120"/>
      <c r="C305" s="156"/>
      <c r="E305" s="121"/>
      <c r="F305" s="193" t="s">
        <v>785</v>
      </c>
      <c r="G305" s="194"/>
      <c r="H305" s="194"/>
      <c r="I305" s="194"/>
      <c r="K305" s="122">
        <v>1</v>
      </c>
      <c r="R305" s="123"/>
      <c r="T305" s="124"/>
      <c r="AA305" s="125"/>
      <c r="AT305" s="121" t="s">
        <v>146</v>
      </c>
      <c r="AU305" s="121" t="s">
        <v>94</v>
      </c>
      <c r="AV305" s="121" t="s">
        <v>94</v>
      </c>
      <c r="AW305" s="121" t="s">
        <v>104</v>
      </c>
      <c r="AX305" s="121" t="s">
        <v>69</v>
      </c>
      <c r="AY305" s="121" t="s">
        <v>140</v>
      </c>
    </row>
    <row r="306" spans="2:64" s="6" customFormat="1" ht="18.75" customHeight="1" x14ac:dyDescent="0.3">
      <c r="B306" s="126"/>
      <c r="C306" s="156"/>
      <c r="E306" s="127"/>
      <c r="F306" s="198" t="s">
        <v>147</v>
      </c>
      <c r="G306" s="199"/>
      <c r="H306" s="199"/>
      <c r="I306" s="199"/>
      <c r="K306" s="128">
        <v>2</v>
      </c>
      <c r="R306" s="129"/>
      <c r="T306" s="130"/>
      <c r="AA306" s="131"/>
      <c r="AT306" s="127" t="s">
        <v>146</v>
      </c>
      <c r="AU306" s="127" t="s">
        <v>94</v>
      </c>
      <c r="AV306" s="127" t="s">
        <v>145</v>
      </c>
      <c r="AW306" s="127" t="s">
        <v>104</v>
      </c>
      <c r="AX306" s="127" t="s">
        <v>18</v>
      </c>
      <c r="AY306" s="127" t="s">
        <v>140</v>
      </c>
    </row>
    <row r="307" spans="2:64" s="6" customFormat="1" ht="15.75" customHeight="1" x14ac:dyDescent="0.3">
      <c r="B307" s="19"/>
      <c r="C307" s="154">
        <v>65</v>
      </c>
      <c r="D307" s="112" t="s">
        <v>141</v>
      </c>
      <c r="E307" s="113" t="s">
        <v>327</v>
      </c>
      <c r="F307" s="197" t="s">
        <v>328</v>
      </c>
      <c r="G307" s="196"/>
      <c r="H307" s="196"/>
      <c r="I307" s="196"/>
      <c r="J307" s="114" t="s">
        <v>326</v>
      </c>
      <c r="K307" s="115">
        <v>7</v>
      </c>
      <c r="L307" s="195"/>
      <c r="M307" s="196"/>
      <c r="N307" s="195">
        <f>ROUND($L$307*$K$307,2)</f>
        <v>0</v>
      </c>
      <c r="O307" s="196"/>
      <c r="P307" s="196"/>
      <c r="Q307" s="196"/>
      <c r="R307" s="20"/>
      <c r="T307" s="116"/>
      <c r="U307" s="25" t="s">
        <v>34</v>
      </c>
      <c r="V307" s="117">
        <v>0.36199999999999999</v>
      </c>
      <c r="W307" s="117">
        <f>$V$307*$K$307</f>
        <v>2.5339999999999998</v>
      </c>
      <c r="X307" s="117">
        <v>0</v>
      </c>
      <c r="Y307" s="117">
        <f>$X$307*$K$307</f>
        <v>0</v>
      </c>
      <c r="Z307" s="117">
        <v>1.9460000000000002E-2</v>
      </c>
      <c r="AA307" s="118">
        <f>$Z$307*$K$307</f>
        <v>0.13622000000000001</v>
      </c>
      <c r="AR307" s="6" t="s">
        <v>190</v>
      </c>
      <c r="AT307" s="6" t="s">
        <v>141</v>
      </c>
      <c r="AU307" s="6" t="s">
        <v>94</v>
      </c>
      <c r="AY307" s="6" t="s">
        <v>140</v>
      </c>
      <c r="BE307" s="119">
        <f>IF($U$307="základní",$N$307,0)</f>
        <v>0</v>
      </c>
      <c r="BF307" s="119">
        <f>IF($U$307="snížená",$N$307,0)</f>
        <v>0</v>
      </c>
      <c r="BG307" s="119">
        <f>IF($U$307="zákl. přenesená",$N$307,0)</f>
        <v>0</v>
      </c>
      <c r="BH307" s="119">
        <f>IF($U$307="sníž. přenesená",$N$307,0)</f>
        <v>0</v>
      </c>
      <c r="BI307" s="119">
        <f>IF($U$307="nulová",$N$307,0)</f>
        <v>0</v>
      </c>
      <c r="BJ307" s="6" t="s">
        <v>18</v>
      </c>
      <c r="BK307" s="119">
        <f>ROUND($L$307*$K$307,2)</f>
        <v>0</v>
      </c>
      <c r="BL307" s="6" t="s">
        <v>190</v>
      </c>
    </row>
    <row r="308" spans="2:64" s="6" customFormat="1" ht="18.75" customHeight="1" x14ac:dyDescent="0.3">
      <c r="B308" s="120"/>
      <c r="C308" s="156"/>
      <c r="E308" s="121"/>
      <c r="F308" s="193" t="s">
        <v>836</v>
      </c>
      <c r="G308" s="194"/>
      <c r="H308" s="194"/>
      <c r="I308" s="194"/>
      <c r="K308" s="122">
        <v>1</v>
      </c>
      <c r="R308" s="123"/>
      <c r="T308" s="124"/>
      <c r="AA308" s="125"/>
      <c r="AT308" s="121" t="s">
        <v>146</v>
      </c>
      <c r="AU308" s="121" t="s">
        <v>94</v>
      </c>
      <c r="AV308" s="121" t="s">
        <v>94</v>
      </c>
      <c r="AW308" s="121" t="s">
        <v>104</v>
      </c>
      <c r="AX308" s="121" t="s">
        <v>69</v>
      </c>
      <c r="AY308" s="121" t="s">
        <v>140</v>
      </c>
    </row>
    <row r="309" spans="2:64" s="6" customFormat="1" ht="18.75" customHeight="1" x14ac:dyDescent="0.3">
      <c r="B309" s="120"/>
      <c r="C309" s="156"/>
      <c r="E309" s="121"/>
      <c r="F309" s="193" t="s">
        <v>786</v>
      </c>
      <c r="G309" s="194"/>
      <c r="H309" s="194"/>
      <c r="I309" s="194"/>
      <c r="K309" s="122">
        <v>1</v>
      </c>
      <c r="R309" s="123"/>
      <c r="T309" s="124"/>
      <c r="AA309" s="125"/>
      <c r="AT309" s="121" t="s">
        <v>146</v>
      </c>
      <c r="AU309" s="121" t="s">
        <v>94</v>
      </c>
      <c r="AV309" s="121" t="s">
        <v>94</v>
      </c>
      <c r="AW309" s="121" t="s">
        <v>104</v>
      </c>
      <c r="AX309" s="121" t="s">
        <v>69</v>
      </c>
      <c r="AY309" s="121" t="s">
        <v>140</v>
      </c>
    </row>
    <row r="310" spans="2:64" s="6" customFormat="1" ht="18.75" customHeight="1" x14ac:dyDescent="0.3">
      <c r="B310" s="126"/>
      <c r="C310" s="156"/>
      <c r="E310" s="127"/>
      <c r="F310" s="198" t="s">
        <v>147</v>
      </c>
      <c r="G310" s="199"/>
      <c r="H310" s="199"/>
      <c r="I310" s="199"/>
      <c r="K310" s="128">
        <v>2</v>
      </c>
      <c r="R310" s="129"/>
      <c r="T310" s="130"/>
      <c r="AA310" s="131"/>
      <c r="AT310" s="127" t="s">
        <v>146</v>
      </c>
      <c r="AU310" s="127" t="s">
        <v>94</v>
      </c>
      <c r="AV310" s="127" t="s">
        <v>145</v>
      </c>
      <c r="AW310" s="127" t="s">
        <v>104</v>
      </c>
      <c r="AX310" s="127" t="s">
        <v>18</v>
      </c>
      <c r="AY310" s="127" t="s">
        <v>140</v>
      </c>
    </row>
    <row r="311" spans="2:64" s="6" customFormat="1" ht="15.75" customHeight="1" x14ac:dyDescent="0.3">
      <c r="B311" s="19"/>
      <c r="C311" s="112" t="s">
        <v>824</v>
      </c>
      <c r="D311" s="112" t="s">
        <v>141</v>
      </c>
      <c r="E311" s="113" t="s">
        <v>825</v>
      </c>
      <c r="F311" s="197" t="s">
        <v>826</v>
      </c>
      <c r="G311" s="196"/>
      <c r="H311" s="196"/>
      <c r="I311" s="196"/>
      <c r="J311" s="114" t="s">
        <v>326</v>
      </c>
      <c r="K311" s="115">
        <v>1</v>
      </c>
      <c r="L311" s="195"/>
      <c r="M311" s="196"/>
      <c r="N311" s="195">
        <f>ROUND($L$311*$K$311,2)</f>
        <v>0</v>
      </c>
      <c r="O311" s="196"/>
      <c r="P311" s="196"/>
      <c r="Q311" s="196"/>
      <c r="R311" s="20"/>
      <c r="T311" s="116"/>
      <c r="U311" s="25" t="s">
        <v>34</v>
      </c>
      <c r="V311" s="117">
        <v>0.45500000000000002</v>
      </c>
      <c r="W311" s="117">
        <f>$V$332*$K$332</f>
        <v>0</v>
      </c>
      <c r="X311" s="117">
        <v>0</v>
      </c>
      <c r="Y311" s="117">
        <f>$X$332*$K$332</f>
        <v>0</v>
      </c>
      <c r="Z311" s="117">
        <v>9.5100000000000004E-2</v>
      </c>
      <c r="AA311" s="118">
        <f>$Z$332*$K$332</f>
        <v>0</v>
      </c>
      <c r="AR311" s="6" t="s">
        <v>190</v>
      </c>
      <c r="AT311" s="6" t="s">
        <v>141</v>
      </c>
      <c r="AU311" s="6" t="s">
        <v>94</v>
      </c>
      <c r="AY311" s="6" t="s">
        <v>140</v>
      </c>
      <c r="BE311" s="119">
        <f>IF($U$332="základní",$N$332,0)</f>
        <v>0</v>
      </c>
      <c r="BF311" s="119">
        <f>IF($U$332="snížená",$N$332,0)</f>
        <v>0</v>
      </c>
      <c r="BG311" s="119">
        <f>IF($U$332="zákl. přenesená",$N$332,0)</f>
        <v>0</v>
      </c>
      <c r="BH311" s="119">
        <f>IF($U$332="sníž. přenesená",$N$332,0)</f>
        <v>0</v>
      </c>
      <c r="BI311" s="119">
        <f>IF($U$332="nulová",$N$332,0)</f>
        <v>0</v>
      </c>
      <c r="BJ311" s="6" t="s">
        <v>18</v>
      </c>
      <c r="BK311" s="119">
        <f>ROUND($L$332*$K$332,2)</f>
        <v>0</v>
      </c>
      <c r="BL311" s="6" t="s">
        <v>190</v>
      </c>
    </row>
    <row r="312" spans="2:64" s="6" customFormat="1" ht="18.75" customHeight="1" x14ac:dyDescent="0.3">
      <c r="B312" s="120"/>
      <c r="E312" s="121"/>
      <c r="F312" s="193" t="s">
        <v>827</v>
      </c>
      <c r="G312" s="194"/>
      <c r="H312" s="194"/>
      <c r="I312" s="194"/>
      <c r="K312" s="122">
        <v>1</v>
      </c>
      <c r="R312" s="123"/>
      <c r="T312" s="124"/>
      <c r="AA312" s="125"/>
      <c r="AT312" s="121" t="s">
        <v>146</v>
      </c>
      <c r="AU312" s="121" t="s">
        <v>94</v>
      </c>
      <c r="AV312" s="121" t="s">
        <v>94</v>
      </c>
      <c r="AW312" s="121" t="s">
        <v>104</v>
      </c>
      <c r="AX312" s="121" t="s">
        <v>69</v>
      </c>
      <c r="AY312" s="121" t="s">
        <v>140</v>
      </c>
    </row>
    <row r="313" spans="2:64" s="6" customFormat="1" ht="18.75" customHeight="1" x14ac:dyDescent="0.3">
      <c r="B313" s="126"/>
      <c r="E313" s="127"/>
      <c r="F313" s="198" t="s">
        <v>147</v>
      </c>
      <c r="G313" s="199"/>
      <c r="H313" s="199"/>
      <c r="I313" s="199"/>
      <c r="K313" s="128">
        <v>1</v>
      </c>
      <c r="R313" s="129"/>
      <c r="T313" s="130"/>
      <c r="AA313" s="131"/>
      <c r="AT313" s="127" t="s">
        <v>146</v>
      </c>
      <c r="AU313" s="127" t="s">
        <v>94</v>
      </c>
      <c r="AV313" s="127" t="s">
        <v>145</v>
      </c>
      <c r="AW313" s="127" t="s">
        <v>104</v>
      </c>
      <c r="AX313" s="127" t="s">
        <v>18</v>
      </c>
      <c r="AY313" s="127" t="s">
        <v>140</v>
      </c>
    </row>
    <row r="314" spans="2:64" s="6" customFormat="1" ht="15.75" customHeight="1" x14ac:dyDescent="0.3">
      <c r="B314" s="19"/>
      <c r="C314" s="112" t="s">
        <v>828</v>
      </c>
      <c r="D314" s="112" t="s">
        <v>141</v>
      </c>
      <c r="E314" s="113" t="s">
        <v>829</v>
      </c>
      <c r="F314" s="197" t="s">
        <v>830</v>
      </c>
      <c r="G314" s="196"/>
      <c r="H314" s="196"/>
      <c r="I314" s="196"/>
      <c r="J314" s="114" t="s">
        <v>326</v>
      </c>
      <c r="K314" s="115">
        <v>2</v>
      </c>
      <c r="L314" s="195"/>
      <c r="M314" s="196"/>
      <c r="N314" s="195">
        <f>ROUND($L$314*$K$314,2)</f>
        <v>0</v>
      </c>
      <c r="O314" s="196"/>
      <c r="P314" s="196"/>
      <c r="Q314" s="196"/>
      <c r="R314" s="20"/>
      <c r="T314" s="116"/>
      <c r="U314" s="25" t="s">
        <v>34</v>
      </c>
      <c r="V314" s="117">
        <v>0.69299999999999995</v>
      </c>
      <c r="W314" s="117">
        <f>$V$335*$K$335</f>
        <v>1.206</v>
      </c>
      <c r="X314" s="117">
        <v>0</v>
      </c>
      <c r="Y314" s="117">
        <f>$X$335*$K$335</f>
        <v>1.3999999999999999E-4</v>
      </c>
      <c r="Z314" s="117">
        <v>8.7999999999999995E-2</v>
      </c>
      <c r="AA314" s="118">
        <f>$Z$335*$K$335</f>
        <v>0</v>
      </c>
      <c r="AR314" s="6" t="s">
        <v>190</v>
      </c>
      <c r="AT314" s="6" t="s">
        <v>141</v>
      </c>
      <c r="AU314" s="6" t="s">
        <v>94</v>
      </c>
      <c r="AY314" s="6" t="s">
        <v>140</v>
      </c>
      <c r="BE314" s="119">
        <f>IF($U$335="základní",$N$335,0)</f>
        <v>0</v>
      </c>
      <c r="BF314" s="119">
        <f>IF($U$335="snížená",$N$335,0)</f>
        <v>0</v>
      </c>
      <c r="BG314" s="119">
        <f>IF($U$335="zákl. přenesená",$N$335,0)</f>
        <v>0</v>
      </c>
      <c r="BH314" s="119">
        <f>IF($U$335="sníž. přenesená",$N$335,0)</f>
        <v>0</v>
      </c>
      <c r="BI314" s="119">
        <f>IF($U$335="nulová",$N$335,0)</f>
        <v>0</v>
      </c>
      <c r="BJ314" s="6" t="s">
        <v>18</v>
      </c>
      <c r="BK314" s="119">
        <f>ROUND($L$335*$K$335,2)</f>
        <v>0</v>
      </c>
      <c r="BL314" s="6" t="s">
        <v>190</v>
      </c>
    </row>
    <row r="315" spans="2:64" s="6" customFormat="1" ht="18.75" customHeight="1" x14ac:dyDescent="0.3">
      <c r="B315" s="120"/>
      <c r="E315" s="121"/>
      <c r="F315" s="193" t="s">
        <v>831</v>
      </c>
      <c r="G315" s="194"/>
      <c r="H315" s="194"/>
      <c r="I315" s="194"/>
      <c r="K315" s="122">
        <v>2</v>
      </c>
      <c r="R315" s="123"/>
      <c r="T315" s="124"/>
      <c r="AA315" s="125"/>
      <c r="AT315" s="121" t="s">
        <v>146</v>
      </c>
      <c r="AU315" s="121" t="s">
        <v>94</v>
      </c>
      <c r="AV315" s="121" t="s">
        <v>94</v>
      </c>
      <c r="AW315" s="121" t="s">
        <v>104</v>
      </c>
      <c r="AX315" s="121" t="s">
        <v>69</v>
      </c>
      <c r="AY315" s="121" t="s">
        <v>140</v>
      </c>
    </row>
    <row r="316" spans="2:64" s="6" customFormat="1" ht="18.75" customHeight="1" x14ac:dyDescent="0.3">
      <c r="B316" s="126"/>
      <c r="E316" s="127"/>
      <c r="F316" s="198" t="s">
        <v>147</v>
      </c>
      <c r="G316" s="199"/>
      <c r="H316" s="199"/>
      <c r="I316" s="199"/>
      <c r="K316" s="128">
        <v>2</v>
      </c>
      <c r="R316" s="129"/>
      <c r="T316" s="130"/>
      <c r="AA316" s="131"/>
      <c r="AT316" s="127" t="s">
        <v>146</v>
      </c>
      <c r="AU316" s="127" t="s">
        <v>94</v>
      </c>
      <c r="AV316" s="127" t="s">
        <v>145</v>
      </c>
      <c r="AW316" s="127" t="s">
        <v>104</v>
      </c>
      <c r="AX316" s="127" t="s">
        <v>18</v>
      </c>
      <c r="AY316" s="127" t="s">
        <v>140</v>
      </c>
    </row>
    <row r="317" spans="2:64" s="6" customFormat="1" ht="15.75" customHeight="1" x14ac:dyDescent="0.3">
      <c r="B317" s="19"/>
      <c r="C317" s="112" t="s">
        <v>832</v>
      </c>
      <c r="D317" s="112" t="s">
        <v>141</v>
      </c>
      <c r="E317" s="113" t="s">
        <v>833</v>
      </c>
      <c r="F317" s="197" t="s">
        <v>834</v>
      </c>
      <c r="G317" s="196"/>
      <c r="H317" s="196"/>
      <c r="I317" s="196"/>
      <c r="J317" s="114" t="s">
        <v>326</v>
      </c>
      <c r="K317" s="115">
        <v>9</v>
      </c>
      <c r="L317" s="195"/>
      <c r="M317" s="196"/>
      <c r="N317" s="195">
        <f>ROUND($L$317*$K$317,2)</f>
        <v>0</v>
      </c>
      <c r="O317" s="196"/>
      <c r="P317" s="196"/>
      <c r="Q317" s="196"/>
      <c r="R317" s="20"/>
      <c r="T317" s="116"/>
      <c r="U317" s="25" t="s">
        <v>34</v>
      </c>
      <c r="V317" s="117">
        <v>0.44500000000000001</v>
      </c>
      <c r="W317" s="117">
        <f>$V$338*$K$338</f>
        <v>0</v>
      </c>
      <c r="X317" s="117">
        <v>0</v>
      </c>
      <c r="Y317" s="117">
        <f>$X$338*$K$338</f>
        <v>0</v>
      </c>
      <c r="Z317" s="117">
        <v>1.7600000000000001E-3</v>
      </c>
      <c r="AA317" s="118">
        <f>$Z$338*$K$338</f>
        <v>0</v>
      </c>
      <c r="AR317" s="6" t="s">
        <v>190</v>
      </c>
      <c r="AT317" s="6" t="s">
        <v>141</v>
      </c>
      <c r="AU317" s="6" t="s">
        <v>94</v>
      </c>
      <c r="AY317" s="6" t="s">
        <v>140</v>
      </c>
      <c r="BE317" s="119">
        <f>IF($U$338="základní",$N$338,0)</f>
        <v>0</v>
      </c>
      <c r="BF317" s="119">
        <f>IF($U$338="snížená",$N$338,0)</f>
        <v>0</v>
      </c>
      <c r="BG317" s="119">
        <f>IF($U$338="zákl. přenesená",$N$338,0)</f>
        <v>0</v>
      </c>
      <c r="BH317" s="119">
        <f>IF($U$338="sníž. přenesená",$N$338,0)</f>
        <v>0</v>
      </c>
      <c r="BI317" s="119">
        <f>IF($U$338="nulová",$N$338,0)</f>
        <v>0</v>
      </c>
      <c r="BJ317" s="6" t="s">
        <v>18</v>
      </c>
      <c r="BK317" s="119">
        <f>ROUND($L$338*$K$338,2)</f>
        <v>0</v>
      </c>
      <c r="BL317" s="6" t="s">
        <v>190</v>
      </c>
    </row>
    <row r="318" spans="2:64" s="6" customFormat="1" ht="18.75" customHeight="1" x14ac:dyDescent="0.3">
      <c r="B318" s="120"/>
      <c r="E318" s="121"/>
      <c r="F318" s="193">
        <v>9</v>
      </c>
      <c r="G318" s="194"/>
      <c r="H318" s="194"/>
      <c r="I318" s="194"/>
      <c r="K318" s="122">
        <v>9</v>
      </c>
      <c r="R318" s="123"/>
      <c r="T318" s="124"/>
      <c r="AA318" s="125"/>
      <c r="AT318" s="121" t="s">
        <v>146</v>
      </c>
      <c r="AU318" s="121" t="s">
        <v>94</v>
      </c>
      <c r="AV318" s="121" t="s">
        <v>94</v>
      </c>
      <c r="AW318" s="121" t="s">
        <v>104</v>
      </c>
      <c r="AX318" s="121" t="s">
        <v>69</v>
      </c>
      <c r="AY318" s="121" t="s">
        <v>140</v>
      </c>
    </row>
    <row r="319" spans="2:64" s="6" customFormat="1" ht="18.75" customHeight="1" x14ac:dyDescent="0.3">
      <c r="B319" s="126"/>
      <c r="E319" s="127"/>
      <c r="F319" s="198" t="s">
        <v>147</v>
      </c>
      <c r="G319" s="199"/>
      <c r="H319" s="199"/>
      <c r="I319" s="199"/>
      <c r="K319" s="128">
        <v>9</v>
      </c>
      <c r="R319" s="129"/>
      <c r="T319" s="130"/>
      <c r="AA319" s="131"/>
      <c r="AT319" s="127" t="s">
        <v>146</v>
      </c>
      <c r="AU319" s="127" t="s">
        <v>94</v>
      </c>
      <c r="AV319" s="127" t="s">
        <v>145</v>
      </c>
      <c r="AW319" s="127" t="s">
        <v>104</v>
      </c>
      <c r="AX319" s="127" t="s">
        <v>18</v>
      </c>
      <c r="AY319" s="127" t="s">
        <v>140</v>
      </c>
    </row>
    <row r="320" spans="2:64" s="6" customFormat="1" ht="27" customHeight="1" x14ac:dyDescent="0.3">
      <c r="B320" s="19"/>
      <c r="C320" s="154">
        <v>69</v>
      </c>
      <c r="D320" s="112" t="s">
        <v>141</v>
      </c>
      <c r="E320" s="113" t="s">
        <v>329</v>
      </c>
      <c r="F320" s="197" t="s">
        <v>330</v>
      </c>
      <c r="G320" s="196"/>
      <c r="H320" s="196"/>
      <c r="I320" s="196"/>
      <c r="J320" s="114" t="s">
        <v>267</v>
      </c>
      <c r="K320" s="115">
        <v>363.22199999999998</v>
      </c>
      <c r="L320" s="195"/>
      <c r="M320" s="196"/>
      <c r="N320" s="195">
        <f>ROUND($L$320*$K$320,2)</f>
        <v>0</v>
      </c>
      <c r="O320" s="196"/>
      <c r="P320" s="196"/>
      <c r="Q320" s="196"/>
      <c r="R320" s="20"/>
      <c r="T320" s="116"/>
      <c r="U320" s="25" t="s">
        <v>34</v>
      </c>
      <c r="V320" s="117">
        <v>0</v>
      </c>
      <c r="W320" s="117">
        <f>$V$320*$K$320</f>
        <v>0</v>
      </c>
      <c r="X320" s="117">
        <v>0</v>
      </c>
      <c r="Y320" s="117">
        <f>$X$320*$K$320</f>
        <v>0</v>
      </c>
      <c r="Z320" s="117">
        <v>0</v>
      </c>
      <c r="AA320" s="118">
        <f>$Z$320*$K$320</f>
        <v>0</v>
      </c>
      <c r="AR320" s="6" t="s">
        <v>190</v>
      </c>
      <c r="AT320" s="6" t="s">
        <v>141</v>
      </c>
      <c r="AU320" s="6" t="s">
        <v>94</v>
      </c>
      <c r="AY320" s="6" t="s">
        <v>140</v>
      </c>
      <c r="BE320" s="119">
        <f>IF($U$320="základní",$N$320,0)</f>
        <v>0</v>
      </c>
      <c r="BF320" s="119">
        <f>IF($U$320="snížená",$N$320,0)</f>
        <v>0</v>
      </c>
      <c r="BG320" s="119">
        <f>IF($U$320="zákl. přenesená",$N$320,0)</f>
        <v>0</v>
      </c>
      <c r="BH320" s="119">
        <f>IF($U$320="sníž. přenesená",$N$320,0)</f>
        <v>0</v>
      </c>
      <c r="BI320" s="119">
        <f>IF($U$320="nulová",$N$320,0)</f>
        <v>0</v>
      </c>
      <c r="BJ320" s="6" t="s">
        <v>18</v>
      </c>
      <c r="BK320" s="119">
        <f>ROUND($L$320*$K$320,2)</f>
        <v>0</v>
      </c>
      <c r="BL320" s="6" t="s">
        <v>190</v>
      </c>
    </row>
    <row r="321" spans="2:64" s="102" customFormat="1" ht="30.75" customHeight="1" x14ac:dyDescent="0.3">
      <c r="B321" s="103"/>
      <c r="C321" s="155"/>
      <c r="D321" s="111" t="s">
        <v>119</v>
      </c>
      <c r="E321" s="111"/>
      <c r="F321" s="111"/>
      <c r="G321" s="111"/>
      <c r="H321" s="111"/>
      <c r="I321" s="111"/>
      <c r="J321" s="111"/>
      <c r="K321" s="111"/>
      <c r="L321" s="111"/>
      <c r="M321" s="111"/>
      <c r="N321" s="201">
        <f>SUM(N322:Q340)</f>
        <v>0</v>
      </c>
      <c r="O321" s="202"/>
      <c r="P321" s="202"/>
      <c r="Q321" s="202"/>
      <c r="R321" s="106"/>
      <c r="T321" s="107"/>
      <c r="W321" s="108">
        <f>SUM($W$322:$W$340)</f>
        <v>121.6557</v>
      </c>
      <c r="Y321" s="108">
        <f>SUM($Y$322:$Y$340)</f>
        <v>1.9775615000000002</v>
      </c>
      <c r="AA321" s="109">
        <f>SUM($AA$322:$AA$340)</f>
        <v>0.197355</v>
      </c>
      <c r="AR321" s="105" t="s">
        <v>94</v>
      </c>
      <c r="AT321" s="105" t="s">
        <v>68</v>
      </c>
      <c r="AU321" s="105" t="s">
        <v>18</v>
      </c>
      <c r="AY321" s="105" t="s">
        <v>140</v>
      </c>
      <c r="BK321" s="110">
        <f>SUM($BK$322:$BK$340)</f>
        <v>0</v>
      </c>
    </row>
    <row r="322" spans="2:64" s="6" customFormat="1" ht="15.75" customHeight="1" x14ac:dyDescent="0.3">
      <c r="B322" s="19"/>
      <c r="C322" s="154">
        <v>70</v>
      </c>
      <c r="D322" s="112" t="s">
        <v>141</v>
      </c>
      <c r="E322" s="113" t="s">
        <v>331</v>
      </c>
      <c r="F322" s="197" t="s">
        <v>332</v>
      </c>
      <c r="G322" s="196"/>
      <c r="H322" s="196"/>
      <c r="I322" s="196"/>
      <c r="J322" s="114" t="s">
        <v>144</v>
      </c>
      <c r="K322" s="115">
        <v>8.85</v>
      </c>
      <c r="L322" s="195"/>
      <c r="M322" s="196"/>
      <c r="N322" s="195">
        <f>ROUND($L$322*$K$322,2)</f>
        <v>0</v>
      </c>
      <c r="O322" s="196"/>
      <c r="P322" s="196"/>
      <c r="Q322" s="196"/>
      <c r="R322" s="20"/>
      <c r="T322" s="116"/>
      <c r="U322" s="25" t="s">
        <v>34</v>
      </c>
      <c r="V322" s="117">
        <v>0.112</v>
      </c>
      <c r="W322" s="117">
        <f>$V$322*$K$322</f>
        <v>0.99119999999999997</v>
      </c>
      <c r="X322" s="117">
        <v>0</v>
      </c>
      <c r="Y322" s="117">
        <f>$X$322*$K$322</f>
        <v>0</v>
      </c>
      <c r="Z322" s="117">
        <v>2.23E-2</v>
      </c>
      <c r="AA322" s="118">
        <f>$Z$322*$K$322</f>
        <v>0.197355</v>
      </c>
      <c r="AR322" s="6" t="s">
        <v>190</v>
      </c>
      <c r="AT322" s="6" t="s">
        <v>141</v>
      </c>
      <c r="AU322" s="6" t="s">
        <v>94</v>
      </c>
      <c r="AY322" s="6" t="s">
        <v>140</v>
      </c>
      <c r="BE322" s="119">
        <f>IF($U$322="základní",$N$322,0)</f>
        <v>0</v>
      </c>
      <c r="BF322" s="119">
        <f>IF($U$322="snížená",$N$322,0)</f>
        <v>0</v>
      </c>
      <c r="BG322" s="119">
        <f>IF($U$322="zákl. přenesená",$N$322,0)</f>
        <v>0</v>
      </c>
      <c r="BH322" s="119">
        <f>IF($U$322="sníž. přenesená",$N$322,0)</f>
        <v>0</v>
      </c>
      <c r="BI322" s="119">
        <f>IF($U$322="nulová",$N$322,0)</f>
        <v>0</v>
      </c>
      <c r="BJ322" s="6" t="s">
        <v>18</v>
      </c>
      <c r="BK322" s="119">
        <f>ROUND($L$322*$K$322,2)</f>
        <v>0</v>
      </c>
      <c r="BL322" s="6" t="s">
        <v>190</v>
      </c>
    </row>
    <row r="323" spans="2:64" s="6" customFormat="1" ht="15.75" customHeight="1" x14ac:dyDescent="0.3">
      <c r="B323" s="19"/>
      <c r="C323" s="154">
        <v>71</v>
      </c>
      <c r="D323" s="112" t="s">
        <v>141</v>
      </c>
      <c r="E323" s="113" t="s">
        <v>333</v>
      </c>
      <c r="F323" s="197" t="s">
        <v>334</v>
      </c>
      <c r="G323" s="196"/>
      <c r="H323" s="196"/>
      <c r="I323" s="196"/>
      <c r="J323" s="114" t="s">
        <v>144</v>
      </c>
      <c r="K323" s="115">
        <v>53.85</v>
      </c>
      <c r="L323" s="195"/>
      <c r="M323" s="196"/>
      <c r="N323" s="195">
        <f>ROUND($L$323*$K$323,2)</f>
        <v>0</v>
      </c>
      <c r="O323" s="196"/>
      <c r="P323" s="196"/>
      <c r="Q323" s="196"/>
      <c r="R323" s="20"/>
      <c r="T323" s="116"/>
      <c r="U323" s="25" t="s">
        <v>34</v>
      </c>
      <c r="V323" s="117">
        <v>1.1619999999999999</v>
      </c>
      <c r="W323" s="117">
        <f>$V$323*$K$323</f>
        <v>62.573699999999995</v>
      </c>
      <c r="X323" s="117">
        <v>1.865E-2</v>
      </c>
      <c r="Y323" s="117">
        <f>$X$323*$K$323</f>
        <v>1.0043025000000001</v>
      </c>
      <c r="Z323" s="117">
        <v>0</v>
      </c>
      <c r="AA323" s="118">
        <f>$Z$323*$K$323</f>
        <v>0</v>
      </c>
      <c r="AR323" s="6" t="s">
        <v>190</v>
      </c>
      <c r="AT323" s="6" t="s">
        <v>141</v>
      </c>
      <c r="AU323" s="6" t="s">
        <v>94</v>
      </c>
      <c r="AY323" s="6" t="s">
        <v>140</v>
      </c>
      <c r="BE323" s="119">
        <f>IF($U$323="základní",$N$323,0)</f>
        <v>0</v>
      </c>
      <c r="BF323" s="119">
        <f>IF($U$323="snížená",$N$323,0)</f>
        <v>0</v>
      </c>
      <c r="BG323" s="119">
        <f>IF($U$323="zákl. přenesená",$N$323,0)</f>
        <v>0</v>
      </c>
      <c r="BH323" s="119">
        <f>IF($U$323="sníž. přenesená",$N$323,0)</f>
        <v>0</v>
      </c>
      <c r="BI323" s="119">
        <f>IF($U$323="nulová",$N$323,0)</f>
        <v>0</v>
      </c>
      <c r="BJ323" s="6" t="s">
        <v>18</v>
      </c>
      <c r="BK323" s="119">
        <f>ROUND($L$323*$K$323,2)</f>
        <v>0</v>
      </c>
      <c r="BL323" s="6" t="s">
        <v>190</v>
      </c>
    </row>
    <row r="324" spans="2:64" s="6" customFormat="1" ht="32.25" customHeight="1" x14ac:dyDescent="0.3">
      <c r="B324" s="120"/>
      <c r="C324" s="156"/>
      <c r="E324" s="121"/>
      <c r="F324" s="193" t="s">
        <v>837</v>
      </c>
      <c r="G324" s="194"/>
      <c r="H324" s="194"/>
      <c r="I324" s="194"/>
      <c r="K324" s="122">
        <v>26.1</v>
      </c>
      <c r="R324" s="123"/>
      <c r="T324" s="124"/>
      <c r="AA324" s="125"/>
      <c r="AT324" s="121" t="s">
        <v>146</v>
      </c>
      <c r="AU324" s="121" t="s">
        <v>94</v>
      </c>
      <c r="AV324" s="121" t="s">
        <v>94</v>
      </c>
      <c r="AW324" s="121" t="s">
        <v>104</v>
      </c>
      <c r="AX324" s="121" t="s">
        <v>69</v>
      </c>
      <c r="AY324" s="121" t="s">
        <v>140</v>
      </c>
    </row>
    <row r="325" spans="2:64" s="6" customFormat="1" ht="32.25" customHeight="1" x14ac:dyDescent="0.3">
      <c r="B325" s="120"/>
      <c r="C325" s="156"/>
      <c r="E325" s="121"/>
      <c r="F325" s="193" t="s">
        <v>838</v>
      </c>
      <c r="G325" s="194"/>
      <c r="H325" s="194"/>
      <c r="I325" s="194"/>
      <c r="K325" s="122">
        <v>27.75</v>
      </c>
      <c r="R325" s="123"/>
      <c r="T325" s="124"/>
      <c r="AA325" s="125"/>
      <c r="AT325" s="121" t="s">
        <v>146</v>
      </c>
      <c r="AU325" s="121" t="s">
        <v>94</v>
      </c>
      <c r="AV325" s="121" t="s">
        <v>94</v>
      </c>
      <c r="AW325" s="121" t="s">
        <v>104</v>
      </c>
      <c r="AX325" s="121" t="s">
        <v>69</v>
      </c>
      <c r="AY325" s="121" t="s">
        <v>140</v>
      </c>
    </row>
    <row r="326" spans="2:64" s="6" customFormat="1" ht="18.75" customHeight="1" x14ac:dyDescent="0.3">
      <c r="B326" s="126"/>
      <c r="C326" s="156"/>
      <c r="E326" s="127"/>
      <c r="F326" s="198" t="s">
        <v>147</v>
      </c>
      <c r="G326" s="199"/>
      <c r="H326" s="199"/>
      <c r="I326" s="199"/>
      <c r="K326" s="128">
        <v>53.85</v>
      </c>
      <c r="R326" s="129"/>
      <c r="T326" s="130"/>
      <c r="AA326" s="131"/>
      <c r="AT326" s="127" t="s">
        <v>146</v>
      </c>
      <c r="AU326" s="127" t="s">
        <v>94</v>
      </c>
      <c r="AV326" s="127" t="s">
        <v>145</v>
      </c>
      <c r="AW326" s="127" t="s">
        <v>104</v>
      </c>
      <c r="AX326" s="127" t="s">
        <v>18</v>
      </c>
      <c r="AY326" s="127" t="s">
        <v>140</v>
      </c>
    </row>
    <row r="327" spans="2:64" s="6" customFormat="1" ht="27" customHeight="1" x14ac:dyDescent="0.3">
      <c r="B327" s="19"/>
      <c r="C327" s="154">
        <v>72</v>
      </c>
      <c r="D327" s="112" t="s">
        <v>141</v>
      </c>
      <c r="E327" s="113" t="s">
        <v>335</v>
      </c>
      <c r="F327" s="197" t="s">
        <v>336</v>
      </c>
      <c r="G327" s="196"/>
      <c r="H327" s="196"/>
      <c r="I327" s="196"/>
      <c r="J327" s="114" t="s">
        <v>214</v>
      </c>
      <c r="K327" s="115">
        <v>28.5</v>
      </c>
      <c r="L327" s="195"/>
      <c r="M327" s="196"/>
      <c r="N327" s="195">
        <f>ROUND($L$327*$K$327,2)</f>
        <v>0</v>
      </c>
      <c r="O327" s="196"/>
      <c r="P327" s="196"/>
      <c r="Q327" s="196"/>
      <c r="R327" s="20"/>
      <c r="T327" s="116"/>
      <c r="U327" s="25" t="s">
        <v>34</v>
      </c>
      <c r="V327" s="117">
        <v>1.1240000000000001</v>
      </c>
      <c r="W327" s="117">
        <f>$V$327*$K$327</f>
        <v>32.034000000000006</v>
      </c>
      <c r="X327" s="117">
        <v>1.7059999999999999E-2</v>
      </c>
      <c r="Y327" s="117">
        <f>$X$327*$K$327</f>
        <v>0.48620999999999998</v>
      </c>
      <c r="Z327" s="117">
        <v>0</v>
      </c>
      <c r="AA327" s="118">
        <f>$Z$327*$K$327</f>
        <v>0</v>
      </c>
      <c r="AR327" s="6" t="s">
        <v>190</v>
      </c>
      <c r="AT327" s="6" t="s">
        <v>141</v>
      </c>
      <c r="AU327" s="6" t="s">
        <v>94</v>
      </c>
      <c r="AY327" s="6" t="s">
        <v>140</v>
      </c>
      <c r="BE327" s="119">
        <f>IF($U$327="základní",$N$327,0)</f>
        <v>0</v>
      </c>
      <c r="BF327" s="119">
        <f>IF($U$327="snížená",$N$327,0)</f>
        <v>0</v>
      </c>
      <c r="BG327" s="119">
        <f>IF($U$327="zákl. přenesená",$N$327,0)</f>
        <v>0</v>
      </c>
      <c r="BH327" s="119">
        <f>IF($U$327="sníž. přenesená",$N$327,0)</f>
        <v>0</v>
      </c>
      <c r="BI327" s="119">
        <f>IF($U$327="nulová",$N$327,0)</f>
        <v>0</v>
      </c>
      <c r="BJ327" s="6" t="s">
        <v>18</v>
      </c>
      <c r="BK327" s="119">
        <f>ROUND($L$327*$K$327,2)</f>
        <v>0</v>
      </c>
      <c r="BL327" s="6" t="s">
        <v>190</v>
      </c>
    </row>
    <row r="328" spans="2:64" s="6" customFormat="1" ht="32.25" customHeight="1" x14ac:dyDescent="0.3">
      <c r="B328" s="120"/>
      <c r="C328" s="156"/>
      <c r="E328" s="121"/>
      <c r="F328" s="193" t="s">
        <v>839</v>
      </c>
      <c r="G328" s="194"/>
      <c r="H328" s="194"/>
      <c r="I328" s="194"/>
      <c r="K328" s="122">
        <v>14.25</v>
      </c>
      <c r="R328" s="123"/>
      <c r="T328" s="124"/>
      <c r="AA328" s="125"/>
      <c r="AT328" s="121" t="s">
        <v>146</v>
      </c>
      <c r="AU328" s="121" t="s">
        <v>94</v>
      </c>
      <c r="AV328" s="121" t="s">
        <v>94</v>
      </c>
      <c r="AW328" s="121" t="s">
        <v>104</v>
      </c>
      <c r="AX328" s="121" t="s">
        <v>69</v>
      </c>
      <c r="AY328" s="121" t="s">
        <v>140</v>
      </c>
    </row>
    <row r="329" spans="2:64" s="6" customFormat="1" ht="32.25" customHeight="1" x14ac:dyDescent="0.3">
      <c r="B329" s="120"/>
      <c r="C329" s="156"/>
      <c r="E329" s="121"/>
      <c r="F329" s="193" t="s">
        <v>840</v>
      </c>
      <c r="G329" s="194"/>
      <c r="H329" s="194"/>
      <c r="I329" s="194"/>
      <c r="K329" s="122">
        <v>14.25</v>
      </c>
      <c r="R329" s="123"/>
      <c r="T329" s="124"/>
      <c r="AA329" s="125"/>
      <c r="AT329" s="121" t="s">
        <v>146</v>
      </c>
      <c r="AU329" s="121" t="s">
        <v>94</v>
      </c>
      <c r="AV329" s="121" t="s">
        <v>94</v>
      </c>
      <c r="AW329" s="121" t="s">
        <v>104</v>
      </c>
      <c r="AX329" s="121" t="s">
        <v>69</v>
      </c>
      <c r="AY329" s="121" t="s">
        <v>140</v>
      </c>
    </row>
    <row r="330" spans="2:64" s="6" customFormat="1" ht="18.75" customHeight="1" x14ac:dyDescent="0.3">
      <c r="B330" s="126"/>
      <c r="C330" s="156"/>
      <c r="E330" s="127"/>
      <c r="F330" s="198" t="s">
        <v>147</v>
      </c>
      <c r="G330" s="199"/>
      <c r="H330" s="199"/>
      <c r="I330" s="199"/>
      <c r="K330" s="128">
        <v>28.5</v>
      </c>
      <c r="R330" s="129"/>
      <c r="T330" s="130"/>
      <c r="AA330" s="131"/>
      <c r="AT330" s="127" t="s">
        <v>146</v>
      </c>
      <c r="AU330" s="127" t="s">
        <v>94</v>
      </c>
      <c r="AV330" s="127" t="s">
        <v>145</v>
      </c>
      <c r="AW330" s="127" t="s">
        <v>104</v>
      </c>
      <c r="AX330" s="127" t="s">
        <v>18</v>
      </c>
      <c r="AY330" s="127" t="s">
        <v>140</v>
      </c>
    </row>
    <row r="331" spans="2:64" s="6" customFormat="1" ht="27" customHeight="1" x14ac:dyDescent="0.3">
      <c r="B331" s="19"/>
      <c r="C331" s="154">
        <v>73</v>
      </c>
      <c r="D331" s="112" t="s">
        <v>141</v>
      </c>
      <c r="E331" s="113" t="s">
        <v>337</v>
      </c>
      <c r="F331" s="197" t="s">
        <v>338</v>
      </c>
      <c r="G331" s="196"/>
      <c r="H331" s="196"/>
      <c r="I331" s="196"/>
      <c r="J331" s="114" t="s">
        <v>144</v>
      </c>
      <c r="K331" s="115">
        <v>17.7</v>
      </c>
      <c r="L331" s="195"/>
      <c r="M331" s="196"/>
      <c r="N331" s="195">
        <f>ROUND($L$331*$K$331,2)</f>
        <v>0</v>
      </c>
      <c r="O331" s="196"/>
      <c r="P331" s="196"/>
      <c r="Q331" s="196"/>
      <c r="R331" s="20"/>
      <c r="T331" s="116"/>
      <c r="U331" s="25" t="s">
        <v>34</v>
      </c>
      <c r="V331" s="117">
        <v>1.4039999999999999</v>
      </c>
      <c r="W331" s="117">
        <f>$V$331*$K$331</f>
        <v>24.850799999999996</v>
      </c>
      <c r="X331" s="117">
        <v>2.717E-2</v>
      </c>
      <c r="Y331" s="117">
        <f>$X$331*$K$331</f>
        <v>0.48090899999999998</v>
      </c>
      <c r="Z331" s="117">
        <v>0</v>
      </c>
      <c r="AA331" s="118">
        <f>$Z$331*$K$331</f>
        <v>0</v>
      </c>
      <c r="AR331" s="6" t="s">
        <v>190</v>
      </c>
      <c r="AT331" s="6" t="s">
        <v>141</v>
      </c>
      <c r="AU331" s="6" t="s">
        <v>94</v>
      </c>
      <c r="AY331" s="6" t="s">
        <v>140</v>
      </c>
      <c r="BE331" s="119">
        <f>IF($U$331="základní",$N$331,0)</f>
        <v>0</v>
      </c>
      <c r="BF331" s="119">
        <f>IF($U$331="snížená",$N$331,0)</f>
        <v>0</v>
      </c>
      <c r="BG331" s="119">
        <f>IF($U$331="zákl. přenesená",$N$331,0)</f>
        <v>0</v>
      </c>
      <c r="BH331" s="119">
        <f>IF($U$331="sníž. přenesená",$N$331,0)</f>
        <v>0</v>
      </c>
      <c r="BI331" s="119">
        <f>IF($U$331="nulová",$N$331,0)</f>
        <v>0</v>
      </c>
      <c r="BJ331" s="6" t="s">
        <v>18</v>
      </c>
      <c r="BK331" s="119">
        <f>ROUND($L$331*$K$331,2)</f>
        <v>0</v>
      </c>
      <c r="BL331" s="6" t="s">
        <v>190</v>
      </c>
    </row>
    <row r="332" spans="2:64" s="6" customFormat="1" ht="18.75" customHeight="1" x14ac:dyDescent="0.3">
      <c r="B332" s="120"/>
      <c r="C332" s="156"/>
      <c r="E332" s="121"/>
      <c r="F332" s="193" t="s">
        <v>339</v>
      </c>
      <c r="G332" s="194"/>
      <c r="H332" s="194"/>
      <c r="I332" s="194"/>
      <c r="K332" s="122">
        <v>8.85</v>
      </c>
      <c r="R332" s="123"/>
      <c r="T332" s="124"/>
      <c r="AA332" s="125"/>
      <c r="AT332" s="121" t="s">
        <v>146</v>
      </c>
      <c r="AU332" s="121" t="s">
        <v>94</v>
      </c>
      <c r="AV332" s="121" t="s">
        <v>94</v>
      </c>
      <c r="AW332" s="121" t="s">
        <v>104</v>
      </c>
      <c r="AX332" s="121" t="s">
        <v>69</v>
      </c>
      <c r="AY332" s="121" t="s">
        <v>140</v>
      </c>
    </row>
    <row r="333" spans="2:64" s="6" customFormat="1" ht="18.75" customHeight="1" x14ac:dyDescent="0.3">
      <c r="B333" s="120"/>
      <c r="C333" s="156"/>
      <c r="E333" s="121"/>
      <c r="F333" s="193" t="s">
        <v>340</v>
      </c>
      <c r="G333" s="194"/>
      <c r="H333" s="194"/>
      <c r="I333" s="194"/>
      <c r="K333" s="122">
        <v>8.85</v>
      </c>
      <c r="R333" s="123"/>
      <c r="T333" s="124"/>
      <c r="AA333" s="125"/>
      <c r="AT333" s="121" t="s">
        <v>146</v>
      </c>
      <c r="AU333" s="121" t="s">
        <v>94</v>
      </c>
      <c r="AV333" s="121" t="s">
        <v>94</v>
      </c>
      <c r="AW333" s="121" t="s">
        <v>104</v>
      </c>
      <c r="AX333" s="121" t="s">
        <v>69</v>
      </c>
      <c r="AY333" s="121" t="s">
        <v>140</v>
      </c>
    </row>
    <row r="334" spans="2:64" s="6" customFormat="1" ht="18.75" customHeight="1" x14ac:dyDescent="0.3">
      <c r="B334" s="126"/>
      <c r="C334" s="156"/>
      <c r="E334" s="127"/>
      <c r="F334" s="198" t="s">
        <v>147</v>
      </c>
      <c r="G334" s="199"/>
      <c r="H334" s="199"/>
      <c r="I334" s="199"/>
      <c r="K334" s="128">
        <v>17.7</v>
      </c>
      <c r="R334" s="129"/>
      <c r="T334" s="130"/>
      <c r="AA334" s="131"/>
      <c r="AT334" s="127" t="s">
        <v>146</v>
      </c>
      <c r="AU334" s="127" t="s">
        <v>94</v>
      </c>
      <c r="AV334" s="127" t="s">
        <v>145</v>
      </c>
      <c r="AW334" s="127" t="s">
        <v>104</v>
      </c>
      <c r="AX334" s="127" t="s">
        <v>18</v>
      </c>
      <c r="AY334" s="127" t="s">
        <v>140</v>
      </c>
    </row>
    <row r="335" spans="2:64" s="6" customFormat="1" ht="27" customHeight="1" x14ac:dyDescent="0.3">
      <c r="B335" s="19"/>
      <c r="C335" s="154">
        <v>74</v>
      </c>
      <c r="D335" s="112" t="s">
        <v>141</v>
      </c>
      <c r="E335" s="113" t="s">
        <v>341</v>
      </c>
      <c r="F335" s="197" t="s">
        <v>342</v>
      </c>
      <c r="G335" s="196"/>
      <c r="H335" s="196"/>
      <c r="I335" s="196"/>
      <c r="J335" s="114" t="s">
        <v>177</v>
      </c>
      <c r="K335" s="115">
        <v>2</v>
      </c>
      <c r="L335" s="195"/>
      <c r="M335" s="196"/>
      <c r="N335" s="195">
        <f>ROUND($L$335*$K$335,2)</f>
        <v>0</v>
      </c>
      <c r="O335" s="196"/>
      <c r="P335" s="196"/>
      <c r="Q335" s="196"/>
      <c r="R335" s="20"/>
      <c r="T335" s="116"/>
      <c r="U335" s="25" t="s">
        <v>34</v>
      </c>
      <c r="V335" s="117">
        <v>0.60299999999999998</v>
      </c>
      <c r="W335" s="117">
        <f>$V$335*$K$335</f>
        <v>1.206</v>
      </c>
      <c r="X335" s="117">
        <v>6.9999999999999994E-5</v>
      </c>
      <c r="Y335" s="117">
        <f>$X$335*$K$335</f>
        <v>1.3999999999999999E-4</v>
      </c>
      <c r="Z335" s="117">
        <v>0</v>
      </c>
      <c r="AA335" s="118">
        <f>$Z$335*$K$335</f>
        <v>0</v>
      </c>
      <c r="AR335" s="6" t="s">
        <v>190</v>
      </c>
      <c r="AT335" s="6" t="s">
        <v>141</v>
      </c>
      <c r="AU335" s="6" t="s">
        <v>94</v>
      </c>
      <c r="AY335" s="6" t="s">
        <v>140</v>
      </c>
      <c r="BE335" s="119">
        <f>IF($U$335="základní",$N$335,0)</f>
        <v>0</v>
      </c>
      <c r="BF335" s="119">
        <f>IF($U$335="snížená",$N$335,0)</f>
        <v>0</v>
      </c>
      <c r="BG335" s="119">
        <f>IF($U$335="zákl. přenesená",$N$335,0)</f>
        <v>0</v>
      </c>
      <c r="BH335" s="119">
        <f>IF($U$335="sníž. přenesená",$N$335,0)</f>
        <v>0</v>
      </c>
      <c r="BI335" s="119">
        <f>IF($U$335="nulová",$N$335,0)</f>
        <v>0</v>
      </c>
      <c r="BJ335" s="6" t="s">
        <v>18</v>
      </c>
      <c r="BK335" s="119">
        <f>ROUND($L$335*$K$335,2)</f>
        <v>0</v>
      </c>
      <c r="BL335" s="6" t="s">
        <v>190</v>
      </c>
    </row>
    <row r="336" spans="2:64" s="6" customFormat="1" ht="18.75" customHeight="1" x14ac:dyDescent="0.3">
      <c r="B336" s="120"/>
      <c r="C336" s="156"/>
      <c r="E336" s="121"/>
      <c r="F336" s="193" t="s">
        <v>784</v>
      </c>
      <c r="G336" s="194"/>
      <c r="H336" s="194"/>
      <c r="I336" s="194"/>
      <c r="K336" s="122">
        <v>1</v>
      </c>
      <c r="R336" s="123"/>
      <c r="T336" s="124"/>
      <c r="AA336" s="125"/>
      <c r="AT336" s="121" t="s">
        <v>146</v>
      </c>
      <c r="AU336" s="121" t="s">
        <v>94</v>
      </c>
      <c r="AV336" s="121" t="s">
        <v>94</v>
      </c>
      <c r="AW336" s="121" t="s">
        <v>104</v>
      </c>
      <c r="AX336" s="121" t="s">
        <v>69</v>
      </c>
      <c r="AY336" s="121" t="s">
        <v>140</v>
      </c>
    </row>
    <row r="337" spans="2:64" s="6" customFormat="1" ht="18.75" customHeight="1" x14ac:dyDescent="0.3">
      <c r="B337" s="120"/>
      <c r="C337" s="156"/>
      <c r="E337" s="121"/>
      <c r="F337" s="193" t="s">
        <v>785</v>
      </c>
      <c r="G337" s="194"/>
      <c r="H337" s="194"/>
      <c r="I337" s="194"/>
      <c r="K337" s="122">
        <v>1</v>
      </c>
      <c r="R337" s="123"/>
      <c r="T337" s="124"/>
      <c r="AA337" s="125"/>
      <c r="AT337" s="121" t="s">
        <v>146</v>
      </c>
      <c r="AU337" s="121" t="s">
        <v>94</v>
      </c>
      <c r="AV337" s="121" t="s">
        <v>94</v>
      </c>
      <c r="AW337" s="121" t="s">
        <v>104</v>
      </c>
      <c r="AX337" s="121" t="s">
        <v>69</v>
      </c>
      <c r="AY337" s="121" t="s">
        <v>140</v>
      </c>
    </row>
    <row r="338" spans="2:64" s="6" customFormat="1" ht="18.75" customHeight="1" x14ac:dyDescent="0.3">
      <c r="B338" s="126"/>
      <c r="C338" s="156"/>
      <c r="E338" s="127"/>
      <c r="F338" s="198" t="s">
        <v>147</v>
      </c>
      <c r="G338" s="199"/>
      <c r="H338" s="199"/>
      <c r="I338" s="199"/>
      <c r="K338" s="128">
        <v>2</v>
      </c>
      <c r="R338" s="129"/>
      <c r="T338" s="130"/>
      <c r="AA338" s="131"/>
      <c r="AT338" s="127" t="s">
        <v>146</v>
      </c>
      <c r="AU338" s="127" t="s">
        <v>94</v>
      </c>
      <c r="AV338" s="127" t="s">
        <v>145</v>
      </c>
      <c r="AW338" s="127" t="s">
        <v>104</v>
      </c>
      <c r="AX338" s="127" t="s">
        <v>18</v>
      </c>
      <c r="AY338" s="127" t="s">
        <v>140</v>
      </c>
    </row>
    <row r="339" spans="2:64" s="6" customFormat="1" ht="15.75" customHeight="1" x14ac:dyDescent="0.3">
      <c r="B339" s="19"/>
      <c r="C339" s="157">
        <v>75</v>
      </c>
      <c r="D339" s="132" t="s">
        <v>256</v>
      </c>
      <c r="E339" s="133" t="s">
        <v>343</v>
      </c>
      <c r="F339" s="206" t="s">
        <v>344</v>
      </c>
      <c r="G339" s="207"/>
      <c r="H339" s="207"/>
      <c r="I339" s="207"/>
      <c r="J339" s="134" t="s">
        <v>177</v>
      </c>
      <c r="K339" s="135">
        <v>2</v>
      </c>
      <c r="L339" s="200"/>
      <c r="M339" s="207"/>
      <c r="N339" s="200">
        <f>ROUND($L$339*$K$339,2)</f>
        <v>0</v>
      </c>
      <c r="O339" s="196"/>
      <c r="P339" s="196"/>
      <c r="Q339" s="196"/>
      <c r="R339" s="20"/>
      <c r="T339" s="116"/>
      <c r="U339" s="25" t="s">
        <v>34</v>
      </c>
      <c r="V339" s="117">
        <v>0</v>
      </c>
      <c r="W339" s="117">
        <f>$V$339*$K$339</f>
        <v>0</v>
      </c>
      <c r="X339" s="117">
        <v>3.0000000000000001E-3</v>
      </c>
      <c r="Y339" s="117">
        <f>$X$339*$K$339</f>
        <v>6.0000000000000001E-3</v>
      </c>
      <c r="Z339" s="117">
        <v>0</v>
      </c>
      <c r="AA339" s="118">
        <f>$Z$339*$K$339</f>
        <v>0</v>
      </c>
      <c r="AR339" s="6" t="s">
        <v>237</v>
      </c>
      <c r="AT339" s="6" t="s">
        <v>256</v>
      </c>
      <c r="AU339" s="6" t="s">
        <v>94</v>
      </c>
      <c r="AY339" s="6" t="s">
        <v>140</v>
      </c>
      <c r="BE339" s="119">
        <f>IF($U$339="základní",$N$339,0)</f>
        <v>0</v>
      </c>
      <c r="BF339" s="119">
        <f>IF($U$339="snížená",$N$339,0)</f>
        <v>0</v>
      </c>
      <c r="BG339" s="119">
        <f>IF($U$339="zákl. přenesená",$N$339,0)</f>
        <v>0</v>
      </c>
      <c r="BH339" s="119">
        <f>IF($U$339="sníž. přenesená",$N$339,0)</f>
        <v>0</v>
      </c>
      <c r="BI339" s="119">
        <f>IF($U$339="nulová",$N$339,0)</f>
        <v>0</v>
      </c>
      <c r="BJ339" s="6" t="s">
        <v>18</v>
      </c>
      <c r="BK339" s="119">
        <f>ROUND($L$339*$K$339,2)</f>
        <v>0</v>
      </c>
      <c r="BL339" s="6" t="s">
        <v>190</v>
      </c>
    </row>
    <row r="340" spans="2:64" s="6" customFormat="1" ht="27" customHeight="1" x14ac:dyDescent="0.3">
      <c r="B340" s="19"/>
      <c r="C340" s="154">
        <v>76</v>
      </c>
      <c r="D340" s="112" t="s">
        <v>141</v>
      </c>
      <c r="E340" s="113" t="s">
        <v>345</v>
      </c>
      <c r="F340" s="197" t="s">
        <v>346</v>
      </c>
      <c r="G340" s="196"/>
      <c r="H340" s="196"/>
      <c r="I340" s="196"/>
      <c r="J340" s="114" t="s">
        <v>267</v>
      </c>
      <c r="K340" s="115">
        <v>870.80700000000002</v>
      </c>
      <c r="L340" s="195"/>
      <c r="M340" s="196"/>
      <c r="N340" s="195">
        <f>ROUND($L$340*$K$340,2)</f>
        <v>0</v>
      </c>
      <c r="O340" s="196"/>
      <c r="P340" s="196"/>
      <c r="Q340" s="196"/>
      <c r="R340" s="20"/>
      <c r="T340" s="116"/>
      <c r="U340" s="25" t="s">
        <v>34</v>
      </c>
      <c r="V340" s="117">
        <v>0</v>
      </c>
      <c r="W340" s="117">
        <f>$V$340*$K$340</f>
        <v>0</v>
      </c>
      <c r="X340" s="117">
        <v>0</v>
      </c>
      <c r="Y340" s="117">
        <f>$X$340*$K$340</f>
        <v>0</v>
      </c>
      <c r="Z340" s="117">
        <v>0</v>
      </c>
      <c r="AA340" s="118">
        <f>$Z$340*$K$340</f>
        <v>0</v>
      </c>
      <c r="AR340" s="6" t="s">
        <v>190</v>
      </c>
      <c r="AT340" s="6" t="s">
        <v>141</v>
      </c>
      <c r="AU340" s="6" t="s">
        <v>94</v>
      </c>
      <c r="AY340" s="6" t="s">
        <v>140</v>
      </c>
      <c r="BE340" s="119">
        <f>IF($U$340="základní",$N$340,0)</f>
        <v>0</v>
      </c>
      <c r="BF340" s="119">
        <f>IF($U$340="snížená",$N$340,0)</f>
        <v>0</v>
      </c>
      <c r="BG340" s="119">
        <f>IF($U$340="zákl. přenesená",$N$340,0)</f>
        <v>0</v>
      </c>
      <c r="BH340" s="119">
        <f>IF($U$340="sníž. přenesená",$N$340,0)</f>
        <v>0</v>
      </c>
      <c r="BI340" s="119">
        <f>IF($U$340="nulová",$N$340,0)</f>
        <v>0</v>
      </c>
      <c r="BJ340" s="6" t="s">
        <v>18</v>
      </c>
      <c r="BK340" s="119">
        <f>ROUND($L$340*$K$340,2)</f>
        <v>0</v>
      </c>
      <c r="BL340" s="6" t="s">
        <v>190</v>
      </c>
    </row>
    <row r="341" spans="2:64" s="102" customFormat="1" ht="30.75" customHeight="1" x14ac:dyDescent="0.3">
      <c r="B341" s="103"/>
      <c r="C341" s="155"/>
      <c r="D341" s="111" t="s">
        <v>120</v>
      </c>
      <c r="E341" s="111"/>
      <c r="F341" s="111"/>
      <c r="G341" s="111"/>
      <c r="H341" s="111"/>
      <c r="I341" s="111"/>
      <c r="J341" s="111"/>
      <c r="K341" s="111"/>
      <c r="L341" s="111"/>
      <c r="M341" s="111"/>
      <c r="N341" s="201">
        <f>SUM(N342:Q366)</f>
        <v>0</v>
      </c>
      <c r="O341" s="202"/>
      <c r="P341" s="202"/>
      <c r="Q341" s="202"/>
      <c r="R341" s="106"/>
      <c r="T341" s="107"/>
      <c r="W341" s="108">
        <f>SUM($W$342:$W$366)</f>
        <v>45.204280000000011</v>
      </c>
      <c r="Y341" s="108">
        <f>SUM($Y$342:$Y$366)</f>
        <v>1.2281987999999999</v>
      </c>
      <c r="AA341" s="109">
        <f>SUM($AA$342:$AA$366)</f>
        <v>0.93800120000000009</v>
      </c>
      <c r="AR341" s="105" t="s">
        <v>94</v>
      </c>
      <c r="AT341" s="105" t="s">
        <v>68</v>
      </c>
      <c r="AU341" s="105" t="s">
        <v>18</v>
      </c>
      <c r="AY341" s="105" t="s">
        <v>140</v>
      </c>
      <c r="BK341" s="110">
        <f>SUM($BK$342:$BK$366)</f>
        <v>0</v>
      </c>
    </row>
    <row r="342" spans="2:64" s="6" customFormat="1" ht="27" customHeight="1" x14ac:dyDescent="0.3">
      <c r="B342" s="19"/>
      <c r="C342" s="154">
        <v>77</v>
      </c>
      <c r="D342" s="112" t="s">
        <v>141</v>
      </c>
      <c r="E342" s="113" t="s">
        <v>347</v>
      </c>
      <c r="F342" s="197" t="s">
        <v>348</v>
      </c>
      <c r="G342" s="196"/>
      <c r="H342" s="196"/>
      <c r="I342" s="196"/>
      <c r="J342" s="114" t="s">
        <v>214</v>
      </c>
      <c r="K342" s="115">
        <v>7.5</v>
      </c>
      <c r="L342" s="195"/>
      <c r="M342" s="196"/>
      <c r="N342" s="195">
        <f>ROUND($L$342*$K$342,2)</f>
        <v>0</v>
      </c>
      <c r="O342" s="196"/>
      <c r="P342" s="196"/>
      <c r="Q342" s="196"/>
      <c r="R342" s="20"/>
      <c r="T342" s="116"/>
      <c r="U342" s="25" t="s">
        <v>34</v>
      </c>
      <c r="V342" s="117">
        <v>0.19</v>
      </c>
      <c r="W342" s="117">
        <f>$V$342*$K$342</f>
        <v>1.425</v>
      </c>
      <c r="X342" s="117">
        <v>4.6000000000000001E-4</v>
      </c>
      <c r="Y342" s="117">
        <f>$X$342*$K$342</f>
        <v>3.4499999999999999E-3</v>
      </c>
      <c r="Z342" s="117">
        <v>0</v>
      </c>
      <c r="AA342" s="118">
        <f>$Z$342*$K$342</f>
        <v>0</v>
      </c>
      <c r="AR342" s="6" t="s">
        <v>190</v>
      </c>
      <c r="AT342" s="6" t="s">
        <v>141</v>
      </c>
      <c r="AU342" s="6" t="s">
        <v>94</v>
      </c>
      <c r="AY342" s="6" t="s">
        <v>140</v>
      </c>
      <c r="BE342" s="119">
        <f>IF($U$342="základní",$N$342,0)</f>
        <v>0</v>
      </c>
      <c r="BF342" s="119">
        <f>IF($U$342="snížená",$N$342,0)</f>
        <v>0</v>
      </c>
      <c r="BG342" s="119">
        <f>IF($U$342="zákl. přenesená",$N$342,0)</f>
        <v>0</v>
      </c>
      <c r="BH342" s="119">
        <f>IF($U$342="sníž. přenesená",$N$342,0)</f>
        <v>0</v>
      </c>
      <c r="BI342" s="119">
        <f>IF($U$342="nulová",$N$342,0)</f>
        <v>0</v>
      </c>
      <c r="BJ342" s="6" t="s">
        <v>18</v>
      </c>
      <c r="BK342" s="119">
        <f>ROUND($L$342*$K$342,2)</f>
        <v>0</v>
      </c>
      <c r="BL342" s="6" t="s">
        <v>190</v>
      </c>
    </row>
    <row r="343" spans="2:64" s="6" customFormat="1" ht="15.75" customHeight="1" x14ac:dyDescent="0.3">
      <c r="B343" s="19"/>
      <c r="C343" s="157">
        <v>78</v>
      </c>
      <c r="D343" s="132" t="s">
        <v>256</v>
      </c>
      <c r="E343" s="133" t="s">
        <v>349</v>
      </c>
      <c r="F343" s="206" t="s">
        <v>350</v>
      </c>
      <c r="G343" s="207"/>
      <c r="H343" s="207"/>
      <c r="I343" s="207"/>
      <c r="J343" s="134" t="s">
        <v>177</v>
      </c>
      <c r="K343" s="135">
        <v>25</v>
      </c>
      <c r="L343" s="200"/>
      <c r="M343" s="207"/>
      <c r="N343" s="200">
        <f>ROUND($L$343*$K$343,2)</f>
        <v>0</v>
      </c>
      <c r="O343" s="196"/>
      <c r="P343" s="196"/>
      <c r="Q343" s="196"/>
      <c r="R343" s="20"/>
      <c r="T343" s="116"/>
      <c r="U343" s="25" t="s">
        <v>34</v>
      </c>
      <c r="V343" s="117">
        <v>0</v>
      </c>
      <c r="W343" s="117">
        <f>$V$343*$K$343</f>
        <v>0</v>
      </c>
      <c r="X343" s="117">
        <v>3.6000000000000002E-4</v>
      </c>
      <c r="Y343" s="117">
        <f>$X$343*$K$343</f>
        <v>9.0000000000000011E-3</v>
      </c>
      <c r="Z343" s="117">
        <v>0</v>
      </c>
      <c r="AA343" s="118">
        <f>$Z$343*$K$343</f>
        <v>0</v>
      </c>
      <c r="AR343" s="6" t="s">
        <v>237</v>
      </c>
      <c r="AT343" s="6" t="s">
        <v>256</v>
      </c>
      <c r="AU343" s="6" t="s">
        <v>94</v>
      </c>
      <c r="AY343" s="6" t="s">
        <v>140</v>
      </c>
      <c r="BE343" s="119">
        <f>IF($U$343="základní",$N$343,0)</f>
        <v>0</v>
      </c>
      <c r="BF343" s="119">
        <f>IF($U$343="snížená",$N$343,0)</f>
        <v>0</v>
      </c>
      <c r="BG343" s="119">
        <f>IF($U$343="zákl. přenesená",$N$343,0)</f>
        <v>0</v>
      </c>
      <c r="BH343" s="119">
        <f>IF($U$343="sníž. přenesená",$N$343,0)</f>
        <v>0</v>
      </c>
      <c r="BI343" s="119">
        <f>IF($U$343="nulová",$N$343,0)</f>
        <v>0</v>
      </c>
      <c r="BJ343" s="6" t="s">
        <v>18</v>
      </c>
      <c r="BK343" s="119">
        <f>ROUND($L$343*$K$343,2)</f>
        <v>0</v>
      </c>
      <c r="BL343" s="6" t="s">
        <v>190</v>
      </c>
    </row>
    <row r="344" spans="2:64" s="6" customFormat="1" ht="27" customHeight="1" x14ac:dyDescent="0.3">
      <c r="B344" s="19"/>
      <c r="C344" s="154">
        <v>79</v>
      </c>
      <c r="D344" s="112" t="s">
        <v>141</v>
      </c>
      <c r="E344" s="113" t="s">
        <v>351</v>
      </c>
      <c r="F344" s="197" t="s">
        <v>352</v>
      </c>
      <c r="G344" s="196"/>
      <c r="H344" s="196"/>
      <c r="I344" s="196"/>
      <c r="J344" s="114" t="s">
        <v>144</v>
      </c>
      <c r="K344" s="115">
        <v>34.46</v>
      </c>
      <c r="L344" s="195"/>
      <c r="M344" s="196"/>
      <c r="N344" s="195">
        <f>ROUND($L$344*$K$344,2)</f>
        <v>0</v>
      </c>
      <c r="O344" s="196"/>
      <c r="P344" s="196"/>
      <c r="Q344" s="196"/>
      <c r="R344" s="20"/>
      <c r="T344" s="116"/>
      <c r="U344" s="25" t="s">
        <v>34</v>
      </c>
      <c r="V344" s="117">
        <v>0.68500000000000005</v>
      </c>
      <c r="W344" s="117">
        <f>$V$344*$K$344</f>
        <v>23.605100000000004</v>
      </c>
      <c r="X344" s="117">
        <v>4.2199999999999998E-3</v>
      </c>
      <c r="Y344" s="117">
        <f>$X$344*$K$344</f>
        <v>0.1454212</v>
      </c>
      <c r="Z344" s="117">
        <v>0</v>
      </c>
      <c r="AA344" s="118">
        <f>$Z$344*$K$344</f>
        <v>0</v>
      </c>
      <c r="AR344" s="6" t="s">
        <v>190</v>
      </c>
      <c r="AT344" s="6" t="s">
        <v>141</v>
      </c>
      <c r="AU344" s="6" t="s">
        <v>94</v>
      </c>
      <c r="AY344" s="6" t="s">
        <v>140</v>
      </c>
      <c r="BE344" s="119">
        <f>IF($U$344="základní",$N$344,0)</f>
        <v>0</v>
      </c>
      <c r="BF344" s="119">
        <f>IF($U$344="snížená",$N$344,0)</f>
        <v>0</v>
      </c>
      <c r="BG344" s="119">
        <f>IF($U$344="zákl. přenesená",$N$344,0)</f>
        <v>0</v>
      </c>
      <c r="BH344" s="119">
        <f>IF($U$344="sníž. přenesená",$N$344,0)</f>
        <v>0</v>
      </c>
      <c r="BI344" s="119">
        <f>IF($U$344="nulová",$N$344,0)</f>
        <v>0</v>
      </c>
      <c r="BJ344" s="6" t="s">
        <v>18</v>
      </c>
      <c r="BK344" s="119">
        <f>ROUND($L$344*$K$344,2)</f>
        <v>0</v>
      </c>
      <c r="BL344" s="6" t="s">
        <v>190</v>
      </c>
    </row>
    <row r="345" spans="2:64" s="6" customFormat="1" ht="32.25" customHeight="1" x14ac:dyDescent="0.3">
      <c r="B345" s="120"/>
      <c r="C345" s="156"/>
      <c r="E345" s="121"/>
      <c r="F345" s="193" t="s">
        <v>841</v>
      </c>
      <c r="G345" s="194"/>
      <c r="H345" s="194"/>
      <c r="I345" s="194"/>
      <c r="K345" s="122">
        <v>8.1</v>
      </c>
      <c r="R345" s="123"/>
      <c r="T345" s="124"/>
      <c r="AA345" s="125"/>
      <c r="AT345" s="121" t="s">
        <v>146</v>
      </c>
      <c r="AU345" s="121" t="s">
        <v>94</v>
      </c>
      <c r="AV345" s="121" t="s">
        <v>94</v>
      </c>
      <c r="AW345" s="121" t="s">
        <v>104</v>
      </c>
      <c r="AX345" s="121" t="s">
        <v>69</v>
      </c>
      <c r="AY345" s="121" t="s">
        <v>140</v>
      </c>
    </row>
    <row r="346" spans="2:64" s="6" customFormat="1" ht="18.75" customHeight="1" x14ac:dyDescent="0.3">
      <c r="B346" s="120"/>
      <c r="E346" s="121"/>
      <c r="F346" s="193" t="s">
        <v>810</v>
      </c>
      <c r="G346" s="194"/>
      <c r="H346" s="194"/>
      <c r="I346" s="194"/>
      <c r="K346" s="122">
        <v>18</v>
      </c>
      <c r="R346" s="123"/>
      <c r="T346" s="124"/>
      <c r="AA346" s="125"/>
      <c r="AT346" s="121" t="s">
        <v>146</v>
      </c>
      <c r="AU346" s="121" t="s">
        <v>94</v>
      </c>
      <c r="AV346" s="121" t="s">
        <v>94</v>
      </c>
      <c r="AW346" s="121" t="s">
        <v>104</v>
      </c>
      <c r="AX346" s="121" t="s">
        <v>69</v>
      </c>
      <c r="AY346" s="121" t="s">
        <v>140</v>
      </c>
    </row>
    <row r="347" spans="2:64" s="6" customFormat="1" ht="32.25" customHeight="1" x14ac:dyDescent="0.3">
      <c r="B347" s="120"/>
      <c r="C347" s="156"/>
      <c r="E347" s="121"/>
      <c r="F347" s="193" t="s">
        <v>842</v>
      </c>
      <c r="G347" s="194"/>
      <c r="H347" s="194"/>
      <c r="I347" s="194"/>
      <c r="K347" s="122">
        <v>8.36</v>
      </c>
      <c r="R347" s="123"/>
      <c r="T347" s="124"/>
      <c r="AA347" s="125"/>
      <c r="AT347" s="121" t="s">
        <v>146</v>
      </c>
      <c r="AU347" s="121" t="s">
        <v>94</v>
      </c>
      <c r="AV347" s="121" t="s">
        <v>94</v>
      </c>
      <c r="AW347" s="121" t="s">
        <v>104</v>
      </c>
      <c r="AX347" s="121" t="s">
        <v>69</v>
      </c>
      <c r="AY347" s="121" t="s">
        <v>140</v>
      </c>
    </row>
    <row r="348" spans="2:64" s="6" customFormat="1" ht="18.75" customHeight="1" x14ac:dyDescent="0.3">
      <c r="B348" s="126"/>
      <c r="C348" s="156"/>
      <c r="E348" s="127"/>
      <c r="F348" s="198" t="s">
        <v>147</v>
      </c>
      <c r="G348" s="199"/>
      <c r="H348" s="199"/>
      <c r="I348" s="199"/>
      <c r="K348" s="128">
        <v>34.46</v>
      </c>
      <c r="R348" s="129"/>
      <c r="T348" s="130"/>
      <c r="AA348" s="131"/>
      <c r="AT348" s="127" t="s">
        <v>146</v>
      </c>
      <c r="AU348" s="127" t="s">
        <v>94</v>
      </c>
      <c r="AV348" s="127" t="s">
        <v>145</v>
      </c>
      <c r="AW348" s="127" t="s">
        <v>104</v>
      </c>
      <c r="AX348" s="127" t="s">
        <v>18</v>
      </c>
      <c r="AY348" s="127" t="s">
        <v>140</v>
      </c>
    </row>
    <row r="349" spans="2:64" s="6" customFormat="1" ht="15.75" customHeight="1" x14ac:dyDescent="0.3">
      <c r="B349" s="19"/>
      <c r="C349" s="157">
        <v>80</v>
      </c>
      <c r="D349" s="132" t="s">
        <v>256</v>
      </c>
      <c r="E349" s="133" t="s">
        <v>353</v>
      </c>
      <c r="F349" s="206" t="s">
        <v>354</v>
      </c>
      <c r="G349" s="207"/>
      <c r="H349" s="207"/>
      <c r="I349" s="207"/>
      <c r="J349" s="134" t="s">
        <v>144</v>
      </c>
      <c r="K349" s="135">
        <v>37.905999999999999</v>
      </c>
      <c r="L349" s="200"/>
      <c r="M349" s="207"/>
      <c r="N349" s="200">
        <f>ROUND($L$349*$K$349,2)</f>
        <v>0</v>
      </c>
      <c r="O349" s="196"/>
      <c r="P349" s="196"/>
      <c r="Q349" s="196"/>
      <c r="R349" s="20"/>
      <c r="T349" s="116"/>
      <c r="U349" s="25" t="s">
        <v>34</v>
      </c>
      <c r="V349" s="117">
        <v>0</v>
      </c>
      <c r="W349" s="117">
        <f>$V$349*$K$349</f>
        <v>0</v>
      </c>
      <c r="X349" s="117">
        <v>2.0199999999999999E-2</v>
      </c>
      <c r="Y349" s="117">
        <f>$X$349*$K$349</f>
        <v>0.76570119999999997</v>
      </c>
      <c r="Z349" s="117">
        <v>0</v>
      </c>
      <c r="AA349" s="118">
        <f>$Z$349*$K$349</f>
        <v>0</v>
      </c>
      <c r="AR349" s="6" t="s">
        <v>237</v>
      </c>
      <c r="AT349" s="6" t="s">
        <v>256</v>
      </c>
      <c r="AU349" s="6" t="s">
        <v>94</v>
      </c>
      <c r="AY349" s="6" t="s">
        <v>140</v>
      </c>
      <c r="BE349" s="119">
        <f>IF($U$349="základní",$N$349,0)</f>
        <v>0</v>
      </c>
      <c r="BF349" s="119">
        <f>IF($U$349="snížená",$N$349,0)</f>
        <v>0</v>
      </c>
      <c r="BG349" s="119">
        <f>IF($U$349="zákl. přenesená",$N$349,0)</f>
        <v>0</v>
      </c>
      <c r="BH349" s="119">
        <f>IF($U$349="sníž. přenesená",$N$349,0)</f>
        <v>0</v>
      </c>
      <c r="BI349" s="119">
        <f>IF($U$349="nulová",$N$349,0)</f>
        <v>0</v>
      </c>
      <c r="BJ349" s="6" t="s">
        <v>18</v>
      </c>
      <c r="BK349" s="119">
        <f>ROUND($L$349*$K$349,2)</f>
        <v>0</v>
      </c>
      <c r="BL349" s="6" t="s">
        <v>190</v>
      </c>
    </row>
    <row r="350" spans="2:64" s="6" customFormat="1" ht="15.75" customHeight="1" x14ac:dyDescent="0.3">
      <c r="B350" s="19"/>
      <c r="C350" s="154">
        <v>81</v>
      </c>
      <c r="D350" s="112" t="s">
        <v>141</v>
      </c>
      <c r="E350" s="113" t="s">
        <v>355</v>
      </c>
      <c r="F350" s="197" t="s">
        <v>356</v>
      </c>
      <c r="G350" s="196"/>
      <c r="H350" s="196"/>
      <c r="I350" s="196"/>
      <c r="J350" s="114" t="s">
        <v>144</v>
      </c>
      <c r="K350" s="115">
        <v>34.46</v>
      </c>
      <c r="L350" s="195"/>
      <c r="M350" s="196"/>
      <c r="N350" s="195">
        <f>ROUND($L$350*$K$350,2)</f>
        <v>0</v>
      </c>
      <c r="O350" s="196"/>
      <c r="P350" s="196"/>
      <c r="Q350" s="196"/>
      <c r="R350" s="20"/>
      <c r="T350" s="116"/>
      <c r="U350" s="25" t="s">
        <v>34</v>
      </c>
      <c r="V350" s="117">
        <v>0.23899999999999999</v>
      </c>
      <c r="W350" s="117">
        <f>$V$350*$K$350</f>
        <v>8.2359399999999994</v>
      </c>
      <c r="X350" s="117">
        <v>0</v>
      </c>
      <c r="Y350" s="117">
        <f>$X$350*$K$350</f>
        <v>0</v>
      </c>
      <c r="Z350" s="117">
        <v>2.7220000000000001E-2</v>
      </c>
      <c r="AA350" s="118">
        <f>$Z$350*$K$350</f>
        <v>0.93800120000000009</v>
      </c>
      <c r="AR350" s="6" t="s">
        <v>190</v>
      </c>
      <c r="AT350" s="6" t="s">
        <v>141</v>
      </c>
      <c r="AU350" s="6" t="s">
        <v>94</v>
      </c>
      <c r="AY350" s="6" t="s">
        <v>140</v>
      </c>
      <c r="BE350" s="119">
        <f>IF($U$350="základní",$N$350,0)</f>
        <v>0</v>
      </c>
      <c r="BF350" s="119">
        <f>IF($U$350="snížená",$N$350,0)</f>
        <v>0</v>
      </c>
      <c r="BG350" s="119">
        <f>IF($U$350="zákl. přenesená",$N$350,0)</f>
        <v>0</v>
      </c>
      <c r="BH350" s="119">
        <f>IF($U$350="sníž. přenesená",$N$350,0)</f>
        <v>0</v>
      </c>
      <c r="BI350" s="119">
        <f>IF($U$350="nulová",$N$350,0)</f>
        <v>0</v>
      </c>
      <c r="BJ350" s="6" t="s">
        <v>18</v>
      </c>
      <c r="BK350" s="119">
        <f>ROUND($L$350*$K$350,2)</f>
        <v>0</v>
      </c>
      <c r="BL350" s="6" t="s">
        <v>190</v>
      </c>
    </row>
    <row r="351" spans="2:64" s="6" customFormat="1" ht="32.25" customHeight="1" x14ac:dyDescent="0.3">
      <c r="B351" s="120"/>
      <c r="C351" s="156"/>
      <c r="E351" s="121"/>
      <c r="F351" s="193" t="s">
        <v>843</v>
      </c>
      <c r="G351" s="194"/>
      <c r="H351" s="194"/>
      <c r="I351" s="194"/>
      <c r="K351" s="122">
        <v>8.1</v>
      </c>
      <c r="R351" s="123"/>
      <c r="T351" s="124"/>
      <c r="AA351" s="125"/>
      <c r="AT351" s="121" t="s">
        <v>146</v>
      </c>
      <c r="AU351" s="121" t="s">
        <v>94</v>
      </c>
      <c r="AV351" s="121" t="s">
        <v>94</v>
      </c>
      <c r="AW351" s="121" t="s">
        <v>104</v>
      </c>
      <c r="AX351" s="121" t="s">
        <v>69</v>
      </c>
      <c r="AY351" s="121" t="s">
        <v>140</v>
      </c>
    </row>
    <row r="352" spans="2:64" s="6" customFormat="1" ht="18.75" customHeight="1" x14ac:dyDescent="0.3">
      <c r="B352" s="120"/>
      <c r="E352" s="121"/>
      <c r="F352" s="193" t="s">
        <v>810</v>
      </c>
      <c r="G352" s="194"/>
      <c r="H352" s="194"/>
      <c r="I352" s="194"/>
      <c r="K352" s="122">
        <v>18</v>
      </c>
      <c r="R352" s="123"/>
      <c r="T352" s="124"/>
      <c r="AA352" s="125"/>
      <c r="AT352" s="121" t="s">
        <v>146</v>
      </c>
      <c r="AU352" s="121" t="s">
        <v>94</v>
      </c>
      <c r="AV352" s="121" t="s">
        <v>94</v>
      </c>
      <c r="AW352" s="121" t="s">
        <v>104</v>
      </c>
      <c r="AX352" s="121" t="s">
        <v>69</v>
      </c>
      <c r="AY352" s="121" t="s">
        <v>140</v>
      </c>
    </row>
    <row r="353" spans="2:64" s="6" customFormat="1" ht="32.25" customHeight="1" x14ac:dyDescent="0.3">
      <c r="B353" s="120"/>
      <c r="C353" s="156"/>
      <c r="E353" s="121"/>
      <c r="F353" s="193" t="s">
        <v>842</v>
      </c>
      <c r="G353" s="194"/>
      <c r="H353" s="194"/>
      <c r="I353" s="194"/>
      <c r="K353" s="122">
        <v>8.36</v>
      </c>
      <c r="R353" s="123"/>
      <c r="T353" s="124"/>
      <c r="AA353" s="125"/>
      <c r="AT353" s="121" t="s">
        <v>146</v>
      </c>
      <c r="AU353" s="121" t="s">
        <v>94</v>
      </c>
      <c r="AV353" s="121" t="s">
        <v>94</v>
      </c>
      <c r="AW353" s="121" t="s">
        <v>104</v>
      </c>
      <c r="AX353" s="121" t="s">
        <v>69</v>
      </c>
      <c r="AY353" s="121" t="s">
        <v>140</v>
      </c>
    </row>
    <row r="354" spans="2:64" s="6" customFormat="1" ht="18.75" customHeight="1" x14ac:dyDescent="0.3">
      <c r="B354" s="126"/>
      <c r="C354" s="156"/>
      <c r="E354" s="127"/>
      <c r="F354" s="198" t="s">
        <v>147</v>
      </c>
      <c r="G354" s="199"/>
      <c r="H354" s="199"/>
      <c r="I354" s="199"/>
      <c r="K354" s="128">
        <v>34.46</v>
      </c>
      <c r="R354" s="129"/>
      <c r="T354" s="130"/>
      <c r="AA354" s="131"/>
      <c r="AT354" s="127" t="s">
        <v>146</v>
      </c>
      <c r="AU354" s="127" t="s">
        <v>94</v>
      </c>
      <c r="AV354" s="127" t="s">
        <v>145</v>
      </c>
      <c r="AW354" s="127" t="s">
        <v>104</v>
      </c>
      <c r="AX354" s="127" t="s">
        <v>18</v>
      </c>
      <c r="AY354" s="127" t="s">
        <v>140</v>
      </c>
    </row>
    <row r="355" spans="2:64" s="6" customFormat="1" ht="27" customHeight="1" x14ac:dyDescent="0.3">
      <c r="B355" s="19"/>
      <c r="C355" s="154">
        <v>82</v>
      </c>
      <c r="D355" s="112" t="s">
        <v>141</v>
      </c>
      <c r="E355" s="113" t="s">
        <v>357</v>
      </c>
      <c r="F355" s="197" t="s">
        <v>358</v>
      </c>
      <c r="G355" s="196"/>
      <c r="H355" s="196"/>
      <c r="I355" s="196"/>
      <c r="J355" s="114" t="s">
        <v>144</v>
      </c>
      <c r="K355" s="115">
        <v>2.8</v>
      </c>
      <c r="L355" s="195"/>
      <c r="M355" s="196"/>
      <c r="N355" s="195">
        <f>ROUND($L$355*$K$355,2)</f>
        <v>0</v>
      </c>
      <c r="O355" s="196"/>
      <c r="P355" s="196"/>
      <c r="Q355" s="196"/>
      <c r="R355" s="20"/>
      <c r="T355" s="116"/>
      <c r="U355" s="25" t="s">
        <v>34</v>
      </c>
      <c r="V355" s="117">
        <v>0.03</v>
      </c>
      <c r="W355" s="117">
        <f>$V$355*$K$355</f>
        <v>8.3999999999999991E-2</v>
      </c>
      <c r="X355" s="117">
        <v>0</v>
      </c>
      <c r="Y355" s="117">
        <f>$X$355*$K$355</f>
        <v>0</v>
      </c>
      <c r="Z355" s="117">
        <v>0</v>
      </c>
      <c r="AA355" s="118">
        <f>$Z$355*$K$355</f>
        <v>0</v>
      </c>
      <c r="AR355" s="6" t="s">
        <v>190</v>
      </c>
      <c r="AT355" s="6" t="s">
        <v>141</v>
      </c>
      <c r="AU355" s="6" t="s">
        <v>94</v>
      </c>
      <c r="AY355" s="6" t="s">
        <v>140</v>
      </c>
      <c r="BE355" s="119">
        <f>IF($U$355="základní",$N$355,0)</f>
        <v>0</v>
      </c>
      <c r="BF355" s="119">
        <f>IF($U$355="snížená",$N$355,0)</f>
        <v>0</v>
      </c>
      <c r="BG355" s="119">
        <f>IF($U$355="zákl. přenesená",$N$355,0)</f>
        <v>0</v>
      </c>
      <c r="BH355" s="119">
        <f>IF($U$355="sníž. přenesená",$N$355,0)</f>
        <v>0</v>
      </c>
      <c r="BI355" s="119">
        <f>IF($U$355="nulová",$N$355,0)</f>
        <v>0</v>
      </c>
      <c r="BJ355" s="6" t="s">
        <v>18</v>
      </c>
      <c r="BK355" s="119">
        <f>ROUND($L$355*$K$355,2)</f>
        <v>0</v>
      </c>
      <c r="BL355" s="6" t="s">
        <v>190</v>
      </c>
    </row>
    <row r="356" spans="2:64" s="6" customFormat="1" ht="18.75" customHeight="1" x14ac:dyDescent="0.3">
      <c r="B356" s="120"/>
      <c r="C356" s="156"/>
      <c r="E356" s="121"/>
      <c r="F356" s="193" t="s">
        <v>844</v>
      </c>
      <c r="G356" s="194"/>
      <c r="H356" s="194"/>
      <c r="I356" s="194"/>
      <c r="K356" s="122">
        <v>1.4</v>
      </c>
      <c r="R356" s="123"/>
      <c r="T356" s="124"/>
      <c r="AA356" s="125"/>
      <c r="AT356" s="121" t="s">
        <v>146</v>
      </c>
      <c r="AU356" s="121" t="s">
        <v>94</v>
      </c>
      <c r="AV356" s="121" t="s">
        <v>94</v>
      </c>
      <c r="AW356" s="121" t="s">
        <v>104</v>
      </c>
      <c r="AX356" s="121" t="s">
        <v>69</v>
      </c>
      <c r="AY356" s="121" t="s">
        <v>140</v>
      </c>
    </row>
    <row r="357" spans="2:64" s="6" customFormat="1" ht="18.75" customHeight="1" x14ac:dyDescent="0.3">
      <c r="B357" s="120"/>
      <c r="C357" s="156"/>
      <c r="E357" s="121"/>
      <c r="F357" s="193" t="s">
        <v>845</v>
      </c>
      <c r="G357" s="194"/>
      <c r="H357" s="194"/>
      <c r="I357" s="194"/>
      <c r="K357" s="122">
        <v>1.4</v>
      </c>
      <c r="R357" s="123"/>
      <c r="T357" s="124"/>
      <c r="AA357" s="125"/>
      <c r="AT357" s="121" t="s">
        <v>146</v>
      </c>
      <c r="AU357" s="121" t="s">
        <v>94</v>
      </c>
      <c r="AV357" s="121" t="s">
        <v>94</v>
      </c>
      <c r="AW357" s="121" t="s">
        <v>104</v>
      </c>
      <c r="AX357" s="121" t="s">
        <v>69</v>
      </c>
      <c r="AY357" s="121" t="s">
        <v>140</v>
      </c>
    </row>
    <row r="358" spans="2:64" s="6" customFormat="1" ht="18.75" customHeight="1" x14ac:dyDescent="0.3">
      <c r="B358" s="126"/>
      <c r="C358" s="156"/>
      <c r="E358" s="127"/>
      <c r="F358" s="198" t="s">
        <v>147</v>
      </c>
      <c r="G358" s="199"/>
      <c r="H358" s="199"/>
      <c r="I358" s="199"/>
      <c r="K358" s="128">
        <v>2.8</v>
      </c>
      <c r="R358" s="129"/>
      <c r="T358" s="130"/>
      <c r="AA358" s="131"/>
      <c r="AT358" s="127" t="s">
        <v>146</v>
      </c>
      <c r="AU358" s="127" t="s">
        <v>94</v>
      </c>
      <c r="AV358" s="127" t="s">
        <v>145</v>
      </c>
      <c r="AW358" s="127" t="s">
        <v>104</v>
      </c>
      <c r="AX358" s="127" t="s">
        <v>18</v>
      </c>
      <c r="AY358" s="127" t="s">
        <v>140</v>
      </c>
    </row>
    <row r="359" spans="2:64" s="6" customFormat="1" ht="27" customHeight="1" x14ac:dyDescent="0.3">
      <c r="B359" s="19"/>
      <c r="C359" s="154">
        <v>83</v>
      </c>
      <c r="D359" s="112" t="s">
        <v>141</v>
      </c>
      <c r="E359" s="113" t="s">
        <v>359</v>
      </c>
      <c r="F359" s="197" t="s">
        <v>360</v>
      </c>
      <c r="G359" s="196"/>
      <c r="H359" s="196"/>
      <c r="I359" s="196"/>
      <c r="J359" s="114" t="s">
        <v>144</v>
      </c>
      <c r="K359" s="115">
        <v>34.46</v>
      </c>
      <c r="L359" s="195"/>
      <c r="M359" s="196"/>
      <c r="N359" s="195">
        <f>ROUND($L$359*$K$359,2)</f>
        <v>0</v>
      </c>
      <c r="O359" s="196"/>
      <c r="P359" s="196"/>
      <c r="Q359" s="196"/>
      <c r="R359" s="20"/>
      <c r="T359" s="116"/>
      <c r="U359" s="25" t="s">
        <v>34</v>
      </c>
      <c r="V359" s="117">
        <v>0</v>
      </c>
      <c r="W359" s="117">
        <f>$V$359*$K$359</f>
        <v>0</v>
      </c>
      <c r="X359" s="117">
        <v>6.2E-4</v>
      </c>
      <c r="Y359" s="117">
        <f>$X$359*$K$359</f>
        <v>2.1365200000000001E-2</v>
      </c>
      <c r="Z359" s="117">
        <v>0</v>
      </c>
      <c r="AA359" s="118">
        <f>$Z$359*$K$359</f>
        <v>0</v>
      </c>
      <c r="AR359" s="6" t="s">
        <v>190</v>
      </c>
      <c r="AT359" s="6" t="s">
        <v>141</v>
      </c>
      <c r="AU359" s="6" t="s">
        <v>94</v>
      </c>
      <c r="AY359" s="6" t="s">
        <v>140</v>
      </c>
      <c r="BE359" s="119">
        <f>IF($U$359="základní",$N$359,0)</f>
        <v>0</v>
      </c>
      <c r="BF359" s="119">
        <f>IF($U$359="snížená",$N$359,0)</f>
        <v>0</v>
      </c>
      <c r="BG359" s="119">
        <f>IF($U$359="zákl. přenesená",$N$359,0)</f>
        <v>0</v>
      </c>
      <c r="BH359" s="119">
        <f>IF($U$359="sníž. přenesená",$N$359,0)</f>
        <v>0</v>
      </c>
      <c r="BI359" s="119">
        <f>IF($U$359="nulová",$N$359,0)</f>
        <v>0</v>
      </c>
      <c r="BJ359" s="6" t="s">
        <v>18</v>
      </c>
      <c r="BK359" s="119">
        <f>ROUND($L$359*$K$359,2)</f>
        <v>0</v>
      </c>
      <c r="BL359" s="6" t="s">
        <v>190</v>
      </c>
    </row>
    <row r="360" spans="2:64" s="6" customFormat="1" ht="15.75" customHeight="1" x14ac:dyDescent="0.3">
      <c r="B360" s="19"/>
      <c r="C360" s="154">
        <v>84</v>
      </c>
      <c r="D360" s="112" t="s">
        <v>141</v>
      </c>
      <c r="E360" s="113" t="s">
        <v>361</v>
      </c>
      <c r="F360" s="197" t="s">
        <v>362</v>
      </c>
      <c r="G360" s="196"/>
      <c r="H360" s="196"/>
      <c r="I360" s="196"/>
      <c r="J360" s="114" t="s">
        <v>144</v>
      </c>
      <c r="K360" s="115">
        <v>34.46</v>
      </c>
      <c r="L360" s="195"/>
      <c r="M360" s="196"/>
      <c r="N360" s="195">
        <f>ROUND($L$360*$K$360,2)</f>
        <v>0</v>
      </c>
      <c r="O360" s="196"/>
      <c r="P360" s="196"/>
      <c r="Q360" s="196"/>
      <c r="R360" s="20"/>
      <c r="T360" s="116"/>
      <c r="U360" s="25" t="s">
        <v>34</v>
      </c>
      <c r="V360" s="117">
        <v>4.3999999999999997E-2</v>
      </c>
      <c r="W360" s="117">
        <f>$V$360*$K$360</f>
        <v>1.51624</v>
      </c>
      <c r="X360" s="117">
        <v>2.9999999999999997E-4</v>
      </c>
      <c r="Y360" s="117">
        <f>$X$360*$K$360</f>
        <v>1.0338E-2</v>
      </c>
      <c r="Z360" s="117">
        <v>0</v>
      </c>
      <c r="AA360" s="118">
        <f>$Z$360*$K$360</f>
        <v>0</v>
      </c>
      <c r="AR360" s="6" t="s">
        <v>190</v>
      </c>
      <c r="AT360" s="6" t="s">
        <v>141</v>
      </c>
      <c r="AU360" s="6" t="s">
        <v>94</v>
      </c>
      <c r="AY360" s="6" t="s">
        <v>140</v>
      </c>
      <c r="BE360" s="119">
        <f>IF($U$360="základní",$N$360,0)</f>
        <v>0</v>
      </c>
      <c r="BF360" s="119">
        <f>IF($U$360="snížená",$N$360,0)</f>
        <v>0</v>
      </c>
      <c r="BG360" s="119">
        <f>IF($U$360="zákl. přenesená",$N$360,0)</f>
        <v>0</v>
      </c>
      <c r="BH360" s="119">
        <f>IF($U$360="sníž. přenesená",$N$360,0)</f>
        <v>0</v>
      </c>
      <c r="BI360" s="119">
        <f>IF($U$360="nulová",$N$360,0)</f>
        <v>0</v>
      </c>
      <c r="BJ360" s="6" t="s">
        <v>18</v>
      </c>
      <c r="BK360" s="119">
        <f>ROUND($L$360*$K$360,2)</f>
        <v>0</v>
      </c>
      <c r="BL360" s="6" t="s">
        <v>190</v>
      </c>
    </row>
    <row r="361" spans="2:64" s="6" customFormat="1" ht="27" customHeight="1" x14ac:dyDescent="0.3">
      <c r="B361" s="19"/>
      <c r="C361" s="154">
        <v>85</v>
      </c>
      <c r="D361" s="112" t="s">
        <v>141</v>
      </c>
      <c r="E361" s="113" t="s">
        <v>363</v>
      </c>
      <c r="F361" s="197" t="s">
        <v>364</v>
      </c>
      <c r="G361" s="196"/>
      <c r="H361" s="196"/>
      <c r="I361" s="196"/>
      <c r="J361" s="114" t="s">
        <v>144</v>
      </c>
      <c r="K361" s="115">
        <v>34.46</v>
      </c>
      <c r="L361" s="195"/>
      <c r="M361" s="196"/>
      <c r="N361" s="195">
        <f>ROUND($L$361*$K$361,2)</f>
        <v>0</v>
      </c>
      <c r="O361" s="196"/>
      <c r="P361" s="196"/>
      <c r="Q361" s="196"/>
      <c r="R361" s="20"/>
      <c r="T361" s="116"/>
      <c r="U361" s="25" t="s">
        <v>34</v>
      </c>
      <c r="V361" s="117">
        <v>0.3</v>
      </c>
      <c r="W361" s="117">
        <f>$V$361*$K$361</f>
        <v>10.337999999999999</v>
      </c>
      <c r="X361" s="117">
        <v>7.92E-3</v>
      </c>
      <c r="Y361" s="117">
        <f>$X$361*$K$361</f>
        <v>0.27292320000000003</v>
      </c>
      <c r="Z361" s="117">
        <v>0</v>
      </c>
      <c r="AA361" s="118">
        <f>$Z$361*$K$361</f>
        <v>0</v>
      </c>
      <c r="AR361" s="6" t="s">
        <v>190</v>
      </c>
      <c r="AT361" s="6" t="s">
        <v>141</v>
      </c>
      <c r="AU361" s="6" t="s">
        <v>94</v>
      </c>
      <c r="AY361" s="6" t="s">
        <v>140</v>
      </c>
      <c r="BE361" s="119">
        <f>IF($U$361="základní",$N$361,0)</f>
        <v>0</v>
      </c>
      <c r="BF361" s="119">
        <f>IF($U$361="snížená",$N$361,0)</f>
        <v>0</v>
      </c>
      <c r="BG361" s="119">
        <f>IF($U$361="zákl. přenesená",$N$361,0)</f>
        <v>0</v>
      </c>
      <c r="BH361" s="119">
        <f>IF($U$361="sníž. přenesená",$N$361,0)</f>
        <v>0</v>
      </c>
      <c r="BI361" s="119">
        <f>IF($U$361="nulová",$N$361,0)</f>
        <v>0</v>
      </c>
      <c r="BJ361" s="6" t="s">
        <v>18</v>
      </c>
      <c r="BK361" s="119">
        <f>ROUND($L$361*$K$361,2)</f>
        <v>0</v>
      </c>
      <c r="BL361" s="6" t="s">
        <v>190</v>
      </c>
    </row>
    <row r="362" spans="2:64" s="6" customFormat="1" ht="32.25" customHeight="1" x14ac:dyDescent="0.3">
      <c r="B362" s="120"/>
      <c r="C362" s="156"/>
      <c r="E362" s="121"/>
      <c r="F362" s="193" t="s">
        <v>843</v>
      </c>
      <c r="G362" s="194"/>
      <c r="H362" s="194"/>
      <c r="I362" s="194"/>
      <c r="K362" s="122">
        <v>8.1</v>
      </c>
      <c r="R362" s="123"/>
      <c r="T362" s="124"/>
      <c r="AA362" s="125"/>
      <c r="AT362" s="121" t="s">
        <v>146</v>
      </c>
      <c r="AU362" s="121" t="s">
        <v>94</v>
      </c>
      <c r="AV362" s="121" t="s">
        <v>94</v>
      </c>
      <c r="AW362" s="121" t="s">
        <v>104</v>
      </c>
      <c r="AX362" s="121" t="s">
        <v>69</v>
      </c>
      <c r="AY362" s="121" t="s">
        <v>140</v>
      </c>
    </row>
    <row r="363" spans="2:64" s="6" customFormat="1" ht="32.25" customHeight="1" x14ac:dyDescent="0.3">
      <c r="B363" s="120"/>
      <c r="C363" s="156"/>
      <c r="E363" s="121"/>
      <c r="F363" s="193" t="s">
        <v>810</v>
      </c>
      <c r="G363" s="194"/>
      <c r="H363" s="194"/>
      <c r="I363" s="194"/>
      <c r="K363" s="122">
        <v>18</v>
      </c>
      <c r="R363" s="123"/>
      <c r="T363" s="124"/>
      <c r="AA363" s="125"/>
      <c r="AT363" s="121"/>
      <c r="AU363" s="121"/>
      <c r="AV363" s="121"/>
      <c r="AW363" s="121"/>
      <c r="AX363" s="121"/>
      <c r="AY363" s="121"/>
    </row>
    <row r="364" spans="2:64" s="6" customFormat="1" ht="32.25" customHeight="1" x14ac:dyDescent="0.3">
      <c r="B364" s="120"/>
      <c r="C364" s="156"/>
      <c r="E364" s="121"/>
      <c r="F364" s="193" t="s">
        <v>842</v>
      </c>
      <c r="G364" s="194"/>
      <c r="H364" s="194"/>
      <c r="I364" s="194"/>
      <c r="K364" s="122">
        <v>8.36</v>
      </c>
      <c r="R364" s="123"/>
      <c r="T364" s="124"/>
      <c r="AA364" s="125"/>
      <c r="AT364" s="121" t="s">
        <v>146</v>
      </c>
      <c r="AU364" s="121" t="s">
        <v>94</v>
      </c>
      <c r="AV364" s="121" t="s">
        <v>94</v>
      </c>
      <c r="AW364" s="121" t="s">
        <v>104</v>
      </c>
      <c r="AX364" s="121" t="s">
        <v>69</v>
      </c>
      <c r="AY364" s="121" t="s">
        <v>140</v>
      </c>
    </row>
    <row r="365" spans="2:64" s="6" customFormat="1" ht="26.25" customHeight="1" x14ac:dyDescent="0.3">
      <c r="B365" s="126"/>
      <c r="C365" s="156"/>
      <c r="E365" s="127"/>
      <c r="F365" s="210" t="s">
        <v>147</v>
      </c>
      <c r="G365" s="210"/>
      <c r="H365" s="210"/>
      <c r="I365" s="210"/>
      <c r="K365" s="128">
        <v>34.46</v>
      </c>
      <c r="R365" s="129"/>
      <c r="T365" s="130"/>
      <c r="AA365" s="131"/>
      <c r="AT365" s="127" t="s">
        <v>146</v>
      </c>
      <c r="AU365" s="127" t="s">
        <v>94</v>
      </c>
      <c r="AV365" s="127" t="s">
        <v>145</v>
      </c>
      <c r="AW365" s="127" t="s">
        <v>104</v>
      </c>
      <c r="AX365" s="127" t="s">
        <v>18</v>
      </c>
      <c r="AY365" s="127" t="s">
        <v>140</v>
      </c>
    </row>
    <row r="366" spans="2:64" s="6" customFormat="1" ht="27" customHeight="1" x14ac:dyDescent="0.3">
      <c r="B366" s="19"/>
      <c r="C366" s="154">
        <v>86</v>
      </c>
      <c r="D366" s="112" t="s">
        <v>141</v>
      </c>
      <c r="E366" s="113" t="s">
        <v>365</v>
      </c>
      <c r="F366" s="203" t="s">
        <v>366</v>
      </c>
      <c r="G366" s="204"/>
      <c r="H366" s="204"/>
      <c r="I366" s="205"/>
      <c r="J366" s="114" t="s">
        <v>267</v>
      </c>
      <c r="K366" s="115">
        <v>6.58</v>
      </c>
      <c r="L366" s="195"/>
      <c r="M366" s="196"/>
      <c r="N366" s="195">
        <f>ROUND($L$366*$K$366,2)</f>
        <v>0</v>
      </c>
      <c r="O366" s="196"/>
      <c r="P366" s="196"/>
      <c r="Q366" s="196"/>
      <c r="R366" s="20"/>
      <c r="T366" s="116"/>
      <c r="U366" s="25" t="s">
        <v>34</v>
      </c>
      <c r="V366" s="117">
        <v>0</v>
      </c>
      <c r="W366" s="117">
        <f>$V$366*$K$366</f>
        <v>0</v>
      </c>
      <c r="X366" s="117">
        <v>0</v>
      </c>
      <c r="Y366" s="117">
        <f>$X$366*$K$366</f>
        <v>0</v>
      </c>
      <c r="Z366" s="117">
        <v>0</v>
      </c>
      <c r="AA366" s="118">
        <f>$Z$366*$K$366</f>
        <v>0</v>
      </c>
      <c r="AR366" s="6" t="s">
        <v>190</v>
      </c>
      <c r="AT366" s="6" t="s">
        <v>141</v>
      </c>
      <c r="AU366" s="6" t="s">
        <v>94</v>
      </c>
      <c r="AY366" s="6" t="s">
        <v>140</v>
      </c>
      <c r="BE366" s="119">
        <f>IF($U$366="základní",$N$366,0)</f>
        <v>0</v>
      </c>
      <c r="BF366" s="119">
        <f>IF($U$366="snížená",$N$366,0)</f>
        <v>0</v>
      </c>
      <c r="BG366" s="119">
        <f>IF($U$366="zákl. přenesená",$N$366,0)</f>
        <v>0</v>
      </c>
      <c r="BH366" s="119">
        <f>IF($U$366="sníž. přenesená",$N$366,0)</f>
        <v>0</v>
      </c>
      <c r="BI366" s="119">
        <f>IF($U$366="nulová",$N$366,0)</f>
        <v>0</v>
      </c>
      <c r="BJ366" s="6" t="s">
        <v>18</v>
      </c>
      <c r="BK366" s="119">
        <f>ROUND($L$366*$K$366,2)</f>
        <v>0</v>
      </c>
      <c r="BL366" s="6" t="s">
        <v>190</v>
      </c>
    </row>
    <row r="367" spans="2:64" s="102" customFormat="1" ht="30.75" customHeight="1" x14ac:dyDescent="0.3">
      <c r="B367" s="103"/>
      <c r="C367" s="155"/>
      <c r="D367" s="111" t="s">
        <v>121</v>
      </c>
      <c r="E367" s="111"/>
      <c r="F367" s="111"/>
      <c r="G367" s="111"/>
      <c r="H367" s="111"/>
      <c r="I367" s="111"/>
      <c r="J367" s="111"/>
      <c r="K367" s="111"/>
      <c r="L367" s="111"/>
      <c r="M367" s="111"/>
      <c r="N367" s="201">
        <f>SUM(N368:Q382)</f>
        <v>0</v>
      </c>
      <c r="O367" s="202"/>
      <c r="P367" s="202"/>
      <c r="Q367" s="202"/>
      <c r="R367" s="106"/>
      <c r="T367" s="107"/>
      <c r="W367" s="108">
        <f>SUM($W$368:$W$382)</f>
        <v>18.002550000000003</v>
      </c>
      <c r="Y367" s="108">
        <f>SUM($Y$368:$Y$382)</f>
        <v>0.58381210000000006</v>
      </c>
      <c r="AA367" s="109">
        <f>SUM($AA$368:$AA$382)</f>
        <v>5.1090000000000003E-2</v>
      </c>
      <c r="AR367" s="105" t="s">
        <v>94</v>
      </c>
      <c r="AT367" s="105" t="s">
        <v>68</v>
      </c>
      <c r="AU367" s="105" t="s">
        <v>18</v>
      </c>
      <c r="AY367" s="105" t="s">
        <v>140</v>
      </c>
      <c r="BK367" s="110">
        <f>SUM($BK$368:$BK$382)</f>
        <v>0</v>
      </c>
    </row>
    <row r="368" spans="2:64" s="6" customFormat="1" ht="15.75" customHeight="1" x14ac:dyDescent="0.3">
      <c r="B368" s="19"/>
      <c r="C368" s="154">
        <v>87</v>
      </c>
      <c r="D368" s="112" t="s">
        <v>141</v>
      </c>
      <c r="E368" s="113" t="s">
        <v>367</v>
      </c>
      <c r="F368" s="197" t="s">
        <v>368</v>
      </c>
      <c r="G368" s="196"/>
      <c r="H368" s="196"/>
      <c r="I368" s="196"/>
      <c r="J368" s="114" t="s">
        <v>214</v>
      </c>
      <c r="K368" s="115">
        <f>K370</f>
        <v>15.3</v>
      </c>
      <c r="L368" s="195"/>
      <c r="M368" s="196"/>
      <c r="N368" s="195">
        <f>ROUND($L$368*$K$368,2)</f>
        <v>0</v>
      </c>
      <c r="O368" s="196"/>
      <c r="P368" s="196"/>
      <c r="Q368" s="196"/>
      <c r="R368" s="20"/>
      <c r="T368" s="116"/>
      <c r="U368" s="25" t="s">
        <v>34</v>
      </c>
      <c r="V368" s="117">
        <v>5.8000000000000003E-2</v>
      </c>
      <c r="W368" s="117">
        <f>$V$368*$K$368</f>
        <v>0.88740000000000008</v>
      </c>
      <c r="X368" s="117">
        <v>2.0000000000000002E-5</v>
      </c>
      <c r="Y368" s="117">
        <f>$X$368*$K$368</f>
        <v>3.0600000000000007E-4</v>
      </c>
      <c r="Z368" s="117">
        <v>0</v>
      </c>
      <c r="AA368" s="118">
        <f>$Z$368*$K$368</f>
        <v>0</v>
      </c>
      <c r="AR368" s="6" t="s">
        <v>190</v>
      </c>
      <c r="AT368" s="6" t="s">
        <v>141</v>
      </c>
      <c r="AU368" s="6" t="s">
        <v>94</v>
      </c>
      <c r="AY368" s="6" t="s">
        <v>140</v>
      </c>
      <c r="BE368" s="119">
        <f>IF($U$368="základní",$N$368,0)</f>
        <v>0</v>
      </c>
      <c r="BF368" s="119">
        <f>IF($U$368="snížená",$N$368,0)</f>
        <v>0</v>
      </c>
      <c r="BG368" s="119">
        <f>IF($U$368="zákl. přenesená",$N$368,0)</f>
        <v>0</v>
      </c>
      <c r="BH368" s="119">
        <f>IF($U$368="sníž. přenesená",$N$368,0)</f>
        <v>0</v>
      </c>
      <c r="BI368" s="119">
        <f>IF($U$368="nulová",$N$368,0)</f>
        <v>0</v>
      </c>
      <c r="BJ368" s="6" t="s">
        <v>18</v>
      </c>
      <c r="BK368" s="119">
        <f>ROUND($L$368*$K$368,2)</f>
        <v>0</v>
      </c>
      <c r="BL368" s="6" t="s">
        <v>190</v>
      </c>
    </row>
    <row r="369" spans="2:64" s="6" customFormat="1" ht="18.75" customHeight="1" x14ac:dyDescent="0.3">
      <c r="B369" s="120"/>
      <c r="C369" s="156"/>
      <c r="E369" s="121"/>
      <c r="F369" s="193" t="s">
        <v>787</v>
      </c>
      <c r="G369" s="194"/>
      <c r="H369" s="194"/>
      <c r="I369" s="194"/>
      <c r="K369" s="122">
        <f>((6.55+2)*2)-(0.9*2)</f>
        <v>15.3</v>
      </c>
      <c r="R369" s="123"/>
      <c r="T369" s="124"/>
      <c r="AA369" s="125"/>
      <c r="AT369" s="121" t="s">
        <v>146</v>
      </c>
      <c r="AU369" s="121" t="s">
        <v>94</v>
      </c>
      <c r="AV369" s="121" t="s">
        <v>94</v>
      </c>
      <c r="AW369" s="121" t="s">
        <v>104</v>
      </c>
      <c r="AX369" s="121" t="s">
        <v>69</v>
      </c>
      <c r="AY369" s="121" t="s">
        <v>140</v>
      </c>
    </row>
    <row r="370" spans="2:64" s="6" customFormat="1" ht="18.75" customHeight="1" x14ac:dyDescent="0.3">
      <c r="B370" s="126"/>
      <c r="C370" s="156"/>
      <c r="E370" s="127"/>
      <c r="F370" s="198" t="s">
        <v>147</v>
      </c>
      <c r="G370" s="199"/>
      <c r="H370" s="199"/>
      <c r="I370" s="199"/>
      <c r="K370" s="128">
        <f>K369</f>
        <v>15.3</v>
      </c>
      <c r="R370" s="129"/>
      <c r="T370" s="130"/>
      <c r="AA370" s="131"/>
      <c r="AT370" s="127" t="s">
        <v>146</v>
      </c>
      <c r="AU370" s="127" t="s">
        <v>94</v>
      </c>
      <c r="AV370" s="127" t="s">
        <v>145</v>
      </c>
      <c r="AW370" s="127" t="s">
        <v>104</v>
      </c>
      <c r="AX370" s="127" t="s">
        <v>18</v>
      </c>
      <c r="AY370" s="127" t="s">
        <v>140</v>
      </c>
    </row>
    <row r="371" spans="2:64" s="6" customFormat="1" ht="15.75" customHeight="1" x14ac:dyDescent="0.3">
      <c r="B371" s="19"/>
      <c r="C371" s="158">
        <v>88</v>
      </c>
      <c r="D371" s="132" t="s">
        <v>256</v>
      </c>
      <c r="E371" s="133" t="s">
        <v>369</v>
      </c>
      <c r="F371" s="206" t="s">
        <v>370</v>
      </c>
      <c r="G371" s="207"/>
      <c r="H371" s="207"/>
      <c r="I371" s="207"/>
      <c r="J371" s="134" t="s">
        <v>214</v>
      </c>
      <c r="K371" s="135">
        <v>33.659999999999997</v>
      </c>
      <c r="L371" s="200"/>
      <c r="M371" s="207"/>
      <c r="N371" s="200">
        <f>ROUND($L$371*$K$371,2)</f>
        <v>0</v>
      </c>
      <c r="O371" s="196"/>
      <c r="P371" s="196"/>
      <c r="Q371" s="196"/>
      <c r="R371" s="20"/>
      <c r="T371" s="116"/>
      <c r="U371" s="25" t="s">
        <v>34</v>
      </c>
      <c r="V371" s="117">
        <v>0</v>
      </c>
      <c r="W371" s="117">
        <f>$V$371*$K$371</f>
        <v>0</v>
      </c>
      <c r="X371" s="117">
        <v>2.7999999999999998E-4</v>
      </c>
      <c r="Y371" s="117">
        <f>$X$371*$K$371</f>
        <v>9.4247999999999988E-3</v>
      </c>
      <c r="Z371" s="117">
        <v>0</v>
      </c>
      <c r="AA371" s="118">
        <f>$Z$371*$K$371</f>
        <v>0</v>
      </c>
      <c r="AR371" s="6" t="s">
        <v>237</v>
      </c>
      <c r="AT371" s="6" t="s">
        <v>256</v>
      </c>
      <c r="AU371" s="6" t="s">
        <v>94</v>
      </c>
      <c r="AY371" s="6" t="s">
        <v>140</v>
      </c>
      <c r="BE371" s="119">
        <f>IF($U$371="základní",$N$371,0)</f>
        <v>0</v>
      </c>
      <c r="BF371" s="119">
        <f>IF($U$371="snížená",$N$371,0)</f>
        <v>0</v>
      </c>
      <c r="BG371" s="119">
        <f>IF($U$371="zákl. přenesená",$N$371,0)</f>
        <v>0</v>
      </c>
      <c r="BH371" s="119">
        <f>IF($U$371="sníž. přenesená",$N$371,0)</f>
        <v>0</v>
      </c>
      <c r="BI371" s="119">
        <f>IF($U$371="nulová",$N$371,0)</f>
        <v>0</v>
      </c>
      <c r="BJ371" s="6" t="s">
        <v>18</v>
      </c>
      <c r="BK371" s="119">
        <f>ROUND($L$371*$K$371,2)</f>
        <v>0</v>
      </c>
      <c r="BL371" s="6" t="s">
        <v>190</v>
      </c>
    </row>
    <row r="372" spans="2:64" s="6" customFormat="1" ht="27" customHeight="1" x14ac:dyDescent="0.3">
      <c r="B372" s="19"/>
      <c r="C372" s="154">
        <v>89</v>
      </c>
      <c r="D372" s="112" t="s">
        <v>141</v>
      </c>
      <c r="E372" s="113" t="s">
        <v>371</v>
      </c>
      <c r="F372" s="197" t="s">
        <v>372</v>
      </c>
      <c r="G372" s="196"/>
      <c r="H372" s="196"/>
      <c r="I372" s="196"/>
      <c r="J372" s="114" t="s">
        <v>144</v>
      </c>
      <c r="K372" s="115">
        <v>17.03</v>
      </c>
      <c r="L372" s="195"/>
      <c r="M372" s="196"/>
      <c r="N372" s="195">
        <f>ROUND($L$372*$K$372,2)</f>
        <v>0</v>
      </c>
      <c r="O372" s="196"/>
      <c r="P372" s="196"/>
      <c r="Q372" s="196"/>
      <c r="R372" s="20"/>
      <c r="T372" s="116"/>
      <c r="U372" s="25" t="s">
        <v>34</v>
      </c>
      <c r="V372" s="117">
        <v>0.255</v>
      </c>
      <c r="W372" s="117">
        <f>$V$372*$K$372</f>
        <v>4.3426500000000008</v>
      </c>
      <c r="X372" s="117">
        <v>0</v>
      </c>
      <c r="Y372" s="117">
        <f>$X$372*$K$372</f>
        <v>0</v>
      </c>
      <c r="Z372" s="117">
        <v>3.0000000000000001E-3</v>
      </c>
      <c r="AA372" s="118">
        <f>$Z$372*$K$372</f>
        <v>5.1090000000000003E-2</v>
      </c>
      <c r="AR372" s="6" t="s">
        <v>190</v>
      </c>
      <c r="AT372" s="6" t="s">
        <v>141</v>
      </c>
      <c r="AU372" s="6" t="s">
        <v>94</v>
      </c>
      <c r="AY372" s="6" t="s">
        <v>140</v>
      </c>
      <c r="BE372" s="119">
        <f>IF($U$372="základní",$N$372,0)</f>
        <v>0</v>
      </c>
      <c r="BF372" s="119">
        <f>IF($U$372="snížená",$N$372,0)</f>
        <v>0</v>
      </c>
      <c r="BG372" s="119">
        <f>IF($U$372="zákl. přenesená",$N$372,0)</f>
        <v>0</v>
      </c>
      <c r="BH372" s="119">
        <f>IF($U$372="sníž. přenesená",$N$372,0)</f>
        <v>0</v>
      </c>
      <c r="BI372" s="119">
        <f>IF($U$372="nulová",$N$372,0)</f>
        <v>0</v>
      </c>
      <c r="BJ372" s="6" t="s">
        <v>18</v>
      </c>
      <c r="BK372" s="119">
        <f>ROUND($L$372*$K$372,2)</f>
        <v>0</v>
      </c>
      <c r="BL372" s="6" t="s">
        <v>190</v>
      </c>
    </row>
    <row r="373" spans="2:64" s="6" customFormat="1" ht="18.75" customHeight="1" x14ac:dyDescent="0.3">
      <c r="B373" s="120"/>
      <c r="C373" s="156"/>
      <c r="E373" s="121"/>
      <c r="F373" s="193" t="s">
        <v>846</v>
      </c>
      <c r="G373" s="194"/>
      <c r="H373" s="194"/>
      <c r="I373" s="194"/>
      <c r="K373" s="122">
        <v>17.03</v>
      </c>
      <c r="R373" s="123"/>
      <c r="T373" s="124"/>
      <c r="AA373" s="125"/>
      <c r="AT373" s="121" t="s">
        <v>146</v>
      </c>
      <c r="AU373" s="121" t="s">
        <v>94</v>
      </c>
      <c r="AV373" s="121" t="s">
        <v>94</v>
      </c>
      <c r="AW373" s="121" t="s">
        <v>104</v>
      </c>
      <c r="AX373" s="121" t="s">
        <v>69</v>
      </c>
      <c r="AY373" s="121" t="s">
        <v>140</v>
      </c>
    </row>
    <row r="374" spans="2:64" s="6" customFormat="1" ht="18.75" customHeight="1" x14ac:dyDescent="0.3">
      <c r="B374" s="120"/>
      <c r="C374" s="156"/>
      <c r="E374" s="121"/>
      <c r="F374" s="193"/>
      <c r="G374" s="194"/>
      <c r="H374" s="194"/>
      <c r="I374" s="194"/>
      <c r="K374" s="122"/>
      <c r="R374" s="123"/>
      <c r="T374" s="124"/>
      <c r="AA374" s="125"/>
      <c r="AT374" s="121" t="s">
        <v>146</v>
      </c>
      <c r="AU374" s="121" t="s">
        <v>94</v>
      </c>
      <c r="AV374" s="121" t="s">
        <v>94</v>
      </c>
      <c r="AW374" s="121" t="s">
        <v>104</v>
      </c>
      <c r="AX374" s="121" t="s">
        <v>69</v>
      </c>
      <c r="AY374" s="121" t="s">
        <v>140</v>
      </c>
    </row>
    <row r="375" spans="2:64" s="6" customFormat="1" ht="18.75" customHeight="1" x14ac:dyDescent="0.3">
      <c r="B375" s="126"/>
      <c r="C375" s="156"/>
      <c r="E375" s="127"/>
      <c r="F375" s="198" t="s">
        <v>147</v>
      </c>
      <c r="G375" s="199"/>
      <c r="H375" s="199"/>
      <c r="I375" s="199"/>
      <c r="K375" s="128">
        <v>17.03</v>
      </c>
      <c r="R375" s="129"/>
      <c r="T375" s="130"/>
      <c r="AA375" s="131"/>
      <c r="AT375" s="127" t="s">
        <v>146</v>
      </c>
      <c r="AU375" s="127" t="s">
        <v>94</v>
      </c>
      <c r="AV375" s="127" t="s">
        <v>145</v>
      </c>
      <c r="AW375" s="127" t="s">
        <v>104</v>
      </c>
      <c r="AX375" s="127" t="s">
        <v>18</v>
      </c>
      <c r="AY375" s="127" t="s">
        <v>140</v>
      </c>
    </row>
    <row r="376" spans="2:64" s="6" customFormat="1" ht="27" customHeight="1" x14ac:dyDescent="0.3">
      <c r="B376" s="19"/>
      <c r="C376" s="154">
        <v>90</v>
      </c>
      <c r="D376" s="112" t="s">
        <v>141</v>
      </c>
      <c r="E376" s="113" t="s">
        <v>373</v>
      </c>
      <c r="F376" s="197" t="s">
        <v>374</v>
      </c>
      <c r="G376" s="196"/>
      <c r="H376" s="196"/>
      <c r="I376" s="196"/>
      <c r="J376" s="114" t="s">
        <v>144</v>
      </c>
      <c r="K376" s="115">
        <v>17.03</v>
      </c>
      <c r="L376" s="195"/>
      <c r="M376" s="196"/>
      <c r="N376" s="195">
        <f>ROUND($L$376*$K$376,2)</f>
        <v>0</v>
      </c>
      <c r="O376" s="196"/>
      <c r="P376" s="196"/>
      <c r="Q376" s="196"/>
      <c r="R376" s="20"/>
      <c r="T376" s="116"/>
      <c r="U376" s="25" t="s">
        <v>34</v>
      </c>
      <c r="V376" s="117">
        <v>0.25</v>
      </c>
      <c r="W376" s="117">
        <f>$V$376*$K$376</f>
        <v>4.2575000000000003</v>
      </c>
      <c r="X376" s="117">
        <v>1.4999999999999999E-4</v>
      </c>
      <c r="Y376" s="117">
        <f>$X$376*$K$376</f>
        <v>2.5544999999999999E-3</v>
      </c>
      <c r="Z376" s="117">
        <v>0</v>
      </c>
      <c r="AA376" s="118">
        <f>$Z$376*$K$376</f>
        <v>0</v>
      </c>
      <c r="AR376" s="6" t="s">
        <v>190</v>
      </c>
      <c r="AT376" s="6" t="s">
        <v>141</v>
      </c>
      <c r="AU376" s="6" t="s">
        <v>94</v>
      </c>
      <c r="AY376" s="6" t="s">
        <v>140</v>
      </c>
      <c r="BE376" s="119">
        <f>IF($U$376="základní",$N$376,0)</f>
        <v>0</v>
      </c>
      <c r="BF376" s="119">
        <f>IF($U$376="snížená",$N$376,0)</f>
        <v>0</v>
      </c>
      <c r="BG376" s="119">
        <f>IF($U$376="zákl. přenesená",$N$376,0)</f>
        <v>0</v>
      </c>
      <c r="BH376" s="119">
        <f>IF($U$376="sníž. přenesená",$N$376,0)</f>
        <v>0</v>
      </c>
      <c r="BI376" s="119">
        <f>IF($U$376="nulová",$N$376,0)</f>
        <v>0</v>
      </c>
      <c r="BJ376" s="6" t="s">
        <v>18</v>
      </c>
      <c r="BK376" s="119">
        <f>ROUND($L$376*$K$376,2)</f>
        <v>0</v>
      </c>
      <c r="BL376" s="6" t="s">
        <v>190</v>
      </c>
    </row>
    <row r="377" spans="2:64" s="6" customFormat="1" ht="18.75" customHeight="1" x14ac:dyDescent="0.3">
      <c r="B377" s="120"/>
      <c r="C377" s="156"/>
      <c r="E377" s="121"/>
      <c r="F377" s="193" t="s">
        <v>846</v>
      </c>
      <c r="G377" s="194"/>
      <c r="H377" s="194"/>
      <c r="I377" s="194"/>
      <c r="K377" s="122">
        <v>17.03</v>
      </c>
      <c r="R377" s="123"/>
      <c r="T377" s="124"/>
      <c r="AA377" s="125"/>
      <c r="AT377" s="121" t="s">
        <v>146</v>
      </c>
      <c r="AU377" s="121" t="s">
        <v>94</v>
      </c>
      <c r="AV377" s="121" t="s">
        <v>94</v>
      </c>
      <c r="AW377" s="121" t="s">
        <v>104</v>
      </c>
      <c r="AX377" s="121" t="s">
        <v>69</v>
      </c>
      <c r="AY377" s="121" t="s">
        <v>140</v>
      </c>
    </row>
    <row r="378" spans="2:64" s="6" customFormat="1" ht="18.75" customHeight="1" x14ac:dyDescent="0.3">
      <c r="B378" s="120"/>
      <c r="C378" s="156"/>
      <c r="E378" s="121"/>
      <c r="F378" s="193"/>
      <c r="G378" s="194"/>
      <c r="H378" s="194"/>
      <c r="I378" s="194"/>
      <c r="K378" s="122"/>
      <c r="R378" s="123"/>
      <c r="T378" s="124"/>
      <c r="AA378" s="125"/>
      <c r="AT378" s="121" t="s">
        <v>146</v>
      </c>
      <c r="AU378" s="121" t="s">
        <v>94</v>
      </c>
      <c r="AV378" s="121" t="s">
        <v>94</v>
      </c>
      <c r="AW378" s="121" t="s">
        <v>104</v>
      </c>
      <c r="AX378" s="121" t="s">
        <v>69</v>
      </c>
      <c r="AY378" s="121" t="s">
        <v>140</v>
      </c>
    </row>
    <row r="379" spans="2:64" s="6" customFormat="1" ht="18.75" customHeight="1" x14ac:dyDescent="0.3">
      <c r="B379" s="126"/>
      <c r="C379" s="156"/>
      <c r="E379" s="127"/>
      <c r="F379" s="198" t="s">
        <v>147</v>
      </c>
      <c r="G379" s="199"/>
      <c r="H379" s="199"/>
      <c r="I379" s="199"/>
      <c r="K379" s="128">
        <v>17.03</v>
      </c>
      <c r="R379" s="129"/>
      <c r="T379" s="130"/>
      <c r="AA379" s="131"/>
      <c r="AT379" s="127" t="s">
        <v>146</v>
      </c>
      <c r="AU379" s="127" t="s">
        <v>94</v>
      </c>
      <c r="AV379" s="127" t="s">
        <v>145</v>
      </c>
      <c r="AW379" s="127" t="s">
        <v>104</v>
      </c>
      <c r="AX379" s="127" t="s">
        <v>18</v>
      </c>
      <c r="AY379" s="127" t="s">
        <v>140</v>
      </c>
    </row>
    <row r="380" spans="2:64" s="6" customFormat="1" ht="15.75" customHeight="1" x14ac:dyDescent="0.3">
      <c r="B380" s="19"/>
      <c r="C380" s="157">
        <v>91</v>
      </c>
      <c r="D380" s="132" t="s">
        <v>256</v>
      </c>
      <c r="E380" s="133" t="s">
        <v>375</v>
      </c>
      <c r="F380" s="206" t="s">
        <v>376</v>
      </c>
      <c r="G380" s="207"/>
      <c r="H380" s="207"/>
      <c r="I380" s="207"/>
      <c r="J380" s="134" t="s">
        <v>144</v>
      </c>
      <c r="K380" s="135">
        <v>37.466000000000001</v>
      </c>
      <c r="L380" s="200"/>
      <c r="M380" s="207"/>
      <c r="N380" s="200">
        <f>ROUND($L$380*$K$380,2)</f>
        <v>0</v>
      </c>
      <c r="O380" s="196"/>
      <c r="P380" s="196"/>
      <c r="Q380" s="196"/>
      <c r="R380" s="20"/>
      <c r="T380" s="116"/>
      <c r="U380" s="25" t="s">
        <v>34</v>
      </c>
      <c r="V380" s="117">
        <v>0</v>
      </c>
      <c r="W380" s="117">
        <f>$V$380*$K$380</f>
        <v>0</v>
      </c>
      <c r="X380" s="117">
        <v>0.01</v>
      </c>
      <c r="Y380" s="117">
        <f>$X$380*$K$380</f>
        <v>0.37465999999999999</v>
      </c>
      <c r="Z380" s="117">
        <v>0</v>
      </c>
      <c r="AA380" s="118">
        <f>$Z$380*$K$380</f>
        <v>0</v>
      </c>
      <c r="AR380" s="6" t="s">
        <v>237</v>
      </c>
      <c r="AT380" s="6" t="s">
        <v>256</v>
      </c>
      <c r="AU380" s="6" t="s">
        <v>94</v>
      </c>
      <c r="AY380" s="6" t="s">
        <v>140</v>
      </c>
      <c r="BE380" s="119">
        <f>IF($U$380="základní",$N$380,0)</f>
        <v>0</v>
      </c>
      <c r="BF380" s="119">
        <f>IF($U$380="snížená",$N$380,0)</f>
        <v>0</v>
      </c>
      <c r="BG380" s="119">
        <f>IF($U$380="zákl. přenesená",$N$380,0)</f>
        <v>0</v>
      </c>
      <c r="BH380" s="119">
        <f>IF($U$380="sníž. přenesená",$N$380,0)</f>
        <v>0</v>
      </c>
      <c r="BI380" s="119">
        <f>IF($U$380="nulová",$N$380,0)</f>
        <v>0</v>
      </c>
      <c r="BJ380" s="6" t="s">
        <v>18</v>
      </c>
      <c r="BK380" s="119">
        <f>ROUND($L$380*$K$380,2)</f>
        <v>0</v>
      </c>
      <c r="BL380" s="6" t="s">
        <v>190</v>
      </c>
    </row>
    <row r="381" spans="2:64" s="6" customFormat="1" ht="27" customHeight="1" x14ac:dyDescent="0.3">
      <c r="B381" s="19"/>
      <c r="C381" s="154">
        <v>92</v>
      </c>
      <c r="D381" s="112" t="s">
        <v>141</v>
      </c>
      <c r="E381" s="113" t="s">
        <v>377</v>
      </c>
      <c r="F381" s="197" t="s">
        <v>378</v>
      </c>
      <c r="G381" s="196"/>
      <c r="H381" s="196"/>
      <c r="I381" s="196"/>
      <c r="J381" s="114" t="s">
        <v>144</v>
      </c>
      <c r="K381" s="115">
        <v>34.06</v>
      </c>
      <c r="L381" s="195"/>
      <c r="M381" s="196"/>
      <c r="N381" s="195">
        <f>ROUND($L$381*$K$381,2)</f>
        <v>0</v>
      </c>
      <c r="O381" s="196"/>
      <c r="P381" s="196"/>
      <c r="Q381" s="196"/>
      <c r="R381" s="20"/>
      <c r="T381" s="116"/>
      <c r="U381" s="25" t="s">
        <v>34</v>
      </c>
      <c r="V381" s="117">
        <v>0.25</v>
      </c>
      <c r="W381" s="117">
        <f>$V$381*$K$381</f>
        <v>8.5150000000000006</v>
      </c>
      <c r="X381" s="117">
        <v>5.7800000000000004E-3</v>
      </c>
      <c r="Y381" s="117">
        <f>$X$381*$K$381</f>
        <v>0.19686680000000004</v>
      </c>
      <c r="Z381" s="117">
        <v>0</v>
      </c>
      <c r="AA381" s="118">
        <f>$Z$381*$K$381</f>
        <v>0</v>
      </c>
      <c r="AR381" s="6" t="s">
        <v>190</v>
      </c>
      <c r="AT381" s="6" t="s">
        <v>141</v>
      </c>
      <c r="AU381" s="6" t="s">
        <v>94</v>
      </c>
      <c r="AY381" s="6" t="s">
        <v>140</v>
      </c>
      <c r="BE381" s="119">
        <f>IF($U$381="základní",$N$381,0)</f>
        <v>0</v>
      </c>
      <c r="BF381" s="119">
        <f>IF($U$381="snížená",$N$381,0)</f>
        <v>0</v>
      </c>
      <c r="BG381" s="119">
        <f>IF($U$381="zákl. přenesená",$N$381,0)</f>
        <v>0</v>
      </c>
      <c r="BH381" s="119">
        <f>IF($U$381="sníž. přenesená",$N$381,0)</f>
        <v>0</v>
      </c>
      <c r="BI381" s="119">
        <f>IF($U$381="nulová",$N$381,0)</f>
        <v>0</v>
      </c>
      <c r="BJ381" s="6" t="s">
        <v>18</v>
      </c>
      <c r="BK381" s="119">
        <f>ROUND($L$381*$K$381,2)</f>
        <v>0</v>
      </c>
      <c r="BL381" s="6" t="s">
        <v>190</v>
      </c>
    </row>
    <row r="382" spans="2:64" s="6" customFormat="1" ht="27" customHeight="1" x14ac:dyDescent="0.3">
      <c r="B382" s="19"/>
      <c r="C382" s="154">
        <v>93</v>
      </c>
      <c r="D382" s="112" t="s">
        <v>141</v>
      </c>
      <c r="E382" s="113" t="s">
        <v>379</v>
      </c>
      <c r="F382" s="197" t="s">
        <v>380</v>
      </c>
      <c r="G382" s="196"/>
      <c r="H382" s="196"/>
      <c r="I382" s="196"/>
      <c r="J382" s="114" t="s">
        <v>267</v>
      </c>
      <c r="K382" s="115">
        <v>770.21100000000001</v>
      </c>
      <c r="L382" s="195"/>
      <c r="M382" s="196"/>
      <c r="N382" s="195">
        <f>ROUND($L$382*$K$382,2)</f>
        <v>0</v>
      </c>
      <c r="O382" s="196"/>
      <c r="P382" s="196"/>
      <c r="Q382" s="196"/>
      <c r="R382" s="20"/>
      <c r="T382" s="116"/>
      <c r="U382" s="25" t="s">
        <v>34</v>
      </c>
      <c r="V382" s="117">
        <v>0</v>
      </c>
      <c r="W382" s="117">
        <f>$V$382*$K$382</f>
        <v>0</v>
      </c>
      <c r="X382" s="117">
        <v>0</v>
      </c>
      <c r="Y382" s="117">
        <f>$X$382*$K$382</f>
        <v>0</v>
      </c>
      <c r="Z382" s="117">
        <v>0</v>
      </c>
      <c r="AA382" s="118">
        <f>$Z$382*$K$382</f>
        <v>0</v>
      </c>
      <c r="AR382" s="6" t="s">
        <v>190</v>
      </c>
      <c r="AT382" s="6" t="s">
        <v>141</v>
      </c>
      <c r="AU382" s="6" t="s">
        <v>94</v>
      </c>
      <c r="AY382" s="6" t="s">
        <v>140</v>
      </c>
      <c r="BE382" s="119">
        <f>IF($U$382="základní",$N$382,0)</f>
        <v>0</v>
      </c>
      <c r="BF382" s="119">
        <f>IF($U$382="snížená",$N$382,0)</f>
        <v>0</v>
      </c>
      <c r="BG382" s="119">
        <f>IF($U$382="zákl. přenesená",$N$382,0)</f>
        <v>0</v>
      </c>
      <c r="BH382" s="119">
        <f>IF($U$382="sníž. přenesená",$N$382,0)</f>
        <v>0</v>
      </c>
      <c r="BI382" s="119">
        <f>IF($U$382="nulová",$N$382,0)</f>
        <v>0</v>
      </c>
      <c r="BJ382" s="6" t="s">
        <v>18</v>
      </c>
      <c r="BK382" s="119">
        <f>ROUND($L$382*$K$382,2)</f>
        <v>0</v>
      </c>
      <c r="BL382" s="6" t="s">
        <v>190</v>
      </c>
    </row>
    <row r="383" spans="2:64" s="102" customFormat="1" ht="30.75" customHeight="1" x14ac:dyDescent="0.3">
      <c r="B383" s="103"/>
      <c r="C383" s="155"/>
      <c r="D383" s="111" t="s">
        <v>122</v>
      </c>
      <c r="E383" s="111"/>
      <c r="F383" s="111"/>
      <c r="G383" s="111"/>
      <c r="H383" s="111"/>
      <c r="I383" s="111"/>
      <c r="J383" s="111"/>
      <c r="K383" s="111"/>
      <c r="L383" s="111"/>
      <c r="M383" s="111"/>
      <c r="N383" s="201">
        <f>SUM(N384:Q394)</f>
        <v>0</v>
      </c>
      <c r="O383" s="202"/>
      <c r="P383" s="202"/>
      <c r="Q383" s="202"/>
      <c r="R383" s="106"/>
      <c r="T383" s="107"/>
      <c r="W383" s="108">
        <f>SUM($W$384:$W$394)</f>
        <v>159.92292</v>
      </c>
      <c r="Y383" s="108">
        <f>SUM($Y$384:$Y$394)</f>
        <v>3.9846240000000002</v>
      </c>
      <c r="AA383" s="109">
        <f>SUM($AA$384:$AA$394)</f>
        <v>0</v>
      </c>
      <c r="AR383" s="105" t="s">
        <v>94</v>
      </c>
      <c r="AT383" s="105" t="s">
        <v>68</v>
      </c>
      <c r="AU383" s="105" t="s">
        <v>18</v>
      </c>
      <c r="AY383" s="105" t="s">
        <v>140</v>
      </c>
      <c r="BK383" s="110">
        <f>SUM($BK$384:$BK$394)</f>
        <v>0</v>
      </c>
    </row>
    <row r="384" spans="2:64" s="6" customFormat="1" ht="27" customHeight="1" x14ac:dyDescent="0.3">
      <c r="B384" s="19"/>
      <c r="C384" s="154">
        <v>94</v>
      </c>
      <c r="D384" s="112" t="s">
        <v>141</v>
      </c>
      <c r="E384" s="113" t="s">
        <v>381</v>
      </c>
      <c r="F384" s="197" t="s">
        <v>382</v>
      </c>
      <c r="G384" s="196"/>
      <c r="H384" s="196"/>
      <c r="I384" s="196"/>
      <c r="J384" s="114" t="s">
        <v>144</v>
      </c>
      <c r="K384" s="115">
        <v>160.80000000000001</v>
      </c>
      <c r="L384" s="195"/>
      <c r="M384" s="196"/>
      <c r="N384" s="195">
        <f>ROUND($L$384*$K$384,2)</f>
        <v>0</v>
      </c>
      <c r="O384" s="196"/>
      <c r="P384" s="196"/>
      <c r="Q384" s="196"/>
      <c r="R384" s="20"/>
      <c r="T384" s="116"/>
      <c r="U384" s="25" t="s">
        <v>34</v>
      </c>
      <c r="V384" s="117">
        <v>0.746</v>
      </c>
      <c r="W384" s="117">
        <f>$V$384*$K$384</f>
        <v>119.9568</v>
      </c>
      <c r="X384" s="117">
        <v>3.0000000000000001E-3</v>
      </c>
      <c r="Y384" s="117">
        <f>$X$384*$K$384</f>
        <v>0.48240000000000005</v>
      </c>
      <c r="Z384" s="117">
        <v>0</v>
      </c>
      <c r="AA384" s="118">
        <f>$Z$384*$K$384</f>
        <v>0</v>
      </c>
      <c r="AR384" s="6" t="s">
        <v>190</v>
      </c>
      <c r="AT384" s="6" t="s">
        <v>141</v>
      </c>
      <c r="AU384" s="6" t="s">
        <v>94</v>
      </c>
      <c r="AY384" s="6" t="s">
        <v>140</v>
      </c>
      <c r="BE384" s="119">
        <f>IF($U$384="základní",$N$384,0)</f>
        <v>0</v>
      </c>
      <c r="BF384" s="119">
        <f>IF($U$384="snížená",$N$384,0)</f>
        <v>0</v>
      </c>
      <c r="BG384" s="119">
        <f>IF($U$384="zákl. přenesená",$N$384,0)</f>
        <v>0</v>
      </c>
      <c r="BH384" s="119">
        <f>IF($U$384="sníž. přenesená",$N$384,0)</f>
        <v>0</v>
      </c>
      <c r="BI384" s="119">
        <f>IF($U$384="nulová",$N$384,0)</f>
        <v>0</v>
      </c>
      <c r="BJ384" s="6" t="s">
        <v>18</v>
      </c>
      <c r="BK384" s="119">
        <f>ROUND($L$384*$K$384,2)</f>
        <v>0</v>
      </c>
      <c r="BL384" s="6" t="s">
        <v>190</v>
      </c>
    </row>
    <row r="385" spans="2:64" s="6" customFormat="1" ht="89.25" customHeight="1" x14ac:dyDescent="0.3">
      <c r="B385" s="120"/>
      <c r="C385" s="156"/>
      <c r="E385" s="121"/>
      <c r="F385" s="193" t="s">
        <v>818</v>
      </c>
      <c r="G385" s="194"/>
      <c r="H385" s="194"/>
      <c r="I385" s="194"/>
      <c r="K385" s="122">
        <v>80.400000000000006</v>
      </c>
      <c r="R385" s="123"/>
      <c r="T385" s="124"/>
      <c r="AA385" s="125"/>
      <c r="AT385" s="121" t="s">
        <v>146</v>
      </c>
      <c r="AU385" s="121" t="s">
        <v>94</v>
      </c>
      <c r="AV385" s="121" t="s">
        <v>94</v>
      </c>
      <c r="AW385" s="121" t="s">
        <v>104</v>
      </c>
      <c r="AX385" s="121" t="s">
        <v>69</v>
      </c>
      <c r="AY385" s="121" t="s">
        <v>140</v>
      </c>
    </row>
    <row r="386" spans="2:64" s="6" customFormat="1" ht="74.25" customHeight="1" x14ac:dyDescent="0.3">
      <c r="B386" s="120"/>
      <c r="C386" s="156"/>
      <c r="E386" s="121"/>
      <c r="F386" s="193" t="s">
        <v>819</v>
      </c>
      <c r="G386" s="194"/>
      <c r="H386" s="194"/>
      <c r="I386" s="194"/>
      <c r="K386" s="122">
        <v>80.400000000000006</v>
      </c>
      <c r="R386" s="123"/>
      <c r="T386" s="124"/>
      <c r="AA386" s="125"/>
      <c r="AT386" s="121" t="s">
        <v>146</v>
      </c>
      <c r="AU386" s="121" t="s">
        <v>94</v>
      </c>
      <c r="AV386" s="121" t="s">
        <v>94</v>
      </c>
      <c r="AW386" s="121" t="s">
        <v>104</v>
      </c>
      <c r="AX386" s="121" t="s">
        <v>69</v>
      </c>
      <c r="AY386" s="121" t="s">
        <v>140</v>
      </c>
    </row>
    <row r="387" spans="2:64" s="6" customFormat="1" ht="18.75" customHeight="1" x14ac:dyDescent="0.3">
      <c r="B387" s="126"/>
      <c r="C387" s="156"/>
      <c r="E387" s="127"/>
      <c r="F387" s="198" t="s">
        <v>147</v>
      </c>
      <c r="G387" s="199"/>
      <c r="H387" s="199"/>
      <c r="I387" s="199"/>
      <c r="K387" s="128">
        <v>160.80000000000001</v>
      </c>
      <c r="R387" s="129"/>
      <c r="T387" s="130"/>
      <c r="AA387" s="131"/>
      <c r="AT387" s="127" t="s">
        <v>146</v>
      </c>
      <c r="AU387" s="127" t="s">
        <v>94</v>
      </c>
      <c r="AV387" s="127" t="s">
        <v>145</v>
      </c>
      <c r="AW387" s="127" t="s">
        <v>104</v>
      </c>
      <c r="AX387" s="127" t="s">
        <v>18</v>
      </c>
      <c r="AY387" s="127" t="s">
        <v>140</v>
      </c>
    </row>
    <row r="388" spans="2:64" s="6" customFormat="1" ht="15.75" customHeight="1" x14ac:dyDescent="0.3">
      <c r="B388" s="19"/>
      <c r="C388" s="157">
        <v>95</v>
      </c>
      <c r="D388" s="132" t="s">
        <v>256</v>
      </c>
      <c r="E388" s="133" t="s">
        <v>383</v>
      </c>
      <c r="F388" s="206" t="s">
        <v>384</v>
      </c>
      <c r="G388" s="207"/>
      <c r="H388" s="207"/>
      <c r="I388" s="207"/>
      <c r="J388" s="134" t="s">
        <v>144</v>
      </c>
      <c r="K388" s="135">
        <v>176.88</v>
      </c>
      <c r="L388" s="200"/>
      <c r="M388" s="207"/>
      <c r="N388" s="200">
        <f>ROUND($L$388*$K$388,2)</f>
        <v>0</v>
      </c>
      <c r="O388" s="196"/>
      <c r="P388" s="196"/>
      <c r="Q388" s="196"/>
      <c r="R388" s="20"/>
      <c r="T388" s="116"/>
      <c r="U388" s="25" t="s">
        <v>34</v>
      </c>
      <c r="V388" s="117">
        <v>0</v>
      </c>
      <c r="W388" s="117">
        <f>$V$388*$K$388</f>
        <v>0</v>
      </c>
      <c r="X388" s="117">
        <v>1.18E-2</v>
      </c>
      <c r="Y388" s="117">
        <f>$X$388*$K$388</f>
        <v>2.0871839999999997</v>
      </c>
      <c r="Z388" s="117">
        <v>0</v>
      </c>
      <c r="AA388" s="118">
        <f>$Z$388*$K$388</f>
        <v>0</v>
      </c>
      <c r="AR388" s="6" t="s">
        <v>237</v>
      </c>
      <c r="AT388" s="6" t="s">
        <v>256</v>
      </c>
      <c r="AU388" s="6" t="s">
        <v>94</v>
      </c>
      <c r="AY388" s="6" t="s">
        <v>140</v>
      </c>
      <c r="BE388" s="119">
        <f>IF($U$388="základní",$N$388,0)</f>
        <v>0</v>
      </c>
      <c r="BF388" s="119">
        <f>IF($U$388="snížená",$N$388,0)</f>
        <v>0</v>
      </c>
      <c r="BG388" s="119">
        <f>IF($U$388="zákl. přenesená",$N$388,0)</f>
        <v>0</v>
      </c>
      <c r="BH388" s="119">
        <f>IF($U$388="sníž. přenesená",$N$388,0)</f>
        <v>0</v>
      </c>
      <c r="BI388" s="119">
        <f>IF($U$388="nulová",$N$388,0)</f>
        <v>0</v>
      </c>
      <c r="BJ388" s="6" t="s">
        <v>18</v>
      </c>
      <c r="BK388" s="119">
        <f>ROUND($L$388*$K$388,2)</f>
        <v>0</v>
      </c>
      <c r="BL388" s="6" t="s">
        <v>190</v>
      </c>
    </row>
    <row r="389" spans="2:64" s="6" customFormat="1" ht="27" customHeight="1" x14ac:dyDescent="0.3">
      <c r="B389" s="19"/>
      <c r="C389" s="154">
        <v>96</v>
      </c>
      <c r="D389" s="112" t="s">
        <v>141</v>
      </c>
      <c r="E389" s="113" t="s">
        <v>385</v>
      </c>
      <c r="F389" s="197" t="s">
        <v>386</v>
      </c>
      <c r="G389" s="196"/>
      <c r="H389" s="196"/>
      <c r="I389" s="196"/>
      <c r="J389" s="114" t="s">
        <v>144</v>
      </c>
      <c r="K389" s="115">
        <v>104.7</v>
      </c>
      <c r="L389" s="195"/>
      <c r="M389" s="196"/>
      <c r="N389" s="195">
        <f>ROUND($L$389*$K$389,2)</f>
        <v>0</v>
      </c>
      <c r="O389" s="196"/>
      <c r="P389" s="196"/>
      <c r="Q389" s="196"/>
      <c r="R389" s="20"/>
      <c r="T389" s="116"/>
      <c r="U389" s="25" t="s">
        <v>34</v>
      </c>
      <c r="V389" s="117">
        <v>0.13</v>
      </c>
      <c r="W389" s="117">
        <f>$V$389*$K$389</f>
        <v>13.611000000000001</v>
      </c>
      <c r="X389" s="117">
        <v>0</v>
      </c>
      <c r="Y389" s="117">
        <f>$X$389*$K$389</f>
        <v>0</v>
      </c>
      <c r="Z389" s="117">
        <v>0</v>
      </c>
      <c r="AA389" s="118">
        <f>$Z$389*$K$389</f>
        <v>0</v>
      </c>
      <c r="AR389" s="6" t="s">
        <v>190</v>
      </c>
      <c r="AT389" s="6" t="s">
        <v>141</v>
      </c>
      <c r="AU389" s="6" t="s">
        <v>94</v>
      </c>
      <c r="AY389" s="6" t="s">
        <v>140</v>
      </c>
      <c r="BE389" s="119">
        <f>IF($U$389="základní",$N$389,0)</f>
        <v>0</v>
      </c>
      <c r="BF389" s="119">
        <f>IF($U$389="snížená",$N$389,0)</f>
        <v>0</v>
      </c>
      <c r="BG389" s="119">
        <f>IF($U$389="zákl. přenesená",$N$389,0)</f>
        <v>0</v>
      </c>
      <c r="BH389" s="119">
        <f>IF($U$389="sníž. přenesená",$N$389,0)</f>
        <v>0</v>
      </c>
      <c r="BI389" s="119">
        <f>IF($U$389="nulová",$N$389,0)</f>
        <v>0</v>
      </c>
      <c r="BJ389" s="6" t="s">
        <v>18</v>
      </c>
      <c r="BK389" s="119">
        <f>ROUND($L$389*$K$389,2)</f>
        <v>0</v>
      </c>
      <c r="BL389" s="6" t="s">
        <v>190</v>
      </c>
    </row>
    <row r="390" spans="2:64" s="6" customFormat="1" ht="70.5" customHeight="1" x14ac:dyDescent="0.3">
      <c r="B390" s="120"/>
      <c r="C390" s="156"/>
      <c r="E390" s="121"/>
      <c r="F390" s="193" t="s">
        <v>847</v>
      </c>
      <c r="G390" s="194"/>
      <c r="H390" s="194"/>
      <c r="I390" s="194"/>
      <c r="K390" s="122">
        <v>52.35</v>
      </c>
      <c r="R390" s="123"/>
      <c r="T390" s="124"/>
      <c r="AA390" s="125"/>
      <c r="AT390" s="121" t="s">
        <v>146</v>
      </c>
      <c r="AU390" s="121" t="s">
        <v>94</v>
      </c>
      <c r="AV390" s="121" t="s">
        <v>94</v>
      </c>
      <c r="AW390" s="121" t="s">
        <v>104</v>
      </c>
      <c r="AX390" s="121" t="s">
        <v>69</v>
      </c>
      <c r="AY390" s="121" t="s">
        <v>140</v>
      </c>
    </row>
    <row r="391" spans="2:64" s="6" customFormat="1" ht="69.75" customHeight="1" x14ac:dyDescent="0.3">
      <c r="B391" s="120"/>
      <c r="C391" s="156"/>
      <c r="E391" s="121"/>
      <c r="F391" s="193" t="s">
        <v>848</v>
      </c>
      <c r="G391" s="194"/>
      <c r="H391" s="194"/>
      <c r="I391" s="194"/>
      <c r="K391" s="122">
        <v>52.35</v>
      </c>
      <c r="R391" s="123"/>
      <c r="T391" s="124"/>
      <c r="AA391" s="125"/>
      <c r="AT391" s="121" t="s">
        <v>146</v>
      </c>
      <c r="AU391" s="121" t="s">
        <v>94</v>
      </c>
      <c r="AV391" s="121" t="s">
        <v>94</v>
      </c>
      <c r="AW391" s="121" t="s">
        <v>104</v>
      </c>
      <c r="AX391" s="121" t="s">
        <v>69</v>
      </c>
      <c r="AY391" s="121" t="s">
        <v>140</v>
      </c>
    </row>
    <row r="392" spans="2:64" s="6" customFormat="1" ht="18.75" customHeight="1" x14ac:dyDescent="0.3">
      <c r="B392" s="126"/>
      <c r="C392" s="156"/>
      <c r="E392" s="127"/>
      <c r="F392" s="198" t="s">
        <v>147</v>
      </c>
      <c r="G392" s="199"/>
      <c r="H392" s="199"/>
      <c r="I392" s="199"/>
      <c r="K392" s="128">
        <v>104.7</v>
      </c>
      <c r="R392" s="129"/>
      <c r="T392" s="130"/>
      <c r="AA392" s="131"/>
      <c r="AT392" s="127" t="s">
        <v>146</v>
      </c>
      <c r="AU392" s="127" t="s">
        <v>94</v>
      </c>
      <c r="AV392" s="127" t="s">
        <v>145</v>
      </c>
      <c r="AW392" s="127" t="s">
        <v>104</v>
      </c>
      <c r="AX392" s="127" t="s">
        <v>18</v>
      </c>
      <c r="AY392" s="127" t="s">
        <v>140</v>
      </c>
    </row>
    <row r="393" spans="2:64" s="6" customFormat="1" ht="27" customHeight="1" x14ac:dyDescent="0.3">
      <c r="B393" s="19"/>
      <c r="C393" s="154">
        <v>97</v>
      </c>
      <c r="D393" s="112" t="s">
        <v>141</v>
      </c>
      <c r="E393" s="113" t="s">
        <v>387</v>
      </c>
      <c r="F393" s="197" t="s">
        <v>388</v>
      </c>
      <c r="G393" s="196"/>
      <c r="H393" s="196"/>
      <c r="I393" s="196"/>
      <c r="J393" s="114" t="s">
        <v>144</v>
      </c>
      <c r="K393" s="115">
        <v>176.88</v>
      </c>
      <c r="L393" s="195"/>
      <c r="M393" s="196"/>
      <c r="N393" s="195">
        <f>ROUND($L$393*$K$393,2)</f>
        <v>0</v>
      </c>
      <c r="O393" s="196"/>
      <c r="P393" s="196"/>
      <c r="Q393" s="196"/>
      <c r="R393" s="20"/>
      <c r="T393" s="116"/>
      <c r="U393" s="25" t="s">
        <v>34</v>
      </c>
      <c r="V393" s="117">
        <v>0.14899999999999999</v>
      </c>
      <c r="W393" s="117">
        <f>$V$393*$K$393</f>
        <v>26.355119999999999</v>
      </c>
      <c r="X393" s="117">
        <v>8.0000000000000002E-3</v>
      </c>
      <c r="Y393" s="117">
        <f>$X$393*$K$393</f>
        <v>1.4150400000000001</v>
      </c>
      <c r="Z393" s="117">
        <v>0</v>
      </c>
      <c r="AA393" s="118">
        <f>$Z$393*$K$393</f>
        <v>0</v>
      </c>
      <c r="AR393" s="6" t="s">
        <v>190</v>
      </c>
      <c r="AT393" s="6" t="s">
        <v>141</v>
      </c>
      <c r="AU393" s="6" t="s">
        <v>94</v>
      </c>
      <c r="AY393" s="6" t="s">
        <v>140</v>
      </c>
      <c r="BE393" s="119">
        <f>IF($U$393="základní",$N$393,0)</f>
        <v>0</v>
      </c>
      <c r="BF393" s="119">
        <f>IF($U$393="snížená",$N$393,0)</f>
        <v>0</v>
      </c>
      <c r="BG393" s="119">
        <f>IF($U$393="zákl. přenesená",$N$393,0)</f>
        <v>0</v>
      </c>
      <c r="BH393" s="119">
        <f>IF($U$393="sníž. přenesená",$N$393,0)</f>
        <v>0</v>
      </c>
      <c r="BI393" s="119">
        <f>IF($U$393="nulová",$N$393,0)</f>
        <v>0</v>
      </c>
      <c r="BJ393" s="6" t="s">
        <v>18</v>
      </c>
      <c r="BK393" s="119">
        <f>ROUND($L$393*$K$393,2)</f>
        <v>0</v>
      </c>
      <c r="BL393" s="6" t="s">
        <v>190</v>
      </c>
    </row>
    <row r="394" spans="2:64" s="6" customFormat="1" ht="27" customHeight="1" x14ac:dyDescent="0.3">
      <c r="B394" s="19"/>
      <c r="C394" s="154">
        <v>98</v>
      </c>
      <c r="D394" s="112" t="s">
        <v>141</v>
      </c>
      <c r="E394" s="113" t="s">
        <v>389</v>
      </c>
      <c r="F394" s="197" t="s">
        <v>390</v>
      </c>
      <c r="G394" s="196"/>
      <c r="H394" s="196"/>
      <c r="I394" s="196"/>
      <c r="J394" s="114" t="s">
        <v>267</v>
      </c>
      <c r="K394" s="115">
        <v>3.37</v>
      </c>
      <c r="L394" s="195"/>
      <c r="M394" s="196"/>
      <c r="N394" s="195">
        <f>ROUND($L$394*$K$394,2)</f>
        <v>0</v>
      </c>
      <c r="O394" s="196"/>
      <c r="P394" s="196"/>
      <c r="Q394" s="196"/>
      <c r="R394" s="20"/>
      <c r="T394" s="116"/>
      <c r="U394" s="25" t="s">
        <v>34</v>
      </c>
      <c r="V394" s="117">
        <v>0</v>
      </c>
      <c r="W394" s="117">
        <f>$V$394*$K$394</f>
        <v>0</v>
      </c>
      <c r="X394" s="117">
        <v>0</v>
      </c>
      <c r="Y394" s="117">
        <f>$X$394*$K$394</f>
        <v>0</v>
      </c>
      <c r="Z394" s="117">
        <v>0</v>
      </c>
      <c r="AA394" s="118">
        <f>$Z$394*$K$394</f>
        <v>0</v>
      </c>
      <c r="AR394" s="6" t="s">
        <v>190</v>
      </c>
      <c r="AT394" s="6" t="s">
        <v>141</v>
      </c>
      <c r="AU394" s="6" t="s">
        <v>94</v>
      </c>
      <c r="AY394" s="6" t="s">
        <v>140</v>
      </c>
      <c r="BE394" s="119">
        <f>IF($U$394="základní",$N$394,0)</f>
        <v>0</v>
      </c>
      <c r="BF394" s="119">
        <f>IF($U$394="snížená",$N$394,0)</f>
        <v>0</v>
      </c>
      <c r="BG394" s="119">
        <f>IF($U$394="zákl. přenesená",$N$394,0)</f>
        <v>0</v>
      </c>
      <c r="BH394" s="119">
        <f>IF($U$394="sníž. přenesená",$N$394,0)</f>
        <v>0</v>
      </c>
      <c r="BI394" s="119">
        <f>IF($U$394="nulová",$N$394,0)</f>
        <v>0</v>
      </c>
      <c r="BJ394" s="6" t="s">
        <v>18</v>
      </c>
      <c r="BK394" s="119">
        <f>ROUND($L$394*$K$394,2)</f>
        <v>0</v>
      </c>
      <c r="BL394" s="6" t="s">
        <v>190</v>
      </c>
    </row>
    <row r="395" spans="2:64" s="102" customFormat="1" ht="30.75" customHeight="1" x14ac:dyDescent="0.3">
      <c r="B395" s="103"/>
      <c r="C395" s="155"/>
      <c r="D395" s="111" t="s">
        <v>123</v>
      </c>
      <c r="E395" s="111"/>
      <c r="F395" s="111"/>
      <c r="G395" s="111"/>
      <c r="H395" s="111"/>
      <c r="I395" s="111"/>
      <c r="J395" s="111"/>
      <c r="K395" s="111"/>
      <c r="L395" s="111"/>
      <c r="M395" s="111"/>
      <c r="N395" s="201">
        <f>SUM(N396:Q399)</f>
        <v>0</v>
      </c>
      <c r="O395" s="202"/>
      <c r="P395" s="202"/>
      <c r="Q395" s="202"/>
      <c r="R395" s="106"/>
      <c r="T395" s="107"/>
      <c r="W395" s="108">
        <f>SUM($W$396:$W$403)</f>
        <v>68.928389999999993</v>
      </c>
      <c r="Y395" s="108">
        <f>SUM($Y$396:$Y$403)</f>
        <v>0.13608179999999998</v>
      </c>
      <c r="AA395" s="109">
        <f>SUM($AA$396:$AA$403)</f>
        <v>0</v>
      </c>
      <c r="AR395" s="105" t="s">
        <v>94</v>
      </c>
      <c r="AT395" s="105" t="s">
        <v>68</v>
      </c>
      <c r="AU395" s="105" t="s">
        <v>18</v>
      </c>
      <c r="AY395" s="105" t="s">
        <v>140</v>
      </c>
      <c r="BK395" s="110">
        <f>SUM($BK$396:$BK$403)</f>
        <v>0</v>
      </c>
    </row>
    <row r="396" spans="2:64" s="6" customFormat="1" ht="27" customHeight="1" x14ac:dyDescent="0.3">
      <c r="B396" s="19"/>
      <c r="C396" s="154">
        <v>99</v>
      </c>
      <c r="D396" s="112" t="s">
        <v>141</v>
      </c>
      <c r="E396" s="113" t="s">
        <v>391</v>
      </c>
      <c r="F396" s="197" t="s">
        <v>392</v>
      </c>
      <c r="G396" s="196"/>
      <c r="H396" s="196"/>
      <c r="I396" s="196"/>
      <c r="J396" s="114" t="s">
        <v>144</v>
      </c>
      <c r="K396" s="115">
        <v>295.83</v>
      </c>
      <c r="L396" s="195"/>
      <c r="M396" s="196"/>
      <c r="N396" s="195">
        <f>ROUND($L$396*$K$396,2)</f>
        <v>0</v>
      </c>
      <c r="O396" s="196"/>
      <c r="P396" s="196"/>
      <c r="Q396" s="196"/>
      <c r="R396" s="20"/>
      <c r="T396" s="116"/>
      <c r="U396" s="25" t="s">
        <v>34</v>
      </c>
      <c r="V396" s="117">
        <v>1.2E-2</v>
      </c>
      <c r="W396" s="117">
        <f>$V$396*$K$396</f>
        <v>3.54996</v>
      </c>
      <c r="X396" s="117">
        <v>0</v>
      </c>
      <c r="Y396" s="117">
        <f>$X$396*$K$396</f>
        <v>0</v>
      </c>
      <c r="Z396" s="117">
        <v>0</v>
      </c>
      <c r="AA396" s="118">
        <f>$Z$396*$K$396</f>
        <v>0</v>
      </c>
      <c r="AR396" s="6" t="s">
        <v>190</v>
      </c>
      <c r="AT396" s="6" t="s">
        <v>141</v>
      </c>
      <c r="AU396" s="6" t="s">
        <v>94</v>
      </c>
      <c r="AY396" s="6" t="s">
        <v>140</v>
      </c>
      <c r="BE396" s="119">
        <f>IF($U$396="základní",$N$396,0)</f>
        <v>0</v>
      </c>
      <c r="BF396" s="119">
        <f>IF($U$396="snížená",$N$396,0)</f>
        <v>0</v>
      </c>
      <c r="BG396" s="119">
        <f>IF($U$396="zákl. přenesená",$N$396,0)</f>
        <v>0</v>
      </c>
      <c r="BH396" s="119">
        <f>IF($U$396="sníž. přenesená",$N$396,0)</f>
        <v>0</v>
      </c>
      <c r="BI396" s="119">
        <f>IF($U$396="nulová",$N$396,0)</f>
        <v>0</v>
      </c>
      <c r="BJ396" s="6" t="s">
        <v>18</v>
      </c>
      <c r="BK396" s="119">
        <f>ROUND($L$396*$K$396,2)</f>
        <v>0</v>
      </c>
      <c r="BL396" s="6" t="s">
        <v>190</v>
      </c>
    </row>
    <row r="397" spans="2:64" s="6" customFormat="1" ht="15.75" customHeight="1" x14ac:dyDescent="0.3">
      <c r="B397" s="19"/>
      <c r="C397" s="154">
        <v>100</v>
      </c>
      <c r="D397" s="112" t="s">
        <v>141</v>
      </c>
      <c r="E397" s="113" t="s">
        <v>393</v>
      </c>
      <c r="F397" s="197" t="s">
        <v>394</v>
      </c>
      <c r="G397" s="196"/>
      <c r="H397" s="196"/>
      <c r="I397" s="196"/>
      <c r="J397" s="114" t="s">
        <v>144</v>
      </c>
      <c r="K397" s="115">
        <v>295.83</v>
      </c>
      <c r="L397" s="195"/>
      <c r="M397" s="196"/>
      <c r="N397" s="195">
        <f>ROUND($L$397*$K$397,2)</f>
        <v>0</v>
      </c>
      <c r="O397" s="196"/>
      <c r="P397" s="196"/>
      <c r="Q397" s="196"/>
      <c r="R397" s="20"/>
      <c r="T397" s="116"/>
      <c r="U397" s="25" t="s">
        <v>34</v>
      </c>
      <c r="V397" s="117">
        <v>8.4000000000000005E-2</v>
      </c>
      <c r="W397" s="117">
        <f>$V$397*$K$397</f>
        <v>24.849720000000001</v>
      </c>
      <c r="X397" s="117">
        <v>0</v>
      </c>
      <c r="Y397" s="117">
        <f>$X$397*$K$397</f>
        <v>0</v>
      </c>
      <c r="Z397" s="117">
        <v>0</v>
      </c>
      <c r="AA397" s="118">
        <f>$Z$397*$K$397</f>
        <v>0</v>
      </c>
      <c r="AR397" s="6" t="s">
        <v>190</v>
      </c>
      <c r="AT397" s="6" t="s">
        <v>141</v>
      </c>
      <c r="AU397" s="6" t="s">
        <v>94</v>
      </c>
      <c r="AY397" s="6" t="s">
        <v>140</v>
      </c>
      <c r="BE397" s="119">
        <f>IF($U$397="základní",$N$397,0)</f>
        <v>0</v>
      </c>
      <c r="BF397" s="119">
        <f>IF($U$397="snížená",$N$397,0)</f>
        <v>0</v>
      </c>
      <c r="BG397" s="119">
        <f>IF($U$397="zákl. přenesená",$N$397,0)</f>
        <v>0</v>
      </c>
      <c r="BH397" s="119">
        <f>IF($U$397="sníž. přenesená",$N$397,0)</f>
        <v>0</v>
      </c>
      <c r="BI397" s="119">
        <f>IF($U$397="nulová",$N$397,0)</f>
        <v>0</v>
      </c>
      <c r="BJ397" s="6" t="s">
        <v>18</v>
      </c>
      <c r="BK397" s="119">
        <f>ROUND($L$397*$K$397,2)</f>
        <v>0</v>
      </c>
      <c r="BL397" s="6" t="s">
        <v>190</v>
      </c>
    </row>
    <row r="398" spans="2:64" s="6" customFormat="1" ht="27" customHeight="1" x14ac:dyDescent="0.3">
      <c r="B398" s="19"/>
      <c r="C398" s="154">
        <v>101</v>
      </c>
      <c r="D398" s="112" t="s">
        <v>141</v>
      </c>
      <c r="E398" s="113" t="s">
        <v>395</v>
      </c>
      <c r="F398" s="197" t="s">
        <v>396</v>
      </c>
      <c r="G398" s="196"/>
      <c r="H398" s="196"/>
      <c r="I398" s="196"/>
      <c r="J398" s="114" t="s">
        <v>144</v>
      </c>
      <c r="K398" s="115">
        <v>295.83</v>
      </c>
      <c r="L398" s="195"/>
      <c r="M398" s="196"/>
      <c r="N398" s="195">
        <f>ROUND($L$398*$K$398,2)</f>
        <v>0</v>
      </c>
      <c r="O398" s="196"/>
      <c r="P398" s="196"/>
      <c r="Q398" s="196"/>
      <c r="R398" s="20"/>
      <c r="T398" s="116"/>
      <c r="U398" s="25" t="s">
        <v>34</v>
      </c>
      <c r="V398" s="117">
        <v>3.3000000000000002E-2</v>
      </c>
      <c r="W398" s="117">
        <f>$V$398*$K$398</f>
        <v>9.7623899999999999</v>
      </c>
      <c r="X398" s="117">
        <v>2.0000000000000001E-4</v>
      </c>
      <c r="Y398" s="117">
        <f>$X$398*$K$398</f>
        <v>5.9165999999999996E-2</v>
      </c>
      <c r="Z398" s="117">
        <v>0</v>
      </c>
      <c r="AA398" s="118">
        <f>$Z$398*$K$398</f>
        <v>0</v>
      </c>
      <c r="AR398" s="6" t="s">
        <v>190</v>
      </c>
      <c r="AT398" s="6" t="s">
        <v>141</v>
      </c>
      <c r="AU398" s="6" t="s">
        <v>94</v>
      </c>
      <c r="AY398" s="6" t="s">
        <v>140</v>
      </c>
      <c r="BE398" s="119">
        <f>IF($U$398="základní",$N$398,0)</f>
        <v>0</v>
      </c>
      <c r="BF398" s="119">
        <f>IF($U$398="snížená",$N$398,0)</f>
        <v>0</v>
      </c>
      <c r="BG398" s="119">
        <f>IF($U$398="zákl. přenesená",$N$398,0)</f>
        <v>0</v>
      </c>
      <c r="BH398" s="119">
        <f>IF($U$398="sníž. přenesená",$N$398,0)</f>
        <v>0</v>
      </c>
      <c r="BI398" s="119">
        <f>IF($U$398="nulová",$N$398,0)</f>
        <v>0</v>
      </c>
      <c r="BJ398" s="6" t="s">
        <v>18</v>
      </c>
      <c r="BK398" s="119">
        <f>ROUND($L$398*$K$398,2)</f>
        <v>0</v>
      </c>
      <c r="BL398" s="6" t="s">
        <v>190</v>
      </c>
    </row>
    <row r="399" spans="2:64" s="6" customFormat="1" ht="27" customHeight="1" x14ac:dyDescent="0.3">
      <c r="B399" s="19"/>
      <c r="C399" s="154">
        <v>102</v>
      </c>
      <c r="D399" s="112" t="s">
        <v>141</v>
      </c>
      <c r="E399" s="113" t="s">
        <v>397</v>
      </c>
      <c r="F399" s="197" t="s">
        <v>398</v>
      </c>
      <c r="G399" s="196"/>
      <c r="H399" s="196"/>
      <c r="I399" s="196"/>
      <c r="J399" s="114" t="s">
        <v>144</v>
      </c>
      <c r="K399" s="115">
        <v>295.83</v>
      </c>
      <c r="L399" s="195"/>
      <c r="M399" s="196"/>
      <c r="N399" s="195">
        <f>ROUND($L$399*$K$399,2)</f>
        <v>0</v>
      </c>
      <c r="O399" s="196"/>
      <c r="P399" s="196"/>
      <c r="Q399" s="196"/>
      <c r="R399" s="20"/>
      <c r="T399" s="116"/>
      <c r="U399" s="25" t="s">
        <v>34</v>
      </c>
      <c r="V399" s="117">
        <v>0.104</v>
      </c>
      <c r="W399" s="117">
        <f>$V$399*$K$399</f>
        <v>30.766319999999997</v>
      </c>
      <c r="X399" s="117">
        <v>2.5999999999999998E-4</v>
      </c>
      <c r="Y399" s="117">
        <f>$X$399*$K$399</f>
        <v>7.6915799999999993E-2</v>
      </c>
      <c r="Z399" s="117">
        <v>0</v>
      </c>
      <c r="AA399" s="118">
        <f>$Z$399*$K$399</f>
        <v>0</v>
      </c>
      <c r="AR399" s="6" t="s">
        <v>190</v>
      </c>
      <c r="AT399" s="6" t="s">
        <v>141</v>
      </c>
      <c r="AU399" s="6" t="s">
        <v>94</v>
      </c>
      <c r="AY399" s="6" t="s">
        <v>140</v>
      </c>
      <c r="BE399" s="119">
        <f>IF($U$399="základní",$N$399,0)</f>
        <v>0</v>
      </c>
      <c r="BF399" s="119">
        <f>IF($U$399="snížená",$N$399,0)</f>
        <v>0</v>
      </c>
      <c r="BG399" s="119">
        <f>IF($U$399="zákl. přenesená",$N$399,0)</f>
        <v>0</v>
      </c>
      <c r="BH399" s="119">
        <f>IF($U$399="sníž. přenesená",$N$399,0)</f>
        <v>0</v>
      </c>
      <c r="BI399" s="119">
        <f>IF($U$399="nulová",$N$399,0)</f>
        <v>0</v>
      </c>
      <c r="BJ399" s="6" t="s">
        <v>18</v>
      </c>
      <c r="BK399" s="119">
        <f>ROUND($L$399*$K$399,2)</f>
        <v>0</v>
      </c>
      <c r="BL399" s="6" t="s">
        <v>190</v>
      </c>
    </row>
    <row r="400" spans="2:64" s="6" customFormat="1" ht="18.75" customHeight="1" x14ac:dyDescent="0.3">
      <c r="B400" s="120"/>
      <c r="E400" s="121"/>
      <c r="F400" s="193" t="s">
        <v>849</v>
      </c>
      <c r="G400" s="194"/>
      <c r="H400" s="194"/>
      <c r="I400" s="194"/>
      <c r="K400" s="122">
        <v>87.25</v>
      </c>
      <c r="R400" s="123"/>
      <c r="T400" s="124"/>
      <c r="AA400" s="125"/>
      <c r="AT400" s="121" t="s">
        <v>146</v>
      </c>
      <c r="AU400" s="121" t="s">
        <v>94</v>
      </c>
      <c r="AV400" s="121" t="s">
        <v>94</v>
      </c>
      <c r="AW400" s="121" t="s">
        <v>104</v>
      </c>
      <c r="AX400" s="121" t="s">
        <v>69</v>
      </c>
      <c r="AY400" s="121" t="s">
        <v>140</v>
      </c>
    </row>
    <row r="401" spans="2:51" s="6" customFormat="1" ht="18.75" customHeight="1" x14ac:dyDescent="0.3">
      <c r="B401" s="120"/>
      <c r="E401" s="121"/>
      <c r="F401" s="193" t="s">
        <v>850</v>
      </c>
      <c r="G401" s="194"/>
      <c r="H401" s="194"/>
      <c r="I401" s="194"/>
      <c r="K401" s="122">
        <v>369.38</v>
      </c>
      <c r="R401" s="123"/>
      <c r="T401" s="124"/>
      <c r="AA401" s="125"/>
      <c r="AT401" s="121" t="s">
        <v>146</v>
      </c>
      <c r="AU401" s="121" t="s">
        <v>94</v>
      </c>
      <c r="AV401" s="121" t="s">
        <v>94</v>
      </c>
      <c r="AW401" s="121" t="s">
        <v>104</v>
      </c>
      <c r="AX401" s="121" t="s">
        <v>69</v>
      </c>
      <c r="AY401" s="121" t="s">
        <v>140</v>
      </c>
    </row>
    <row r="402" spans="2:51" s="6" customFormat="1" ht="18.75" customHeight="1" x14ac:dyDescent="0.3">
      <c r="B402" s="120"/>
      <c r="E402" s="121"/>
      <c r="F402" s="193" t="s">
        <v>851</v>
      </c>
      <c r="G402" s="194"/>
      <c r="H402" s="194"/>
      <c r="I402" s="194"/>
      <c r="K402" s="122">
        <v>-160.80000000000001</v>
      </c>
      <c r="R402" s="123"/>
      <c r="T402" s="124"/>
      <c r="AA402" s="125"/>
      <c r="AT402" s="121" t="s">
        <v>146</v>
      </c>
      <c r="AU402" s="121" t="s">
        <v>94</v>
      </c>
      <c r="AV402" s="121" t="s">
        <v>94</v>
      </c>
      <c r="AW402" s="121" t="s">
        <v>104</v>
      </c>
      <c r="AX402" s="121" t="s">
        <v>69</v>
      </c>
      <c r="AY402" s="121" t="s">
        <v>140</v>
      </c>
    </row>
    <row r="403" spans="2:51" s="6" customFormat="1" ht="18.75" customHeight="1" x14ac:dyDescent="0.3">
      <c r="B403" s="126"/>
      <c r="E403" s="127"/>
      <c r="F403" s="198" t="s">
        <v>147</v>
      </c>
      <c r="G403" s="199"/>
      <c r="H403" s="199"/>
      <c r="I403" s="199"/>
      <c r="K403" s="128">
        <v>295.83</v>
      </c>
      <c r="R403" s="129"/>
      <c r="T403" s="136"/>
      <c r="U403" s="137"/>
      <c r="V403" s="137"/>
      <c r="W403" s="137"/>
      <c r="X403" s="137"/>
      <c r="Y403" s="137"/>
      <c r="Z403" s="137"/>
      <c r="AA403" s="138"/>
      <c r="AT403" s="127" t="s">
        <v>146</v>
      </c>
      <c r="AU403" s="127" t="s">
        <v>94</v>
      </c>
      <c r="AV403" s="127" t="s">
        <v>145</v>
      </c>
      <c r="AW403" s="127" t="s">
        <v>104</v>
      </c>
      <c r="AX403" s="127" t="s">
        <v>18</v>
      </c>
      <c r="AY403" s="127" t="s">
        <v>140</v>
      </c>
    </row>
    <row r="404" spans="2:51" s="6" customFormat="1" ht="7.5" customHeight="1" x14ac:dyDescent="0.3">
      <c r="B404" s="40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2"/>
    </row>
  </sheetData>
  <mergeCells count="548">
    <mergeCell ref="F326:I326"/>
    <mergeCell ref="F327:I327"/>
    <mergeCell ref="L327:M327"/>
    <mergeCell ref="C2:Q2"/>
    <mergeCell ref="C4:Q4"/>
    <mergeCell ref="F6:P6"/>
    <mergeCell ref="F7:P7"/>
    <mergeCell ref="O15:P15"/>
    <mergeCell ref="O17:P17"/>
    <mergeCell ref="N206:Q206"/>
    <mergeCell ref="F191:I191"/>
    <mergeCell ref="F192:I192"/>
    <mergeCell ref="N194:Q194"/>
    <mergeCell ref="F195:I195"/>
    <mergeCell ref="O21:P21"/>
    <mergeCell ref="E24:L24"/>
    <mergeCell ref="M27:P27"/>
    <mergeCell ref="M28:P28"/>
    <mergeCell ref="O18:P18"/>
    <mergeCell ref="O20:P20"/>
    <mergeCell ref="O9:P9"/>
    <mergeCell ref="O11:P11"/>
    <mergeCell ref="O12:P12"/>
    <mergeCell ref="O14:P14"/>
    <mergeCell ref="H34:J34"/>
    <mergeCell ref="M34:P34"/>
    <mergeCell ref="H35:J35"/>
    <mergeCell ref="M35:P35"/>
    <mergeCell ref="M30:P30"/>
    <mergeCell ref="H32:J32"/>
    <mergeCell ref="M32:P32"/>
    <mergeCell ref="H33:J33"/>
    <mergeCell ref="M33:P33"/>
    <mergeCell ref="C86:G86"/>
    <mergeCell ref="N86:Q86"/>
    <mergeCell ref="N88:Q88"/>
    <mergeCell ref="F78:P78"/>
    <mergeCell ref="F79:P79"/>
    <mergeCell ref="M81:P81"/>
    <mergeCell ref="M83:Q83"/>
    <mergeCell ref="H36:J36"/>
    <mergeCell ref="M36:P36"/>
    <mergeCell ref="L38:P38"/>
    <mergeCell ref="C76:Q76"/>
    <mergeCell ref="N93:Q93"/>
    <mergeCell ref="N94:Q94"/>
    <mergeCell ref="N95:Q95"/>
    <mergeCell ref="N96:Q96"/>
    <mergeCell ref="N89:Q89"/>
    <mergeCell ref="N90:Q90"/>
    <mergeCell ref="N91:Q91"/>
    <mergeCell ref="N92:Q92"/>
    <mergeCell ref="M84:Q84"/>
    <mergeCell ref="N105:Q105"/>
    <mergeCell ref="N106:Q106"/>
    <mergeCell ref="N107:Q107"/>
    <mergeCell ref="N109:Q109"/>
    <mergeCell ref="N101:Q101"/>
    <mergeCell ref="N102:Q102"/>
    <mergeCell ref="N103:Q103"/>
    <mergeCell ref="N104:Q104"/>
    <mergeCell ref="N97:Q97"/>
    <mergeCell ref="N98:Q98"/>
    <mergeCell ref="N99:Q99"/>
    <mergeCell ref="N100:Q100"/>
    <mergeCell ref="M122:P122"/>
    <mergeCell ref="M124:Q124"/>
    <mergeCell ref="M125:Q125"/>
    <mergeCell ref="F127:I127"/>
    <mergeCell ref="L127:M127"/>
    <mergeCell ref="N127:Q127"/>
    <mergeCell ref="L111:Q111"/>
    <mergeCell ref="C117:Q117"/>
    <mergeCell ref="F119:P119"/>
    <mergeCell ref="F120:P120"/>
    <mergeCell ref="F136:I136"/>
    <mergeCell ref="F137:I137"/>
    <mergeCell ref="F138:I138"/>
    <mergeCell ref="F140:I140"/>
    <mergeCell ref="F133:I133"/>
    <mergeCell ref="F135:I135"/>
    <mergeCell ref="L135:M135"/>
    <mergeCell ref="N135:Q135"/>
    <mergeCell ref="F131:I131"/>
    <mergeCell ref="L131:M131"/>
    <mergeCell ref="N131:Q131"/>
    <mergeCell ref="F132:I132"/>
    <mergeCell ref="F147:I147"/>
    <mergeCell ref="F148:I148"/>
    <mergeCell ref="F143:I143"/>
    <mergeCell ref="F144:I144"/>
    <mergeCell ref="L144:M144"/>
    <mergeCell ref="N144:Q144"/>
    <mergeCell ref="L140:M140"/>
    <mergeCell ref="N140:Q140"/>
    <mergeCell ref="F141:I141"/>
    <mergeCell ref="F142:I142"/>
    <mergeCell ref="F169:I169"/>
    <mergeCell ref="L169:M169"/>
    <mergeCell ref="N169:Q169"/>
    <mergeCell ref="F170:I170"/>
    <mergeCell ref="F165:I165"/>
    <mergeCell ref="F168:I168"/>
    <mergeCell ref="F167:I167"/>
    <mergeCell ref="F157:I157"/>
    <mergeCell ref="F158:I158"/>
    <mergeCell ref="F159:I159"/>
    <mergeCell ref="L159:M159"/>
    <mergeCell ref="N175:Q175"/>
    <mergeCell ref="F176:I176"/>
    <mergeCell ref="F177:I177"/>
    <mergeCell ref="F178:I178"/>
    <mergeCell ref="F173:I173"/>
    <mergeCell ref="F174:I174"/>
    <mergeCell ref="F175:I175"/>
    <mergeCell ref="L175:M175"/>
    <mergeCell ref="F171:I171"/>
    <mergeCell ref="F172:I172"/>
    <mergeCell ref="L172:M172"/>
    <mergeCell ref="N172:Q172"/>
    <mergeCell ref="F181:I181"/>
    <mergeCell ref="F182:I182"/>
    <mergeCell ref="N190:Q190"/>
    <mergeCell ref="L182:M182"/>
    <mergeCell ref="N182:Q182"/>
    <mergeCell ref="F179:I179"/>
    <mergeCell ref="L179:M179"/>
    <mergeCell ref="N179:Q179"/>
    <mergeCell ref="F180:I180"/>
    <mergeCell ref="F186:I186"/>
    <mergeCell ref="F193:I193"/>
    <mergeCell ref="F194:I194"/>
    <mergeCell ref="L194:M194"/>
    <mergeCell ref="F190:I190"/>
    <mergeCell ref="L190:M190"/>
    <mergeCell ref="N198:Q198"/>
    <mergeCell ref="F183:I183"/>
    <mergeCell ref="F184:I184"/>
    <mergeCell ref="F185:I185"/>
    <mergeCell ref="L186:M186"/>
    <mergeCell ref="N186:Q186"/>
    <mergeCell ref="F187:I187"/>
    <mergeCell ref="F188:I188"/>
    <mergeCell ref="F201:I201"/>
    <mergeCell ref="F202:I202"/>
    <mergeCell ref="L202:M202"/>
    <mergeCell ref="F198:I198"/>
    <mergeCell ref="L198:M198"/>
    <mergeCell ref="N202:Q202"/>
    <mergeCell ref="F199:I199"/>
    <mergeCell ref="F196:I196"/>
    <mergeCell ref="F197:I197"/>
    <mergeCell ref="F200:I200"/>
    <mergeCell ref="F216:I216"/>
    <mergeCell ref="L217:M217"/>
    <mergeCell ref="F221:I221"/>
    <mergeCell ref="N217:Q217"/>
    <mergeCell ref="F218:I218"/>
    <mergeCell ref="F219:I219"/>
    <mergeCell ref="F220:I220"/>
    <mergeCell ref="L220:M220"/>
    <mergeCell ref="N220:Q220"/>
    <mergeCell ref="F217:I217"/>
    <mergeCell ref="F203:I203"/>
    <mergeCell ref="F204:I204"/>
    <mergeCell ref="F205:I205"/>
    <mergeCell ref="F206:I206"/>
    <mergeCell ref="L206:M206"/>
    <mergeCell ref="F207:I207"/>
    <mergeCell ref="F208:I208"/>
    <mergeCell ref="F209:I209"/>
    <mergeCell ref="L209:M209"/>
    <mergeCell ref="N209:Q209"/>
    <mergeCell ref="F228:I228"/>
    <mergeCell ref="F229:I229"/>
    <mergeCell ref="F230:I230"/>
    <mergeCell ref="F227:I227"/>
    <mergeCell ref="L227:M227"/>
    <mergeCell ref="N227:Q227"/>
    <mergeCell ref="N223:Q223"/>
    <mergeCell ref="F224:I224"/>
    <mergeCell ref="F225:I225"/>
    <mergeCell ref="F226:I226"/>
    <mergeCell ref="F223:I223"/>
    <mergeCell ref="L223:M223"/>
    <mergeCell ref="F222:I222"/>
    <mergeCell ref="N214:Q214"/>
    <mergeCell ref="F211:I211"/>
    <mergeCell ref="L211:M211"/>
    <mergeCell ref="N211:Q211"/>
    <mergeCell ref="F212:I212"/>
    <mergeCell ref="F210:I210"/>
    <mergeCell ref="F213:I213"/>
    <mergeCell ref="F214:I214"/>
    <mergeCell ref="L214:M214"/>
    <mergeCell ref="F215:I215"/>
    <mergeCell ref="F235:I235"/>
    <mergeCell ref="F237:I237"/>
    <mergeCell ref="L237:M237"/>
    <mergeCell ref="N237:Q237"/>
    <mergeCell ref="F233:I233"/>
    <mergeCell ref="F234:I234"/>
    <mergeCell ref="F231:I231"/>
    <mergeCell ref="F232:I232"/>
    <mergeCell ref="L232:M232"/>
    <mergeCell ref="N232:Q232"/>
    <mergeCell ref="F240:I240"/>
    <mergeCell ref="L240:M240"/>
    <mergeCell ref="N240:Q240"/>
    <mergeCell ref="F238:I238"/>
    <mergeCell ref="L238:M238"/>
    <mergeCell ref="N238:Q238"/>
    <mergeCell ref="F239:I239"/>
    <mergeCell ref="L239:M239"/>
    <mergeCell ref="N239:Q239"/>
    <mergeCell ref="N242:Q242"/>
    <mergeCell ref="F243:I243"/>
    <mergeCell ref="L243:M243"/>
    <mergeCell ref="N243:Q243"/>
    <mergeCell ref="F249:I249"/>
    <mergeCell ref="F250:I250"/>
    <mergeCell ref="F242:I242"/>
    <mergeCell ref="L242:M242"/>
    <mergeCell ref="F241:I241"/>
    <mergeCell ref="L241:M241"/>
    <mergeCell ref="F245:I245"/>
    <mergeCell ref="L245:M245"/>
    <mergeCell ref="N241:Q241"/>
    <mergeCell ref="N244:Q244"/>
    <mergeCell ref="F252:I252"/>
    <mergeCell ref="F253:I253"/>
    <mergeCell ref="F254:I254"/>
    <mergeCell ref="L254:M254"/>
    <mergeCell ref="N254:Q254"/>
    <mergeCell ref="N255:Q255"/>
    <mergeCell ref="F251:I251"/>
    <mergeCell ref="L251:M251"/>
    <mergeCell ref="N245:Q245"/>
    <mergeCell ref="F248:I248"/>
    <mergeCell ref="L248:M248"/>
    <mergeCell ref="N248:Q248"/>
    <mergeCell ref="N246:Q246"/>
    <mergeCell ref="N247:Q247"/>
    <mergeCell ref="F264:I264"/>
    <mergeCell ref="F265:I265"/>
    <mergeCell ref="L265:M265"/>
    <mergeCell ref="N265:Q265"/>
    <mergeCell ref="F262:I262"/>
    <mergeCell ref="L262:M262"/>
    <mergeCell ref="N262:Q262"/>
    <mergeCell ref="F263:I263"/>
    <mergeCell ref="F255:I255"/>
    <mergeCell ref="L255:M255"/>
    <mergeCell ref="F256:I256"/>
    <mergeCell ref="L256:M256"/>
    <mergeCell ref="N256:Q256"/>
    <mergeCell ref="F257:I257"/>
    <mergeCell ref="F258:I258"/>
    <mergeCell ref="F259:I259"/>
    <mergeCell ref="L259:M259"/>
    <mergeCell ref="N259:Q259"/>
    <mergeCell ref="F260:I260"/>
    <mergeCell ref="L260:M260"/>
    <mergeCell ref="N260:Q260"/>
    <mergeCell ref="N261:Q261"/>
    <mergeCell ref="F271:I271"/>
    <mergeCell ref="L271:M271"/>
    <mergeCell ref="N271:Q271"/>
    <mergeCell ref="F272:I272"/>
    <mergeCell ref="N268:Q268"/>
    <mergeCell ref="F269:I269"/>
    <mergeCell ref="L269:M269"/>
    <mergeCell ref="N269:Q269"/>
    <mergeCell ref="F266:I266"/>
    <mergeCell ref="F267:I267"/>
    <mergeCell ref="F268:I268"/>
    <mergeCell ref="L268:M268"/>
    <mergeCell ref="N270:Q270"/>
    <mergeCell ref="F278:I278"/>
    <mergeCell ref="L278:M278"/>
    <mergeCell ref="N278:Q278"/>
    <mergeCell ref="F275:I275"/>
    <mergeCell ref="F276:I276"/>
    <mergeCell ref="F277:I277"/>
    <mergeCell ref="L277:M277"/>
    <mergeCell ref="F273:I273"/>
    <mergeCell ref="F274:I274"/>
    <mergeCell ref="L274:M274"/>
    <mergeCell ref="N274:Q274"/>
    <mergeCell ref="F284:I284"/>
    <mergeCell ref="F285:I285"/>
    <mergeCell ref="L285:M285"/>
    <mergeCell ref="N285:Q285"/>
    <mergeCell ref="F282:I282"/>
    <mergeCell ref="L282:M282"/>
    <mergeCell ref="N282:Q282"/>
    <mergeCell ref="F283:I283"/>
    <mergeCell ref="F279:I279"/>
    <mergeCell ref="L279:M279"/>
    <mergeCell ref="N279:Q279"/>
    <mergeCell ref="F280:I280"/>
    <mergeCell ref="L280:M280"/>
    <mergeCell ref="N280:Q280"/>
    <mergeCell ref="N281:Q281"/>
    <mergeCell ref="F291:I291"/>
    <mergeCell ref="F292:I292"/>
    <mergeCell ref="F293:I293"/>
    <mergeCell ref="L293:M293"/>
    <mergeCell ref="F289:I289"/>
    <mergeCell ref="F290:I290"/>
    <mergeCell ref="L290:M290"/>
    <mergeCell ref="N290:Q290"/>
    <mergeCell ref="F287:I287"/>
    <mergeCell ref="L287:M287"/>
    <mergeCell ref="N287:Q287"/>
    <mergeCell ref="F288:I288"/>
    <mergeCell ref="F298:I298"/>
    <mergeCell ref="L298:M298"/>
    <mergeCell ref="F300:I300"/>
    <mergeCell ref="L300:M300"/>
    <mergeCell ref="N300:Q300"/>
    <mergeCell ref="F301:I301"/>
    <mergeCell ref="L301:M301"/>
    <mergeCell ref="N301:Q301"/>
    <mergeCell ref="N293:Q293"/>
    <mergeCell ref="F295:I295"/>
    <mergeCell ref="L295:M295"/>
    <mergeCell ref="N295:Q295"/>
    <mergeCell ref="N298:Q298"/>
    <mergeCell ref="F299:I299"/>
    <mergeCell ref="L299:M299"/>
    <mergeCell ref="N299:Q299"/>
    <mergeCell ref="F296:I296"/>
    <mergeCell ref="F297:I297"/>
    <mergeCell ref="L307:M307"/>
    <mergeCell ref="N307:Q307"/>
    <mergeCell ref="F308:I308"/>
    <mergeCell ref="F309:I309"/>
    <mergeCell ref="F304:I304"/>
    <mergeCell ref="F305:I305"/>
    <mergeCell ref="F306:I306"/>
    <mergeCell ref="F307:I307"/>
    <mergeCell ref="F302:I302"/>
    <mergeCell ref="L302:M302"/>
    <mergeCell ref="N302:Q302"/>
    <mergeCell ref="F303:I303"/>
    <mergeCell ref="L303:M303"/>
    <mergeCell ref="N303:Q303"/>
    <mergeCell ref="F323:I323"/>
    <mergeCell ref="L323:M323"/>
    <mergeCell ref="F324:I324"/>
    <mergeCell ref="L335:M335"/>
    <mergeCell ref="F331:I331"/>
    <mergeCell ref="L331:M331"/>
    <mergeCell ref="F310:I310"/>
    <mergeCell ref="F322:I322"/>
    <mergeCell ref="L322:M322"/>
    <mergeCell ref="F320:I320"/>
    <mergeCell ref="L320:M320"/>
    <mergeCell ref="F312:I312"/>
    <mergeCell ref="F313:I313"/>
    <mergeCell ref="F314:I314"/>
    <mergeCell ref="F311:I311"/>
    <mergeCell ref="L311:M311"/>
    <mergeCell ref="F315:I315"/>
    <mergeCell ref="F316:I316"/>
    <mergeCell ref="F317:I317"/>
    <mergeCell ref="L317:M317"/>
    <mergeCell ref="F318:I318"/>
    <mergeCell ref="F319:I319"/>
    <mergeCell ref="L314:M314"/>
    <mergeCell ref="F325:I325"/>
    <mergeCell ref="F336:I336"/>
    <mergeCell ref="F337:I337"/>
    <mergeCell ref="F338:I338"/>
    <mergeCell ref="F333:I333"/>
    <mergeCell ref="F334:I334"/>
    <mergeCell ref="F335:I335"/>
    <mergeCell ref="N331:Q331"/>
    <mergeCell ref="F332:I332"/>
    <mergeCell ref="N327:Q327"/>
    <mergeCell ref="F328:I328"/>
    <mergeCell ref="F329:I329"/>
    <mergeCell ref="F330:I330"/>
    <mergeCell ref="F342:I342"/>
    <mergeCell ref="L342:M342"/>
    <mergeCell ref="N342:Q342"/>
    <mergeCell ref="F339:I339"/>
    <mergeCell ref="L339:M339"/>
    <mergeCell ref="N339:Q339"/>
    <mergeCell ref="F340:I340"/>
    <mergeCell ref="L340:M340"/>
    <mergeCell ref="N340:Q340"/>
    <mergeCell ref="N341:Q341"/>
    <mergeCell ref="F344:I344"/>
    <mergeCell ref="L344:M344"/>
    <mergeCell ref="F343:I343"/>
    <mergeCell ref="L343:M343"/>
    <mergeCell ref="F348:I348"/>
    <mergeCell ref="F349:I349"/>
    <mergeCell ref="L349:M349"/>
    <mergeCell ref="F346:I346"/>
    <mergeCell ref="F352:I352"/>
    <mergeCell ref="F345:I345"/>
    <mergeCell ref="F347:I347"/>
    <mergeCell ref="F369:I369"/>
    <mergeCell ref="F370:I370"/>
    <mergeCell ref="F371:I371"/>
    <mergeCell ref="L371:M371"/>
    <mergeCell ref="F368:I368"/>
    <mergeCell ref="L368:M368"/>
    <mergeCell ref="N368:Q368"/>
    <mergeCell ref="N371:Q371"/>
    <mergeCell ref="F360:I360"/>
    <mergeCell ref="L360:M360"/>
    <mergeCell ref="N360:Q360"/>
    <mergeCell ref="F361:I361"/>
    <mergeCell ref="L361:M361"/>
    <mergeCell ref="N361:Q361"/>
    <mergeCell ref="F363:I363"/>
    <mergeCell ref="L366:M366"/>
    <mergeCell ref="N367:Q367"/>
    <mergeCell ref="F362:I362"/>
    <mergeCell ref="F364:I364"/>
    <mergeCell ref="F365:I365"/>
    <mergeCell ref="L376:M376"/>
    <mergeCell ref="N376:Q376"/>
    <mergeCell ref="F377:I377"/>
    <mergeCell ref="F378:I378"/>
    <mergeCell ref="F373:I373"/>
    <mergeCell ref="F374:I374"/>
    <mergeCell ref="F375:I375"/>
    <mergeCell ref="F376:I376"/>
    <mergeCell ref="F372:I372"/>
    <mergeCell ref="L372:M372"/>
    <mergeCell ref="N372:Q372"/>
    <mergeCell ref="N381:Q381"/>
    <mergeCell ref="F382:I382"/>
    <mergeCell ref="L382:M382"/>
    <mergeCell ref="N382:Q382"/>
    <mergeCell ref="N383:Q383"/>
    <mergeCell ref="F379:I379"/>
    <mergeCell ref="F380:I380"/>
    <mergeCell ref="L380:M380"/>
    <mergeCell ref="N380:Q380"/>
    <mergeCell ref="F403:I403"/>
    <mergeCell ref="N128:Q128"/>
    <mergeCell ref="N129:Q129"/>
    <mergeCell ref="N130:Q130"/>
    <mergeCell ref="N134:Q134"/>
    <mergeCell ref="N139:Q139"/>
    <mergeCell ref="N189:Q189"/>
    <mergeCell ref="N236:Q236"/>
    <mergeCell ref="F399:I399"/>
    <mergeCell ref="L399:M399"/>
    <mergeCell ref="L398:M398"/>
    <mergeCell ref="N398:Q398"/>
    <mergeCell ref="F394:I394"/>
    <mergeCell ref="L394:M394"/>
    <mergeCell ref="N394:Q394"/>
    <mergeCell ref="F396:I396"/>
    <mergeCell ref="L396:M396"/>
    <mergeCell ref="N396:Q396"/>
    <mergeCell ref="N395:Q395"/>
    <mergeCell ref="N388:Q388"/>
    <mergeCell ref="F389:I389"/>
    <mergeCell ref="L389:M389"/>
    <mergeCell ref="N389:Q389"/>
    <mergeCell ref="F392:I392"/>
    <mergeCell ref="F401:I401"/>
    <mergeCell ref="F402:I402"/>
    <mergeCell ref="N399:Q399"/>
    <mergeCell ref="F400:I400"/>
    <mergeCell ref="F397:I397"/>
    <mergeCell ref="L397:M397"/>
    <mergeCell ref="F366:I366"/>
    <mergeCell ref="N397:Q397"/>
    <mergeCell ref="F398:I398"/>
    <mergeCell ref="F393:I393"/>
    <mergeCell ref="L393:M393"/>
    <mergeCell ref="N393:Q393"/>
    <mergeCell ref="F390:I390"/>
    <mergeCell ref="F391:I391"/>
    <mergeCell ref="F385:I385"/>
    <mergeCell ref="F386:I386"/>
    <mergeCell ref="F387:I387"/>
    <mergeCell ref="F384:I384"/>
    <mergeCell ref="L384:M384"/>
    <mergeCell ref="F388:I388"/>
    <mergeCell ref="L388:M388"/>
    <mergeCell ref="N384:Q384"/>
    <mergeCell ref="F381:I381"/>
    <mergeCell ref="L381:M381"/>
    <mergeCell ref="F353:I353"/>
    <mergeCell ref="F354:I354"/>
    <mergeCell ref="N350:Q350"/>
    <mergeCell ref="F355:I355"/>
    <mergeCell ref="F350:I350"/>
    <mergeCell ref="L350:M350"/>
    <mergeCell ref="F351:I351"/>
    <mergeCell ref="F358:I358"/>
    <mergeCell ref="F359:I359"/>
    <mergeCell ref="L359:M359"/>
    <mergeCell ref="N359:Q359"/>
    <mergeCell ref="L355:M355"/>
    <mergeCell ref="N355:Q355"/>
    <mergeCell ref="F356:I356"/>
    <mergeCell ref="F357:I357"/>
    <mergeCell ref="N349:Q349"/>
    <mergeCell ref="N320:Q320"/>
    <mergeCell ref="N366:Q366"/>
    <mergeCell ref="N322:Q322"/>
    <mergeCell ref="N321:Q321"/>
    <mergeCell ref="N277:Q277"/>
    <mergeCell ref="N251:Q251"/>
    <mergeCell ref="N311:Q311"/>
    <mergeCell ref="N314:Q314"/>
    <mergeCell ref="N317:Q317"/>
    <mergeCell ref="N286:Q286"/>
    <mergeCell ref="N294:Q294"/>
    <mergeCell ref="N335:Q335"/>
    <mergeCell ref="N323:Q323"/>
    <mergeCell ref="N344:Q344"/>
    <mergeCell ref="N343:Q343"/>
    <mergeCell ref="H1:K1"/>
    <mergeCell ref="S2:AC2"/>
    <mergeCell ref="F166:I166"/>
    <mergeCell ref="L164:M164"/>
    <mergeCell ref="N164:Q164"/>
    <mergeCell ref="F161:I161"/>
    <mergeCell ref="F162:I162"/>
    <mergeCell ref="F164:I164"/>
    <mergeCell ref="N159:Q159"/>
    <mergeCell ref="F160:I160"/>
    <mergeCell ref="F154:I154"/>
    <mergeCell ref="F155:I155"/>
    <mergeCell ref="F156:I156"/>
    <mergeCell ref="F151:I151"/>
    <mergeCell ref="F152:I152"/>
    <mergeCell ref="L152:M152"/>
    <mergeCell ref="F153:I153"/>
    <mergeCell ref="N152:Q152"/>
    <mergeCell ref="L148:M148"/>
    <mergeCell ref="N148:Q148"/>
    <mergeCell ref="F149:I149"/>
    <mergeCell ref="F150:I150"/>
    <mergeCell ref="F145:I145"/>
    <mergeCell ref="F146:I146"/>
  </mergeCells>
  <phoneticPr fontId="0" type="noConversion"/>
  <hyperlinks>
    <hyperlink ref="F1:G1" location="C2" tooltip="Krycí list rozpočtu" display="1) Krycí list rozpočtu"/>
    <hyperlink ref="H1:K1" location="C86" tooltip="Rekapitulace rozpočtu" display="2) Rekapitulace rozpočtu"/>
    <hyperlink ref="L1" location="C127" tooltip="Rozpočet" display="3) Rozpočet"/>
    <hyperlink ref="S1:T1" location="'Rekapitulace stavby'!C2" tooltip="Rekapitulace stavby" display="Rekapitulace stavby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r:id="rId1"/>
  <headerFooter alignWithMargins="0"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34"/>
  <sheetViews>
    <sheetView showGridLines="0" zoomScaleNormal="100" workbookViewId="0">
      <pane ySplit="1" topLeftCell="A12" activePane="bottomLeft" state="frozenSplit"/>
      <selection pane="bottomLeft" activeCell="M32" sqref="M32:P32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7" width="11.1640625" style="2" customWidth="1"/>
    <col min="8" max="8" width="12.5" style="2" customWidth="1"/>
    <col min="9" max="9" width="7" style="2" customWidth="1"/>
    <col min="10" max="10" width="5.1640625" style="2" customWidth="1"/>
    <col min="11" max="11" width="11.5" style="2" customWidth="1"/>
    <col min="12" max="12" width="12" style="2" customWidth="1"/>
    <col min="13" max="14" width="6" style="2" customWidth="1"/>
    <col min="15" max="15" width="2" style="2" customWidth="1"/>
    <col min="16" max="16" width="12.5" style="2" customWidth="1"/>
    <col min="17" max="17" width="4.1640625" style="2" customWidth="1"/>
    <col min="18" max="18" width="1.6640625" style="2" customWidth="1"/>
    <col min="19" max="19" width="8.1640625" style="2" customWidth="1"/>
    <col min="20" max="20" width="29.6640625" style="2" hidden="1" customWidth="1"/>
    <col min="21" max="21" width="16.33203125" style="2" hidden="1" customWidth="1"/>
    <col min="22" max="22" width="12.33203125" style="2" hidden="1" customWidth="1"/>
    <col min="23" max="23" width="16.33203125" style="2" hidden="1" customWidth="1"/>
    <col min="24" max="24" width="12.1640625" style="2" hidden="1" customWidth="1"/>
    <col min="25" max="25" width="15" style="2" hidden="1" customWidth="1"/>
    <col min="26" max="26" width="11" style="2" hidden="1" customWidth="1"/>
    <col min="27" max="27" width="15" style="2" hidden="1" customWidth="1"/>
    <col min="28" max="28" width="16.33203125" style="2" hidden="1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4" width="10.5" style="2" hidden="1" customWidth="1"/>
    <col min="65" max="16384" width="10.5" style="1"/>
  </cols>
  <sheetData>
    <row r="1" spans="1:256" s="3" customFormat="1" ht="22.5" customHeight="1" x14ac:dyDescent="0.3">
      <c r="A1" s="152"/>
      <c r="B1" s="149"/>
      <c r="C1" s="149"/>
      <c r="D1" s="150" t="s">
        <v>1</v>
      </c>
      <c r="E1" s="149"/>
      <c r="F1" s="151" t="s">
        <v>764</v>
      </c>
      <c r="G1" s="151"/>
      <c r="H1" s="192" t="s">
        <v>765</v>
      </c>
      <c r="I1" s="192"/>
      <c r="J1" s="192"/>
      <c r="K1" s="192"/>
      <c r="L1" s="151" t="s">
        <v>766</v>
      </c>
      <c r="M1" s="149"/>
      <c r="N1" s="149"/>
      <c r="O1" s="150" t="s">
        <v>93</v>
      </c>
      <c r="P1" s="149"/>
      <c r="Q1" s="149"/>
      <c r="R1" s="149"/>
      <c r="S1" s="151" t="s">
        <v>767</v>
      </c>
      <c r="T1" s="151"/>
      <c r="U1" s="152"/>
      <c r="V1" s="152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C2" s="190" t="s">
        <v>4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S2" s="161" t="s">
        <v>5</v>
      </c>
      <c r="T2" s="162"/>
      <c r="U2" s="162"/>
      <c r="V2" s="162"/>
      <c r="W2" s="162"/>
      <c r="X2" s="162"/>
      <c r="Y2" s="162"/>
      <c r="Z2" s="162"/>
      <c r="AA2" s="162"/>
      <c r="AB2" s="162"/>
      <c r="AC2" s="162"/>
      <c r="AT2" s="2" t="s">
        <v>79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AT3" s="2" t="s">
        <v>94</v>
      </c>
    </row>
    <row r="4" spans="1:256" s="2" customFormat="1" ht="37.5" customHeight="1" x14ac:dyDescent="0.3">
      <c r="B4" s="10"/>
      <c r="C4" s="171" t="s">
        <v>95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1"/>
      <c r="T4" s="12" t="s">
        <v>10</v>
      </c>
      <c r="AT4" s="2" t="s">
        <v>3</v>
      </c>
    </row>
    <row r="5" spans="1:256" s="2" customFormat="1" ht="7.5" customHeight="1" x14ac:dyDescent="0.3">
      <c r="B5" s="10"/>
      <c r="R5" s="11"/>
    </row>
    <row r="6" spans="1:256" s="2" customFormat="1" ht="26.25" customHeight="1" x14ac:dyDescent="0.3">
      <c r="B6" s="10"/>
      <c r="D6" s="16" t="s">
        <v>14</v>
      </c>
      <c r="F6" s="220" t="str">
        <f>'Rekapitulace stavby'!$K$6</f>
        <v xml:space="preserve">MŠ Spojenců 2170/44 - Rozvody ZTI II. Etapa I. část - třídní pavilon </v>
      </c>
      <c r="G6" s="162"/>
      <c r="H6" s="162"/>
      <c r="I6" s="162"/>
      <c r="J6" s="162"/>
      <c r="K6" s="162"/>
      <c r="L6" s="162"/>
      <c r="M6" s="162"/>
      <c r="N6" s="162"/>
      <c r="O6" s="162"/>
      <c r="P6" s="162"/>
      <c r="R6" s="11"/>
    </row>
    <row r="7" spans="1:256" s="6" customFormat="1" ht="33.75" customHeight="1" x14ac:dyDescent="0.3">
      <c r="B7" s="19"/>
      <c r="D7" s="15" t="s">
        <v>96</v>
      </c>
      <c r="F7" s="191" t="s">
        <v>399</v>
      </c>
      <c r="G7" s="165"/>
      <c r="H7" s="165"/>
      <c r="I7" s="165"/>
      <c r="J7" s="165"/>
      <c r="K7" s="165"/>
      <c r="L7" s="165"/>
      <c r="M7" s="165"/>
      <c r="N7" s="165"/>
      <c r="O7" s="165"/>
      <c r="P7" s="165"/>
      <c r="R7" s="20"/>
    </row>
    <row r="8" spans="1:256" s="6" customFormat="1" ht="15" customHeight="1" x14ac:dyDescent="0.3">
      <c r="B8" s="19"/>
      <c r="D8" s="16" t="s">
        <v>16</v>
      </c>
      <c r="F8" s="14"/>
      <c r="M8" s="16" t="s">
        <v>17</v>
      </c>
      <c r="O8" s="14"/>
      <c r="R8" s="20"/>
    </row>
    <row r="9" spans="1:256" s="6" customFormat="1" ht="15" customHeight="1" x14ac:dyDescent="0.3">
      <c r="B9" s="19"/>
      <c r="D9" s="16" t="s">
        <v>19</v>
      </c>
      <c r="F9" s="14" t="s">
        <v>20</v>
      </c>
      <c r="M9" s="16" t="s">
        <v>21</v>
      </c>
      <c r="O9" s="216"/>
      <c r="P9" s="165"/>
      <c r="R9" s="20"/>
    </row>
    <row r="10" spans="1:256" s="6" customFormat="1" ht="12" customHeight="1" x14ac:dyDescent="0.3">
      <c r="B10" s="19"/>
      <c r="R10" s="20"/>
    </row>
    <row r="11" spans="1:256" s="6" customFormat="1" ht="15" customHeight="1" x14ac:dyDescent="0.3">
      <c r="B11" s="19"/>
      <c r="D11" s="16" t="s">
        <v>22</v>
      </c>
      <c r="M11" s="16" t="s">
        <v>23</v>
      </c>
      <c r="O11" s="176" t="str">
        <f>IF('Rekapitulace stavby'!$AN$10="","",'Rekapitulace stavby'!$AN$10)</f>
        <v/>
      </c>
      <c r="P11" s="165"/>
      <c r="R11" s="20"/>
    </row>
    <row r="12" spans="1:256" s="6" customFormat="1" ht="18.75" customHeight="1" x14ac:dyDescent="0.3">
      <c r="B12" s="19"/>
      <c r="E12" s="14" t="str">
        <f>IF('Rekapitulace stavby'!$E$11="","",'Rekapitulace stavby'!$E$11)</f>
        <v xml:space="preserve"> </v>
      </c>
      <c r="M12" s="16" t="s">
        <v>24</v>
      </c>
      <c r="O12" s="176" t="str">
        <f>IF('Rekapitulace stavby'!$AN$11="","",'Rekapitulace stavby'!$AN$11)</f>
        <v/>
      </c>
      <c r="P12" s="165"/>
      <c r="R12" s="20"/>
    </row>
    <row r="13" spans="1:256" s="6" customFormat="1" ht="7.5" customHeight="1" x14ac:dyDescent="0.3">
      <c r="B13" s="19"/>
      <c r="R13" s="20"/>
    </row>
    <row r="14" spans="1:256" s="6" customFormat="1" ht="15" customHeight="1" x14ac:dyDescent="0.3">
      <c r="B14" s="19"/>
      <c r="D14" s="16" t="s">
        <v>25</v>
      </c>
      <c r="M14" s="16" t="s">
        <v>23</v>
      </c>
      <c r="O14" s="176" t="str">
        <f>IF('Rekapitulace stavby'!$AN$13="","",'Rekapitulace stavby'!$AN$13)</f>
        <v/>
      </c>
      <c r="P14" s="165"/>
      <c r="R14" s="20"/>
    </row>
    <row r="15" spans="1:256" s="6" customFormat="1" ht="18.75" customHeight="1" x14ac:dyDescent="0.3">
      <c r="B15" s="19"/>
      <c r="E15" s="14" t="str">
        <f>IF('Rekapitulace stavby'!$E$14="","",'Rekapitulace stavby'!$E$14)</f>
        <v xml:space="preserve"> </v>
      </c>
      <c r="M15" s="16" t="s">
        <v>24</v>
      </c>
      <c r="O15" s="176" t="str">
        <f>IF('Rekapitulace stavby'!$AN$14="","",'Rekapitulace stavby'!$AN$14)</f>
        <v/>
      </c>
      <c r="P15" s="165"/>
      <c r="R15" s="20"/>
    </row>
    <row r="16" spans="1:256" s="6" customFormat="1" ht="7.5" customHeight="1" x14ac:dyDescent="0.3">
      <c r="B16" s="19"/>
      <c r="R16" s="20"/>
    </row>
    <row r="17" spans="2:18" s="6" customFormat="1" ht="15" customHeight="1" x14ac:dyDescent="0.3">
      <c r="B17" s="19"/>
      <c r="D17" s="16" t="s">
        <v>26</v>
      </c>
      <c r="M17" s="16" t="s">
        <v>23</v>
      </c>
      <c r="O17" s="176" t="str">
        <f>IF('Rekapitulace stavby'!$AN$16="","",'Rekapitulace stavby'!$AN$16)</f>
        <v/>
      </c>
      <c r="P17" s="165"/>
      <c r="R17" s="20"/>
    </row>
    <row r="18" spans="2:18" s="6" customFormat="1" ht="18.75" customHeight="1" x14ac:dyDescent="0.3">
      <c r="B18" s="19"/>
      <c r="E18" s="14" t="str">
        <f>IF('Rekapitulace stavby'!$E$17="","",'Rekapitulace stavby'!$E$17)</f>
        <v xml:space="preserve"> </v>
      </c>
      <c r="M18" s="16" t="s">
        <v>24</v>
      </c>
      <c r="O18" s="176" t="str">
        <f>IF('Rekapitulace stavby'!$AN$17="","",'Rekapitulace stavby'!$AN$17)</f>
        <v/>
      </c>
      <c r="P18" s="165"/>
      <c r="R18" s="20"/>
    </row>
    <row r="19" spans="2:18" s="6" customFormat="1" ht="7.5" customHeight="1" x14ac:dyDescent="0.3">
      <c r="B19" s="19"/>
      <c r="R19" s="20"/>
    </row>
    <row r="20" spans="2:18" s="6" customFormat="1" ht="15" customHeight="1" x14ac:dyDescent="0.3">
      <c r="B20" s="19"/>
      <c r="D20" s="16" t="s">
        <v>28</v>
      </c>
      <c r="M20" s="16" t="s">
        <v>23</v>
      </c>
      <c r="O20" s="176" t="str">
        <f>IF('Rekapitulace stavby'!$AN$19="","",'Rekapitulace stavby'!$AN$19)</f>
        <v/>
      </c>
      <c r="P20" s="165"/>
      <c r="R20" s="20"/>
    </row>
    <row r="21" spans="2:18" s="6" customFormat="1" ht="18.75" customHeight="1" x14ac:dyDescent="0.3">
      <c r="B21" s="19"/>
      <c r="E21" s="14" t="str">
        <f>IF('Rekapitulace stavby'!$E$20="","",'Rekapitulace stavby'!$E$20)</f>
        <v xml:space="preserve"> </v>
      </c>
      <c r="M21" s="16" t="s">
        <v>24</v>
      </c>
      <c r="O21" s="176" t="str">
        <f>IF('Rekapitulace stavby'!$AN$20="","",'Rekapitulace stavby'!$AN$20)</f>
        <v/>
      </c>
      <c r="P21" s="165"/>
      <c r="R21" s="20"/>
    </row>
    <row r="22" spans="2:18" s="6" customFormat="1" ht="7.5" customHeight="1" x14ac:dyDescent="0.3">
      <c r="B22" s="19"/>
      <c r="R22" s="20"/>
    </row>
    <row r="23" spans="2:18" s="6" customFormat="1" ht="15" customHeight="1" x14ac:dyDescent="0.3">
      <c r="B23" s="19"/>
      <c r="D23" s="16" t="s">
        <v>29</v>
      </c>
      <c r="R23" s="20"/>
    </row>
    <row r="24" spans="2:18" s="78" customFormat="1" ht="15.75" customHeight="1" x14ac:dyDescent="0.3">
      <c r="B24" s="79"/>
      <c r="E24" s="186"/>
      <c r="F24" s="228"/>
      <c r="G24" s="228"/>
      <c r="H24" s="228"/>
      <c r="I24" s="228"/>
      <c r="J24" s="228"/>
      <c r="K24" s="228"/>
      <c r="L24" s="228"/>
      <c r="R24" s="80"/>
    </row>
    <row r="25" spans="2:18" s="6" customFormat="1" ht="7.5" customHeight="1" x14ac:dyDescent="0.3">
      <c r="B25" s="19"/>
      <c r="R25" s="20"/>
    </row>
    <row r="26" spans="2:18" s="6" customFormat="1" ht="7.5" customHeight="1" x14ac:dyDescent="0.3">
      <c r="B26" s="1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R26" s="20"/>
    </row>
    <row r="27" spans="2:18" s="6" customFormat="1" ht="15" customHeight="1" x14ac:dyDescent="0.3">
      <c r="B27" s="19"/>
      <c r="D27" s="81" t="s">
        <v>98</v>
      </c>
      <c r="M27" s="187">
        <f>N88</f>
        <v>0</v>
      </c>
      <c r="N27" s="165"/>
      <c r="O27" s="165"/>
      <c r="P27" s="165"/>
      <c r="R27" s="20"/>
    </row>
    <row r="28" spans="2:18" s="6" customFormat="1" ht="15" customHeight="1" x14ac:dyDescent="0.3">
      <c r="B28" s="19"/>
      <c r="D28" s="18" t="s">
        <v>99</v>
      </c>
      <c r="M28" s="187">
        <f>N99</f>
        <v>0</v>
      </c>
      <c r="N28" s="165"/>
      <c r="O28" s="165"/>
      <c r="P28" s="165"/>
      <c r="R28" s="20"/>
    </row>
    <row r="29" spans="2:18" s="6" customFormat="1" ht="7.5" customHeight="1" x14ac:dyDescent="0.3">
      <c r="B29" s="19"/>
      <c r="R29" s="20"/>
    </row>
    <row r="30" spans="2:18" s="6" customFormat="1" ht="26.25" customHeight="1" x14ac:dyDescent="0.3">
      <c r="B30" s="19"/>
      <c r="D30" s="82" t="s">
        <v>32</v>
      </c>
      <c r="M30" s="226">
        <f>M27+M28</f>
        <v>0</v>
      </c>
      <c r="N30" s="165"/>
      <c r="O30" s="165"/>
      <c r="P30" s="165"/>
      <c r="R30" s="20"/>
    </row>
    <row r="31" spans="2:18" s="6" customFormat="1" ht="7.5" customHeight="1" x14ac:dyDescent="0.3">
      <c r="B31" s="1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R31" s="20"/>
    </row>
    <row r="32" spans="2:18" s="6" customFormat="1" ht="15" customHeight="1" x14ac:dyDescent="0.3">
      <c r="B32" s="19"/>
      <c r="D32" s="24" t="s">
        <v>33</v>
      </c>
      <c r="E32" s="24" t="s">
        <v>34</v>
      </c>
      <c r="F32" s="83">
        <v>0.21</v>
      </c>
      <c r="G32" s="84" t="s">
        <v>35</v>
      </c>
      <c r="H32" s="225">
        <f>M30</f>
        <v>0</v>
      </c>
      <c r="I32" s="165"/>
      <c r="J32" s="165"/>
      <c r="M32" s="225">
        <f>H32*F32</f>
        <v>0</v>
      </c>
      <c r="N32" s="227"/>
      <c r="O32" s="227"/>
      <c r="P32" s="227"/>
      <c r="R32" s="20"/>
    </row>
    <row r="33" spans="2:18" s="6" customFormat="1" ht="15" customHeight="1" x14ac:dyDescent="0.3">
      <c r="B33" s="19"/>
      <c r="E33" s="24" t="s">
        <v>36</v>
      </c>
      <c r="F33" s="83">
        <v>0.15</v>
      </c>
      <c r="G33" s="84" t="s">
        <v>35</v>
      </c>
      <c r="H33" s="225">
        <v>0</v>
      </c>
      <c r="I33" s="165"/>
      <c r="J33" s="165"/>
      <c r="M33" s="225">
        <v>0</v>
      </c>
      <c r="N33" s="165"/>
      <c r="O33" s="165"/>
      <c r="P33" s="165"/>
      <c r="R33" s="20"/>
    </row>
    <row r="34" spans="2:18" s="6" customFormat="1" ht="15" hidden="1" customHeight="1" x14ac:dyDescent="0.3">
      <c r="B34" s="19"/>
      <c r="E34" s="24" t="s">
        <v>37</v>
      </c>
      <c r="F34" s="83">
        <v>0.21</v>
      </c>
      <c r="G34" s="84" t="s">
        <v>35</v>
      </c>
      <c r="H34" s="225" t="e">
        <f>ROUND((SUM($BG$99:$BG$100)+SUM($BG$118:$BG$348)),2)</f>
        <v>#REF!</v>
      </c>
      <c r="I34" s="165"/>
      <c r="J34" s="165"/>
      <c r="M34" s="225">
        <v>0</v>
      </c>
      <c r="N34" s="165"/>
      <c r="O34" s="165"/>
      <c r="P34" s="165"/>
      <c r="R34" s="20"/>
    </row>
    <row r="35" spans="2:18" s="6" customFormat="1" ht="15" hidden="1" customHeight="1" x14ac:dyDescent="0.3">
      <c r="B35" s="19"/>
      <c r="E35" s="24" t="s">
        <v>38</v>
      </c>
      <c r="F35" s="83">
        <v>0.15</v>
      </c>
      <c r="G35" s="84" t="s">
        <v>35</v>
      </c>
      <c r="H35" s="225" t="e">
        <f>ROUND((SUM($BH$99:$BH$100)+SUM($BH$118:$BH$348)),2)</f>
        <v>#REF!</v>
      </c>
      <c r="I35" s="165"/>
      <c r="J35" s="165"/>
      <c r="M35" s="225">
        <v>0</v>
      </c>
      <c r="N35" s="165"/>
      <c r="O35" s="165"/>
      <c r="P35" s="165"/>
      <c r="R35" s="20"/>
    </row>
    <row r="36" spans="2:18" s="6" customFormat="1" ht="15" hidden="1" customHeight="1" x14ac:dyDescent="0.3">
      <c r="B36" s="19"/>
      <c r="E36" s="24" t="s">
        <v>39</v>
      </c>
      <c r="F36" s="83">
        <v>0</v>
      </c>
      <c r="G36" s="84" t="s">
        <v>35</v>
      </c>
      <c r="H36" s="225" t="e">
        <f>ROUND((SUM($BI$99:$BI$100)+SUM($BI$118:$BI$348)),2)</f>
        <v>#REF!</v>
      </c>
      <c r="I36" s="165"/>
      <c r="J36" s="165"/>
      <c r="M36" s="225">
        <v>0</v>
      </c>
      <c r="N36" s="165"/>
      <c r="O36" s="165"/>
      <c r="P36" s="165"/>
      <c r="R36" s="20"/>
    </row>
    <row r="37" spans="2:18" s="6" customFormat="1" ht="7.5" customHeight="1" x14ac:dyDescent="0.3">
      <c r="B37" s="19"/>
      <c r="R37" s="20"/>
    </row>
    <row r="38" spans="2:18" s="6" customFormat="1" ht="26.25" customHeight="1" x14ac:dyDescent="0.3">
      <c r="B38" s="19"/>
      <c r="C38" s="27"/>
      <c r="D38" s="28" t="s">
        <v>40</v>
      </c>
      <c r="E38" s="29"/>
      <c r="F38" s="29"/>
      <c r="G38" s="85" t="s">
        <v>41</v>
      </c>
      <c r="H38" s="30" t="s">
        <v>42</v>
      </c>
      <c r="I38" s="29"/>
      <c r="J38" s="29"/>
      <c r="K38" s="29"/>
      <c r="L38" s="184">
        <f>M30+M32</f>
        <v>0</v>
      </c>
      <c r="M38" s="169"/>
      <c r="N38" s="169"/>
      <c r="O38" s="169"/>
      <c r="P38" s="170"/>
      <c r="Q38" s="27"/>
      <c r="R38" s="20"/>
    </row>
    <row r="39" spans="2:18" s="6" customFormat="1" ht="15" customHeight="1" x14ac:dyDescent="0.3">
      <c r="B39" s="19"/>
      <c r="R39" s="20"/>
    </row>
    <row r="40" spans="2:18" s="6" customFormat="1" ht="15" customHeight="1" x14ac:dyDescent="0.3">
      <c r="B40" s="19"/>
      <c r="R40" s="20"/>
    </row>
    <row r="41" spans="2:18" ht="14.25" customHeight="1" x14ac:dyDescent="0.3">
      <c r="B41" s="10"/>
      <c r="R41" s="11"/>
    </row>
    <row r="42" spans="2:18" ht="14.25" customHeight="1" x14ac:dyDescent="0.3">
      <c r="B42" s="10"/>
      <c r="R42" s="11"/>
    </row>
    <row r="43" spans="2:18" ht="14.25" customHeight="1" x14ac:dyDescent="0.3">
      <c r="B43" s="10"/>
      <c r="R43" s="11"/>
    </row>
    <row r="44" spans="2:18" ht="14.25" customHeight="1" x14ac:dyDescent="0.3">
      <c r="B44" s="10"/>
      <c r="R44" s="11"/>
    </row>
    <row r="45" spans="2:18" ht="14.25" customHeight="1" x14ac:dyDescent="0.3">
      <c r="B45" s="10"/>
      <c r="R45" s="11"/>
    </row>
    <row r="46" spans="2:18" ht="14.25" customHeight="1" x14ac:dyDescent="0.3">
      <c r="B46" s="10"/>
      <c r="R46" s="11"/>
    </row>
    <row r="47" spans="2:18" ht="14.25" customHeight="1" x14ac:dyDescent="0.3">
      <c r="B47" s="10"/>
      <c r="R47" s="11"/>
    </row>
    <row r="48" spans="2:18" ht="14.25" customHeight="1" x14ac:dyDescent="0.3">
      <c r="B48" s="10"/>
      <c r="R48" s="11"/>
    </row>
    <row r="49" spans="2:18" ht="14.25" customHeight="1" x14ac:dyDescent="0.3">
      <c r="B49" s="10"/>
      <c r="R49" s="11"/>
    </row>
    <row r="50" spans="2:18" s="6" customFormat="1" ht="15.75" customHeight="1" x14ac:dyDescent="0.3">
      <c r="B50" s="19"/>
      <c r="D50" s="31" t="s">
        <v>43</v>
      </c>
      <c r="E50" s="32"/>
      <c r="F50" s="32"/>
      <c r="G50" s="32"/>
      <c r="H50" s="33"/>
      <c r="J50" s="31" t="s">
        <v>44</v>
      </c>
      <c r="K50" s="32"/>
      <c r="L50" s="32"/>
      <c r="M50" s="32"/>
      <c r="N50" s="32"/>
      <c r="O50" s="32"/>
      <c r="P50" s="33"/>
      <c r="R50" s="20"/>
    </row>
    <row r="51" spans="2:18" ht="14.25" customHeight="1" x14ac:dyDescent="0.3">
      <c r="B51" s="10"/>
      <c r="D51" s="34"/>
      <c r="H51" s="35"/>
      <c r="J51" s="34"/>
      <c r="P51" s="35"/>
      <c r="R51" s="11"/>
    </row>
    <row r="52" spans="2:18" ht="14.25" customHeight="1" x14ac:dyDescent="0.3">
      <c r="B52" s="10"/>
      <c r="D52" s="34"/>
      <c r="H52" s="35"/>
      <c r="J52" s="34"/>
      <c r="P52" s="35"/>
      <c r="R52" s="11"/>
    </row>
    <row r="53" spans="2:18" ht="14.25" customHeight="1" x14ac:dyDescent="0.3">
      <c r="B53" s="10"/>
      <c r="D53" s="34"/>
      <c r="H53" s="35"/>
      <c r="J53" s="34"/>
      <c r="P53" s="35"/>
      <c r="R53" s="11"/>
    </row>
    <row r="54" spans="2:18" ht="14.25" customHeight="1" x14ac:dyDescent="0.3">
      <c r="B54" s="10"/>
      <c r="D54" s="34"/>
      <c r="H54" s="35"/>
      <c r="J54" s="34"/>
      <c r="P54" s="35"/>
      <c r="R54" s="11"/>
    </row>
    <row r="55" spans="2:18" ht="14.25" customHeight="1" x14ac:dyDescent="0.3">
      <c r="B55" s="10"/>
      <c r="D55" s="34"/>
      <c r="H55" s="35"/>
      <c r="J55" s="34"/>
      <c r="P55" s="35"/>
      <c r="R55" s="11"/>
    </row>
    <row r="56" spans="2:18" ht="14.25" customHeight="1" x14ac:dyDescent="0.3">
      <c r="B56" s="10"/>
      <c r="D56" s="34"/>
      <c r="H56" s="35"/>
      <c r="J56" s="34"/>
      <c r="P56" s="35"/>
      <c r="R56" s="11"/>
    </row>
    <row r="57" spans="2:18" ht="14.25" customHeight="1" x14ac:dyDescent="0.3">
      <c r="B57" s="10"/>
      <c r="D57" s="34"/>
      <c r="H57" s="35"/>
      <c r="J57" s="34"/>
      <c r="P57" s="35"/>
      <c r="R57" s="11"/>
    </row>
    <row r="58" spans="2:18" ht="14.25" customHeight="1" x14ac:dyDescent="0.3">
      <c r="B58" s="10"/>
      <c r="D58" s="34"/>
      <c r="H58" s="35"/>
      <c r="J58" s="34"/>
      <c r="P58" s="35"/>
      <c r="R58" s="11"/>
    </row>
    <row r="59" spans="2:18" s="6" customFormat="1" ht="15.75" customHeight="1" x14ac:dyDescent="0.3">
      <c r="B59" s="19"/>
      <c r="D59" s="36" t="s">
        <v>45</v>
      </c>
      <c r="E59" s="37"/>
      <c r="F59" s="37"/>
      <c r="G59" s="38" t="s">
        <v>46</v>
      </c>
      <c r="H59" s="39"/>
      <c r="J59" s="36" t="s">
        <v>45</v>
      </c>
      <c r="K59" s="37"/>
      <c r="L59" s="37"/>
      <c r="M59" s="37"/>
      <c r="N59" s="38" t="s">
        <v>46</v>
      </c>
      <c r="O59" s="37"/>
      <c r="P59" s="39"/>
      <c r="R59" s="20"/>
    </row>
    <row r="60" spans="2:18" ht="14.25" customHeight="1" x14ac:dyDescent="0.3">
      <c r="B60" s="10"/>
      <c r="R60" s="11"/>
    </row>
    <row r="61" spans="2:18" s="6" customFormat="1" ht="15.75" customHeight="1" x14ac:dyDescent="0.3">
      <c r="B61" s="19"/>
      <c r="D61" s="31" t="s">
        <v>47</v>
      </c>
      <c r="E61" s="32"/>
      <c r="F61" s="32"/>
      <c r="G61" s="32"/>
      <c r="H61" s="33"/>
      <c r="J61" s="31" t="s">
        <v>48</v>
      </c>
      <c r="K61" s="32"/>
      <c r="L61" s="32"/>
      <c r="M61" s="32"/>
      <c r="N61" s="32"/>
      <c r="O61" s="32"/>
      <c r="P61" s="33"/>
      <c r="R61" s="20"/>
    </row>
    <row r="62" spans="2:18" ht="14.25" customHeight="1" x14ac:dyDescent="0.3">
      <c r="B62" s="10"/>
      <c r="D62" s="34"/>
      <c r="H62" s="35"/>
      <c r="J62" s="34"/>
      <c r="P62" s="35"/>
      <c r="R62" s="11"/>
    </row>
    <row r="63" spans="2:18" ht="14.25" customHeight="1" x14ac:dyDescent="0.3">
      <c r="B63" s="10"/>
      <c r="D63" s="34"/>
      <c r="H63" s="35"/>
      <c r="J63" s="34"/>
      <c r="P63" s="35"/>
      <c r="R63" s="11"/>
    </row>
    <row r="64" spans="2:18" ht="14.25" customHeight="1" x14ac:dyDescent="0.3">
      <c r="B64" s="10"/>
      <c r="D64" s="34"/>
      <c r="H64" s="35"/>
      <c r="J64" s="34"/>
      <c r="P64" s="35"/>
      <c r="R64" s="11"/>
    </row>
    <row r="65" spans="2:18" ht="14.25" customHeight="1" x14ac:dyDescent="0.3">
      <c r="B65" s="10"/>
      <c r="D65" s="34"/>
      <c r="H65" s="35"/>
      <c r="J65" s="34"/>
      <c r="P65" s="35"/>
      <c r="R65" s="11"/>
    </row>
    <row r="66" spans="2:18" ht="14.25" customHeight="1" x14ac:dyDescent="0.3">
      <c r="B66" s="10"/>
      <c r="D66" s="34"/>
      <c r="H66" s="35"/>
      <c r="J66" s="34"/>
      <c r="P66" s="35"/>
      <c r="R66" s="11"/>
    </row>
    <row r="67" spans="2:18" ht="14.25" customHeight="1" x14ac:dyDescent="0.3">
      <c r="B67" s="10"/>
      <c r="D67" s="34"/>
      <c r="H67" s="35"/>
      <c r="J67" s="34"/>
      <c r="P67" s="35"/>
      <c r="R67" s="11"/>
    </row>
    <row r="68" spans="2:18" ht="14.25" customHeight="1" x14ac:dyDescent="0.3">
      <c r="B68" s="10"/>
      <c r="D68" s="34"/>
      <c r="H68" s="35"/>
      <c r="J68" s="34"/>
      <c r="P68" s="35"/>
      <c r="R68" s="11"/>
    </row>
    <row r="69" spans="2:18" ht="14.25" customHeight="1" x14ac:dyDescent="0.3">
      <c r="B69" s="10"/>
      <c r="D69" s="34"/>
      <c r="H69" s="35"/>
      <c r="J69" s="34"/>
      <c r="P69" s="35"/>
      <c r="R69" s="11"/>
    </row>
    <row r="70" spans="2:18" s="6" customFormat="1" ht="15.75" customHeight="1" x14ac:dyDescent="0.3">
      <c r="B70" s="19"/>
      <c r="D70" s="36" t="s">
        <v>45</v>
      </c>
      <c r="E70" s="37"/>
      <c r="F70" s="37"/>
      <c r="G70" s="38" t="s">
        <v>46</v>
      </c>
      <c r="H70" s="39"/>
      <c r="J70" s="36" t="s">
        <v>45</v>
      </c>
      <c r="K70" s="37"/>
      <c r="L70" s="37"/>
      <c r="M70" s="37"/>
      <c r="N70" s="38" t="s">
        <v>46</v>
      </c>
      <c r="O70" s="37"/>
      <c r="P70" s="39"/>
      <c r="R70" s="20"/>
    </row>
    <row r="71" spans="2:18" s="6" customFormat="1" ht="1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6" customFormat="1" ht="7.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6" customFormat="1" ht="37.5" customHeight="1" x14ac:dyDescent="0.3">
      <c r="B76" s="19"/>
      <c r="C76" s="171" t="s">
        <v>100</v>
      </c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20"/>
    </row>
    <row r="77" spans="2:18" s="6" customFormat="1" ht="7.5" customHeight="1" x14ac:dyDescent="0.3">
      <c r="B77" s="19"/>
      <c r="R77" s="20"/>
    </row>
    <row r="78" spans="2:18" s="6" customFormat="1" ht="30.75" customHeight="1" x14ac:dyDescent="0.3">
      <c r="B78" s="19"/>
      <c r="C78" s="16" t="s">
        <v>14</v>
      </c>
      <c r="F78" s="220" t="str">
        <f>$F$6</f>
        <v xml:space="preserve">MŠ Spojenců 2170/44 - Rozvody ZTI II. Etapa I. část - třídní pavilon </v>
      </c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R78" s="20"/>
    </row>
    <row r="79" spans="2:18" s="6" customFormat="1" ht="37.5" customHeight="1" x14ac:dyDescent="0.3">
      <c r="B79" s="19"/>
      <c r="C79" s="48" t="s">
        <v>96</v>
      </c>
      <c r="F79" s="172" t="str">
        <f>$F$7</f>
        <v>01.2 - SO 01.2  ZTI</v>
      </c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R79" s="20"/>
    </row>
    <row r="80" spans="2:18" s="6" customFormat="1" ht="7.5" customHeight="1" x14ac:dyDescent="0.3">
      <c r="B80" s="19"/>
      <c r="R80" s="20"/>
    </row>
    <row r="81" spans="2:47" s="6" customFormat="1" ht="18.75" customHeight="1" x14ac:dyDescent="0.3">
      <c r="B81" s="19"/>
      <c r="C81" s="16" t="s">
        <v>19</v>
      </c>
      <c r="F81" s="14" t="str">
        <f>$F$9</f>
        <v xml:space="preserve"> </v>
      </c>
      <c r="K81" s="16" t="s">
        <v>21</v>
      </c>
      <c r="M81" s="216" t="str">
        <f>IF($O$9="","",$O$9)</f>
        <v/>
      </c>
      <c r="N81" s="165"/>
      <c r="O81" s="165"/>
      <c r="P81" s="165"/>
      <c r="R81" s="20"/>
    </row>
    <row r="82" spans="2:47" s="6" customFormat="1" ht="7.5" customHeight="1" x14ac:dyDescent="0.3">
      <c r="B82" s="19"/>
      <c r="R82" s="20"/>
    </row>
    <row r="83" spans="2:47" s="6" customFormat="1" ht="15.75" customHeight="1" x14ac:dyDescent="0.3">
      <c r="B83" s="19"/>
      <c r="C83" s="16" t="s">
        <v>22</v>
      </c>
      <c r="F83" s="14" t="str">
        <f>$E$12</f>
        <v xml:space="preserve"> </v>
      </c>
      <c r="K83" s="16" t="s">
        <v>26</v>
      </c>
      <c r="M83" s="176" t="str">
        <f>$E$18</f>
        <v xml:space="preserve"> </v>
      </c>
      <c r="N83" s="165"/>
      <c r="O83" s="165"/>
      <c r="P83" s="165"/>
      <c r="Q83" s="165"/>
      <c r="R83" s="20"/>
    </row>
    <row r="84" spans="2:47" s="6" customFormat="1" ht="15" customHeight="1" x14ac:dyDescent="0.3">
      <c r="B84" s="19"/>
      <c r="C84" s="16" t="s">
        <v>25</v>
      </c>
      <c r="F84" s="14" t="str">
        <f>IF($E$15="","",$E$15)</f>
        <v xml:space="preserve"> </v>
      </c>
      <c r="K84" s="16" t="s">
        <v>28</v>
      </c>
      <c r="M84" s="176" t="str">
        <f>$E$21</f>
        <v xml:space="preserve"> </v>
      </c>
      <c r="N84" s="165"/>
      <c r="O84" s="165"/>
      <c r="P84" s="165"/>
      <c r="Q84" s="165"/>
      <c r="R84" s="20"/>
    </row>
    <row r="85" spans="2:47" s="6" customFormat="1" ht="11.25" customHeight="1" x14ac:dyDescent="0.3">
      <c r="B85" s="19"/>
      <c r="R85" s="20"/>
    </row>
    <row r="86" spans="2:47" s="6" customFormat="1" ht="30" customHeight="1" x14ac:dyDescent="0.3">
      <c r="B86" s="19"/>
      <c r="C86" s="224" t="s">
        <v>101</v>
      </c>
      <c r="D86" s="160"/>
      <c r="E86" s="160"/>
      <c r="F86" s="160"/>
      <c r="G86" s="160"/>
      <c r="H86" s="27"/>
      <c r="I86" s="27"/>
      <c r="J86" s="27"/>
      <c r="K86" s="27"/>
      <c r="L86" s="27"/>
      <c r="M86" s="27"/>
      <c r="N86" s="224" t="s">
        <v>102</v>
      </c>
      <c r="O86" s="165"/>
      <c r="P86" s="165"/>
      <c r="Q86" s="165"/>
      <c r="R86" s="20"/>
    </row>
    <row r="87" spans="2:47" s="6" customFormat="1" ht="11.25" customHeight="1" x14ac:dyDescent="0.3">
      <c r="B87" s="19"/>
      <c r="R87" s="20"/>
    </row>
    <row r="88" spans="2:47" s="6" customFormat="1" ht="30" customHeight="1" x14ac:dyDescent="0.3">
      <c r="B88" s="19"/>
      <c r="C88" s="59" t="s">
        <v>103</v>
      </c>
      <c r="N88" s="163">
        <f>N89+N91</f>
        <v>0</v>
      </c>
      <c r="O88" s="165"/>
      <c r="P88" s="165"/>
      <c r="Q88" s="165"/>
      <c r="R88" s="20"/>
      <c r="AU88" s="6" t="s">
        <v>104</v>
      </c>
    </row>
    <row r="89" spans="2:47" s="64" customFormat="1" ht="25.5" customHeight="1" x14ac:dyDescent="0.3">
      <c r="B89" s="86"/>
      <c r="D89" s="87" t="s">
        <v>105</v>
      </c>
      <c r="N89" s="223">
        <f>N119</f>
        <v>0</v>
      </c>
      <c r="O89" s="222"/>
      <c r="P89" s="222"/>
      <c r="Q89" s="222"/>
      <c r="R89" s="88"/>
    </row>
    <row r="90" spans="2:47" s="81" customFormat="1" ht="21" customHeight="1" x14ac:dyDescent="0.3">
      <c r="B90" s="89"/>
      <c r="D90" s="90" t="s">
        <v>400</v>
      </c>
      <c r="N90" s="221">
        <f>N120</f>
        <v>0</v>
      </c>
      <c r="O90" s="222"/>
      <c r="P90" s="222"/>
      <c r="Q90" s="222"/>
      <c r="R90" s="91"/>
    </row>
    <row r="91" spans="2:47" s="64" customFormat="1" ht="25.5" customHeight="1" x14ac:dyDescent="0.3">
      <c r="B91" s="86"/>
      <c r="D91" s="87" t="s">
        <v>112</v>
      </c>
      <c r="N91" s="223">
        <f>N123</f>
        <v>0</v>
      </c>
      <c r="O91" s="222"/>
      <c r="P91" s="222"/>
      <c r="Q91" s="222"/>
      <c r="R91" s="88"/>
    </row>
    <row r="92" spans="2:47" s="81" customFormat="1" ht="21" customHeight="1" x14ac:dyDescent="0.3">
      <c r="B92" s="89"/>
      <c r="D92" s="90" t="s">
        <v>116</v>
      </c>
      <c r="N92" s="221">
        <f>N124</f>
        <v>0</v>
      </c>
      <c r="O92" s="222"/>
      <c r="P92" s="222"/>
      <c r="Q92" s="222"/>
      <c r="R92" s="91"/>
    </row>
    <row r="93" spans="2:47" s="81" customFormat="1" ht="21" customHeight="1" x14ac:dyDescent="0.3">
      <c r="B93" s="89"/>
      <c r="D93" s="90" t="s">
        <v>117</v>
      </c>
      <c r="N93" s="221">
        <f>N175</f>
        <v>0</v>
      </c>
      <c r="O93" s="222"/>
      <c r="P93" s="222"/>
      <c r="Q93" s="222"/>
      <c r="R93" s="91"/>
    </row>
    <row r="94" spans="2:47" s="81" customFormat="1" ht="21" customHeight="1" x14ac:dyDescent="0.3">
      <c r="B94" s="89"/>
      <c r="D94" s="90" t="s">
        <v>118</v>
      </c>
      <c r="N94" s="221">
        <f>N283</f>
        <v>0</v>
      </c>
      <c r="O94" s="222"/>
      <c r="P94" s="222"/>
      <c r="Q94" s="222"/>
      <c r="R94" s="91"/>
    </row>
    <row r="95" spans="2:47" s="81" customFormat="1" ht="21" customHeight="1" x14ac:dyDescent="0.3">
      <c r="B95" s="89"/>
      <c r="D95" s="90" t="s">
        <v>401</v>
      </c>
      <c r="N95" s="221">
        <f>N336</f>
        <v>0</v>
      </c>
      <c r="O95" s="222"/>
      <c r="P95" s="222"/>
      <c r="Q95" s="222"/>
      <c r="R95" s="91"/>
    </row>
    <row r="96" spans="2:47" s="81" customFormat="1" ht="21" customHeight="1" x14ac:dyDescent="0.3">
      <c r="B96" s="89"/>
      <c r="D96" s="90" t="s">
        <v>402</v>
      </c>
      <c r="N96" s="221">
        <f>N346</f>
        <v>0</v>
      </c>
      <c r="O96" s="222"/>
      <c r="P96" s="222"/>
      <c r="Q96" s="222"/>
      <c r="R96" s="91"/>
    </row>
    <row r="97" spans="2:21" s="81" customFormat="1" ht="21" customHeight="1" x14ac:dyDescent="0.3">
      <c r="B97" s="89"/>
      <c r="D97" s="90" t="s">
        <v>403</v>
      </c>
      <c r="N97" s="221">
        <f>N349</f>
        <v>0</v>
      </c>
      <c r="O97" s="222"/>
      <c r="P97" s="222"/>
      <c r="Q97" s="222"/>
      <c r="R97" s="91"/>
    </row>
    <row r="98" spans="2:21" s="6" customFormat="1" ht="22.5" customHeight="1" x14ac:dyDescent="0.3">
      <c r="B98" s="19"/>
      <c r="R98" s="20"/>
    </row>
    <row r="99" spans="2:21" s="6" customFormat="1" ht="30" customHeight="1" x14ac:dyDescent="0.3">
      <c r="B99" s="19"/>
      <c r="C99" s="59" t="s">
        <v>124</v>
      </c>
      <c r="N99" s="163">
        <v>0</v>
      </c>
      <c r="O99" s="165"/>
      <c r="P99" s="165"/>
      <c r="Q99" s="165"/>
      <c r="R99" s="20"/>
      <c r="T99" s="92"/>
      <c r="U99" s="93" t="s">
        <v>33</v>
      </c>
    </row>
    <row r="100" spans="2:21" s="6" customFormat="1" ht="18.75" customHeight="1" x14ac:dyDescent="0.3">
      <c r="B100" s="19"/>
      <c r="R100" s="20"/>
    </row>
    <row r="101" spans="2:21" s="6" customFormat="1" ht="30" customHeight="1" x14ac:dyDescent="0.3">
      <c r="B101" s="19"/>
      <c r="C101" s="77" t="s">
        <v>92</v>
      </c>
      <c r="D101" s="27"/>
      <c r="E101" s="27"/>
      <c r="F101" s="27"/>
      <c r="G101" s="27"/>
      <c r="H101" s="27"/>
      <c r="I101" s="27"/>
      <c r="J101" s="27"/>
      <c r="K101" s="27"/>
      <c r="L101" s="159">
        <f>N88+N99</f>
        <v>0</v>
      </c>
      <c r="M101" s="160"/>
      <c r="N101" s="160"/>
      <c r="O101" s="160"/>
      <c r="P101" s="160"/>
      <c r="Q101" s="160"/>
      <c r="R101" s="20"/>
    </row>
    <row r="102" spans="2:21" s="6" customFormat="1" ht="7.5" customHeight="1" x14ac:dyDescent="0.3"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2"/>
    </row>
    <row r="106" spans="2:21" s="6" customFormat="1" ht="7.5" customHeight="1" x14ac:dyDescent="0.3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5"/>
    </row>
    <row r="107" spans="2:21" s="6" customFormat="1" ht="37.5" customHeight="1" x14ac:dyDescent="0.3">
      <c r="B107" s="19"/>
      <c r="C107" s="171" t="s">
        <v>125</v>
      </c>
      <c r="D107" s="165"/>
      <c r="E107" s="165"/>
      <c r="F107" s="165"/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20"/>
    </row>
    <row r="108" spans="2:21" s="6" customFormat="1" ht="7.5" customHeight="1" x14ac:dyDescent="0.3">
      <c r="B108" s="19"/>
      <c r="R108" s="20"/>
    </row>
    <row r="109" spans="2:21" s="6" customFormat="1" ht="30.75" customHeight="1" x14ac:dyDescent="0.3">
      <c r="B109" s="19"/>
      <c r="C109" s="16" t="s">
        <v>14</v>
      </c>
      <c r="F109" s="220" t="str">
        <f>$F$6</f>
        <v xml:space="preserve">MŠ Spojenců 2170/44 - Rozvody ZTI II. Etapa I. část - třídní pavilon </v>
      </c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R109" s="20"/>
    </row>
    <row r="110" spans="2:21" s="6" customFormat="1" ht="37.5" customHeight="1" x14ac:dyDescent="0.3">
      <c r="B110" s="19"/>
      <c r="C110" s="48" t="s">
        <v>96</v>
      </c>
      <c r="F110" s="172" t="str">
        <f>$F$7</f>
        <v>01.2 - SO 01.2  ZTI</v>
      </c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R110" s="20"/>
    </row>
    <row r="111" spans="2:21" s="6" customFormat="1" ht="7.5" customHeight="1" x14ac:dyDescent="0.3">
      <c r="B111" s="19"/>
      <c r="R111" s="20"/>
    </row>
    <row r="112" spans="2:21" s="6" customFormat="1" ht="18.75" customHeight="1" x14ac:dyDescent="0.3">
      <c r="B112" s="19"/>
      <c r="C112" s="16" t="s">
        <v>19</v>
      </c>
      <c r="F112" s="14" t="str">
        <f>$F$9</f>
        <v xml:space="preserve"> </v>
      </c>
      <c r="K112" s="16" t="s">
        <v>21</v>
      </c>
      <c r="M112" s="216" t="str">
        <f>IF($O$9="","",$O$9)</f>
        <v/>
      </c>
      <c r="N112" s="165"/>
      <c r="O112" s="165"/>
      <c r="P112" s="165"/>
      <c r="R112" s="20"/>
    </row>
    <row r="113" spans="2:64" s="6" customFormat="1" ht="7.5" customHeight="1" x14ac:dyDescent="0.3">
      <c r="B113" s="19"/>
      <c r="R113" s="20"/>
    </row>
    <row r="114" spans="2:64" s="6" customFormat="1" ht="15.75" customHeight="1" x14ac:dyDescent="0.3">
      <c r="B114" s="19"/>
      <c r="C114" s="16" t="s">
        <v>22</v>
      </c>
      <c r="F114" s="14" t="str">
        <f>$E$12</f>
        <v xml:space="preserve"> </v>
      </c>
      <c r="K114" s="16" t="s">
        <v>26</v>
      </c>
      <c r="M114" s="176" t="str">
        <f>$E$18</f>
        <v xml:space="preserve"> </v>
      </c>
      <c r="N114" s="165"/>
      <c r="O114" s="165"/>
      <c r="P114" s="165"/>
      <c r="Q114" s="165"/>
      <c r="R114" s="20"/>
    </row>
    <row r="115" spans="2:64" s="6" customFormat="1" ht="15" customHeight="1" x14ac:dyDescent="0.3">
      <c r="B115" s="19"/>
      <c r="C115" s="16" t="s">
        <v>25</v>
      </c>
      <c r="F115" s="14" t="str">
        <f>IF($E$15="","",$E$15)</f>
        <v xml:space="preserve"> </v>
      </c>
      <c r="K115" s="16" t="s">
        <v>28</v>
      </c>
      <c r="M115" s="176" t="str">
        <f>$E$21</f>
        <v xml:space="preserve"> </v>
      </c>
      <c r="N115" s="165"/>
      <c r="O115" s="165"/>
      <c r="P115" s="165"/>
      <c r="Q115" s="165"/>
      <c r="R115" s="20"/>
    </row>
    <row r="116" spans="2:64" s="6" customFormat="1" ht="11.25" customHeight="1" x14ac:dyDescent="0.3">
      <c r="B116" s="19"/>
      <c r="R116" s="20"/>
    </row>
    <row r="117" spans="2:64" s="94" customFormat="1" ht="30" customHeight="1" x14ac:dyDescent="0.3">
      <c r="B117" s="95"/>
      <c r="C117" s="96" t="s">
        <v>126</v>
      </c>
      <c r="D117" s="97" t="s">
        <v>127</v>
      </c>
      <c r="E117" s="97" t="s">
        <v>51</v>
      </c>
      <c r="F117" s="217" t="s">
        <v>128</v>
      </c>
      <c r="G117" s="218"/>
      <c r="H117" s="218"/>
      <c r="I117" s="218"/>
      <c r="J117" s="97" t="s">
        <v>129</v>
      </c>
      <c r="K117" s="97" t="s">
        <v>130</v>
      </c>
      <c r="L117" s="217" t="s">
        <v>131</v>
      </c>
      <c r="M117" s="218"/>
      <c r="N117" s="217" t="s">
        <v>132</v>
      </c>
      <c r="O117" s="218"/>
      <c r="P117" s="218"/>
      <c r="Q117" s="219"/>
      <c r="R117" s="98"/>
      <c r="T117" s="54" t="s">
        <v>133</v>
      </c>
      <c r="U117" s="55" t="s">
        <v>33</v>
      </c>
      <c r="V117" s="55" t="s">
        <v>134</v>
      </c>
      <c r="W117" s="55" t="s">
        <v>135</v>
      </c>
      <c r="X117" s="55" t="s">
        <v>136</v>
      </c>
      <c r="Y117" s="55" t="s">
        <v>137</v>
      </c>
      <c r="Z117" s="55" t="s">
        <v>138</v>
      </c>
      <c r="AA117" s="56" t="s">
        <v>139</v>
      </c>
    </row>
    <row r="118" spans="2:64" s="6" customFormat="1" ht="30" customHeight="1" x14ac:dyDescent="0.35">
      <c r="B118" s="19"/>
      <c r="C118" s="59" t="s">
        <v>98</v>
      </c>
      <c r="N118" s="208">
        <f>N119+N123</f>
        <v>0</v>
      </c>
      <c r="O118" s="165"/>
      <c r="P118" s="165"/>
      <c r="Q118" s="165"/>
      <c r="R118" s="20"/>
      <c r="T118" s="58"/>
      <c r="U118" s="32"/>
      <c r="V118" s="32"/>
      <c r="W118" s="99" t="e">
        <f>$W$119+$W$123</f>
        <v>#REF!</v>
      </c>
      <c r="X118" s="32"/>
      <c r="Y118" s="99" t="e">
        <f>$Y$119+$Y$123</f>
        <v>#REF!</v>
      </c>
      <c r="Z118" s="32"/>
      <c r="AA118" s="100" t="e">
        <f>$AA$119+$AA$123</f>
        <v>#REF!</v>
      </c>
      <c r="AT118" s="6" t="s">
        <v>68</v>
      </c>
      <c r="AU118" s="6" t="s">
        <v>104</v>
      </c>
      <c r="BK118" s="101" t="e">
        <f>$BK$119+$BK$123</f>
        <v>#REF!</v>
      </c>
    </row>
    <row r="119" spans="2:64" s="102" customFormat="1" ht="37.5" customHeight="1" x14ac:dyDescent="0.35">
      <c r="B119" s="103"/>
      <c r="D119" s="104" t="s">
        <v>105</v>
      </c>
      <c r="E119" s="104"/>
      <c r="F119" s="104"/>
      <c r="G119" s="104"/>
      <c r="H119" s="104"/>
      <c r="I119" s="104"/>
      <c r="J119" s="104"/>
      <c r="K119" s="104"/>
      <c r="L119" s="104"/>
      <c r="M119" s="104"/>
      <c r="N119" s="209">
        <f>N120</f>
        <v>0</v>
      </c>
      <c r="O119" s="202"/>
      <c r="P119" s="202"/>
      <c r="Q119" s="202"/>
      <c r="R119" s="106"/>
      <c r="T119" s="107"/>
      <c r="W119" s="108">
        <f>$W$120</f>
        <v>0</v>
      </c>
      <c r="Y119" s="108">
        <f>$Y$120</f>
        <v>0</v>
      </c>
      <c r="AA119" s="109">
        <f>$AA$120</f>
        <v>0</v>
      </c>
      <c r="AR119" s="105" t="s">
        <v>18</v>
      </c>
      <c r="AT119" s="105" t="s">
        <v>68</v>
      </c>
      <c r="AU119" s="105" t="s">
        <v>69</v>
      </c>
      <c r="AY119" s="105" t="s">
        <v>140</v>
      </c>
      <c r="BK119" s="110">
        <f>$BK$120</f>
        <v>0</v>
      </c>
    </row>
    <row r="120" spans="2:64" s="102" customFormat="1" ht="21" customHeight="1" x14ac:dyDescent="0.3">
      <c r="B120" s="103"/>
      <c r="D120" s="111" t="s">
        <v>400</v>
      </c>
      <c r="E120" s="111"/>
      <c r="F120" s="111"/>
      <c r="G120" s="111"/>
      <c r="H120" s="111"/>
      <c r="I120" s="111"/>
      <c r="J120" s="111"/>
      <c r="K120" s="111"/>
      <c r="L120" s="111"/>
      <c r="M120" s="111"/>
      <c r="N120" s="201">
        <f>SUM(N121:Q122)</f>
        <v>0</v>
      </c>
      <c r="O120" s="202"/>
      <c r="P120" s="202"/>
      <c r="Q120" s="202"/>
      <c r="R120" s="106"/>
      <c r="T120" s="107"/>
      <c r="W120" s="108">
        <f>SUM($W$121:$W$122)</f>
        <v>0</v>
      </c>
      <c r="Y120" s="108">
        <f>SUM($Y$121:$Y$122)</f>
        <v>0</v>
      </c>
      <c r="AA120" s="109">
        <f>SUM($AA$121:$AA$122)</f>
        <v>0</v>
      </c>
      <c r="AR120" s="105" t="s">
        <v>18</v>
      </c>
      <c r="AT120" s="105" t="s">
        <v>68</v>
      </c>
      <c r="AU120" s="105" t="s">
        <v>18</v>
      </c>
      <c r="AY120" s="105" t="s">
        <v>140</v>
      </c>
      <c r="BK120" s="110">
        <f>SUM($BK$121:$BK$122)</f>
        <v>0</v>
      </c>
    </row>
    <row r="121" spans="2:64" s="6" customFormat="1" ht="39" customHeight="1" x14ac:dyDescent="0.3">
      <c r="B121" s="19"/>
      <c r="C121" s="154" t="s">
        <v>18</v>
      </c>
      <c r="D121" s="112" t="s">
        <v>141</v>
      </c>
      <c r="E121" s="113" t="s">
        <v>404</v>
      </c>
      <c r="F121" s="197" t="s">
        <v>405</v>
      </c>
      <c r="G121" s="196"/>
      <c r="H121" s="196"/>
      <c r="I121" s="196"/>
      <c r="J121" s="114" t="s">
        <v>406</v>
      </c>
      <c r="K121" s="115">
        <v>50</v>
      </c>
      <c r="L121" s="195"/>
      <c r="M121" s="196"/>
      <c r="N121" s="195">
        <f>ROUND($L$121*$K$121,2)</f>
        <v>0</v>
      </c>
      <c r="O121" s="196"/>
      <c r="P121" s="196"/>
      <c r="Q121" s="196"/>
      <c r="R121" s="20"/>
      <c r="T121" s="116"/>
      <c r="U121" s="25" t="s">
        <v>34</v>
      </c>
      <c r="V121" s="117">
        <v>0</v>
      </c>
      <c r="W121" s="117">
        <f>$V$121*$K$121</f>
        <v>0</v>
      </c>
      <c r="X121" s="117">
        <v>0</v>
      </c>
      <c r="Y121" s="117">
        <f>$X$121*$K$121</f>
        <v>0</v>
      </c>
      <c r="Z121" s="117">
        <v>0</v>
      </c>
      <c r="AA121" s="118">
        <f>$Z$121*$K$121</f>
        <v>0</v>
      </c>
      <c r="AR121" s="6" t="s">
        <v>145</v>
      </c>
      <c r="AT121" s="6" t="s">
        <v>141</v>
      </c>
      <c r="AU121" s="6" t="s">
        <v>94</v>
      </c>
      <c r="AY121" s="6" t="s">
        <v>140</v>
      </c>
      <c r="BE121" s="119">
        <f>IF($U$121="základní",$N$121,0)</f>
        <v>0</v>
      </c>
      <c r="BF121" s="119">
        <f>IF($U$121="snížená",$N$121,0)</f>
        <v>0</v>
      </c>
      <c r="BG121" s="119">
        <f>IF($U$121="zákl. přenesená",$N$121,0)</f>
        <v>0</v>
      </c>
      <c r="BH121" s="119">
        <f>IF($U$121="sníž. přenesená",$N$121,0)</f>
        <v>0</v>
      </c>
      <c r="BI121" s="119">
        <f>IF($U$121="nulová",$N$121,0)</f>
        <v>0</v>
      </c>
      <c r="BJ121" s="6" t="s">
        <v>18</v>
      </c>
      <c r="BK121" s="119">
        <f>ROUND($L$121*$K$121,2)</f>
        <v>0</v>
      </c>
      <c r="BL121" s="6" t="s">
        <v>145</v>
      </c>
    </row>
    <row r="122" spans="2:64" s="6" customFormat="1" ht="39" customHeight="1" x14ac:dyDescent="0.3">
      <c r="B122" s="19"/>
      <c r="C122" s="154" t="s">
        <v>94</v>
      </c>
      <c r="D122" s="112" t="s">
        <v>141</v>
      </c>
      <c r="E122" s="113" t="s">
        <v>407</v>
      </c>
      <c r="F122" s="197" t="s">
        <v>408</v>
      </c>
      <c r="G122" s="196"/>
      <c r="H122" s="196"/>
      <c r="I122" s="196"/>
      <c r="J122" s="114" t="s">
        <v>406</v>
      </c>
      <c r="K122" s="115">
        <v>15</v>
      </c>
      <c r="L122" s="195"/>
      <c r="M122" s="196"/>
      <c r="N122" s="195">
        <f>ROUND($L$122*$K$122,2)</f>
        <v>0</v>
      </c>
      <c r="O122" s="196"/>
      <c r="P122" s="196"/>
      <c r="Q122" s="196"/>
      <c r="R122" s="20"/>
      <c r="T122" s="116"/>
      <c r="U122" s="25" t="s">
        <v>34</v>
      </c>
      <c r="V122" s="117">
        <v>0</v>
      </c>
      <c r="W122" s="117">
        <f>$V$122*$K$122</f>
        <v>0</v>
      </c>
      <c r="X122" s="117">
        <v>0</v>
      </c>
      <c r="Y122" s="117">
        <f>$X$122*$K$122</f>
        <v>0</v>
      </c>
      <c r="Z122" s="117">
        <v>0</v>
      </c>
      <c r="AA122" s="118">
        <f>$Z$122*$K$122</f>
        <v>0</v>
      </c>
      <c r="AR122" s="6" t="s">
        <v>145</v>
      </c>
      <c r="AT122" s="6" t="s">
        <v>141</v>
      </c>
      <c r="AU122" s="6" t="s">
        <v>94</v>
      </c>
      <c r="AY122" s="6" t="s">
        <v>140</v>
      </c>
      <c r="BE122" s="119">
        <f>IF($U$122="základní",$N$122,0)</f>
        <v>0</v>
      </c>
      <c r="BF122" s="119">
        <f>IF($U$122="snížená",$N$122,0)</f>
        <v>0</v>
      </c>
      <c r="BG122" s="119">
        <f>IF($U$122="zákl. přenesená",$N$122,0)</f>
        <v>0</v>
      </c>
      <c r="BH122" s="119">
        <f>IF($U$122="sníž. přenesená",$N$122,0)</f>
        <v>0</v>
      </c>
      <c r="BI122" s="119">
        <f>IF($U$122="nulová",$N$122,0)</f>
        <v>0</v>
      </c>
      <c r="BJ122" s="6" t="s">
        <v>18</v>
      </c>
      <c r="BK122" s="119">
        <f>ROUND($L$122*$K$122,2)</f>
        <v>0</v>
      </c>
      <c r="BL122" s="6" t="s">
        <v>145</v>
      </c>
    </row>
    <row r="123" spans="2:64" s="102" customFormat="1" ht="37.5" customHeight="1" x14ac:dyDescent="0.35">
      <c r="B123" s="103"/>
      <c r="C123" s="155"/>
      <c r="D123" s="104" t="s">
        <v>112</v>
      </c>
      <c r="E123" s="104"/>
      <c r="F123" s="104"/>
      <c r="G123" s="104"/>
      <c r="H123" s="104"/>
      <c r="I123" s="104"/>
      <c r="J123" s="104"/>
      <c r="K123" s="104"/>
      <c r="L123" s="104"/>
      <c r="M123" s="104"/>
      <c r="N123" s="209">
        <f>N124+N175+N283+N336+N346+N349</f>
        <v>0</v>
      </c>
      <c r="O123" s="202"/>
      <c r="P123" s="202"/>
      <c r="Q123" s="202"/>
      <c r="R123" s="106"/>
      <c r="T123" s="107"/>
      <c r="W123" s="108" t="e">
        <f>$W$124+$W$175+$W$283+$W$336+$W$346+#REF!</f>
        <v>#REF!</v>
      </c>
      <c r="Y123" s="108" t="e">
        <f>$Y$124+$Y$175+$Y$283+$Y$336+$Y$346+#REF!</f>
        <v>#REF!</v>
      </c>
      <c r="AA123" s="109" t="e">
        <f>$AA$124+$AA$175+$AA$283+$AA$336+$AA$346+#REF!</f>
        <v>#REF!</v>
      </c>
      <c r="AR123" s="105" t="s">
        <v>18</v>
      </c>
      <c r="AT123" s="105" t="s">
        <v>68</v>
      </c>
      <c r="AU123" s="105" t="s">
        <v>69</v>
      </c>
      <c r="AY123" s="105" t="s">
        <v>140</v>
      </c>
      <c r="BK123" s="110" t="e">
        <f>$BK$124+$BK$175+$BK$283+$BK$336+$BK$346+#REF!</f>
        <v>#REF!</v>
      </c>
    </row>
    <row r="124" spans="2:64" s="102" customFormat="1" ht="21" customHeight="1" x14ac:dyDescent="0.3">
      <c r="B124" s="103"/>
      <c r="C124" s="155"/>
      <c r="D124" s="111" t="s">
        <v>116</v>
      </c>
      <c r="E124" s="111"/>
      <c r="F124" s="111"/>
      <c r="G124" s="111"/>
      <c r="H124" s="111"/>
      <c r="I124" s="111"/>
      <c r="J124" s="111"/>
      <c r="K124" s="111"/>
      <c r="L124" s="111"/>
      <c r="M124" s="111"/>
      <c r="N124" s="201">
        <f>SUM(N125:Q174)</f>
        <v>0</v>
      </c>
      <c r="O124" s="202"/>
      <c r="P124" s="202"/>
      <c r="Q124" s="202"/>
      <c r="R124" s="106"/>
      <c r="T124" s="107"/>
      <c r="W124" s="108">
        <f>SUM($W$125:$W$174)</f>
        <v>0</v>
      </c>
      <c r="Y124" s="108">
        <f>SUM($Y$125:$Y$174)</f>
        <v>2.0699999999999998E-3</v>
      </c>
      <c r="AA124" s="109">
        <f>SUM($AA$125:$AA$174)</f>
        <v>0</v>
      </c>
      <c r="AR124" s="105" t="s">
        <v>18</v>
      </c>
      <c r="AT124" s="105" t="s">
        <v>68</v>
      </c>
      <c r="AU124" s="105" t="s">
        <v>18</v>
      </c>
      <c r="AY124" s="105" t="s">
        <v>140</v>
      </c>
      <c r="BK124" s="110">
        <f>SUM($BK$125:$BK$174)</f>
        <v>0</v>
      </c>
    </row>
    <row r="125" spans="2:64" s="6" customFormat="1" ht="27" customHeight="1" x14ac:dyDescent="0.3">
      <c r="B125" s="19"/>
      <c r="C125" s="154" t="s">
        <v>153</v>
      </c>
      <c r="D125" s="112" t="s">
        <v>141</v>
      </c>
      <c r="E125" s="113" t="s">
        <v>409</v>
      </c>
      <c r="F125" s="197" t="s">
        <v>410</v>
      </c>
      <c r="G125" s="196"/>
      <c r="H125" s="196"/>
      <c r="I125" s="196"/>
      <c r="J125" s="114" t="s">
        <v>214</v>
      </c>
      <c r="K125" s="115">
        <v>18</v>
      </c>
      <c r="L125" s="195"/>
      <c r="M125" s="196"/>
      <c r="N125" s="195">
        <f>ROUND($L$125*$K$125,2)</f>
        <v>0</v>
      </c>
      <c r="O125" s="196"/>
      <c r="P125" s="196"/>
      <c r="Q125" s="196"/>
      <c r="R125" s="20"/>
      <c r="T125" s="116"/>
      <c r="U125" s="25" t="s">
        <v>34</v>
      </c>
      <c r="V125" s="117">
        <v>0</v>
      </c>
      <c r="W125" s="117">
        <f>$V$125*$K$125</f>
        <v>0</v>
      </c>
      <c r="X125" s="117">
        <v>0</v>
      </c>
      <c r="Y125" s="117">
        <f>$X$125*$K$125</f>
        <v>0</v>
      </c>
      <c r="Z125" s="117">
        <v>0</v>
      </c>
      <c r="AA125" s="118">
        <f>$Z$125*$K$125</f>
        <v>0</v>
      </c>
      <c r="AR125" s="6" t="s">
        <v>145</v>
      </c>
      <c r="AT125" s="6" t="s">
        <v>141</v>
      </c>
      <c r="AU125" s="6" t="s">
        <v>94</v>
      </c>
      <c r="AY125" s="6" t="s">
        <v>140</v>
      </c>
      <c r="BE125" s="119">
        <f>IF($U$125="základní",$N$125,0)</f>
        <v>0</v>
      </c>
      <c r="BF125" s="119">
        <f>IF($U$125="snížená",$N$125,0)</f>
        <v>0</v>
      </c>
      <c r="BG125" s="119">
        <f>IF($U$125="zákl. přenesená",$N$125,0)</f>
        <v>0</v>
      </c>
      <c r="BH125" s="119">
        <f>IF($U$125="sníž. přenesená",$N$125,0)</f>
        <v>0</v>
      </c>
      <c r="BI125" s="119">
        <f>IF($U$125="nulová",$N$125,0)</f>
        <v>0</v>
      </c>
      <c r="BJ125" s="6" t="s">
        <v>18</v>
      </c>
      <c r="BK125" s="119">
        <f>ROUND($L$125*$K$125,2)</f>
        <v>0</v>
      </c>
      <c r="BL125" s="6" t="s">
        <v>145</v>
      </c>
    </row>
    <row r="126" spans="2:64" s="6" customFormat="1" ht="18.75" customHeight="1" x14ac:dyDescent="0.3">
      <c r="B126" s="120"/>
      <c r="C126" s="156"/>
      <c r="E126" s="121"/>
      <c r="F126" s="193" t="s">
        <v>852</v>
      </c>
      <c r="G126" s="194"/>
      <c r="H126" s="194"/>
      <c r="I126" s="194"/>
      <c r="K126" s="122">
        <v>18</v>
      </c>
      <c r="R126" s="123"/>
      <c r="T126" s="124"/>
      <c r="AA126" s="125"/>
      <c r="AT126" s="121" t="s">
        <v>146</v>
      </c>
      <c r="AU126" s="121" t="s">
        <v>94</v>
      </c>
      <c r="AV126" s="121" t="s">
        <v>94</v>
      </c>
      <c r="AW126" s="121" t="s">
        <v>104</v>
      </c>
      <c r="AX126" s="121" t="s">
        <v>69</v>
      </c>
      <c r="AY126" s="121" t="s">
        <v>140</v>
      </c>
    </row>
    <row r="127" spans="2:64" s="6" customFormat="1" ht="18.75" customHeight="1" x14ac:dyDescent="0.3">
      <c r="B127" s="126"/>
      <c r="C127" s="156"/>
      <c r="E127" s="127"/>
      <c r="F127" s="198" t="s">
        <v>147</v>
      </c>
      <c r="G127" s="199"/>
      <c r="H127" s="199"/>
      <c r="I127" s="199"/>
      <c r="K127" s="128">
        <v>18</v>
      </c>
      <c r="R127" s="129"/>
      <c r="T127" s="130"/>
      <c r="AA127" s="131"/>
      <c r="AT127" s="127" t="s">
        <v>146</v>
      </c>
      <c r="AU127" s="127" t="s">
        <v>94</v>
      </c>
      <c r="AV127" s="127" t="s">
        <v>145</v>
      </c>
      <c r="AW127" s="127" t="s">
        <v>104</v>
      </c>
      <c r="AX127" s="127" t="s">
        <v>18</v>
      </c>
      <c r="AY127" s="127" t="s">
        <v>140</v>
      </c>
    </row>
    <row r="128" spans="2:64" s="6" customFormat="1" ht="27" customHeight="1" x14ac:dyDescent="0.3">
      <c r="B128" s="19"/>
      <c r="C128" s="154" t="s">
        <v>145</v>
      </c>
      <c r="D128" s="112" t="s">
        <v>141</v>
      </c>
      <c r="E128" s="113" t="s">
        <v>411</v>
      </c>
      <c r="F128" s="197" t="s">
        <v>412</v>
      </c>
      <c r="G128" s="196"/>
      <c r="H128" s="196"/>
      <c r="I128" s="196"/>
      <c r="J128" s="114" t="s">
        <v>214</v>
      </c>
      <c r="K128" s="115">
        <v>64</v>
      </c>
      <c r="L128" s="195"/>
      <c r="M128" s="196"/>
      <c r="N128" s="195">
        <f>ROUND($L$128*$K$128,2)</f>
        <v>0</v>
      </c>
      <c r="O128" s="196"/>
      <c r="P128" s="196"/>
      <c r="Q128" s="196"/>
      <c r="R128" s="20"/>
      <c r="T128" s="116"/>
      <c r="U128" s="25" t="s">
        <v>34</v>
      </c>
      <c r="V128" s="117">
        <v>0</v>
      </c>
      <c r="W128" s="117">
        <f>$V$128*$K$128</f>
        <v>0</v>
      </c>
      <c r="X128" s="117">
        <v>0</v>
      </c>
      <c r="Y128" s="117">
        <f>$X$128*$K$128</f>
        <v>0</v>
      </c>
      <c r="Z128" s="117">
        <v>0</v>
      </c>
      <c r="AA128" s="118">
        <f>$Z$128*$K$128</f>
        <v>0</v>
      </c>
      <c r="AR128" s="6" t="s">
        <v>145</v>
      </c>
      <c r="AT128" s="6" t="s">
        <v>141</v>
      </c>
      <c r="AU128" s="6" t="s">
        <v>94</v>
      </c>
      <c r="AY128" s="6" t="s">
        <v>140</v>
      </c>
      <c r="BE128" s="119">
        <f>IF($U$128="základní",$N$128,0)</f>
        <v>0</v>
      </c>
      <c r="BF128" s="119">
        <f>IF($U$128="snížená",$N$128,0)</f>
        <v>0</v>
      </c>
      <c r="BG128" s="119">
        <f>IF($U$128="zákl. přenesená",$N$128,0)</f>
        <v>0</v>
      </c>
      <c r="BH128" s="119">
        <f>IF($U$128="sníž. přenesená",$N$128,0)</f>
        <v>0</v>
      </c>
      <c r="BI128" s="119">
        <f>IF($U$128="nulová",$N$128,0)</f>
        <v>0</v>
      </c>
      <c r="BJ128" s="6" t="s">
        <v>18</v>
      </c>
      <c r="BK128" s="119">
        <f>ROUND($L$128*$K$128,2)</f>
        <v>0</v>
      </c>
      <c r="BL128" s="6" t="s">
        <v>145</v>
      </c>
    </row>
    <row r="129" spans="2:64" s="6" customFormat="1" ht="18.75" customHeight="1" x14ac:dyDescent="0.3">
      <c r="B129" s="120"/>
      <c r="C129" s="156"/>
      <c r="E129" s="121"/>
      <c r="F129" s="193" t="s">
        <v>853</v>
      </c>
      <c r="G129" s="194"/>
      <c r="H129" s="194"/>
      <c r="I129" s="194"/>
      <c r="K129" s="122">
        <v>64</v>
      </c>
      <c r="R129" s="123"/>
      <c r="T129" s="124"/>
      <c r="AA129" s="125"/>
      <c r="AT129" s="121" t="s">
        <v>146</v>
      </c>
      <c r="AU129" s="121" t="s">
        <v>94</v>
      </c>
      <c r="AV129" s="121" t="s">
        <v>94</v>
      </c>
      <c r="AW129" s="121" t="s">
        <v>104</v>
      </c>
      <c r="AX129" s="121" t="s">
        <v>69</v>
      </c>
      <c r="AY129" s="121" t="s">
        <v>140</v>
      </c>
    </row>
    <row r="130" spans="2:64" s="6" customFormat="1" ht="18.75" customHeight="1" x14ac:dyDescent="0.3">
      <c r="B130" s="126"/>
      <c r="C130" s="156"/>
      <c r="E130" s="127"/>
      <c r="F130" s="198" t="s">
        <v>147</v>
      </c>
      <c r="G130" s="199"/>
      <c r="H130" s="199"/>
      <c r="I130" s="199"/>
      <c r="K130" s="128">
        <v>64</v>
      </c>
      <c r="R130" s="129"/>
      <c r="T130" s="130"/>
      <c r="AA130" s="131"/>
      <c r="AT130" s="127" t="s">
        <v>146</v>
      </c>
      <c r="AU130" s="127" t="s">
        <v>94</v>
      </c>
      <c r="AV130" s="127" t="s">
        <v>145</v>
      </c>
      <c r="AW130" s="127" t="s">
        <v>104</v>
      </c>
      <c r="AX130" s="127" t="s">
        <v>18</v>
      </c>
      <c r="AY130" s="127" t="s">
        <v>140</v>
      </c>
    </row>
    <row r="131" spans="2:64" s="6" customFormat="1" ht="15.75" customHeight="1" x14ac:dyDescent="0.3">
      <c r="B131" s="19"/>
      <c r="C131" s="157" t="s">
        <v>158</v>
      </c>
      <c r="D131" s="132" t="s">
        <v>256</v>
      </c>
      <c r="E131" s="133" t="s">
        <v>413</v>
      </c>
      <c r="F131" s="206" t="s">
        <v>414</v>
      </c>
      <c r="G131" s="207"/>
      <c r="H131" s="207"/>
      <c r="I131" s="207"/>
      <c r="J131" s="134" t="s">
        <v>177</v>
      </c>
      <c r="K131" s="135">
        <v>3</v>
      </c>
      <c r="L131" s="200"/>
      <c r="M131" s="207"/>
      <c r="N131" s="200">
        <f>ROUND($L$131*$K$131,2)</f>
        <v>0</v>
      </c>
      <c r="O131" s="196"/>
      <c r="P131" s="196"/>
      <c r="Q131" s="196"/>
      <c r="R131" s="20"/>
      <c r="T131" s="116"/>
      <c r="U131" s="25" t="s">
        <v>34</v>
      </c>
      <c r="V131" s="117">
        <v>0</v>
      </c>
      <c r="W131" s="117">
        <f>$V$131*$K$131</f>
        <v>0</v>
      </c>
      <c r="X131" s="117">
        <v>1.3999999999999999E-4</v>
      </c>
      <c r="Y131" s="117">
        <f>$X$131*$K$131</f>
        <v>4.1999999999999996E-4</v>
      </c>
      <c r="Z131" s="117">
        <v>0</v>
      </c>
      <c r="AA131" s="118">
        <f>$Z$131*$K$131</f>
        <v>0</v>
      </c>
      <c r="AR131" s="6" t="s">
        <v>168</v>
      </c>
      <c r="AT131" s="6" t="s">
        <v>256</v>
      </c>
      <c r="AU131" s="6" t="s">
        <v>94</v>
      </c>
      <c r="AY131" s="6" t="s">
        <v>140</v>
      </c>
      <c r="BE131" s="119">
        <f>IF($U$131="základní",$N$131,0)</f>
        <v>0</v>
      </c>
      <c r="BF131" s="119">
        <f>IF($U$131="snížená",$N$131,0)</f>
        <v>0</v>
      </c>
      <c r="BG131" s="119">
        <f>IF($U$131="zákl. přenesená",$N$131,0)</f>
        <v>0</v>
      </c>
      <c r="BH131" s="119">
        <f>IF($U$131="sníž. přenesená",$N$131,0)</f>
        <v>0</v>
      </c>
      <c r="BI131" s="119">
        <f>IF($U$131="nulová",$N$131,0)</f>
        <v>0</v>
      </c>
      <c r="BJ131" s="6" t="s">
        <v>18</v>
      </c>
      <c r="BK131" s="119">
        <f>ROUND($L$131*$K$131,2)</f>
        <v>0</v>
      </c>
      <c r="BL131" s="6" t="s">
        <v>145</v>
      </c>
    </row>
    <row r="132" spans="2:64" s="6" customFormat="1" ht="18.75" customHeight="1" x14ac:dyDescent="0.3">
      <c r="B132" s="139"/>
      <c r="C132" s="156"/>
      <c r="E132" s="140"/>
      <c r="F132" s="239" t="s">
        <v>415</v>
      </c>
      <c r="G132" s="240"/>
      <c r="H132" s="240"/>
      <c r="I132" s="240"/>
      <c r="K132" s="140"/>
      <c r="R132" s="141"/>
      <c r="T132" s="142"/>
      <c r="AA132" s="143"/>
      <c r="AT132" s="140" t="s">
        <v>146</v>
      </c>
      <c r="AU132" s="140" t="s">
        <v>94</v>
      </c>
      <c r="AV132" s="140" t="s">
        <v>18</v>
      </c>
      <c r="AW132" s="140" t="s">
        <v>104</v>
      </c>
      <c r="AX132" s="140" t="s">
        <v>69</v>
      </c>
      <c r="AY132" s="140" t="s">
        <v>140</v>
      </c>
    </row>
    <row r="133" spans="2:64" s="6" customFormat="1" ht="18.75" customHeight="1" x14ac:dyDescent="0.3">
      <c r="B133" s="120"/>
      <c r="C133" s="156"/>
      <c r="E133" s="121"/>
      <c r="F133" s="193" t="s">
        <v>788</v>
      </c>
      <c r="G133" s="194"/>
      <c r="H133" s="194"/>
      <c r="I133" s="194"/>
      <c r="K133" s="122">
        <v>3</v>
      </c>
      <c r="R133" s="123"/>
      <c r="T133" s="124"/>
      <c r="AA133" s="125"/>
      <c r="AT133" s="121" t="s">
        <v>146</v>
      </c>
      <c r="AU133" s="121" t="s">
        <v>94</v>
      </c>
      <c r="AV133" s="121" t="s">
        <v>94</v>
      </c>
      <c r="AW133" s="121" t="s">
        <v>104</v>
      </c>
      <c r="AX133" s="121" t="s">
        <v>69</v>
      </c>
      <c r="AY133" s="121" t="s">
        <v>140</v>
      </c>
    </row>
    <row r="134" spans="2:64" s="6" customFormat="1" ht="18.75" customHeight="1" x14ac:dyDescent="0.3">
      <c r="B134" s="126"/>
      <c r="C134" s="156"/>
      <c r="E134" s="127"/>
      <c r="F134" s="198" t="s">
        <v>147</v>
      </c>
      <c r="G134" s="199"/>
      <c r="H134" s="199"/>
      <c r="I134" s="199"/>
      <c r="K134" s="128">
        <v>3</v>
      </c>
      <c r="R134" s="129"/>
      <c r="T134" s="130"/>
      <c r="AA134" s="131"/>
      <c r="AT134" s="127" t="s">
        <v>146</v>
      </c>
      <c r="AU134" s="127" t="s">
        <v>94</v>
      </c>
      <c r="AV134" s="127" t="s">
        <v>145</v>
      </c>
      <c r="AW134" s="127" t="s">
        <v>104</v>
      </c>
      <c r="AX134" s="127" t="s">
        <v>18</v>
      </c>
      <c r="AY134" s="127" t="s">
        <v>140</v>
      </c>
    </row>
    <row r="135" spans="2:64" s="6" customFormat="1" ht="15.75" customHeight="1" x14ac:dyDescent="0.3">
      <c r="B135" s="19"/>
      <c r="C135" s="157" t="s">
        <v>161</v>
      </c>
      <c r="D135" s="132" t="s">
        <v>256</v>
      </c>
      <c r="E135" s="133" t="s">
        <v>416</v>
      </c>
      <c r="F135" s="206" t="s">
        <v>417</v>
      </c>
      <c r="G135" s="207"/>
      <c r="H135" s="207"/>
      <c r="I135" s="207"/>
      <c r="J135" s="134" t="s">
        <v>177</v>
      </c>
      <c r="K135" s="135">
        <v>5</v>
      </c>
      <c r="L135" s="200"/>
      <c r="M135" s="207"/>
      <c r="N135" s="200">
        <f>ROUND($L$135*$K$135,2)</f>
        <v>0</v>
      </c>
      <c r="O135" s="196"/>
      <c r="P135" s="196"/>
      <c r="Q135" s="196"/>
      <c r="R135" s="20"/>
      <c r="T135" s="116"/>
      <c r="U135" s="25" t="s">
        <v>34</v>
      </c>
      <c r="V135" s="117">
        <v>0</v>
      </c>
      <c r="W135" s="117">
        <f>$V$135*$K$135</f>
        <v>0</v>
      </c>
      <c r="X135" s="117">
        <v>3.3E-4</v>
      </c>
      <c r="Y135" s="117">
        <f>$X$135*$K$135</f>
        <v>1.65E-3</v>
      </c>
      <c r="Z135" s="117">
        <v>0</v>
      </c>
      <c r="AA135" s="118">
        <f>$Z$135*$K$135</f>
        <v>0</v>
      </c>
      <c r="AR135" s="6" t="s">
        <v>168</v>
      </c>
      <c r="AT135" s="6" t="s">
        <v>256</v>
      </c>
      <c r="AU135" s="6" t="s">
        <v>94</v>
      </c>
      <c r="AY135" s="6" t="s">
        <v>140</v>
      </c>
      <c r="BE135" s="119">
        <f>IF($U$135="základní",$N$135,0)</f>
        <v>0</v>
      </c>
      <c r="BF135" s="119">
        <f>IF($U$135="snížená",$N$135,0)</f>
        <v>0</v>
      </c>
      <c r="BG135" s="119">
        <f>IF($U$135="zákl. přenesená",$N$135,0)</f>
        <v>0</v>
      </c>
      <c r="BH135" s="119">
        <f>IF($U$135="sníž. přenesená",$N$135,0)</f>
        <v>0</v>
      </c>
      <c r="BI135" s="119">
        <f>IF($U$135="nulová",$N$135,0)</f>
        <v>0</v>
      </c>
      <c r="BJ135" s="6" t="s">
        <v>18</v>
      </c>
      <c r="BK135" s="119">
        <f>ROUND($L$135*$K$135,2)</f>
        <v>0</v>
      </c>
      <c r="BL135" s="6" t="s">
        <v>145</v>
      </c>
    </row>
    <row r="136" spans="2:64" s="6" customFormat="1" ht="18.75" customHeight="1" x14ac:dyDescent="0.3">
      <c r="B136" s="139"/>
      <c r="C136" s="156"/>
      <c r="E136" s="140"/>
      <c r="F136" s="239" t="s">
        <v>418</v>
      </c>
      <c r="G136" s="240"/>
      <c r="H136" s="240"/>
      <c r="I136" s="240"/>
      <c r="K136" s="140"/>
      <c r="R136" s="141"/>
      <c r="T136" s="142"/>
      <c r="AA136" s="143"/>
      <c r="AT136" s="140" t="s">
        <v>146</v>
      </c>
      <c r="AU136" s="140" t="s">
        <v>94</v>
      </c>
      <c r="AV136" s="140" t="s">
        <v>18</v>
      </c>
      <c r="AW136" s="140" t="s">
        <v>104</v>
      </c>
      <c r="AX136" s="140" t="s">
        <v>69</v>
      </c>
      <c r="AY136" s="140" t="s">
        <v>140</v>
      </c>
    </row>
    <row r="137" spans="2:64" s="6" customFormat="1" ht="18.75" customHeight="1" x14ac:dyDescent="0.3">
      <c r="B137" s="120"/>
      <c r="C137" s="156"/>
      <c r="E137" s="121"/>
      <c r="F137" s="193" t="s">
        <v>789</v>
      </c>
      <c r="G137" s="194"/>
      <c r="H137" s="194"/>
      <c r="I137" s="194"/>
      <c r="K137" s="122">
        <v>5</v>
      </c>
      <c r="R137" s="123"/>
      <c r="T137" s="124"/>
      <c r="AA137" s="125"/>
      <c r="AT137" s="121" t="s">
        <v>146</v>
      </c>
      <c r="AU137" s="121" t="s">
        <v>94</v>
      </c>
      <c r="AV137" s="121" t="s">
        <v>94</v>
      </c>
      <c r="AW137" s="121" t="s">
        <v>104</v>
      </c>
      <c r="AX137" s="121" t="s">
        <v>69</v>
      </c>
      <c r="AY137" s="121" t="s">
        <v>140</v>
      </c>
    </row>
    <row r="138" spans="2:64" s="6" customFormat="1" ht="18.75" customHeight="1" x14ac:dyDescent="0.3">
      <c r="B138" s="126"/>
      <c r="C138" s="156"/>
      <c r="E138" s="127"/>
      <c r="F138" s="198" t="s">
        <v>147</v>
      </c>
      <c r="G138" s="199"/>
      <c r="H138" s="199"/>
      <c r="I138" s="199"/>
      <c r="K138" s="128">
        <v>5</v>
      </c>
      <c r="R138" s="129"/>
      <c r="T138" s="130"/>
      <c r="AA138" s="131"/>
      <c r="AT138" s="127" t="s">
        <v>146</v>
      </c>
      <c r="AU138" s="127" t="s">
        <v>94</v>
      </c>
      <c r="AV138" s="127" t="s">
        <v>145</v>
      </c>
      <c r="AW138" s="127" t="s">
        <v>104</v>
      </c>
      <c r="AX138" s="127" t="s">
        <v>18</v>
      </c>
      <c r="AY138" s="127" t="s">
        <v>140</v>
      </c>
    </row>
    <row r="139" spans="2:64" s="6" customFormat="1" ht="27" customHeight="1" x14ac:dyDescent="0.3">
      <c r="B139" s="19"/>
      <c r="C139" s="154" t="s">
        <v>165</v>
      </c>
      <c r="D139" s="112" t="s">
        <v>141</v>
      </c>
      <c r="E139" s="113" t="s">
        <v>419</v>
      </c>
      <c r="F139" s="197" t="s">
        <v>420</v>
      </c>
      <c r="G139" s="196"/>
      <c r="H139" s="196"/>
      <c r="I139" s="196"/>
      <c r="J139" s="114" t="s">
        <v>214</v>
      </c>
      <c r="K139" s="115">
        <v>10</v>
      </c>
      <c r="L139" s="195"/>
      <c r="M139" s="196"/>
      <c r="N139" s="195">
        <f>ROUND($L$139*$K$139,2)</f>
        <v>0</v>
      </c>
      <c r="O139" s="196"/>
      <c r="P139" s="196"/>
      <c r="Q139" s="196"/>
      <c r="R139" s="20"/>
      <c r="T139" s="116"/>
      <c r="U139" s="25" t="s">
        <v>34</v>
      </c>
      <c r="V139" s="117">
        <v>0</v>
      </c>
      <c r="W139" s="117">
        <f>$V$139*$K$139</f>
        <v>0</v>
      </c>
      <c r="X139" s="117">
        <v>0</v>
      </c>
      <c r="Y139" s="117">
        <f>$X$139*$K$139</f>
        <v>0</v>
      </c>
      <c r="Z139" s="117">
        <v>0</v>
      </c>
      <c r="AA139" s="118">
        <f>$Z$139*$K$139</f>
        <v>0</v>
      </c>
      <c r="AR139" s="6" t="s">
        <v>145</v>
      </c>
      <c r="AT139" s="6" t="s">
        <v>141</v>
      </c>
      <c r="AU139" s="6" t="s">
        <v>94</v>
      </c>
      <c r="AY139" s="6" t="s">
        <v>140</v>
      </c>
      <c r="BE139" s="119">
        <f>IF($U$139="základní",$N$139,0)</f>
        <v>0</v>
      </c>
      <c r="BF139" s="119">
        <f>IF($U$139="snížená",$N$139,0)</f>
        <v>0</v>
      </c>
      <c r="BG139" s="119">
        <f>IF($U$139="zákl. přenesená",$N$139,0)</f>
        <v>0</v>
      </c>
      <c r="BH139" s="119">
        <f>IF($U$139="sníž. přenesená",$N$139,0)</f>
        <v>0</v>
      </c>
      <c r="BI139" s="119">
        <f>IF($U$139="nulová",$N$139,0)</f>
        <v>0</v>
      </c>
      <c r="BJ139" s="6" t="s">
        <v>18</v>
      </c>
      <c r="BK139" s="119">
        <f>ROUND($L$139*$K$139,2)</f>
        <v>0</v>
      </c>
      <c r="BL139" s="6" t="s">
        <v>145</v>
      </c>
    </row>
    <row r="140" spans="2:64" s="6" customFormat="1" ht="18.75" customHeight="1" x14ac:dyDescent="0.3">
      <c r="B140" s="139"/>
      <c r="C140" s="156"/>
      <c r="E140" s="140"/>
      <c r="F140" s="239" t="s">
        <v>421</v>
      </c>
      <c r="G140" s="240"/>
      <c r="H140" s="240"/>
      <c r="I140" s="240"/>
      <c r="K140" s="140"/>
      <c r="R140" s="141"/>
      <c r="T140" s="142"/>
      <c r="AA140" s="143"/>
      <c r="AT140" s="140" t="s">
        <v>146</v>
      </c>
      <c r="AU140" s="140" t="s">
        <v>94</v>
      </c>
      <c r="AV140" s="140" t="s">
        <v>18</v>
      </c>
      <c r="AW140" s="140" t="s">
        <v>104</v>
      </c>
      <c r="AX140" s="140" t="s">
        <v>69</v>
      </c>
      <c r="AY140" s="140" t="s">
        <v>140</v>
      </c>
    </row>
    <row r="141" spans="2:64" s="6" customFormat="1" ht="18.75" customHeight="1" x14ac:dyDescent="0.3">
      <c r="B141" s="120"/>
      <c r="C141" s="156"/>
      <c r="E141" s="121"/>
      <c r="F141" s="193" t="s">
        <v>790</v>
      </c>
      <c r="G141" s="194"/>
      <c r="H141" s="194"/>
      <c r="I141" s="194"/>
      <c r="K141" s="122">
        <v>10</v>
      </c>
      <c r="R141" s="123"/>
      <c r="T141" s="124"/>
      <c r="AA141" s="125"/>
      <c r="AT141" s="121" t="s">
        <v>146</v>
      </c>
      <c r="AU141" s="121" t="s">
        <v>94</v>
      </c>
      <c r="AV141" s="121" t="s">
        <v>94</v>
      </c>
      <c r="AW141" s="121" t="s">
        <v>104</v>
      </c>
      <c r="AX141" s="121" t="s">
        <v>69</v>
      </c>
      <c r="AY141" s="121" t="s">
        <v>140</v>
      </c>
    </row>
    <row r="142" spans="2:64" s="6" customFormat="1" ht="18.75" customHeight="1" x14ac:dyDescent="0.3">
      <c r="B142" s="126"/>
      <c r="C142" s="156"/>
      <c r="E142" s="127"/>
      <c r="F142" s="198" t="s">
        <v>147</v>
      </c>
      <c r="G142" s="199"/>
      <c r="H142" s="199"/>
      <c r="I142" s="199"/>
      <c r="K142" s="128">
        <v>10</v>
      </c>
      <c r="R142" s="129"/>
      <c r="T142" s="130"/>
      <c r="AA142" s="131"/>
      <c r="AT142" s="127" t="s">
        <v>146</v>
      </c>
      <c r="AU142" s="127" t="s">
        <v>94</v>
      </c>
      <c r="AV142" s="127" t="s">
        <v>145</v>
      </c>
      <c r="AW142" s="127" t="s">
        <v>104</v>
      </c>
      <c r="AX142" s="127" t="s">
        <v>18</v>
      </c>
      <c r="AY142" s="127" t="s">
        <v>140</v>
      </c>
    </row>
    <row r="143" spans="2:64" s="6" customFormat="1" ht="27" customHeight="1" x14ac:dyDescent="0.3">
      <c r="B143" s="19"/>
      <c r="C143" s="154" t="s">
        <v>168</v>
      </c>
      <c r="D143" s="112" t="s">
        <v>141</v>
      </c>
      <c r="E143" s="113" t="s">
        <v>422</v>
      </c>
      <c r="F143" s="197" t="s">
        <v>423</v>
      </c>
      <c r="G143" s="196"/>
      <c r="H143" s="196"/>
      <c r="I143" s="196"/>
      <c r="J143" s="114" t="s">
        <v>214</v>
      </c>
      <c r="K143" s="115">
        <v>31</v>
      </c>
      <c r="L143" s="195"/>
      <c r="M143" s="196"/>
      <c r="N143" s="195">
        <f>ROUND($L$143*$K$143,2)</f>
        <v>0</v>
      </c>
      <c r="O143" s="196"/>
      <c r="P143" s="196"/>
      <c r="Q143" s="196"/>
      <c r="R143" s="20"/>
      <c r="T143" s="116"/>
      <c r="U143" s="25" t="s">
        <v>34</v>
      </c>
      <c r="V143" s="117">
        <v>0</v>
      </c>
      <c r="W143" s="117">
        <f>$V$143*$K$143</f>
        <v>0</v>
      </c>
      <c r="X143" s="117">
        <v>0</v>
      </c>
      <c r="Y143" s="117">
        <f>$X$143*$K$143</f>
        <v>0</v>
      </c>
      <c r="Z143" s="117">
        <v>0</v>
      </c>
      <c r="AA143" s="118">
        <f>$Z$143*$K$143</f>
        <v>0</v>
      </c>
      <c r="AR143" s="6" t="s">
        <v>145</v>
      </c>
      <c r="AT143" s="6" t="s">
        <v>141</v>
      </c>
      <c r="AU143" s="6" t="s">
        <v>94</v>
      </c>
      <c r="AY143" s="6" t="s">
        <v>140</v>
      </c>
      <c r="BE143" s="119">
        <f>IF($U$143="základní",$N$143,0)</f>
        <v>0</v>
      </c>
      <c r="BF143" s="119">
        <f>IF($U$143="snížená",$N$143,0)</f>
        <v>0</v>
      </c>
      <c r="BG143" s="119">
        <f>IF($U$143="zákl. přenesená",$N$143,0)</f>
        <v>0</v>
      </c>
      <c r="BH143" s="119">
        <f>IF($U$143="sníž. přenesená",$N$143,0)</f>
        <v>0</v>
      </c>
      <c r="BI143" s="119">
        <f>IF($U$143="nulová",$N$143,0)</f>
        <v>0</v>
      </c>
      <c r="BJ143" s="6" t="s">
        <v>18</v>
      </c>
      <c r="BK143" s="119">
        <f>ROUND($L$143*$K$143,2)</f>
        <v>0</v>
      </c>
      <c r="BL143" s="6" t="s">
        <v>145</v>
      </c>
    </row>
    <row r="144" spans="2:64" s="6" customFormat="1" ht="18.75" customHeight="1" x14ac:dyDescent="0.3">
      <c r="B144" s="120"/>
      <c r="C144" s="156"/>
      <c r="E144" s="121"/>
      <c r="F144" s="193" t="s">
        <v>854</v>
      </c>
      <c r="G144" s="194"/>
      <c r="H144" s="194"/>
      <c r="I144" s="194"/>
      <c r="K144" s="122">
        <v>31</v>
      </c>
      <c r="R144" s="123"/>
      <c r="T144" s="124"/>
      <c r="AA144" s="125"/>
      <c r="AT144" s="121" t="s">
        <v>146</v>
      </c>
      <c r="AU144" s="121" t="s">
        <v>94</v>
      </c>
      <c r="AV144" s="121" t="s">
        <v>94</v>
      </c>
      <c r="AW144" s="121" t="s">
        <v>104</v>
      </c>
      <c r="AX144" s="121" t="s">
        <v>69</v>
      </c>
      <c r="AY144" s="121" t="s">
        <v>140</v>
      </c>
    </row>
    <row r="145" spans="2:64" s="6" customFormat="1" ht="18.75" customHeight="1" x14ac:dyDescent="0.3">
      <c r="B145" s="126"/>
      <c r="C145" s="156"/>
      <c r="E145" s="127"/>
      <c r="F145" s="198" t="s">
        <v>147</v>
      </c>
      <c r="G145" s="199"/>
      <c r="H145" s="199"/>
      <c r="I145" s="199"/>
      <c r="K145" s="128">
        <v>31</v>
      </c>
      <c r="R145" s="129"/>
      <c r="T145" s="130"/>
      <c r="AA145" s="131"/>
      <c r="AT145" s="127" t="s">
        <v>146</v>
      </c>
      <c r="AU145" s="127" t="s">
        <v>94</v>
      </c>
      <c r="AV145" s="127" t="s">
        <v>145</v>
      </c>
      <c r="AW145" s="127" t="s">
        <v>104</v>
      </c>
      <c r="AX145" s="127" t="s">
        <v>18</v>
      </c>
      <c r="AY145" s="127" t="s">
        <v>140</v>
      </c>
    </row>
    <row r="146" spans="2:64" s="6" customFormat="1" ht="27" customHeight="1" x14ac:dyDescent="0.3">
      <c r="B146" s="19"/>
      <c r="C146" s="154" t="s">
        <v>171</v>
      </c>
      <c r="D146" s="112" t="s">
        <v>141</v>
      </c>
      <c r="E146" s="113" t="s">
        <v>424</v>
      </c>
      <c r="F146" s="197" t="s">
        <v>425</v>
      </c>
      <c r="G146" s="196"/>
      <c r="H146" s="196"/>
      <c r="I146" s="196"/>
      <c r="J146" s="114" t="s">
        <v>214</v>
      </c>
      <c r="K146" s="115">
        <v>8</v>
      </c>
      <c r="L146" s="195"/>
      <c r="M146" s="196"/>
      <c r="N146" s="195">
        <f>ROUND($L$146*$K$146,2)</f>
        <v>0</v>
      </c>
      <c r="O146" s="196"/>
      <c r="P146" s="196"/>
      <c r="Q146" s="196"/>
      <c r="R146" s="20"/>
      <c r="T146" s="116"/>
      <c r="U146" s="25" t="s">
        <v>34</v>
      </c>
      <c r="V146" s="117">
        <v>0</v>
      </c>
      <c r="W146" s="117">
        <f>$V$146*$K$146</f>
        <v>0</v>
      </c>
      <c r="X146" s="117">
        <v>0</v>
      </c>
      <c r="Y146" s="117">
        <f>$X$146*$K$146</f>
        <v>0</v>
      </c>
      <c r="Z146" s="117">
        <v>0</v>
      </c>
      <c r="AA146" s="118">
        <f>$Z$146*$K$146</f>
        <v>0</v>
      </c>
      <c r="AR146" s="6" t="s">
        <v>145</v>
      </c>
      <c r="AT146" s="6" t="s">
        <v>141</v>
      </c>
      <c r="AU146" s="6" t="s">
        <v>94</v>
      </c>
      <c r="AY146" s="6" t="s">
        <v>140</v>
      </c>
      <c r="BE146" s="119">
        <f>IF($U$146="základní",$N$146,0)</f>
        <v>0</v>
      </c>
      <c r="BF146" s="119">
        <f>IF($U$146="snížená",$N$146,0)</f>
        <v>0</v>
      </c>
      <c r="BG146" s="119">
        <f>IF($U$146="zákl. přenesená",$N$146,0)</f>
        <v>0</v>
      </c>
      <c r="BH146" s="119">
        <f>IF($U$146="sníž. přenesená",$N$146,0)</f>
        <v>0</v>
      </c>
      <c r="BI146" s="119">
        <f>IF($U$146="nulová",$N$146,0)</f>
        <v>0</v>
      </c>
      <c r="BJ146" s="6" t="s">
        <v>18</v>
      </c>
      <c r="BK146" s="119">
        <f>ROUND($L$146*$K$146,2)</f>
        <v>0</v>
      </c>
      <c r="BL146" s="6" t="s">
        <v>145</v>
      </c>
    </row>
    <row r="147" spans="2:64" s="6" customFormat="1" ht="18.75" customHeight="1" x14ac:dyDescent="0.3">
      <c r="B147" s="120"/>
      <c r="C147" s="156"/>
      <c r="E147" s="121"/>
      <c r="F147" s="193" t="s">
        <v>855</v>
      </c>
      <c r="G147" s="194"/>
      <c r="H147" s="194"/>
      <c r="I147" s="194"/>
      <c r="K147" s="122">
        <v>8</v>
      </c>
      <c r="R147" s="123"/>
      <c r="T147" s="124"/>
      <c r="AA147" s="125"/>
      <c r="AT147" s="121" t="s">
        <v>146</v>
      </c>
      <c r="AU147" s="121" t="s">
        <v>94</v>
      </c>
      <c r="AV147" s="121" t="s">
        <v>94</v>
      </c>
      <c r="AW147" s="121" t="s">
        <v>104</v>
      </c>
      <c r="AX147" s="121" t="s">
        <v>69</v>
      </c>
      <c r="AY147" s="121" t="s">
        <v>140</v>
      </c>
    </row>
    <row r="148" spans="2:64" s="6" customFormat="1" ht="18.75" customHeight="1" x14ac:dyDescent="0.3">
      <c r="B148" s="126"/>
      <c r="C148" s="156"/>
      <c r="E148" s="127"/>
      <c r="F148" s="198" t="s">
        <v>147</v>
      </c>
      <c r="G148" s="199"/>
      <c r="H148" s="199"/>
      <c r="I148" s="199"/>
      <c r="K148" s="128">
        <v>8</v>
      </c>
      <c r="R148" s="129"/>
      <c r="T148" s="130"/>
      <c r="AA148" s="131"/>
      <c r="AT148" s="127" t="s">
        <v>146</v>
      </c>
      <c r="AU148" s="127" t="s">
        <v>94</v>
      </c>
      <c r="AV148" s="127" t="s">
        <v>145</v>
      </c>
      <c r="AW148" s="127" t="s">
        <v>104</v>
      </c>
      <c r="AX148" s="127" t="s">
        <v>18</v>
      </c>
      <c r="AY148" s="127" t="s">
        <v>140</v>
      </c>
    </row>
    <row r="149" spans="2:64" s="6" customFormat="1" ht="39" customHeight="1" x14ac:dyDescent="0.3">
      <c r="B149" s="19"/>
      <c r="C149" s="154" t="s">
        <v>174</v>
      </c>
      <c r="D149" s="112" t="s">
        <v>141</v>
      </c>
      <c r="E149" s="113" t="s">
        <v>426</v>
      </c>
      <c r="F149" s="197" t="s">
        <v>427</v>
      </c>
      <c r="G149" s="196"/>
      <c r="H149" s="196"/>
      <c r="I149" s="196"/>
      <c r="J149" s="114" t="s">
        <v>214</v>
      </c>
      <c r="K149" s="115">
        <v>9</v>
      </c>
      <c r="L149" s="195"/>
      <c r="M149" s="196"/>
      <c r="N149" s="195">
        <f>ROUND($L$149*$K$149,2)</f>
        <v>0</v>
      </c>
      <c r="O149" s="196"/>
      <c r="P149" s="196"/>
      <c r="Q149" s="196"/>
      <c r="R149" s="20"/>
      <c r="T149" s="116"/>
      <c r="U149" s="25" t="s">
        <v>34</v>
      </c>
      <c r="V149" s="117">
        <v>0</v>
      </c>
      <c r="W149" s="117">
        <f>$V$149*$K$149</f>
        <v>0</v>
      </c>
      <c r="X149" s="117">
        <v>0</v>
      </c>
      <c r="Y149" s="117">
        <f>$X$149*$K$149</f>
        <v>0</v>
      </c>
      <c r="Z149" s="117">
        <v>0</v>
      </c>
      <c r="AA149" s="118">
        <f>$Z$149*$K$149</f>
        <v>0</v>
      </c>
      <c r="AR149" s="6" t="s">
        <v>145</v>
      </c>
      <c r="AT149" s="6" t="s">
        <v>141</v>
      </c>
      <c r="AU149" s="6" t="s">
        <v>94</v>
      </c>
      <c r="AY149" s="6" t="s">
        <v>140</v>
      </c>
      <c r="BE149" s="119">
        <f>IF($U$149="základní",$N$149,0)</f>
        <v>0</v>
      </c>
      <c r="BF149" s="119">
        <f>IF($U$149="snížená",$N$149,0)</f>
        <v>0</v>
      </c>
      <c r="BG149" s="119">
        <f>IF($U$149="zákl. přenesená",$N$149,0)</f>
        <v>0</v>
      </c>
      <c r="BH149" s="119">
        <f>IF($U$149="sníž. přenesená",$N$149,0)</f>
        <v>0</v>
      </c>
      <c r="BI149" s="119">
        <f>IF($U$149="nulová",$N$149,0)</f>
        <v>0</v>
      </c>
      <c r="BJ149" s="6" t="s">
        <v>18</v>
      </c>
      <c r="BK149" s="119">
        <f>ROUND($L$149*$K$149,2)</f>
        <v>0</v>
      </c>
      <c r="BL149" s="6" t="s">
        <v>145</v>
      </c>
    </row>
    <row r="150" spans="2:64" s="6" customFormat="1" ht="18.75" customHeight="1" x14ac:dyDescent="0.3">
      <c r="B150" s="120"/>
      <c r="C150" s="156"/>
      <c r="E150" s="121"/>
      <c r="F150" s="193" t="s">
        <v>791</v>
      </c>
      <c r="G150" s="194"/>
      <c r="H150" s="194"/>
      <c r="I150" s="194"/>
      <c r="K150" s="122">
        <v>9</v>
      </c>
      <c r="R150" s="123"/>
      <c r="T150" s="124"/>
      <c r="AA150" s="125"/>
      <c r="AT150" s="121" t="s">
        <v>146</v>
      </c>
      <c r="AU150" s="121" t="s">
        <v>94</v>
      </c>
      <c r="AV150" s="121" t="s">
        <v>94</v>
      </c>
      <c r="AW150" s="121" t="s">
        <v>104</v>
      </c>
      <c r="AX150" s="121" t="s">
        <v>69</v>
      </c>
      <c r="AY150" s="121" t="s">
        <v>140</v>
      </c>
    </row>
    <row r="151" spans="2:64" s="6" customFormat="1" ht="18.75" customHeight="1" x14ac:dyDescent="0.3">
      <c r="B151" s="126"/>
      <c r="C151" s="156"/>
      <c r="E151" s="127"/>
      <c r="F151" s="198" t="s">
        <v>147</v>
      </c>
      <c r="G151" s="199"/>
      <c r="H151" s="199"/>
      <c r="I151" s="199"/>
      <c r="K151" s="128">
        <v>9</v>
      </c>
      <c r="R151" s="129"/>
      <c r="T151" s="130"/>
      <c r="AA151" s="131"/>
      <c r="AT151" s="127" t="s">
        <v>146</v>
      </c>
      <c r="AU151" s="127" t="s">
        <v>94</v>
      </c>
      <c r="AV151" s="127" t="s">
        <v>145</v>
      </c>
      <c r="AW151" s="127" t="s">
        <v>104</v>
      </c>
      <c r="AX151" s="127" t="s">
        <v>18</v>
      </c>
      <c r="AY151" s="127" t="s">
        <v>140</v>
      </c>
    </row>
    <row r="152" spans="2:64" s="6" customFormat="1" ht="15.75" customHeight="1" x14ac:dyDescent="0.3">
      <c r="B152" s="19"/>
      <c r="C152" s="157" t="s">
        <v>178</v>
      </c>
      <c r="D152" s="132" t="s">
        <v>256</v>
      </c>
      <c r="E152" s="133" t="s">
        <v>428</v>
      </c>
      <c r="F152" s="206" t="s">
        <v>429</v>
      </c>
      <c r="G152" s="207"/>
      <c r="H152" s="207"/>
      <c r="I152" s="207"/>
      <c r="J152" s="134" t="s">
        <v>430</v>
      </c>
      <c r="K152" s="135">
        <v>46</v>
      </c>
      <c r="L152" s="200"/>
      <c r="M152" s="207"/>
      <c r="N152" s="200">
        <f>ROUND($L$152*$K$152,2)</f>
        <v>0</v>
      </c>
      <c r="O152" s="196"/>
      <c r="P152" s="196"/>
      <c r="Q152" s="196"/>
      <c r="R152" s="20"/>
      <c r="T152" s="116"/>
      <c r="U152" s="25" t="s">
        <v>34</v>
      </c>
      <c r="V152" s="117">
        <v>0</v>
      </c>
      <c r="W152" s="117">
        <f>$V$152*$K$152</f>
        <v>0</v>
      </c>
      <c r="X152" s="117">
        <v>0</v>
      </c>
      <c r="Y152" s="117">
        <f>$X$152*$K$152</f>
        <v>0</v>
      </c>
      <c r="Z152" s="117">
        <v>0</v>
      </c>
      <c r="AA152" s="118">
        <f>$Z$152*$K$152</f>
        <v>0</v>
      </c>
      <c r="AR152" s="6" t="s">
        <v>168</v>
      </c>
      <c r="AT152" s="6" t="s">
        <v>256</v>
      </c>
      <c r="AU152" s="6" t="s">
        <v>94</v>
      </c>
      <c r="AY152" s="6" t="s">
        <v>140</v>
      </c>
      <c r="BE152" s="119">
        <f>IF($U$152="základní",$N$152,0)</f>
        <v>0</v>
      </c>
      <c r="BF152" s="119">
        <f>IF($U$152="snížená",$N$152,0)</f>
        <v>0</v>
      </c>
      <c r="BG152" s="119">
        <f>IF($U$152="zákl. přenesená",$N$152,0)</f>
        <v>0</v>
      </c>
      <c r="BH152" s="119">
        <f>IF($U$152="sníž. přenesená",$N$152,0)</f>
        <v>0</v>
      </c>
      <c r="BI152" s="119">
        <f>IF($U$152="nulová",$N$152,0)</f>
        <v>0</v>
      </c>
      <c r="BJ152" s="6" t="s">
        <v>18</v>
      </c>
      <c r="BK152" s="119">
        <f>ROUND($L$152*$K$152,2)</f>
        <v>0</v>
      </c>
      <c r="BL152" s="6" t="s">
        <v>145</v>
      </c>
    </row>
    <row r="153" spans="2:64" s="6" customFormat="1" ht="32.25" customHeight="1" x14ac:dyDescent="0.3">
      <c r="B153" s="139"/>
      <c r="C153" s="156"/>
      <c r="E153" s="140"/>
      <c r="F153" s="239" t="s">
        <v>431</v>
      </c>
      <c r="G153" s="240"/>
      <c r="H153" s="240"/>
      <c r="I153" s="240"/>
      <c r="K153" s="140"/>
      <c r="R153" s="141"/>
      <c r="T153" s="142"/>
      <c r="AA153" s="143"/>
      <c r="AT153" s="140" t="s">
        <v>146</v>
      </c>
      <c r="AU153" s="140" t="s">
        <v>94</v>
      </c>
      <c r="AV153" s="140" t="s">
        <v>18</v>
      </c>
      <c r="AW153" s="140" t="s">
        <v>104</v>
      </c>
      <c r="AX153" s="140" t="s">
        <v>69</v>
      </c>
      <c r="AY153" s="140" t="s">
        <v>140</v>
      </c>
    </row>
    <row r="154" spans="2:64" s="6" customFormat="1" ht="18.75" customHeight="1" x14ac:dyDescent="0.3">
      <c r="B154" s="120"/>
      <c r="C154" s="156"/>
      <c r="E154" s="121"/>
      <c r="F154" s="193" t="s">
        <v>856</v>
      </c>
      <c r="G154" s="194"/>
      <c r="H154" s="194"/>
      <c r="I154" s="194"/>
      <c r="K154" s="122">
        <v>46</v>
      </c>
      <c r="R154" s="123"/>
      <c r="T154" s="124"/>
      <c r="AA154" s="125"/>
      <c r="AT154" s="121" t="s">
        <v>146</v>
      </c>
      <c r="AU154" s="121" t="s">
        <v>94</v>
      </c>
      <c r="AV154" s="121" t="s">
        <v>94</v>
      </c>
      <c r="AW154" s="121" t="s">
        <v>104</v>
      </c>
      <c r="AX154" s="121" t="s">
        <v>69</v>
      </c>
      <c r="AY154" s="121" t="s">
        <v>140</v>
      </c>
    </row>
    <row r="155" spans="2:64" s="6" customFormat="1" ht="18.75" customHeight="1" x14ac:dyDescent="0.3">
      <c r="B155" s="126"/>
      <c r="C155" s="156"/>
      <c r="E155" s="127"/>
      <c r="F155" s="198" t="s">
        <v>147</v>
      </c>
      <c r="G155" s="199"/>
      <c r="H155" s="199"/>
      <c r="I155" s="199"/>
      <c r="K155" s="128">
        <v>46</v>
      </c>
      <c r="R155" s="129"/>
      <c r="T155" s="130"/>
      <c r="AA155" s="131"/>
      <c r="AT155" s="127" t="s">
        <v>146</v>
      </c>
      <c r="AU155" s="127" t="s">
        <v>94</v>
      </c>
      <c r="AV155" s="127" t="s">
        <v>145</v>
      </c>
      <c r="AW155" s="127" t="s">
        <v>104</v>
      </c>
      <c r="AX155" s="127" t="s">
        <v>18</v>
      </c>
      <c r="AY155" s="127" t="s">
        <v>140</v>
      </c>
    </row>
    <row r="156" spans="2:64" s="6" customFormat="1" ht="15.75" customHeight="1" x14ac:dyDescent="0.3">
      <c r="B156" s="19"/>
      <c r="C156" s="154" t="s">
        <v>181</v>
      </c>
      <c r="D156" s="112" t="s">
        <v>141</v>
      </c>
      <c r="E156" s="113" t="s">
        <v>432</v>
      </c>
      <c r="F156" s="197" t="s">
        <v>433</v>
      </c>
      <c r="G156" s="196"/>
      <c r="H156" s="196"/>
      <c r="I156" s="196"/>
      <c r="J156" s="114" t="s">
        <v>177</v>
      </c>
      <c r="K156" s="115">
        <v>9</v>
      </c>
      <c r="L156" s="195"/>
      <c r="M156" s="196"/>
      <c r="N156" s="195">
        <f>ROUND($L$156*$K$156,2)</f>
        <v>0</v>
      </c>
      <c r="O156" s="196"/>
      <c r="P156" s="196"/>
      <c r="Q156" s="196"/>
      <c r="R156" s="20"/>
      <c r="T156" s="116"/>
      <c r="U156" s="25" t="s">
        <v>34</v>
      </c>
      <c r="V156" s="117">
        <v>0</v>
      </c>
      <c r="W156" s="117">
        <f>$V$156*$K$156</f>
        <v>0</v>
      </c>
      <c r="X156" s="117">
        <v>0</v>
      </c>
      <c r="Y156" s="117">
        <f>$X$156*$K$156</f>
        <v>0</v>
      </c>
      <c r="Z156" s="117">
        <v>0</v>
      </c>
      <c r="AA156" s="118">
        <f>$Z$156*$K$156</f>
        <v>0</v>
      </c>
      <c r="AR156" s="6" t="s">
        <v>145</v>
      </c>
      <c r="AT156" s="6" t="s">
        <v>141</v>
      </c>
      <c r="AU156" s="6" t="s">
        <v>94</v>
      </c>
      <c r="AY156" s="6" t="s">
        <v>140</v>
      </c>
      <c r="BE156" s="119">
        <f>IF($U$156="základní",$N$156,0)</f>
        <v>0</v>
      </c>
      <c r="BF156" s="119">
        <f>IF($U$156="snížená",$N$156,0)</f>
        <v>0</v>
      </c>
      <c r="BG156" s="119">
        <f>IF($U$156="zákl. přenesená",$N$156,0)</f>
        <v>0</v>
      </c>
      <c r="BH156" s="119">
        <f>IF($U$156="sníž. přenesená",$N$156,0)</f>
        <v>0</v>
      </c>
      <c r="BI156" s="119">
        <f>IF($U$156="nulová",$N$156,0)</f>
        <v>0</v>
      </c>
      <c r="BJ156" s="6" t="s">
        <v>18</v>
      </c>
      <c r="BK156" s="119">
        <f>ROUND($L$156*$K$156,2)</f>
        <v>0</v>
      </c>
      <c r="BL156" s="6" t="s">
        <v>145</v>
      </c>
    </row>
    <row r="157" spans="2:64" s="6" customFormat="1" ht="18.75" customHeight="1" x14ac:dyDescent="0.3">
      <c r="B157" s="120"/>
      <c r="C157" s="156"/>
      <c r="E157" s="121"/>
      <c r="F157" s="193" t="s">
        <v>857</v>
      </c>
      <c r="G157" s="194"/>
      <c r="H157" s="194"/>
      <c r="I157" s="194"/>
      <c r="K157" s="122">
        <v>9</v>
      </c>
      <c r="R157" s="123"/>
      <c r="T157" s="124"/>
      <c r="AA157" s="125"/>
      <c r="AT157" s="121" t="s">
        <v>146</v>
      </c>
      <c r="AU157" s="121" t="s">
        <v>94</v>
      </c>
      <c r="AV157" s="121" t="s">
        <v>94</v>
      </c>
      <c r="AW157" s="121" t="s">
        <v>104</v>
      </c>
      <c r="AX157" s="121" t="s">
        <v>69</v>
      </c>
      <c r="AY157" s="121" t="s">
        <v>140</v>
      </c>
    </row>
    <row r="158" spans="2:64" s="6" customFormat="1" ht="18.75" customHeight="1" x14ac:dyDescent="0.3">
      <c r="B158" s="126"/>
      <c r="C158" s="156"/>
      <c r="E158" s="127"/>
      <c r="F158" s="198" t="s">
        <v>147</v>
      </c>
      <c r="G158" s="199"/>
      <c r="H158" s="199"/>
      <c r="I158" s="199"/>
      <c r="K158" s="128">
        <v>9</v>
      </c>
      <c r="R158" s="129"/>
      <c r="T158" s="130"/>
      <c r="AA158" s="131"/>
      <c r="AT158" s="127" t="s">
        <v>146</v>
      </c>
      <c r="AU158" s="127" t="s">
        <v>94</v>
      </c>
      <c r="AV158" s="127" t="s">
        <v>145</v>
      </c>
      <c r="AW158" s="127" t="s">
        <v>104</v>
      </c>
      <c r="AX158" s="127" t="s">
        <v>18</v>
      </c>
      <c r="AY158" s="127" t="s">
        <v>140</v>
      </c>
    </row>
    <row r="159" spans="2:64" s="6" customFormat="1" ht="15.75" customHeight="1" x14ac:dyDescent="0.3">
      <c r="B159" s="19"/>
      <c r="C159" s="154" t="s">
        <v>184</v>
      </c>
      <c r="D159" s="112" t="s">
        <v>141</v>
      </c>
      <c r="E159" s="113" t="s">
        <v>434</v>
      </c>
      <c r="F159" s="197" t="s">
        <v>435</v>
      </c>
      <c r="G159" s="196"/>
      <c r="H159" s="196"/>
      <c r="I159" s="196"/>
      <c r="J159" s="114" t="s">
        <v>177</v>
      </c>
      <c r="K159" s="115">
        <v>7</v>
      </c>
      <c r="L159" s="195"/>
      <c r="M159" s="196"/>
      <c r="N159" s="195">
        <f>ROUND($L$159*$K$159,2)</f>
        <v>0</v>
      </c>
      <c r="O159" s="196"/>
      <c r="P159" s="196"/>
      <c r="Q159" s="196"/>
      <c r="R159" s="20"/>
      <c r="T159" s="116"/>
      <c r="U159" s="25" t="s">
        <v>34</v>
      </c>
      <c r="V159" s="117">
        <v>0</v>
      </c>
      <c r="W159" s="117">
        <f>$V$159*$K$159</f>
        <v>0</v>
      </c>
      <c r="X159" s="117">
        <v>0</v>
      </c>
      <c r="Y159" s="117">
        <f>$X$159*$K$159</f>
        <v>0</v>
      </c>
      <c r="Z159" s="117">
        <v>0</v>
      </c>
      <c r="AA159" s="118">
        <f>$Z$159*$K$159</f>
        <v>0</v>
      </c>
      <c r="AR159" s="6" t="s">
        <v>145</v>
      </c>
      <c r="AT159" s="6" t="s">
        <v>141</v>
      </c>
      <c r="AU159" s="6" t="s">
        <v>94</v>
      </c>
      <c r="AY159" s="6" t="s">
        <v>140</v>
      </c>
      <c r="BE159" s="119">
        <f>IF($U$159="základní",$N$159,0)</f>
        <v>0</v>
      </c>
      <c r="BF159" s="119">
        <f>IF($U$159="snížená",$N$159,0)</f>
        <v>0</v>
      </c>
      <c r="BG159" s="119">
        <f>IF($U$159="zákl. přenesená",$N$159,0)</f>
        <v>0</v>
      </c>
      <c r="BH159" s="119">
        <f>IF($U$159="sníž. přenesená",$N$159,0)</f>
        <v>0</v>
      </c>
      <c r="BI159" s="119">
        <f>IF($U$159="nulová",$N$159,0)</f>
        <v>0</v>
      </c>
      <c r="BJ159" s="6" t="s">
        <v>18</v>
      </c>
      <c r="BK159" s="119">
        <f>ROUND($L$159*$K$159,2)</f>
        <v>0</v>
      </c>
      <c r="BL159" s="6" t="s">
        <v>145</v>
      </c>
    </row>
    <row r="160" spans="2:64" s="6" customFormat="1" ht="18.75" customHeight="1" x14ac:dyDescent="0.3">
      <c r="B160" s="120"/>
      <c r="C160" s="156"/>
      <c r="E160" s="121"/>
      <c r="F160" s="193" t="s">
        <v>859</v>
      </c>
      <c r="G160" s="194"/>
      <c r="H160" s="194"/>
      <c r="I160" s="194"/>
      <c r="K160" s="122">
        <v>7</v>
      </c>
      <c r="R160" s="123"/>
      <c r="T160" s="124"/>
      <c r="AA160" s="125"/>
      <c r="AT160" s="121" t="s">
        <v>146</v>
      </c>
      <c r="AU160" s="121" t="s">
        <v>94</v>
      </c>
      <c r="AV160" s="121" t="s">
        <v>94</v>
      </c>
      <c r="AW160" s="121" t="s">
        <v>104</v>
      </c>
      <c r="AX160" s="121" t="s">
        <v>69</v>
      </c>
      <c r="AY160" s="121" t="s">
        <v>140</v>
      </c>
    </row>
    <row r="161" spans="2:64" s="6" customFormat="1" ht="18.75" customHeight="1" x14ac:dyDescent="0.3">
      <c r="B161" s="126"/>
      <c r="C161" s="156"/>
      <c r="E161" s="127"/>
      <c r="F161" s="198" t="s">
        <v>147</v>
      </c>
      <c r="G161" s="199"/>
      <c r="H161" s="199"/>
      <c r="I161" s="199"/>
      <c r="K161" s="128">
        <v>7</v>
      </c>
      <c r="R161" s="129"/>
      <c r="T161" s="130"/>
      <c r="AA161" s="131"/>
      <c r="AT161" s="127" t="s">
        <v>146</v>
      </c>
      <c r="AU161" s="127" t="s">
        <v>94</v>
      </c>
      <c r="AV161" s="127" t="s">
        <v>145</v>
      </c>
      <c r="AW161" s="127" t="s">
        <v>104</v>
      </c>
      <c r="AX161" s="127" t="s">
        <v>18</v>
      </c>
      <c r="AY161" s="127" t="s">
        <v>140</v>
      </c>
    </row>
    <row r="162" spans="2:64" s="6" customFormat="1" ht="27" customHeight="1" x14ac:dyDescent="0.3">
      <c r="B162" s="19"/>
      <c r="C162" s="154" t="s">
        <v>187</v>
      </c>
      <c r="D162" s="112" t="s">
        <v>141</v>
      </c>
      <c r="E162" s="113" t="s">
        <v>436</v>
      </c>
      <c r="F162" s="197" t="s">
        <v>437</v>
      </c>
      <c r="G162" s="196"/>
      <c r="H162" s="196"/>
      <c r="I162" s="196"/>
      <c r="J162" s="114" t="s">
        <v>177</v>
      </c>
      <c r="K162" s="115">
        <v>8</v>
      </c>
      <c r="L162" s="195"/>
      <c r="M162" s="196"/>
      <c r="N162" s="195">
        <f>ROUND($L$162*$K$162,2)</f>
        <v>0</v>
      </c>
      <c r="O162" s="196"/>
      <c r="P162" s="196"/>
      <c r="Q162" s="196"/>
      <c r="R162" s="20"/>
      <c r="T162" s="116"/>
      <c r="U162" s="25" t="s">
        <v>34</v>
      </c>
      <c r="V162" s="117">
        <v>0</v>
      </c>
      <c r="W162" s="117">
        <f>$V$162*$K$162</f>
        <v>0</v>
      </c>
      <c r="X162" s="117">
        <v>0</v>
      </c>
      <c r="Y162" s="117">
        <f>$X$162*$K$162</f>
        <v>0</v>
      </c>
      <c r="Z162" s="117">
        <v>0</v>
      </c>
      <c r="AA162" s="118">
        <f>$Z$162*$K$162</f>
        <v>0</v>
      </c>
      <c r="AR162" s="6" t="s">
        <v>145</v>
      </c>
      <c r="AT162" s="6" t="s">
        <v>141</v>
      </c>
      <c r="AU162" s="6" t="s">
        <v>94</v>
      </c>
      <c r="AY162" s="6" t="s">
        <v>140</v>
      </c>
      <c r="BE162" s="119">
        <f>IF($U$162="základní",$N$162,0)</f>
        <v>0</v>
      </c>
      <c r="BF162" s="119">
        <f>IF($U$162="snížená",$N$162,0)</f>
        <v>0</v>
      </c>
      <c r="BG162" s="119">
        <f>IF($U$162="zákl. přenesená",$N$162,0)</f>
        <v>0</v>
      </c>
      <c r="BH162" s="119">
        <f>IF($U$162="sníž. přenesená",$N$162,0)</f>
        <v>0</v>
      </c>
      <c r="BI162" s="119">
        <f>IF($U$162="nulová",$N$162,0)</f>
        <v>0</v>
      </c>
      <c r="BJ162" s="6" t="s">
        <v>18</v>
      </c>
      <c r="BK162" s="119">
        <f>ROUND($L$162*$K$162,2)</f>
        <v>0</v>
      </c>
      <c r="BL162" s="6" t="s">
        <v>145</v>
      </c>
    </row>
    <row r="163" spans="2:64" s="6" customFormat="1" ht="18.75" customHeight="1" x14ac:dyDescent="0.3">
      <c r="B163" s="120"/>
      <c r="C163" s="156"/>
      <c r="E163" s="121"/>
      <c r="F163" s="193" t="s">
        <v>858</v>
      </c>
      <c r="G163" s="194"/>
      <c r="H163" s="194"/>
      <c r="I163" s="194"/>
      <c r="K163" s="122">
        <v>8</v>
      </c>
      <c r="R163" s="123"/>
      <c r="T163" s="124"/>
      <c r="AA163" s="125"/>
      <c r="AT163" s="121" t="s">
        <v>146</v>
      </c>
      <c r="AU163" s="121" t="s">
        <v>94</v>
      </c>
      <c r="AV163" s="121" t="s">
        <v>94</v>
      </c>
      <c r="AW163" s="121" t="s">
        <v>104</v>
      </c>
      <c r="AX163" s="121" t="s">
        <v>69</v>
      </c>
      <c r="AY163" s="121" t="s">
        <v>140</v>
      </c>
    </row>
    <row r="164" spans="2:64" s="6" customFormat="1" ht="18.75" customHeight="1" x14ac:dyDescent="0.3">
      <c r="B164" s="126"/>
      <c r="C164" s="156"/>
      <c r="E164" s="127"/>
      <c r="F164" s="198" t="s">
        <v>147</v>
      </c>
      <c r="G164" s="199"/>
      <c r="H164" s="199"/>
      <c r="I164" s="199"/>
      <c r="K164" s="128">
        <v>8</v>
      </c>
      <c r="R164" s="129"/>
      <c r="T164" s="130"/>
      <c r="AA164" s="131"/>
      <c r="AT164" s="127" t="s">
        <v>146</v>
      </c>
      <c r="AU164" s="127" t="s">
        <v>94</v>
      </c>
      <c r="AV164" s="127" t="s">
        <v>145</v>
      </c>
      <c r="AW164" s="127" t="s">
        <v>104</v>
      </c>
      <c r="AX164" s="127" t="s">
        <v>18</v>
      </c>
      <c r="AY164" s="127" t="s">
        <v>140</v>
      </c>
    </row>
    <row r="165" spans="2:64" s="6" customFormat="1" ht="27" customHeight="1" x14ac:dyDescent="0.3">
      <c r="B165" s="19"/>
      <c r="C165" s="154" t="s">
        <v>8</v>
      </c>
      <c r="D165" s="112" t="s">
        <v>141</v>
      </c>
      <c r="E165" s="113" t="s">
        <v>438</v>
      </c>
      <c r="F165" s="197" t="s">
        <v>439</v>
      </c>
      <c r="G165" s="196"/>
      <c r="H165" s="196"/>
      <c r="I165" s="196"/>
      <c r="J165" s="114" t="s">
        <v>177</v>
      </c>
      <c r="K165" s="115">
        <v>2</v>
      </c>
      <c r="L165" s="195"/>
      <c r="M165" s="196"/>
      <c r="N165" s="195">
        <f>ROUND($L$165*$K$165,2)</f>
        <v>0</v>
      </c>
      <c r="O165" s="196"/>
      <c r="P165" s="196"/>
      <c r="Q165" s="196"/>
      <c r="R165" s="20"/>
      <c r="T165" s="116"/>
      <c r="U165" s="25" t="s">
        <v>34</v>
      </c>
      <c r="V165" s="117">
        <v>0</v>
      </c>
      <c r="W165" s="117">
        <f>$V$165*$K$165</f>
        <v>0</v>
      </c>
      <c r="X165" s="117">
        <v>0</v>
      </c>
      <c r="Y165" s="117">
        <f>$X$165*$K$165</f>
        <v>0</v>
      </c>
      <c r="Z165" s="117">
        <v>0</v>
      </c>
      <c r="AA165" s="118">
        <f>$Z$165*$K$165</f>
        <v>0</v>
      </c>
      <c r="AR165" s="6" t="s">
        <v>145</v>
      </c>
      <c r="AT165" s="6" t="s">
        <v>141</v>
      </c>
      <c r="AU165" s="6" t="s">
        <v>94</v>
      </c>
      <c r="AY165" s="6" t="s">
        <v>140</v>
      </c>
      <c r="BE165" s="119">
        <f>IF($U$165="základní",$N$165,0)</f>
        <v>0</v>
      </c>
      <c r="BF165" s="119">
        <f>IF($U$165="snížená",$N$165,0)</f>
        <v>0</v>
      </c>
      <c r="BG165" s="119">
        <f>IF($U$165="zákl. přenesená",$N$165,0)</f>
        <v>0</v>
      </c>
      <c r="BH165" s="119">
        <f>IF($U$165="sníž. přenesená",$N$165,0)</f>
        <v>0</v>
      </c>
      <c r="BI165" s="119">
        <f>IF($U$165="nulová",$N$165,0)</f>
        <v>0</v>
      </c>
      <c r="BJ165" s="6" t="s">
        <v>18</v>
      </c>
      <c r="BK165" s="119">
        <f>ROUND($L$165*$K$165,2)</f>
        <v>0</v>
      </c>
      <c r="BL165" s="6" t="s">
        <v>145</v>
      </c>
    </row>
    <row r="166" spans="2:64" s="6" customFormat="1" ht="18.75" customHeight="1" x14ac:dyDescent="0.3">
      <c r="B166" s="120"/>
      <c r="C166" s="156"/>
      <c r="E166" s="121"/>
      <c r="F166" s="193" t="s">
        <v>792</v>
      </c>
      <c r="G166" s="194"/>
      <c r="H166" s="194"/>
      <c r="I166" s="194"/>
      <c r="K166" s="122">
        <v>2</v>
      </c>
      <c r="R166" s="123"/>
      <c r="T166" s="124"/>
      <c r="AA166" s="125"/>
      <c r="AT166" s="121" t="s">
        <v>146</v>
      </c>
      <c r="AU166" s="121" t="s">
        <v>94</v>
      </c>
      <c r="AV166" s="121" t="s">
        <v>94</v>
      </c>
      <c r="AW166" s="121" t="s">
        <v>104</v>
      </c>
      <c r="AX166" s="121" t="s">
        <v>69</v>
      </c>
      <c r="AY166" s="121" t="s">
        <v>140</v>
      </c>
    </row>
    <row r="167" spans="2:64" s="6" customFormat="1" ht="18.75" customHeight="1" x14ac:dyDescent="0.3">
      <c r="B167" s="126"/>
      <c r="C167" s="156"/>
      <c r="E167" s="127"/>
      <c r="F167" s="198" t="s">
        <v>147</v>
      </c>
      <c r="G167" s="199"/>
      <c r="H167" s="199"/>
      <c r="I167" s="199"/>
      <c r="K167" s="128">
        <v>2</v>
      </c>
      <c r="R167" s="129"/>
      <c r="T167" s="130"/>
      <c r="AA167" s="131"/>
      <c r="AT167" s="127" t="s">
        <v>146</v>
      </c>
      <c r="AU167" s="127" t="s">
        <v>94</v>
      </c>
      <c r="AV167" s="127" t="s">
        <v>145</v>
      </c>
      <c r="AW167" s="127" t="s">
        <v>104</v>
      </c>
      <c r="AX167" s="127" t="s">
        <v>18</v>
      </c>
      <c r="AY167" s="127" t="s">
        <v>140</v>
      </c>
    </row>
    <row r="168" spans="2:64" s="6" customFormat="1" ht="27" customHeight="1" x14ac:dyDescent="0.3">
      <c r="B168" s="19"/>
      <c r="C168" s="154" t="s">
        <v>190</v>
      </c>
      <c r="D168" s="112" t="s">
        <v>141</v>
      </c>
      <c r="E168" s="113" t="s">
        <v>440</v>
      </c>
      <c r="F168" s="197" t="s">
        <v>441</v>
      </c>
      <c r="G168" s="196"/>
      <c r="H168" s="196"/>
      <c r="I168" s="196"/>
      <c r="J168" s="114" t="s">
        <v>177</v>
      </c>
      <c r="K168" s="115">
        <v>13</v>
      </c>
      <c r="L168" s="195"/>
      <c r="M168" s="196"/>
      <c r="N168" s="195">
        <f>ROUND($L$168*$K$168,2)</f>
        <v>0</v>
      </c>
      <c r="O168" s="196"/>
      <c r="P168" s="196"/>
      <c r="Q168" s="196"/>
      <c r="R168" s="20"/>
      <c r="T168" s="116"/>
      <c r="U168" s="25" t="s">
        <v>34</v>
      </c>
      <c r="V168" s="117">
        <v>0</v>
      </c>
      <c r="W168" s="117">
        <f>$V$168*$K$168</f>
        <v>0</v>
      </c>
      <c r="X168" s="117">
        <v>0</v>
      </c>
      <c r="Y168" s="117">
        <f>$X$168*$K$168</f>
        <v>0</v>
      </c>
      <c r="Z168" s="117">
        <v>0</v>
      </c>
      <c r="AA168" s="118">
        <f>$Z$168*$K$168</f>
        <v>0</v>
      </c>
      <c r="AR168" s="6" t="s">
        <v>145</v>
      </c>
      <c r="AT168" s="6" t="s">
        <v>141</v>
      </c>
      <c r="AU168" s="6" t="s">
        <v>94</v>
      </c>
      <c r="AY168" s="6" t="s">
        <v>140</v>
      </c>
      <c r="BE168" s="119">
        <f>IF($U$168="základní",$N$168,0)</f>
        <v>0</v>
      </c>
      <c r="BF168" s="119">
        <f>IF($U$168="snížená",$N$168,0)</f>
        <v>0</v>
      </c>
      <c r="BG168" s="119">
        <f>IF($U$168="zákl. přenesená",$N$168,0)</f>
        <v>0</v>
      </c>
      <c r="BH168" s="119">
        <f>IF($U$168="sníž. přenesená",$N$168,0)</f>
        <v>0</v>
      </c>
      <c r="BI168" s="119">
        <f>IF($U$168="nulová",$N$168,0)</f>
        <v>0</v>
      </c>
      <c r="BJ168" s="6" t="s">
        <v>18</v>
      </c>
      <c r="BK168" s="119">
        <f>ROUND($L$168*$K$168,2)</f>
        <v>0</v>
      </c>
      <c r="BL168" s="6" t="s">
        <v>145</v>
      </c>
    </row>
    <row r="169" spans="2:64" s="6" customFormat="1" ht="46.5" customHeight="1" x14ac:dyDescent="0.3">
      <c r="B169" s="120"/>
      <c r="C169" s="156"/>
      <c r="E169" s="121"/>
      <c r="F169" s="193" t="s">
        <v>793</v>
      </c>
      <c r="G169" s="194"/>
      <c r="H169" s="194"/>
      <c r="I169" s="194"/>
      <c r="K169" s="122">
        <v>13</v>
      </c>
      <c r="R169" s="123"/>
      <c r="T169" s="124"/>
      <c r="AA169" s="125"/>
      <c r="AT169" s="121" t="s">
        <v>146</v>
      </c>
      <c r="AU169" s="121" t="s">
        <v>94</v>
      </c>
      <c r="AV169" s="121" t="s">
        <v>94</v>
      </c>
      <c r="AW169" s="121" t="s">
        <v>104</v>
      </c>
      <c r="AX169" s="121" t="s">
        <v>69</v>
      </c>
      <c r="AY169" s="121" t="s">
        <v>140</v>
      </c>
    </row>
    <row r="170" spans="2:64" s="6" customFormat="1" ht="18.75" customHeight="1" x14ac:dyDescent="0.3">
      <c r="B170" s="126"/>
      <c r="C170" s="156"/>
      <c r="E170" s="127"/>
      <c r="F170" s="198" t="s">
        <v>147</v>
      </c>
      <c r="G170" s="199"/>
      <c r="H170" s="199"/>
      <c r="I170" s="199"/>
      <c r="K170" s="128">
        <v>13</v>
      </c>
      <c r="R170" s="129"/>
      <c r="T170" s="130"/>
      <c r="AA170" s="131"/>
      <c r="AT170" s="127" t="s">
        <v>146</v>
      </c>
      <c r="AU170" s="127" t="s">
        <v>94</v>
      </c>
      <c r="AV170" s="127" t="s">
        <v>145</v>
      </c>
      <c r="AW170" s="127" t="s">
        <v>104</v>
      </c>
      <c r="AX170" s="127" t="s">
        <v>18</v>
      </c>
      <c r="AY170" s="127" t="s">
        <v>140</v>
      </c>
    </row>
    <row r="171" spans="2:64" s="6" customFormat="1" ht="27" customHeight="1" x14ac:dyDescent="0.3">
      <c r="B171" s="19"/>
      <c r="C171" s="154" t="s">
        <v>193</v>
      </c>
      <c r="D171" s="112" t="s">
        <v>141</v>
      </c>
      <c r="E171" s="113" t="s">
        <v>442</v>
      </c>
      <c r="F171" s="197" t="s">
        <v>443</v>
      </c>
      <c r="G171" s="196"/>
      <c r="H171" s="196"/>
      <c r="I171" s="196"/>
      <c r="J171" s="114" t="s">
        <v>214</v>
      </c>
      <c r="K171" s="115">
        <v>139</v>
      </c>
      <c r="L171" s="195"/>
      <c r="M171" s="196"/>
      <c r="N171" s="195">
        <f>ROUND($L$171*$K$171,2)</f>
        <v>0</v>
      </c>
      <c r="O171" s="196"/>
      <c r="P171" s="196"/>
      <c r="Q171" s="196"/>
      <c r="R171" s="20"/>
      <c r="T171" s="116"/>
      <c r="U171" s="25" t="s">
        <v>34</v>
      </c>
      <c r="V171" s="117">
        <v>0</v>
      </c>
      <c r="W171" s="117">
        <f>$V$171*$K$171</f>
        <v>0</v>
      </c>
      <c r="X171" s="117">
        <v>0</v>
      </c>
      <c r="Y171" s="117">
        <f>$X$171*$K$171</f>
        <v>0</v>
      </c>
      <c r="Z171" s="117">
        <v>0</v>
      </c>
      <c r="AA171" s="118">
        <f>$Z$171*$K$171</f>
        <v>0</v>
      </c>
      <c r="AR171" s="6" t="s">
        <v>145</v>
      </c>
      <c r="AT171" s="6" t="s">
        <v>141</v>
      </c>
      <c r="AU171" s="6" t="s">
        <v>94</v>
      </c>
      <c r="AY171" s="6" t="s">
        <v>140</v>
      </c>
      <c r="BE171" s="119">
        <f>IF($U$171="základní",$N$171,0)</f>
        <v>0</v>
      </c>
      <c r="BF171" s="119">
        <f>IF($U$171="snížená",$N$171,0)</f>
        <v>0</v>
      </c>
      <c r="BG171" s="119">
        <f>IF($U$171="zákl. přenesená",$N$171,0)</f>
        <v>0</v>
      </c>
      <c r="BH171" s="119">
        <f>IF($U$171="sníž. přenesená",$N$171,0)</f>
        <v>0</v>
      </c>
      <c r="BI171" s="119">
        <f>IF($U$171="nulová",$N$171,0)</f>
        <v>0</v>
      </c>
      <c r="BJ171" s="6" t="s">
        <v>18</v>
      </c>
      <c r="BK171" s="119">
        <f>ROUND($L$171*$K$171,2)</f>
        <v>0</v>
      </c>
      <c r="BL171" s="6" t="s">
        <v>145</v>
      </c>
    </row>
    <row r="172" spans="2:64" s="6" customFormat="1" ht="32.25" customHeight="1" x14ac:dyDescent="0.3">
      <c r="B172" s="120"/>
      <c r="C172" s="156"/>
      <c r="E172" s="121"/>
      <c r="F172" s="193" t="s">
        <v>860</v>
      </c>
      <c r="G172" s="194"/>
      <c r="H172" s="194"/>
      <c r="I172" s="194"/>
      <c r="K172" s="122">
        <v>139</v>
      </c>
      <c r="R172" s="123"/>
      <c r="T172" s="124"/>
      <c r="AA172" s="125"/>
      <c r="AT172" s="121" t="s">
        <v>146</v>
      </c>
      <c r="AU172" s="121" t="s">
        <v>94</v>
      </c>
      <c r="AV172" s="121" t="s">
        <v>94</v>
      </c>
      <c r="AW172" s="121" t="s">
        <v>104</v>
      </c>
      <c r="AX172" s="121" t="s">
        <v>69</v>
      </c>
      <c r="AY172" s="121" t="s">
        <v>140</v>
      </c>
    </row>
    <row r="173" spans="2:64" s="6" customFormat="1" ht="18.75" customHeight="1" x14ac:dyDescent="0.3">
      <c r="B173" s="126"/>
      <c r="C173" s="156"/>
      <c r="E173" s="127"/>
      <c r="F173" s="198" t="s">
        <v>147</v>
      </c>
      <c r="G173" s="199"/>
      <c r="H173" s="199"/>
      <c r="I173" s="199"/>
      <c r="K173" s="128">
        <v>139</v>
      </c>
      <c r="R173" s="129"/>
      <c r="T173" s="130"/>
      <c r="AA173" s="131"/>
      <c r="AT173" s="127" t="s">
        <v>146</v>
      </c>
      <c r="AU173" s="127" t="s">
        <v>94</v>
      </c>
      <c r="AV173" s="127" t="s">
        <v>145</v>
      </c>
      <c r="AW173" s="127" t="s">
        <v>104</v>
      </c>
      <c r="AX173" s="127" t="s">
        <v>18</v>
      </c>
      <c r="AY173" s="127" t="s">
        <v>140</v>
      </c>
    </row>
    <row r="174" spans="2:64" s="6" customFormat="1" ht="27" customHeight="1" x14ac:dyDescent="0.3">
      <c r="B174" s="19"/>
      <c r="C174" s="154" t="s">
        <v>196</v>
      </c>
      <c r="D174" s="112" t="s">
        <v>141</v>
      </c>
      <c r="E174" s="113" t="s">
        <v>444</v>
      </c>
      <c r="F174" s="197" t="s">
        <v>445</v>
      </c>
      <c r="G174" s="196"/>
      <c r="H174" s="196"/>
      <c r="I174" s="196"/>
      <c r="J174" s="114" t="s">
        <v>227</v>
      </c>
      <c r="K174" s="115">
        <v>0.22900000000000001</v>
      </c>
      <c r="L174" s="195"/>
      <c r="M174" s="196"/>
      <c r="N174" s="195">
        <f>ROUND($L$174*$K$174,2)</f>
        <v>0</v>
      </c>
      <c r="O174" s="196"/>
      <c r="P174" s="196"/>
      <c r="Q174" s="196"/>
      <c r="R174" s="20"/>
      <c r="T174" s="116"/>
      <c r="U174" s="25" t="s">
        <v>34</v>
      </c>
      <c r="V174" s="117">
        <v>0</v>
      </c>
      <c r="W174" s="117">
        <f>$V$174*$K$174</f>
        <v>0</v>
      </c>
      <c r="X174" s="117">
        <v>0</v>
      </c>
      <c r="Y174" s="117">
        <f>$X$174*$K$174</f>
        <v>0</v>
      </c>
      <c r="Z174" s="117">
        <v>0</v>
      </c>
      <c r="AA174" s="118">
        <f>$Z$174*$K$174</f>
        <v>0</v>
      </c>
      <c r="AR174" s="6" t="s">
        <v>145</v>
      </c>
      <c r="AT174" s="6" t="s">
        <v>141</v>
      </c>
      <c r="AU174" s="6" t="s">
        <v>94</v>
      </c>
      <c r="AY174" s="6" t="s">
        <v>140</v>
      </c>
      <c r="BE174" s="119">
        <f>IF($U$174="základní",$N$174,0)</f>
        <v>0</v>
      </c>
      <c r="BF174" s="119">
        <f>IF($U$174="snížená",$N$174,0)</f>
        <v>0</v>
      </c>
      <c r="BG174" s="119">
        <f>IF($U$174="zákl. přenesená",$N$174,0)</f>
        <v>0</v>
      </c>
      <c r="BH174" s="119">
        <f>IF($U$174="sníž. přenesená",$N$174,0)</f>
        <v>0</v>
      </c>
      <c r="BI174" s="119">
        <f>IF($U$174="nulová",$N$174,0)</f>
        <v>0</v>
      </c>
      <c r="BJ174" s="6" t="s">
        <v>18</v>
      </c>
      <c r="BK174" s="119">
        <f>ROUND($L$174*$K$174,2)</f>
        <v>0</v>
      </c>
      <c r="BL174" s="6" t="s">
        <v>145</v>
      </c>
    </row>
    <row r="175" spans="2:64" s="102" customFormat="1" ht="30.75" customHeight="1" x14ac:dyDescent="0.3">
      <c r="B175" s="103"/>
      <c r="C175" s="155"/>
      <c r="D175" s="111" t="s">
        <v>117</v>
      </c>
      <c r="E175" s="111"/>
      <c r="F175" s="111"/>
      <c r="G175" s="111"/>
      <c r="H175" s="111"/>
      <c r="I175" s="111"/>
      <c r="J175" s="111"/>
      <c r="K175" s="111"/>
      <c r="L175" s="111"/>
      <c r="M175" s="111"/>
      <c r="N175" s="201">
        <f>SUM(N176:Q282)</f>
        <v>0</v>
      </c>
      <c r="O175" s="202"/>
      <c r="P175" s="202"/>
      <c r="Q175" s="202"/>
      <c r="R175" s="106"/>
      <c r="T175" s="107"/>
      <c r="W175" s="108">
        <f>SUM($W$176:$W$282)</f>
        <v>6.2149999999999999</v>
      </c>
      <c r="Y175" s="108">
        <f>SUM($Y$176:$Y$282)</f>
        <v>6.6E-3</v>
      </c>
      <c r="AA175" s="109">
        <f>SUM($AA$176:$AA$282)</f>
        <v>0</v>
      </c>
      <c r="AR175" s="105" t="s">
        <v>18</v>
      </c>
      <c r="AT175" s="105" t="s">
        <v>68</v>
      </c>
      <c r="AU175" s="105" t="s">
        <v>18</v>
      </c>
      <c r="AY175" s="105" t="s">
        <v>140</v>
      </c>
      <c r="BK175" s="110">
        <f>SUM($BK$176:$BK$282)</f>
        <v>0</v>
      </c>
    </row>
    <row r="176" spans="2:64" s="6" customFormat="1" ht="27" customHeight="1" x14ac:dyDescent="0.3">
      <c r="B176" s="19"/>
      <c r="C176" s="154" t="s">
        <v>200</v>
      </c>
      <c r="D176" s="112" t="s">
        <v>141</v>
      </c>
      <c r="E176" s="113" t="s">
        <v>446</v>
      </c>
      <c r="F176" s="197" t="s">
        <v>447</v>
      </c>
      <c r="G176" s="196"/>
      <c r="H176" s="196"/>
      <c r="I176" s="196"/>
      <c r="J176" s="114" t="s">
        <v>214</v>
      </c>
      <c r="K176" s="115">
        <v>3</v>
      </c>
      <c r="L176" s="195"/>
      <c r="M176" s="196"/>
      <c r="N176" s="195">
        <f>ROUND($L$176*$K$176,2)</f>
        <v>0</v>
      </c>
      <c r="O176" s="196"/>
      <c r="P176" s="196"/>
      <c r="Q176" s="196"/>
      <c r="R176" s="20"/>
      <c r="T176" s="116"/>
      <c r="U176" s="25" t="s">
        <v>34</v>
      </c>
      <c r="V176" s="117">
        <v>0</v>
      </c>
      <c r="W176" s="117">
        <f>$V$176*$K$176</f>
        <v>0</v>
      </c>
      <c r="X176" s="117">
        <v>0</v>
      </c>
      <c r="Y176" s="117">
        <f>$X$176*$K$176</f>
        <v>0</v>
      </c>
      <c r="Z176" s="117">
        <v>0</v>
      </c>
      <c r="AA176" s="118">
        <f>$Z$176*$K$176</f>
        <v>0</v>
      </c>
      <c r="AR176" s="6" t="s">
        <v>145</v>
      </c>
      <c r="AT176" s="6" t="s">
        <v>141</v>
      </c>
      <c r="AU176" s="6" t="s">
        <v>94</v>
      </c>
      <c r="AY176" s="6" t="s">
        <v>140</v>
      </c>
      <c r="BE176" s="119">
        <f>IF($U$176="základní",$N$176,0)</f>
        <v>0</v>
      </c>
      <c r="BF176" s="119">
        <f>IF($U$176="snížená",$N$176,0)</f>
        <v>0</v>
      </c>
      <c r="BG176" s="119">
        <f>IF($U$176="zákl. přenesená",$N$176,0)</f>
        <v>0</v>
      </c>
      <c r="BH176" s="119">
        <f>IF($U$176="sníž. přenesená",$N$176,0)</f>
        <v>0</v>
      </c>
      <c r="BI176" s="119">
        <f>IF($U$176="nulová",$N$176,0)</f>
        <v>0</v>
      </c>
      <c r="BJ176" s="6" t="s">
        <v>18</v>
      </c>
      <c r="BK176" s="119">
        <f>ROUND($L$176*$K$176,2)</f>
        <v>0</v>
      </c>
      <c r="BL176" s="6" t="s">
        <v>145</v>
      </c>
    </row>
    <row r="177" spans="2:64" s="6" customFormat="1" ht="18.75" customHeight="1" x14ac:dyDescent="0.3">
      <c r="B177" s="120"/>
      <c r="C177" s="156"/>
      <c r="E177" s="121"/>
      <c r="F177" s="193" t="s">
        <v>448</v>
      </c>
      <c r="G177" s="194"/>
      <c r="H177" s="194"/>
      <c r="I177" s="194"/>
      <c r="K177" s="122">
        <v>3</v>
      </c>
      <c r="R177" s="123"/>
      <c r="T177" s="124"/>
      <c r="AA177" s="125"/>
      <c r="AT177" s="121" t="s">
        <v>146</v>
      </c>
      <c r="AU177" s="121" t="s">
        <v>94</v>
      </c>
      <c r="AV177" s="121" t="s">
        <v>94</v>
      </c>
      <c r="AW177" s="121" t="s">
        <v>104</v>
      </c>
      <c r="AX177" s="121" t="s">
        <v>69</v>
      </c>
      <c r="AY177" s="121" t="s">
        <v>140</v>
      </c>
    </row>
    <row r="178" spans="2:64" s="6" customFormat="1" ht="18.75" customHeight="1" x14ac:dyDescent="0.3">
      <c r="B178" s="126"/>
      <c r="C178" s="156"/>
      <c r="E178" s="127"/>
      <c r="F178" s="198" t="s">
        <v>147</v>
      </c>
      <c r="G178" s="199"/>
      <c r="H178" s="199"/>
      <c r="I178" s="199"/>
      <c r="K178" s="128">
        <v>3</v>
      </c>
      <c r="R178" s="129"/>
      <c r="T178" s="130"/>
      <c r="AA178" s="131"/>
      <c r="AT178" s="127" t="s">
        <v>146</v>
      </c>
      <c r="AU178" s="127" t="s">
        <v>94</v>
      </c>
      <c r="AV178" s="127" t="s">
        <v>145</v>
      </c>
      <c r="AW178" s="127" t="s">
        <v>104</v>
      </c>
      <c r="AX178" s="127" t="s">
        <v>18</v>
      </c>
      <c r="AY178" s="127" t="s">
        <v>140</v>
      </c>
    </row>
    <row r="179" spans="2:64" s="6" customFormat="1" ht="27" customHeight="1" x14ac:dyDescent="0.3">
      <c r="B179" s="19"/>
      <c r="C179" s="154" t="s">
        <v>201</v>
      </c>
      <c r="D179" s="112" t="s">
        <v>141</v>
      </c>
      <c r="E179" s="113" t="s">
        <v>449</v>
      </c>
      <c r="F179" s="197" t="s">
        <v>450</v>
      </c>
      <c r="G179" s="196"/>
      <c r="H179" s="196"/>
      <c r="I179" s="196"/>
      <c r="J179" s="114" t="s">
        <v>214</v>
      </c>
      <c r="K179" s="115">
        <v>10</v>
      </c>
      <c r="L179" s="195"/>
      <c r="M179" s="196"/>
      <c r="N179" s="195">
        <f>ROUND($L$179*$K$179,2)</f>
        <v>0</v>
      </c>
      <c r="O179" s="196"/>
      <c r="P179" s="196"/>
      <c r="Q179" s="196"/>
      <c r="R179" s="20"/>
      <c r="T179" s="116"/>
      <c r="U179" s="25" t="s">
        <v>34</v>
      </c>
      <c r="V179" s="117">
        <v>0</v>
      </c>
      <c r="W179" s="117">
        <f>$V$179*$K$179</f>
        <v>0</v>
      </c>
      <c r="X179" s="117">
        <v>0</v>
      </c>
      <c r="Y179" s="117">
        <f>$X$179*$K$179</f>
        <v>0</v>
      </c>
      <c r="Z179" s="117">
        <v>0</v>
      </c>
      <c r="AA179" s="118">
        <f>$Z$179*$K$179</f>
        <v>0</v>
      </c>
      <c r="AR179" s="6" t="s">
        <v>145</v>
      </c>
      <c r="AT179" s="6" t="s">
        <v>141</v>
      </c>
      <c r="AU179" s="6" t="s">
        <v>94</v>
      </c>
      <c r="AY179" s="6" t="s">
        <v>140</v>
      </c>
      <c r="BE179" s="119">
        <f>IF($U$179="základní",$N$179,0)</f>
        <v>0</v>
      </c>
      <c r="BF179" s="119">
        <f>IF($U$179="snížená",$N$179,0)</f>
        <v>0</v>
      </c>
      <c r="BG179" s="119">
        <f>IF($U$179="zákl. přenesená",$N$179,0)</f>
        <v>0</v>
      </c>
      <c r="BH179" s="119">
        <f>IF($U$179="sníž. přenesená",$N$179,0)</f>
        <v>0</v>
      </c>
      <c r="BI179" s="119">
        <f>IF($U$179="nulová",$N$179,0)</f>
        <v>0</v>
      </c>
      <c r="BJ179" s="6" t="s">
        <v>18</v>
      </c>
      <c r="BK179" s="119">
        <f>ROUND($L$179*$K$179,2)</f>
        <v>0</v>
      </c>
      <c r="BL179" s="6" t="s">
        <v>145</v>
      </c>
    </row>
    <row r="180" spans="2:64" s="6" customFormat="1" ht="18.75" customHeight="1" x14ac:dyDescent="0.3">
      <c r="B180" s="120"/>
      <c r="C180" s="156"/>
      <c r="E180" s="121"/>
      <c r="F180" s="193" t="s">
        <v>451</v>
      </c>
      <c r="G180" s="194"/>
      <c r="H180" s="194"/>
      <c r="I180" s="194"/>
      <c r="K180" s="122">
        <v>10</v>
      </c>
      <c r="R180" s="123"/>
      <c r="T180" s="124"/>
      <c r="AA180" s="125"/>
      <c r="AT180" s="121" t="s">
        <v>146</v>
      </c>
      <c r="AU180" s="121" t="s">
        <v>94</v>
      </c>
      <c r="AV180" s="121" t="s">
        <v>94</v>
      </c>
      <c r="AW180" s="121" t="s">
        <v>104</v>
      </c>
      <c r="AX180" s="121" t="s">
        <v>69</v>
      </c>
      <c r="AY180" s="121" t="s">
        <v>140</v>
      </c>
    </row>
    <row r="181" spans="2:64" s="6" customFormat="1" ht="18.75" customHeight="1" x14ac:dyDescent="0.3">
      <c r="B181" s="126"/>
      <c r="C181" s="156"/>
      <c r="E181" s="127"/>
      <c r="F181" s="198" t="s">
        <v>147</v>
      </c>
      <c r="G181" s="199"/>
      <c r="H181" s="199"/>
      <c r="I181" s="199"/>
      <c r="K181" s="128">
        <v>10</v>
      </c>
      <c r="R181" s="129"/>
      <c r="T181" s="130"/>
      <c r="AA181" s="131"/>
      <c r="AT181" s="127" t="s">
        <v>146</v>
      </c>
      <c r="AU181" s="127" t="s">
        <v>94</v>
      </c>
      <c r="AV181" s="127" t="s">
        <v>145</v>
      </c>
      <c r="AW181" s="127" t="s">
        <v>104</v>
      </c>
      <c r="AX181" s="127" t="s">
        <v>18</v>
      </c>
      <c r="AY181" s="127" t="s">
        <v>140</v>
      </c>
    </row>
    <row r="182" spans="2:64" s="6" customFormat="1" ht="27" customHeight="1" x14ac:dyDescent="0.3">
      <c r="B182" s="19"/>
      <c r="C182" s="154" t="s">
        <v>7</v>
      </c>
      <c r="D182" s="112" t="s">
        <v>141</v>
      </c>
      <c r="E182" s="113" t="s">
        <v>452</v>
      </c>
      <c r="F182" s="197" t="s">
        <v>453</v>
      </c>
      <c r="G182" s="196"/>
      <c r="H182" s="196"/>
      <c r="I182" s="196"/>
      <c r="J182" s="114" t="s">
        <v>214</v>
      </c>
      <c r="K182" s="115">
        <v>12</v>
      </c>
      <c r="L182" s="195"/>
      <c r="M182" s="196"/>
      <c r="N182" s="195">
        <f>ROUND($L$182*$K$182,2)</f>
        <v>0</v>
      </c>
      <c r="O182" s="196"/>
      <c r="P182" s="196"/>
      <c r="Q182" s="196"/>
      <c r="R182" s="20"/>
      <c r="T182" s="116"/>
      <c r="U182" s="25" t="s">
        <v>34</v>
      </c>
      <c r="V182" s="117">
        <v>0</v>
      </c>
      <c r="W182" s="117">
        <f>$V$182*$K$182</f>
        <v>0</v>
      </c>
      <c r="X182" s="117">
        <v>0</v>
      </c>
      <c r="Y182" s="117">
        <f>$X$182*$K$182</f>
        <v>0</v>
      </c>
      <c r="Z182" s="117">
        <v>0</v>
      </c>
      <c r="AA182" s="118">
        <f>$Z$182*$K$182</f>
        <v>0</v>
      </c>
      <c r="AR182" s="6" t="s">
        <v>145</v>
      </c>
      <c r="AT182" s="6" t="s">
        <v>141</v>
      </c>
      <c r="AU182" s="6" t="s">
        <v>94</v>
      </c>
      <c r="AY182" s="6" t="s">
        <v>140</v>
      </c>
      <c r="BE182" s="119">
        <f>IF($U$182="základní",$N$182,0)</f>
        <v>0</v>
      </c>
      <c r="BF182" s="119">
        <f>IF($U$182="snížená",$N$182,0)</f>
        <v>0</v>
      </c>
      <c r="BG182" s="119">
        <f>IF($U$182="zákl. přenesená",$N$182,0)</f>
        <v>0</v>
      </c>
      <c r="BH182" s="119">
        <f>IF($U$182="sníž. přenesená",$N$182,0)</f>
        <v>0</v>
      </c>
      <c r="BI182" s="119">
        <f>IF($U$182="nulová",$N$182,0)</f>
        <v>0</v>
      </c>
      <c r="BJ182" s="6" t="s">
        <v>18</v>
      </c>
      <c r="BK182" s="119">
        <f>ROUND($L$182*$K$182,2)</f>
        <v>0</v>
      </c>
      <c r="BL182" s="6" t="s">
        <v>145</v>
      </c>
    </row>
    <row r="183" spans="2:64" s="6" customFormat="1" ht="18.75" customHeight="1" x14ac:dyDescent="0.3">
      <c r="B183" s="120"/>
      <c r="C183" s="156"/>
      <c r="E183" s="121"/>
      <c r="F183" s="193" t="s">
        <v>454</v>
      </c>
      <c r="G183" s="194"/>
      <c r="H183" s="194"/>
      <c r="I183" s="194"/>
      <c r="K183" s="122">
        <v>12</v>
      </c>
      <c r="R183" s="123"/>
      <c r="T183" s="124"/>
      <c r="AA183" s="125"/>
      <c r="AT183" s="121" t="s">
        <v>146</v>
      </c>
      <c r="AU183" s="121" t="s">
        <v>94</v>
      </c>
      <c r="AV183" s="121" t="s">
        <v>94</v>
      </c>
      <c r="AW183" s="121" t="s">
        <v>104</v>
      </c>
      <c r="AX183" s="121" t="s">
        <v>69</v>
      </c>
      <c r="AY183" s="121" t="s">
        <v>140</v>
      </c>
    </row>
    <row r="184" spans="2:64" s="6" customFormat="1" ht="18.75" customHeight="1" x14ac:dyDescent="0.3">
      <c r="B184" s="126"/>
      <c r="C184" s="156"/>
      <c r="E184" s="127"/>
      <c r="F184" s="198" t="s">
        <v>147</v>
      </c>
      <c r="G184" s="199"/>
      <c r="H184" s="199"/>
      <c r="I184" s="199"/>
      <c r="K184" s="128">
        <v>12</v>
      </c>
      <c r="R184" s="129"/>
      <c r="T184" s="130"/>
      <c r="AA184" s="131"/>
      <c r="AT184" s="127" t="s">
        <v>146</v>
      </c>
      <c r="AU184" s="127" t="s">
        <v>94</v>
      </c>
      <c r="AV184" s="127" t="s">
        <v>145</v>
      </c>
      <c r="AW184" s="127" t="s">
        <v>104</v>
      </c>
      <c r="AX184" s="127" t="s">
        <v>18</v>
      </c>
      <c r="AY184" s="127" t="s">
        <v>140</v>
      </c>
    </row>
    <row r="185" spans="2:64" s="6" customFormat="1" ht="27" customHeight="1" x14ac:dyDescent="0.3">
      <c r="B185" s="19"/>
      <c r="C185" s="154" t="s">
        <v>205</v>
      </c>
      <c r="D185" s="112" t="s">
        <v>141</v>
      </c>
      <c r="E185" s="113" t="s">
        <v>455</v>
      </c>
      <c r="F185" s="197" t="s">
        <v>456</v>
      </c>
      <c r="G185" s="196"/>
      <c r="H185" s="196"/>
      <c r="I185" s="196"/>
      <c r="J185" s="114" t="s">
        <v>177</v>
      </c>
      <c r="K185" s="115">
        <v>10</v>
      </c>
      <c r="L185" s="195"/>
      <c r="M185" s="196"/>
      <c r="N185" s="195">
        <f>ROUND($L$185*$K$185,2)</f>
        <v>0</v>
      </c>
      <c r="O185" s="196"/>
      <c r="P185" s="196"/>
      <c r="Q185" s="196"/>
      <c r="R185" s="20"/>
      <c r="T185" s="116"/>
      <c r="U185" s="25" t="s">
        <v>34</v>
      </c>
      <c r="V185" s="117">
        <v>0</v>
      </c>
      <c r="W185" s="117">
        <f>$V$185*$K$185</f>
        <v>0</v>
      </c>
      <c r="X185" s="117">
        <v>0</v>
      </c>
      <c r="Y185" s="117">
        <f>$X$185*$K$185</f>
        <v>0</v>
      </c>
      <c r="Z185" s="117">
        <v>0</v>
      </c>
      <c r="AA185" s="118">
        <f>$Z$185*$K$185</f>
        <v>0</v>
      </c>
      <c r="AR185" s="6" t="s">
        <v>145</v>
      </c>
      <c r="AT185" s="6" t="s">
        <v>141</v>
      </c>
      <c r="AU185" s="6" t="s">
        <v>94</v>
      </c>
      <c r="AY185" s="6" t="s">
        <v>140</v>
      </c>
      <c r="BE185" s="119">
        <f>IF($U$185="základní",$N$185,0)</f>
        <v>0</v>
      </c>
      <c r="BF185" s="119">
        <f>IF($U$185="snížená",$N$185,0)</f>
        <v>0</v>
      </c>
      <c r="BG185" s="119">
        <f>IF($U$185="zákl. přenesená",$N$185,0)</f>
        <v>0</v>
      </c>
      <c r="BH185" s="119">
        <f>IF($U$185="sníž. přenesená",$N$185,0)</f>
        <v>0</v>
      </c>
      <c r="BI185" s="119">
        <f>IF($U$185="nulová",$N$185,0)</f>
        <v>0</v>
      </c>
      <c r="BJ185" s="6" t="s">
        <v>18</v>
      </c>
      <c r="BK185" s="119">
        <f>ROUND($L$185*$K$185,2)</f>
        <v>0</v>
      </c>
      <c r="BL185" s="6" t="s">
        <v>145</v>
      </c>
    </row>
    <row r="186" spans="2:64" s="6" customFormat="1" ht="32.25" customHeight="1" x14ac:dyDescent="0.3">
      <c r="B186" s="120"/>
      <c r="C186" s="156"/>
      <c r="E186" s="121"/>
      <c r="F186" s="193" t="s">
        <v>457</v>
      </c>
      <c r="G186" s="194"/>
      <c r="H186" s="194"/>
      <c r="I186" s="194"/>
      <c r="K186" s="122">
        <v>10</v>
      </c>
      <c r="R186" s="123"/>
      <c r="T186" s="124"/>
      <c r="AA186" s="125"/>
      <c r="AT186" s="121" t="s">
        <v>146</v>
      </c>
      <c r="AU186" s="121" t="s">
        <v>94</v>
      </c>
      <c r="AV186" s="121" t="s">
        <v>94</v>
      </c>
      <c r="AW186" s="121" t="s">
        <v>104</v>
      </c>
      <c r="AX186" s="121" t="s">
        <v>69</v>
      </c>
      <c r="AY186" s="121" t="s">
        <v>140</v>
      </c>
    </row>
    <row r="187" spans="2:64" s="6" customFormat="1" ht="18.75" customHeight="1" x14ac:dyDescent="0.3">
      <c r="B187" s="126"/>
      <c r="C187" s="156"/>
      <c r="E187" s="127"/>
      <c r="F187" s="198" t="s">
        <v>147</v>
      </c>
      <c r="G187" s="199"/>
      <c r="H187" s="199"/>
      <c r="I187" s="199"/>
      <c r="K187" s="128">
        <v>10</v>
      </c>
      <c r="R187" s="129"/>
      <c r="T187" s="130"/>
      <c r="AA187" s="131"/>
      <c r="AT187" s="127" t="s">
        <v>146</v>
      </c>
      <c r="AU187" s="127" t="s">
        <v>94</v>
      </c>
      <c r="AV187" s="127" t="s">
        <v>145</v>
      </c>
      <c r="AW187" s="127" t="s">
        <v>104</v>
      </c>
      <c r="AX187" s="127" t="s">
        <v>18</v>
      </c>
      <c r="AY187" s="127" t="s">
        <v>140</v>
      </c>
    </row>
    <row r="188" spans="2:64" s="6" customFormat="1" ht="27" customHeight="1" x14ac:dyDescent="0.3">
      <c r="B188" s="19"/>
      <c r="C188" s="154" t="s">
        <v>208</v>
      </c>
      <c r="D188" s="112" t="s">
        <v>141</v>
      </c>
      <c r="E188" s="113" t="s">
        <v>458</v>
      </c>
      <c r="F188" s="197" t="s">
        <v>459</v>
      </c>
      <c r="G188" s="196"/>
      <c r="H188" s="196"/>
      <c r="I188" s="196"/>
      <c r="J188" s="114" t="s">
        <v>214</v>
      </c>
      <c r="K188" s="115">
        <v>125</v>
      </c>
      <c r="L188" s="195"/>
      <c r="M188" s="196"/>
      <c r="N188" s="195">
        <f>ROUND($L$188*$K$188,2)</f>
        <v>0</v>
      </c>
      <c r="O188" s="196"/>
      <c r="P188" s="196"/>
      <c r="Q188" s="196"/>
      <c r="R188" s="20"/>
      <c r="T188" s="116"/>
      <c r="U188" s="25" t="s">
        <v>34</v>
      </c>
      <c r="V188" s="117">
        <v>0</v>
      </c>
      <c r="W188" s="117">
        <f>$V$188*$K$188</f>
        <v>0</v>
      </c>
      <c r="X188" s="117">
        <v>0</v>
      </c>
      <c r="Y188" s="117">
        <f>$X$188*$K$188</f>
        <v>0</v>
      </c>
      <c r="Z188" s="117">
        <v>0</v>
      </c>
      <c r="AA188" s="118">
        <f>$Z$188*$K$188</f>
        <v>0</v>
      </c>
      <c r="AR188" s="6" t="s">
        <v>145</v>
      </c>
      <c r="AT188" s="6" t="s">
        <v>141</v>
      </c>
      <c r="AU188" s="6" t="s">
        <v>94</v>
      </c>
      <c r="AY188" s="6" t="s">
        <v>140</v>
      </c>
      <c r="BE188" s="119">
        <f>IF($U$188="základní",$N$188,0)</f>
        <v>0</v>
      </c>
      <c r="BF188" s="119">
        <f>IF($U$188="snížená",$N$188,0)</f>
        <v>0</v>
      </c>
      <c r="BG188" s="119">
        <f>IF($U$188="zákl. přenesená",$N$188,0)</f>
        <v>0</v>
      </c>
      <c r="BH188" s="119">
        <f>IF($U$188="sníž. přenesená",$N$188,0)</f>
        <v>0</v>
      </c>
      <c r="BI188" s="119">
        <f>IF($U$188="nulová",$N$188,0)</f>
        <v>0</v>
      </c>
      <c r="BJ188" s="6" t="s">
        <v>18</v>
      </c>
      <c r="BK188" s="119">
        <f>ROUND($L$188*$K$188,2)</f>
        <v>0</v>
      </c>
      <c r="BL188" s="6" t="s">
        <v>145</v>
      </c>
    </row>
    <row r="189" spans="2:64" s="6" customFormat="1" ht="18.75" customHeight="1" x14ac:dyDescent="0.3">
      <c r="B189" s="120"/>
      <c r="C189" s="156"/>
      <c r="E189" s="121"/>
      <c r="F189" s="193" t="s">
        <v>794</v>
      </c>
      <c r="G189" s="194"/>
      <c r="H189" s="194"/>
      <c r="I189" s="194"/>
      <c r="K189" s="122">
        <v>74</v>
      </c>
      <c r="R189" s="123"/>
      <c r="T189" s="124"/>
      <c r="AA189" s="125"/>
      <c r="AT189" s="121" t="s">
        <v>146</v>
      </c>
      <c r="AU189" s="121" t="s">
        <v>94</v>
      </c>
      <c r="AV189" s="121" t="s">
        <v>94</v>
      </c>
      <c r="AW189" s="121" t="s">
        <v>104</v>
      </c>
      <c r="AX189" s="121" t="s">
        <v>69</v>
      </c>
      <c r="AY189" s="121" t="s">
        <v>140</v>
      </c>
    </row>
    <row r="190" spans="2:64" s="6" customFormat="1" ht="18.75" customHeight="1" x14ac:dyDescent="0.3">
      <c r="B190" s="120"/>
      <c r="C190" s="156"/>
      <c r="E190" s="121"/>
      <c r="F190" s="193" t="s">
        <v>795</v>
      </c>
      <c r="G190" s="194"/>
      <c r="H190" s="194"/>
      <c r="I190" s="194"/>
      <c r="K190" s="122">
        <v>51</v>
      </c>
      <c r="R190" s="123"/>
      <c r="T190" s="124"/>
      <c r="AA190" s="125"/>
      <c r="AT190" s="121" t="s">
        <v>146</v>
      </c>
      <c r="AU190" s="121" t="s">
        <v>94</v>
      </c>
      <c r="AV190" s="121" t="s">
        <v>94</v>
      </c>
      <c r="AW190" s="121" t="s">
        <v>104</v>
      </c>
      <c r="AX190" s="121" t="s">
        <v>69</v>
      </c>
      <c r="AY190" s="121" t="s">
        <v>140</v>
      </c>
    </row>
    <row r="191" spans="2:64" s="6" customFormat="1" ht="18.75" customHeight="1" x14ac:dyDescent="0.3">
      <c r="B191" s="126"/>
      <c r="C191" s="156"/>
      <c r="E191" s="127"/>
      <c r="F191" s="198" t="s">
        <v>147</v>
      </c>
      <c r="G191" s="199"/>
      <c r="H191" s="199"/>
      <c r="I191" s="199"/>
      <c r="K191" s="128">
        <v>125</v>
      </c>
      <c r="R191" s="129"/>
      <c r="T191" s="130"/>
      <c r="AA191" s="131"/>
      <c r="AT191" s="127" t="s">
        <v>146</v>
      </c>
      <c r="AU191" s="127" t="s">
        <v>94</v>
      </c>
      <c r="AV191" s="127" t="s">
        <v>145</v>
      </c>
      <c r="AW191" s="127" t="s">
        <v>104</v>
      </c>
      <c r="AX191" s="127" t="s">
        <v>18</v>
      </c>
      <c r="AY191" s="127" t="s">
        <v>140</v>
      </c>
    </row>
    <row r="192" spans="2:64" s="6" customFormat="1" ht="15.75" customHeight="1" x14ac:dyDescent="0.3">
      <c r="B192" s="19"/>
      <c r="C192" s="157" t="s">
        <v>211</v>
      </c>
      <c r="D192" s="132" t="s">
        <v>256</v>
      </c>
      <c r="E192" s="133" t="s">
        <v>460</v>
      </c>
      <c r="F192" s="206" t="s">
        <v>461</v>
      </c>
      <c r="G192" s="207"/>
      <c r="H192" s="207"/>
      <c r="I192" s="207"/>
      <c r="J192" s="134" t="s">
        <v>177</v>
      </c>
      <c r="K192" s="135">
        <v>26.265000000000001</v>
      </c>
      <c r="L192" s="200"/>
      <c r="M192" s="207"/>
      <c r="N192" s="200">
        <f>ROUND($L$192*$K$192,2)</f>
        <v>0</v>
      </c>
      <c r="O192" s="196"/>
      <c r="P192" s="196"/>
      <c r="Q192" s="196"/>
      <c r="R192" s="20"/>
      <c r="T192" s="116"/>
      <c r="U192" s="25" t="s">
        <v>34</v>
      </c>
      <c r="V192" s="117">
        <v>0</v>
      </c>
      <c r="W192" s="117">
        <f>$V$192*$K$192</f>
        <v>0</v>
      </c>
      <c r="X192" s="117">
        <v>0</v>
      </c>
      <c r="Y192" s="117">
        <f>$X$192*$K$192</f>
        <v>0</v>
      </c>
      <c r="Z192" s="117">
        <v>0</v>
      </c>
      <c r="AA192" s="118">
        <f>$Z$192*$K$192</f>
        <v>0</v>
      </c>
      <c r="AR192" s="6" t="s">
        <v>168</v>
      </c>
      <c r="AT192" s="6" t="s">
        <v>256</v>
      </c>
      <c r="AU192" s="6" t="s">
        <v>94</v>
      </c>
      <c r="AY192" s="6" t="s">
        <v>140</v>
      </c>
      <c r="BE192" s="119">
        <f>IF($U$192="základní",$N$192,0)</f>
        <v>0</v>
      </c>
      <c r="BF192" s="119">
        <f>IF($U$192="snížená",$N$192,0)</f>
        <v>0</v>
      </c>
      <c r="BG192" s="119">
        <f>IF($U$192="zákl. přenesená",$N$192,0)</f>
        <v>0</v>
      </c>
      <c r="BH192" s="119">
        <f>IF($U$192="sníž. přenesená",$N$192,0)</f>
        <v>0</v>
      </c>
      <c r="BI192" s="119">
        <f>IF($U$192="nulová",$N$192,0)</f>
        <v>0</v>
      </c>
      <c r="BJ192" s="6" t="s">
        <v>18</v>
      </c>
      <c r="BK192" s="119">
        <f>ROUND($L$192*$K$192,2)</f>
        <v>0</v>
      </c>
      <c r="BL192" s="6" t="s">
        <v>145</v>
      </c>
    </row>
    <row r="193" spans="2:64" s="6" customFormat="1" ht="18.75" customHeight="1" x14ac:dyDescent="0.3">
      <c r="B193" s="139"/>
      <c r="C193" s="156"/>
      <c r="E193" s="140"/>
      <c r="F193" s="239" t="s">
        <v>462</v>
      </c>
      <c r="G193" s="240"/>
      <c r="H193" s="240"/>
      <c r="I193" s="240"/>
      <c r="K193" s="140"/>
      <c r="R193" s="141"/>
      <c r="T193" s="142"/>
      <c r="AA193" s="143"/>
      <c r="AT193" s="140" t="s">
        <v>146</v>
      </c>
      <c r="AU193" s="140" t="s">
        <v>94</v>
      </c>
      <c r="AV193" s="140" t="s">
        <v>18</v>
      </c>
      <c r="AW193" s="140" t="s">
        <v>104</v>
      </c>
      <c r="AX193" s="140" t="s">
        <v>69</v>
      </c>
      <c r="AY193" s="140" t="s">
        <v>140</v>
      </c>
    </row>
    <row r="194" spans="2:64" s="6" customFormat="1" ht="18.75" customHeight="1" x14ac:dyDescent="0.3">
      <c r="B194" s="120"/>
      <c r="C194" s="156"/>
      <c r="E194" s="121"/>
      <c r="F194" s="193" t="s">
        <v>861</v>
      </c>
      <c r="G194" s="194"/>
      <c r="H194" s="194"/>
      <c r="I194" s="194"/>
      <c r="K194" s="122">
        <v>26.265000000000001</v>
      </c>
      <c r="R194" s="123"/>
      <c r="T194" s="124"/>
      <c r="AA194" s="125"/>
      <c r="AT194" s="121" t="s">
        <v>146</v>
      </c>
      <c r="AU194" s="121" t="s">
        <v>94</v>
      </c>
      <c r="AV194" s="121" t="s">
        <v>94</v>
      </c>
      <c r="AW194" s="121" t="s">
        <v>104</v>
      </c>
      <c r="AX194" s="121" t="s">
        <v>69</v>
      </c>
      <c r="AY194" s="121" t="s">
        <v>140</v>
      </c>
    </row>
    <row r="195" spans="2:64" s="6" customFormat="1" ht="18.75" customHeight="1" x14ac:dyDescent="0.3">
      <c r="B195" s="126"/>
      <c r="C195" s="156"/>
      <c r="E195" s="127"/>
      <c r="F195" s="198" t="s">
        <v>147</v>
      </c>
      <c r="G195" s="199"/>
      <c r="H195" s="199"/>
      <c r="I195" s="199"/>
      <c r="K195" s="128">
        <v>26.265000000000001</v>
      </c>
      <c r="R195" s="129"/>
      <c r="T195" s="130"/>
      <c r="AA195" s="131"/>
      <c r="AT195" s="127" t="s">
        <v>146</v>
      </c>
      <c r="AU195" s="127" t="s">
        <v>94</v>
      </c>
      <c r="AV195" s="127" t="s">
        <v>145</v>
      </c>
      <c r="AW195" s="127" t="s">
        <v>104</v>
      </c>
      <c r="AX195" s="127" t="s">
        <v>18</v>
      </c>
      <c r="AY195" s="127" t="s">
        <v>140</v>
      </c>
    </row>
    <row r="196" spans="2:64" s="6" customFormat="1" ht="27" customHeight="1" x14ac:dyDescent="0.3">
      <c r="B196" s="19"/>
      <c r="C196" s="154" t="s">
        <v>215</v>
      </c>
      <c r="D196" s="112" t="s">
        <v>141</v>
      </c>
      <c r="E196" s="113" t="s">
        <v>463</v>
      </c>
      <c r="F196" s="197" t="s">
        <v>464</v>
      </c>
      <c r="G196" s="196"/>
      <c r="H196" s="196"/>
      <c r="I196" s="196"/>
      <c r="J196" s="114" t="s">
        <v>214</v>
      </c>
      <c r="K196" s="115">
        <v>177</v>
      </c>
      <c r="L196" s="195"/>
      <c r="M196" s="196"/>
      <c r="N196" s="195">
        <f>ROUND($L$196*$K$196,2)</f>
        <v>0</v>
      </c>
      <c r="O196" s="196"/>
      <c r="P196" s="196"/>
      <c r="Q196" s="196"/>
      <c r="R196" s="20"/>
      <c r="T196" s="116"/>
      <c r="U196" s="25" t="s">
        <v>34</v>
      </c>
      <c r="V196" s="117">
        <v>0</v>
      </c>
      <c r="W196" s="117">
        <f>$V$196*$K$196</f>
        <v>0</v>
      </c>
      <c r="X196" s="117">
        <v>0</v>
      </c>
      <c r="Y196" s="117">
        <f>$X$196*$K$196</f>
        <v>0</v>
      </c>
      <c r="Z196" s="117">
        <v>0</v>
      </c>
      <c r="AA196" s="118">
        <f>$Z$196*$K$196</f>
        <v>0</v>
      </c>
      <c r="AR196" s="6" t="s">
        <v>145</v>
      </c>
      <c r="AT196" s="6" t="s">
        <v>141</v>
      </c>
      <c r="AU196" s="6" t="s">
        <v>94</v>
      </c>
      <c r="AY196" s="6" t="s">
        <v>140</v>
      </c>
      <c r="BE196" s="119">
        <f>IF($U$196="základní",$N$196,0)</f>
        <v>0</v>
      </c>
      <c r="BF196" s="119">
        <f>IF($U$196="snížená",$N$196,0)</f>
        <v>0</v>
      </c>
      <c r="BG196" s="119">
        <f>IF($U$196="zákl. přenesená",$N$196,0)</f>
        <v>0</v>
      </c>
      <c r="BH196" s="119">
        <f>IF($U$196="sníž. přenesená",$N$196,0)</f>
        <v>0</v>
      </c>
      <c r="BI196" s="119">
        <f>IF($U$196="nulová",$N$196,0)</f>
        <v>0</v>
      </c>
      <c r="BJ196" s="6" t="s">
        <v>18</v>
      </c>
      <c r="BK196" s="119">
        <f>ROUND($L$196*$K$196,2)</f>
        <v>0</v>
      </c>
      <c r="BL196" s="6" t="s">
        <v>145</v>
      </c>
    </row>
    <row r="197" spans="2:64" s="6" customFormat="1" ht="18.75" customHeight="1" x14ac:dyDescent="0.3">
      <c r="B197" s="120"/>
      <c r="C197" s="156"/>
      <c r="E197" s="121"/>
      <c r="F197" s="193" t="s">
        <v>862</v>
      </c>
      <c r="G197" s="194"/>
      <c r="H197" s="194"/>
      <c r="I197" s="194"/>
      <c r="K197" s="122">
        <v>45</v>
      </c>
      <c r="R197" s="123"/>
      <c r="T197" s="124"/>
      <c r="AA197" s="125"/>
      <c r="AT197" s="121" t="s">
        <v>146</v>
      </c>
      <c r="AU197" s="121" t="s">
        <v>94</v>
      </c>
      <c r="AV197" s="121" t="s">
        <v>94</v>
      </c>
      <c r="AW197" s="121" t="s">
        <v>104</v>
      </c>
      <c r="AX197" s="121" t="s">
        <v>69</v>
      </c>
      <c r="AY197" s="121" t="s">
        <v>140</v>
      </c>
    </row>
    <row r="198" spans="2:64" s="6" customFormat="1" ht="18.75" customHeight="1" x14ac:dyDescent="0.3">
      <c r="B198" s="120"/>
      <c r="C198" s="156"/>
      <c r="E198" s="121"/>
      <c r="F198" s="193" t="s">
        <v>863</v>
      </c>
      <c r="G198" s="194"/>
      <c r="H198" s="194"/>
      <c r="I198" s="194"/>
      <c r="K198" s="122">
        <v>132</v>
      </c>
      <c r="R198" s="123"/>
      <c r="T198" s="124"/>
      <c r="AA198" s="125"/>
      <c r="AT198" s="121" t="s">
        <v>146</v>
      </c>
      <c r="AU198" s="121" t="s">
        <v>94</v>
      </c>
      <c r="AV198" s="121" t="s">
        <v>94</v>
      </c>
      <c r="AW198" s="121" t="s">
        <v>104</v>
      </c>
      <c r="AX198" s="121" t="s">
        <v>69</v>
      </c>
      <c r="AY198" s="121" t="s">
        <v>140</v>
      </c>
    </row>
    <row r="199" spans="2:64" s="6" customFormat="1" ht="18.75" customHeight="1" x14ac:dyDescent="0.3">
      <c r="B199" s="126"/>
      <c r="C199" s="156"/>
      <c r="E199" s="127"/>
      <c r="F199" s="198" t="s">
        <v>147</v>
      </c>
      <c r="G199" s="199"/>
      <c r="H199" s="199"/>
      <c r="I199" s="199"/>
      <c r="K199" s="128">
        <f>K197+K198</f>
        <v>177</v>
      </c>
      <c r="R199" s="129"/>
      <c r="T199" s="130"/>
      <c r="AA199" s="131"/>
      <c r="AT199" s="127" t="s">
        <v>146</v>
      </c>
      <c r="AU199" s="127" t="s">
        <v>94</v>
      </c>
      <c r="AV199" s="127" t="s">
        <v>145</v>
      </c>
      <c r="AW199" s="127" t="s">
        <v>104</v>
      </c>
      <c r="AX199" s="127" t="s">
        <v>18</v>
      </c>
      <c r="AY199" s="127" t="s">
        <v>140</v>
      </c>
    </row>
    <row r="200" spans="2:64" s="6" customFormat="1" ht="15.75" customHeight="1" x14ac:dyDescent="0.3">
      <c r="B200" s="19"/>
      <c r="C200" s="157" t="s">
        <v>218</v>
      </c>
      <c r="D200" s="132" t="s">
        <v>256</v>
      </c>
      <c r="E200" s="133" t="s">
        <v>465</v>
      </c>
      <c r="F200" s="206" t="s">
        <v>466</v>
      </c>
      <c r="G200" s="207"/>
      <c r="H200" s="207"/>
      <c r="I200" s="207"/>
      <c r="J200" s="134" t="s">
        <v>177</v>
      </c>
      <c r="K200" s="135">
        <v>67.98</v>
      </c>
      <c r="L200" s="200"/>
      <c r="M200" s="207"/>
      <c r="N200" s="200">
        <f>ROUND($L$200*$K$200,2)</f>
        <v>0</v>
      </c>
      <c r="O200" s="196"/>
      <c r="P200" s="196"/>
      <c r="Q200" s="196"/>
      <c r="R200" s="20"/>
      <c r="T200" s="116"/>
      <c r="U200" s="25" t="s">
        <v>34</v>
      </c>
      <c r="V200" s="117">
        <v>0</v>
      </c>
      <c r="W200" s="117">
        <f>$V$200*$K$200</f>
        <v>0</v>
      </c>
      <c r="X200" s="117">
        <v>0</v>
      </c>
      <c r="Y200" s="117">
        <f>$X$200*$K$200</f>
        <v>0</v>
      </c>
      <c r="Z200" s="117">
        <v>0</v>
      </c>
      <c r="AA200" s="118">
        <f>$Z$200*$K$200</f>
        <v>0</v>
      </c>
      <c r="AR200" s="6" t="s">
        <v>168</v>
      </c>
      <c r="AT200" s="6" t="s">
        <v>256</v>
      </c>
      <c r="AU200" s="6" t="s">
        <v>94</v>
      </c>
      <c r="AY200" s="6" t="s">
        <v>140</v>
      </c>
      <c r="BE200" s="119">
        <f>IF($U$200="základní",$N$200,0)</f>
        <v>0</v>
      </c>
      <c r="BF200" s="119">
        <f>IF($U$200="snížená",$N$200,0)</f>
        <v>0</v>
      </c>
      <c r="BG200" s="119">
        <f>IF($U$200="zákl. přenesená",$N$200,0)</f>
        <v>0</v>
      </c>
      <c r="BH200" s="119">
        <f>IF($U$200="sníž. přenesená",$N$200,0)</f>
        <v>0</v>
      </c>
      <c r="BI200" s="119">
        <f>IF($U$200="nulová",$N$200,0)</f>
        <v>0</v>
      </c>
      <c r="BJ200" s="6" t="s">
        <v>18</v>
      </c>
      <c r="BK200" s="119">
        <f>ROUND($L$200*$K$200,2)</f>
        <v>0</v>
      </c>
      <c r="BL200" s="6" t="s">
        <v>145</v>
      </c>
    </row>
    <row r="201" spans="2:64" s="6" customFormat="1" ht="18.75" customHeight="1" x14ac:dyDescent="0.3">
      <c r="B201" s="139"/>
      <c r="C201" s="156"/>
      <c r="E201" s="140"/>
      <c r="F201" s="239" t="s">
        <v>462</v>
      </c>
      <c r="G201" s="240"/>
      <c r="H201" s="240"/>
      <c r="I201" s="240"/>
      <c r="K201" s="140"/>
      <c r="R201" s="141"/>
      <c r="T201" s="142"/>
      <c r="AA201" s="143"/>
      <c r="AT201" s="140" t="s">
        <v>146</v>
      </c>
      <c r="AU201" s="140" t="s">
        <v>94</v>
      </c>
      <c r="AV201" s="140" t="s">
        <v>18</v>
      </c>
      <c r="AW201" s="140" t="s">
        <v>104</v>
      </c>
      <c r="AX201" s="140" t="s">
        <v>69</v>
      </c>
      <c r="AY201" s="140" t="s">
        <v>140</v>
      </c>
    </row>
    <row r="202" spans="2:64" s="6" customFormat="1" ht="18.75" customHeight="1" x14ac:dyDescent="0.3">
      <c r="B202" s="120"/>
      <c r="C202" s="156"/>
      <c r="E202" s="121"/>
      <c r="F202" s="193" t="s">
        <v>864</v>
      </c>
      <c r="G202" s="194"/>
      <c r="H202" s="194"/>
      <c r="I202" s="194"/>
      <c r="K202" s="122">
        <v>67.98</v>
      </c>
      <c r="R202" s="123"/>
      <c r="T202" s="124"/>
      <c r="AA202" s="125"/>
      <c r="AT202" s="121" t="s">
        <v>146</v>
      </c>
      <c r="AU202" s="121" t="s">
        <v>94</v>
      </c>
      <c r="AV202" s="121" t="s">
        <v>94</v>
      </c>
      <c r="AW202" s="121" t="s">
        <v>104</v>
      </c>
      <c r="AX202" s="121" t="s">
        <v>69</v>
      </c>
      <c r="AY202" s="121" t="s">
        <v>140</v>
      </c>
    </row>
    <row r="203" spans="2:64" s="6" customFormat="1" ht="18.75" customHeight="1" x14ac:dyDescent="0.3">
      <c r="B203" s="126"/>
      <c r="C203" s="156"/>
      <c r="E203" s="127"/>
      <c r="F203" s="198" t="s">
        <v>147</v>
      </c>
      <c r="G203" s="199"/>
      <c r="H203" s="199"/>
      <c r="I203" s="199"/>
      <c r="K203" s="128">
        <v>67.98</v>
      </c>
      <c r="R203" s="129"/>
      <c r="T203" s="130"/>
      <c r="AA203" s="131"/>
      <c r="AT203" s="127" t="s">
        <v>146</v>
      </c>
      <c r="AU203" s="127" t="s">
        <v>94</v>
      </c>
      <c r="AV203" s="127" t="s">
        <v>145</v>
      </c>
      <c r="AW203" s="127" t="s">
        <v>104</v>
      </c>
      <c r="AX203" s="127" t="s">
        <v>18</v>
      </c>
      <c r="AY203" s="127" t="s">
        <v>140</v>
      </c>
    </row>
    <row r="204" spans="2:64" s="6" customFormat="1" ht="27" customHeight="1" x14ac:dyDescent="0.3">
      <c r="B204" s="19"/>
      <c r="C204" s="154" t="s">
        <v>221</v>
      </c>
      <c r="D204" s="112" t="s">
        <v>141</v>
      </c>
      <c r="E204" s="113" t="s">
        <v>467</v>
      </c>
      <c r="F204" s="197" t="s">
        <v>468</v>
      </c>
      <c r="G204" s="196"/>
      <c r="H204" s="196"/>
      <c r="I204" s="196"/>
      <c r="J204" s="114" t="s">
        <v>214</v>
      </c>
      <c r="K204" s="115">
        <v>65</v>
      </c>
      <c r="L204" s="195"/>
      <c r="M204" s="196"/>
      <c r="N204" s="195">
        <f>ROUND($L$204*$K$204,2)</f>
        <v>0</v>
      </c>
      <c r="O204" s="196"/>
      <c r="P204" s="196"/>
      <c r="Q204" s="196"/>
      <c r="R204" s="20"/>
      <c r="T204" s="116"/>
      <c r="U204" s="25" t="s">
        <v>34</v>
      </c>
      <c r="V204" s="117">
        <v>0</v>
      </c>
      <c r="W204" s="117">
        <f>$V$204*$K$204</f>
        <v>0</v>
      </c>
      <c r="X204" s="117">
        <v>0</v>
      </c>
      <c r="Y204" s="117">
        <f>$X$204*$K$204</f>
        <v>0</v>
      </c>
      <c r="Z204" s="117">
        <v>0</v>
      </c>
      <c r="AA204" s="118">
        <f>$Z$204*$K$204</f>
        <v>0</v>
      </c>
      <c r="AR204" s="6" t="s">
        <v>145</v>
      </c>
      <c r="AT204" s="6" t="s">
        <v>141</v>
      </c>
      <c r="AU204" s="6" t="s">
        <v>94</v>
      </c>
      <c r="AY204" s="6" t="s">
        <v>140</v>
      </c>
      <c r="BE204" s="119">
        <f>IF($U$204="základní",$N$204,0)</f>
        <v>0</v>
      </c>
      <c r="BF204" s="119">
        <f>IF($U$204="snížená",$N$204,0)</f>
        <v>0</v>
      </c>
      <c r="BG204" s="119">
        <f>IF($U$204="zákl. přenesená",$N$204,0)</f>
        <v>0</v>
      </c>
      <c r="BH204" s="119">
        <f>IF($U$204="sníž. přenesená",$N$204,0)</f>
        <v>0</v>
      </c>
      <c r="BI204" s="119">
        <f>IF($U$204="nulová",$N$204,0)</f>
        <v>0</v>
      </c>
      <c r="BJ204" s="6" t="s">
        <v>18</v>
      </c>
      <c r="BK204" s="119">
        <f>ROUND($L$204*$K$204,2)</f>
        <v>0</v>
      </c>
      <c r="BL204" s="6" t="s">
        <v>145</v>
      </c>
    </row>
    <row r="205" spans="2:64" s="6" customFormat="1" ht="18.75" customHeight="1" x14ac:dyDescent="0.3">
      <c r="B205" s="120"/>
      <c r="C205" s="156"/>
      <c r="E205" s="121"/>
      <c r="F205" s="193" t="s">
        <v>865</v>
      </c>
      <c r="G205" s="194"/>
      <c r="H205" s="194"/>
      <c r="I205" s="194"/>
      <c r="K205" s="122">
        <v>65</v>
      </c>
      <c r="R205" s="123"/>
      <c r="T205" s="124"/>
      <c r="AA205" s="125"/>
      <c r="AT205" s="121" t="s">
        <v>146</v>
      </c>
      <c r="AU205" s="121" t="s">
        <v>94</v>
      </c>
      <c r="AV205" s="121" t="s">
        <v>94</v>
      </c>
      <c r="AW205" s="121" t="s">
        <v>104</v>
      </c>
      <c r="AX205" s="121" t="s">
        <v>69</v>
      </c>
      <c r="AY205" s="121" t="s">
        <v>140</v>
      </c>
    </row>
    <row r="206" spans="2:64" s="6" customFormat="1" ht="18.75" customHeight="1" x14ac:dyDescent="0.3">
      <c r="B206" s="126"/>
      <c r="C206" s="156"/>
      <c r="E206" s="127"/>
      <c r="F206" s="198" t="s">
        <v>147</v>
      </c>
      <c r="G206" s="199"/>
      <c r="H206" s="199"/>
      <c r="I206" s="199"/>
      <c r="K206" s="128">
        <v>65</v>
      </c>
      <c r="R206" s="129"/>
      <c r="T206" s="130"/>
      <c r="AA206" s="131"/>
      <c r="AT206" s="127" t="s">
        <v>146</v>
      </c>
      <c r="AU206" s="127" t="s">
        <v>94</v>
      </c>
      <c r="AV206" s="127" t="s">
        <v>145</v>
      </c>
      <c r="AW206" s="127" t="s">
        <v>104</v>
      </c>
      <c r="AX206" s="127" t="s">
        <v>18</v>
      </c>
      <c r="AY206" s="127" t="s">
        <v>140</v>
      </c>
    </row>
    <row r="207" spans="2:64" s="6" customFormat="1" ht="15.75" customHeight="1" x14ac:dyDescent="0.3">
      <c r="B207" s="19"/>
      <c r="C207" s="157" t="s">
        <v>224</v>
      </c>
      <c r="D207" s="132" t="s">
        <v>256</v>
      </c>
      <c r="E207" s="133" t="s">
        <v>469</v>
      </c>
      <c r="F207" s="206" t="s">
        <v>470</v>
      </c>
      <c r="G207" s="207"/>
      <c r="H207" s="207"/>
      <c r="I207" s="207"/>
      <c r="J207" s="134" t="s">
        <v>177</v>
      </c>
      <c r="K207" s="135">
        <v>33.475000000000001</v>
      </c>
      <c r="L207" s="200"/>
      <c r="M207" s="207"/>
      <c r="N207" s="200">
        <f>ROUND($L$207*$K$207,2)</f>
        <v>0</v>
      </c>
      <c r="O207" s="196"/>
      <c r="P207" s="196"/>
      <c r="Q207" s="196"/>
      <c r="R207" s="20"/>
      <c r="T207" s="116"/>
      <c r="U207" s="25" t="s">
        <v>34</v>
      </c>
      <c r="V207" s="117">
        <v>0</v>
      </c>
      <c r="W207" s="117">
        <f>$V$207*$K$207</f>
        <v>0</v>
      </c>
      <c r="X207" s="117">
        <v>0</v>
      </c>
      <c r="Y207" s="117">
        <f>$X$207*$K$207</f>
        <v>0</v>
      </c>
      <c r="Z207" s="117">
        <v>0</v>
      </c>
      <c r="AA207" s="118">
        <f>$Z$207*$K$207</f>
        <v>0</v>
      </c>
      <c r="AR207" s="6" t="s">
        <v>168</v>
      </c>
      <c r="AT207" s="6" t="s">
        <v>256</v>
      </c>
      <c r="AU207" s="6" t="s">
        <v>94</v>
      </c>
      <c r="AY207" s="6" t="s">
        <v>140</v>
      </c>
      <c r="BE207" s="119">
        <f>IF($U$207="základní",$N$207,0)</f>
        <v>0</v>
      </c>
      <c r="BF207" s="119">
        <f>IF($U$207="snížená",$N$207,0)</f>
        <v>0</v>
      </c>
      <c r="BG207" s="119">
        <f>IF($U$207="zákl. přenesená",$N$207,0)</f>
        <v>0</v>
      </c>
      <c r="BH207" s="119">
        <f>IF($U$207="sníž. přenesená",$N$207,0)</f>
        <v>0</v>
      </c>
      <c r="BI207" s="119">
        <f>IF($U$207="nulová",$N$207,0)</f>
        <v>0</v>
      </c>
      <c r="BJ207" s="6" t="s">
        <v>18</v>
      </c>
      <c r="BK207" s="119">
        <f>ROUND($L$207*$K$207,2)</f>
        <v>0</v>
      </c>
      <c r="BL207" s="6" t="s">
        <v>145</v>
      </c>
    </row>
    <row r="208" spans="2:64" s="6" customFormat="1" ht="18.75" customHeight="1" x14ac:dyDescent="0.3">
      <c r="B208" s="139"/>
      <c r="C208" s="156"/>
      <c r="E208" s="140"/>
      <c r="F208" s="239" t="s">
        <v>462</v>
      </c>
      <c r="G208" s="240"/>
      <c r="H208" s="240"/>
      <c r="I208" s="240"/>
      <c r="K208" s="140"/>
      <c r="R208" s="141"/>
      <c r="T208" s="142"/>
      <c r="AA208" s="143"/>
      <c r="AT208" s="140" t="s">
        <v>146</v>
      </c>
      <c r="AU208" s="140" t="s">
        <v>94</v>
      </c>
      <c r="AV208" s="140" t="s">
        <v>18</v>
      </c>
      <c r="AW208" s="140" t="s">
        <v>104</v>
      </c>
      <c r="AX208" s="140" t="s">
        <v>69</v>
      </c>
      <c r="AY208" s="140" t="s">
        <v>140</v>
      </c>
    </row>
    <row r="209" spans="2:64" s="6" customFormat="1" ht="18.75" customHeight="1" x14ac:dyDescent="0.3">
      <c r="B209" s="120"/>
      <c r="C209" s="156"/>
      <c r="E209" s="121"/>
      <c r="F209" s="193" t="s">
        <v>866</v>
      </c>
      <c r="G209" s="194"/>
      <c r="H209" s="194"/>
      <c r="I209" s="194"/>
      <c r="K209" s="122">
        <v>33.475000000000001</v>
      </c>
      <c r="R209" s="123"/>
      <c r="T209" s="124"/>
      <c r="AA209" s="125"/>
      <c r="AT209" s="121" t="s">
        <v>146</v>
      </c>
      <c r="AU209" s="121" t="s">
        <v>94</v>
      </c>
      <c r="AV209" s="121" t="s">
        <v>94</v>
      </c>
      <c r="AW209" s="121" t="s">
        <v>104</v>
      </c>
      <c r="AX209" s="121" t="s">
        <v>69</v>
      </c>
      <c r="AY209" s="121" t="s">
        <v>140</v>
      </c>
    </row>
    <row r="210" spans="2:64" s="6" customFormat="1" ht="18.75" customHeight="1" x14ac:dyDescent="0.3">
      <c r="B210" s="126"/>
      <c r="C210" s="156"/>
      <c r="E210" s="127"/>
      <c r="F210" s="198" t="s">
        <v>147</v>
      </c>
      <c r="G210" s="199"/>
      <c r="H210" s="199"/>
      <c r="I210" s="199"/>
      <c r="K210" s="128">
        <v>33.475000000000001</v>
      </c>
      <c r="R210" s="129"/>
      <c r="T210" s="130"/>
      <c r="AA210" s="131"/>
      <c r="AT210" s="127" t="s">
        <v>146</v>
      </c>
      <c r="AU210" s="127" t="s">
        <v>94</v>
      </c>
      <c r="AV210" s="127" t="s">
        <v>145</v>
      </c>
      <c r="AW210" s="127" t="s">
        <v>104</v>
      </c>
      <c r="AX210" s="127" t="s">
        <v>18</v>
      </c>
      <c r="AY210" s="127" t="s">
        <v>140</v>
      </c>
    </row>
    <row r="211" spans="2:64" s="6" customFormat="1" ht="27" customHeight="1" x14ac:dyDescent="0.3">
      <c r="B211" s="19"/>
      <c r="C211" s="154" t="s">
        <v>228</v>
      </c>
      <c r="D211" s="112" t="s">
        <v>141</v>
      </c>
      <c r="E211" s="113" t="s">
        <v>471</v>
      </c>
      <c r="F211" s="197" t="s">
        <v>472</v>
      </c>
      <c r="G211" s="196"/>
      <c r="H211" s="196"/>
      <c r="I211" s="196"/>
      <c r="J211" s="114" t="s">
        <v>214</v>
      </c>
      <c r="K211" s="115">
        <v>12</v>
      </c>
      <c r="L211" s="195"/>
      <c r="M211" s="196"/>
      <c r="N211" s="195">
        <f>ROUND($L$211*$K$211,2)</f>
        <v>0</v>
      </c>
      <c r="O211" s="196"/>
      <c r="P211" s="196"/>
      <c r="Q211" s="196"/>
      <c r="R211" s="20"/>
      <c r="T211" s="116"/>
      <c r="U211" s="25" t="s">
        <v>34</v>
      </c>
      <c r="V211" s="117">
        <v>0</v>
      </c>
      <c r="W211" s="117">
        <f>$V$211*$K$211</f>
        <v>0</v>
      </c>
      <c r="X211" s="117">
        <v>0</v>
      </c>
      <c r="Y211" s="117">
        <f>$X$211*$K$211</f>
        <v>0</v>
      </c>
      <c r="Z211" s="117">
        <v>0</v>
      </c>
      <c r="AA211" s="118">
        <f>$Z$211*$K$211</f>
        <v>0</v>
      </c>
      <c r="AR211" s="6" t="s">
        <v>145</v>
      </c>
      <c r="AT211" s="6" t="s">
        <v>141</v>
      </c>
      <c r="AU211" s="6" t="s">
        <v>94</v>
      </c>
      <c r="AY211" s="6" t="s">
        <v>140</v>
      </c>
      <c r="BE211" s="119">
        <f>IF($U$211="základní",$N$211,0)</f>
        <v>0</v>
      </c>
      <c r="BF211" s="119">
        <f>IF($U$211="snížená",$N$211,0)</f>
        <v>0</v>
      </c>
      <c r="BG211" s="119">
        <f>IF($U$211="zákl. přenesená",$N$211,0)</f>
        <v>0</v>
      </c>
      <c r="BH211" s="119">
        <f>IF($U$211="sníž. přenesená",$N$211,0)</f>
        <v>0</v>
      </c>
      <c r="BI211" s="119">
        <f>IF($U$211="nulová",$N$211,0)</f>
        <v>0</v>
      </c>
      <c r="BJ211" s="6" t="s">
        <v>18</v>
      </c>
      <c r="BK211" s="119">
        <f>ROUND($L$211*$K$211,2)</f>
        <v>0</v>
      </c>
      <c r="BL211" s="6" t="s">
        <v>145</v>
      </c>
    </row>
    <row r="212" spans="2:64" s="6" customFormat="1" ht="18.75" customHeight="1" x14ac:dyDescent="0.3">
      <c r="B212" s="120"/>
      <c r="C212" s="156"/>
      <c r="E212" s="121"/>
      <c r="F212" s="193" t="s">
        <v>473</v>
      </c>
      <c r="G212" s="194"/>
      <c r="H212" s="194"/>
      <c r="I212" s="194"/>
      <c r="K212" s="122">
        <v>12</v>
      </c>
      <c r="R212" s="123"/>
      <c r="T212" s="124"/>
      <c r="AA212" s="125"/>
      <c r="AT212" s="121" t="s">
        <v>146</v>
      </c>
      <c r="AU212" s="121" t="s">
        <v>94</v>
      </c>
      <c r="AV212" s="121" t="s">
        <v>94</v>
      </c>
      <c r="AW212" s="121" t="s">
        <v>104</v>
      </c>
      <c r="AX212" s="121" t="s">
        <v>69</v>
      </c>
      <c r="AY212" s="121" t="s">
        <v>140</v>
      </c>
    </row>
    <row r="213" spans="2:64" s="6" customFormat="1" ht="18.75" customHeight="1" x14ac:dyDescent="0.3">
      <c r="B213" s="126"/>
      <c r="C213" s="156"/>
      <c r="E213" s="127"/>
      <c r="F213" s="198" t="s">
        <v>147</v>
      </c>
      <c r="G213" s="199"/>
      <c r="H213" s="199"/>
      <c r="I213" s="199"/>
      <c r="K213" s="128">
        <v>12</v>
      </c>
      <c r="R213" s="129"/>
      <c r="T213" s="130"/>
      <c r="AA213" s="131"/>
      <c r="AT213" s="127" t="s">
        <v>146</v>
      </c>
      <c r="AU213" s="127" t="s">
        <v>94</v>
      </c>
      <c r="AV213" s="127" t="s">
        <v>145</v>
      </c>
      <c r="AW213" s="127" t="s">
        <v>104</v>
      </c>
      <c r="AX213" s="127" t="s">
        <v>18</v>
      </c>
      <c r="AY213" s="127" t="s">
        <v>140</v>
      </c>
    </row>
    <row r="214" spans="2:64" s="6" customFormat="1" ht="15.75" customHeight="1" x14ac:dyDescent="0.3">
      <c r="B214" s="19"/>
      <c r="C214" s="157" t="s">
        <v>231</v>
      </c>
      <c r="D214" s="132" t="s">
        <v>256</v>
      </c>
      <c r="E214" s="133" t="s">
        <v>474</v>
      </c>
      <c r="F214" s="206" t="s">
        <v>475</v>
      </c>
      <c r="G214" s="207"/>
      <c r="H214" s="207"/>
      <c r="I214" s="207"/>
      <c r="J214" s="134" t="s">
        <v>177</v>
      </c>
      <c r="K214" s="135">
        <v>6.18</v>
      </c>
      <c r="L214" s="200"/>
      <c r="M214" s="207"/>
      <c r="N214" s="200">
        <f>ROUND($L$214*$K$214,2)</f>
        <v>0</v>
      </c>
      <c r="O214" s="196"/>
      <c r="P214" s="196"/>
      <c r="Q214" s="196"/>
      <c r="R214" s="20"/>
      <c r="T214" s="116"/>
      <c r="U214" s="25" t="s">
        <v>34</v>
      </c>
      <c r="V214" s="117">
        <v>0</v>
      </c>
      <c r="W214" s="117">
        <f>$V$214*$K$214</f>
        <v>0</v>
      </c>
      <c r="X214" s="117">
        <v>0</v>
      </c>
      <c r="Y214" s="117">
        <f>$X$214*$K$214</f>
        <v>0</v>
      </c>
      <c r="Z214" s="117">
        <v>0</v>
      </c>
      <c r="AA214" s="118">
        <f>$Z$214*$K$214</f>
        <v>0</v>
      </c>
      <c r="AR214" s="6" t="s">
        <v>168</v>
      </c>
      <c r="AT214" s="6" t="s">
        <v>256</v>
      </c>
      <c r="AU214" s="6" t="s">
        <v>94</v>
      </c>
      <c r="AY214" s="6" t="s">
        <v>140</v>
      </c>
      <c r="BE214" s="119">
        <f>IF($U$214="základní",$N$214,0)</f>
        <v>0</v>
      </c>
      <c r="BF214" s="119">
        <f>IF($U$214="snížená",$N$214,0)</f>
        <v>0</v>
      </c>
      <c r="BG214" s="119">
        <f>IF($U$214="zákl. přenesená",$N$214,0)</f>
        <v>0</v>
      </c>
      <c r="BH214" s="119">
        <f>IF($U$214="sníž. přenesená",$N$214,0)</f>
        <v>0</v>
      </c>
      <c r="BI214" s="119">
        <f>IF($U$214="nulová",$N$214,0)</f>
        <v>0</v>
      </c>
      <c r="BJ214" s="6" t="s">
        <v>18</v>
      </c>
      <c r="BK214" s="119">
        <f>ROUND($L$214*$K$214,2)</f>
        <v>0</v>
      </c>
      <c r="BL214" s="6" t="s">
        <v>145</v>
      </c>
    </row>
    <row r="215" spans="2:64" s="6" customFormat="1" ht="18.75" customHeight="1" x14ac:dyDescent="0.3">
      <c r="B215" s="139"/>
      <c r="C215" s="156"/>
      <c r="E215" s="140"/>
      <c r="F215" s="239" t="s">
        <v>462</v>
      </c>
      <c r="G215" s="240"/>
      <c r="H215" s="240"/>
      <c r="I215" s="240"/>
      <c r="K215" s="140"/>
      <c r="R215" s="141"/>
      <c r="T215" s="142"/>
      <c r="AA215" s="143"/>
      <c r="AT215" s="140" t="s">
        <v>146</v>
      </c>
      <c r="AU215" s="140" t="s">
        <v>94</v>
      </c>
      <c r="AV215" s="140" t="s">
        <v>18</v>
      </c>
      <c r="AW215" s="140" t="s">
        <v>104</v>
      </c>
      <c r="AX215" s="140" t="s">
        <v>69</v>
      </c>
      <c r="AY215" s="140" t="s">
        <v>140</v>
      </c>
    </row>
    <row r="216" spans="2:64" s="6" customFormat="1" ht="18.75" customHeight="1" x14ac:dyDescent="0.3">
      <c r="B216" s="120"/>
      <c r="C216" s="156"/>
      <c r="E216" s="121"/>
      <c r="F216" s="193" t="s">
        <v>476</v>
      </c>
      <c r="G216" s="194"/>
      <c r="H216" s="194"/>
      <c r="I216" s="194"/>
      <c r="K216" s="122">
        <v>6.18</v>
      </c>
      <c r="R216" s="123"/>
      <c r="T216" s="124"/>
      <c r="AA216" s="125"/>
      <c r="AT216" s="121" t="s">
        <v>146</v>
      </c>
      <c r="AU216" s="121" t="s">
        <v>94</v>
      </c>
      <c r="AV216" s="121" t="s">
        <v>94</v>
      </c>
      <c r="AW216" s="121" t="s">
        <v>104</v>
      </c>
      <c r="AX216" s="121" t="s">
        <v>69</v>
      </c>
      <c r="AY216" s="121" t="s">
        <v>140</v>
      </c>
    </row>
    <row r="217" spans="2:64" s="6" customFormat="1" ht="18.75" customHeight="1" x14ac:dyDescent="0.3">
      <c r="B217" s="126"/>
      <c r="C217" s="156"/>
      <c r="E217" s="127"/>
      <c r="F217" s="198" t="s">
        <v>147</v>
      </c>
      <c r="G217" s="199"/>
      <c r="H217" s="199"/>
      <c r="I217" s="199"/>
      <c r="K217" s="128">
        <v>6.18</v>
      </c>
      <c r="R217" s="129"/>
      <c r="T217" s="130"/>
      <c r="AA217" s="131"/>
      <c r="AT217" s="127" t="s">
        <v>146</v>
      </c>
      <c r="AU217" s="127" t="s">
        <v>94</v>
      </c>
      <c r="AV217" s="127" t="s">
        <v>145</v>
      </c>
      <c r="AW217" s="127" t="s">
        <v>104</v>
      </c>
      <c r="AX217" s="127" t="s">
        <v>18</v>
      </c>
      <c r="AY217" s="127" t="s">
        <v>140</v>
      </c>
    </row>
    <row r="218" spans="2:64" s="6" customFormat="1" ht="15.75" customHeight="1" x14ac:dyDescent="0.3">
      <c r="B218" s="19"/>
      <c r="C218" s="157" t="s">
        <v>234</v>
      </c>
      <c r="D218" s="132" t="s">
        <v>256</v>
      </c>
      <c r="E218" s="133" t="s">
        <v>477</v>
      </c>
      <c r="F218" s="206" t="s">
        <v>478</v>
      </c>
      <c r="G218" s="207"/>
      <c r="H218" s="207"/>
      <c r="I218" s="207"/>
      <c r="J218" s="134" t="s">
        <v>479</v>
      </c>
      <c r="K218" s="135">
        <v>1</v>
      </c>
      <c r="L218" s="200"/>
      <c r="M218" s="207"/>
      <c r="N218" s="200">
        <f>ROUND($L$218*$K$218,2)</f>
        <v>0</v>
      </c>
      <c r="O218" s="196"/>
      <c r="P218" s="196"/>
      <c r="Q218" s="196"/>
      <c r="R218" s="20"/>
      <c r="T218" s="116"/>
      <c r="U218" s="25" t="s">
        <v>34</v>
      </c>
      <c r="V218" s="117">
        <v>0</v>
      </c>
      <c r="W218" s="117">
        <f>$V$218*$K$218</f>
        <v>0</v>
      </c>
      <c r="X218" s="117">
        <v>0</v>
      </c>
      <c r="Y218" s="117">
        <f>$X$218*$K$218</f>
        <v>0</v>
      </c>
      <c r="Z218" s="117">
        <v>0</v>
      </c>
      <c r="AA218" s="118">
        <f>$Z$218*$K$218</f>
        <v>0</v>
      </c>
      <c r="AR218" s="6" t="s">
        <v>168</v>
      </c>
      <c r="AT218" s="6" t="s">
        <v>256</v>
      </c>
      <c r="AU218" s="6" t="s">
        <v>94</v>
      </c>
      <c r="AY218" s="6" t="s">
        <v>140</v>
      </c>
      <c r="BE218" s="119">
        <f>IF($U$218="základní",$N$218,0)</f>
        <v>0</v>
      </c>
      <c r="BF218" s="119">
        <f>IF($U$218="snížená",$N$218,0)</f>
        <v>0</v>
      </c>
      <c r="BG218" s="119">
        <f>IF($U$218="zákl. přenesená",$N$218,0)</f>
        <v>0</v>
      </c>
      <c r="BH218" s="119">
        <f>IF($U$218="sníž. přenesená",$N$218,0)</f>
        <v>0</v>
      </c>
      <c r="BI218" s="119">
        <f>IF($U$218="nulová",$N$218,0)</f>
        <v>0</v>
      </c>
      <c r="BJ218" s="6" t="s">
        <v>18</v>
      </c>
      <c r="BK218" s="119">
        <f>ROUND($L$218*$K$218,2)</f>
        <v>0</v>
      </c>
      <c r="BL218" s="6" t="s">
        <v>145</v>
      </c>
    </row>
    <row r="219" spans="2:64" s="6" customFormat="1" ht="15.75" customHeight="1" x14ac:dyDescent="0.3">
      <c r="B219" s="19"/>
      <c r="C219" s="157" t="s">
        <v>237</v>
      </c>
      <c r="D219" s="132" t="s">
        <v>256</v>
      </c>
      <c r="E219" s="133" t="s">
        <v>480</v>
      </c>
      <c r="F219" s="206" t="s">
        <v>481</v>
      </c>
      <c r="G219" s="207"/>
      <c r="H219" s="207"/>
      <c r="I219" s="207"/>
      <c r="J219" s="134" t="s">
        <v>177</v>
      </c>
      <c r="K219" s="135">
        <v>156</v>
      </c>
      <c r="L219" s="200"/>
      <c r="M219" s="207"/>
      <c r="N219" s="200">
        <f>ROUND($L$219*$K$219,2)</f>
        <v>0</v>
      </c>
      <c r="O219" s="196"/>
      <c r="P219" s="196"/>
      <c r="Q219" s="196"/>
      <c r="R219" s="20"/>
      <c r="T219" s="116"/>
      <c r="U219" s="25" t="s">
        <v>34</v>
      </c>
      <c r="V219" s="117">
        <v>0</v>
      </c>
      <c r="W219" s="117">
        <f>$V$219*$K$219</f>
        <v>0</v>
      </c>
      <c r="X219" s="117">
        <v>0</v>
      </c>
      <c r="Y219" s="117">
        <f>$X$219*$K$219</f>
        <v>0</v>
      </c>
      <c r="Z219" s="117">
        <v>0</v>
      </c>
      <c r="AA219" s="118">
        <f>$Z$219*$K$219</f>
        <v>0</v>
      </c>
      <c r="AR219" s="6" t="s">
        <v>168</v>
      </c>
      <c r="AT219" s="6" t="s">
        <v>256</v>
      </c>
      <c r="AU219" s="6" t="s">
        <v>94</v>
      </c>
      <c r="AY219" s="6" t="s">
        <v>140</v>
      </c>
      <c r="BE219" s="119">
        <f>IF($U$219="základní",$N$219,0)</f>
        <v>0</v>
      </c>
      <c r="BF219" s="119">
        <f>IF($U$219="snížená",$N$219,0)</f>
        <v>0</v>
      </c>
      <c r="BG219" s="119">
        <f>IF($U$219="zákl. přenesená",$N$219,0)</f>
        <v>0</v>
      </c>
      <c r="BH219" s="119">
        <f>IF($U$219="sníž. přenesená",$N$219,0)</f>
        <v>0</v>
      </c>
      <c r="BI219" s="119">
        <f>IF($U$219="nulová",$N$219,0)</f>
        <v>0</v>
      </c>
      <c r="BJ219" s="6" t="s">
        <v>18</v>
      </c>
      <c r="BK219" s="119">
        <f>ROUND($L$219*$K$219,2)</f>
        <v>0</v>
      </c>
      <c r="BL219" s="6" t="s">
        <v>145</v>
      </c>
    </row>
    <row r="220" spans="2:64" s="6" customFormat="1" ht="32.25" customHeight="1" x14ac:dyDescent="0.3">
      <c r="B220" s="139"/>
      <c r="C220" s="156"/>
      <c r="E220" s="140"/>
      <c r="F220" s="239" t="s">
        <v>431</v>
      </c>
      <c r="G220" s="240"/>
      <c r="H220" s="240"/>
      <c r="I220" s="240"/>
      <c r="K220" s="140"/>
      <c r="R220" s="141"/>
      <c r="T220" s="142"/>
      <c r="AA220" s="143"/>
      <c r="AT220" s="140" t="s">
        <v>146</v>
      </c>
      <c r="AU220" s="140" t="s">
        <v>94</v>
      </c>
      <c r="AV220" s="140" t="s">
        <v>18</v>
      </c>
      <c r="AW220" s="140" t="s">
        <v>104</v>
      </c>
      <c r="AX220" s="140" t="s">
        <v>69</v>
      </c>
      <c r="AY220" s="140" t="s">
        <v>140</v>
      </c>
    </row>
    <row r="221" spans="2:64" s="6" customFormat="1" ht="32.25" customHeight="1" x14ac:dyDescent="0.3">
      <c r="B221" s="120"/>
      <c r="C221" s="156"/>
      <c r="E221" s="121"/>
      <c r="F221" s="193" t="s">
        <v>871</v>
      </c>
      <c r="G221" s="194"/>
      <c r="H221" s="194"/>
      <c r="I221" s="194"/>
      <c r="K221" s="122">
        <v>156</v>
      </c>
      <c r="R221" s="123"/>
      <c r="T221" s="124"/>
      <c r="AA221" s="125"/>
      <c r="AT221" s="121" t="s">
        <v>146</v>
      </c>
      <c r="AU221" s="121" t="s">
        <v>94</v>
      </c>
      <c r="AV221" s="121" t="s">
        <v>94</v>
      </c>
      <c r="AW221" s="121" t="s">
        <v>104</v>
      </c>
      <c r="AX221" s="121" t="s">
        <v>69</v>
      </c>
      <c r="AY221" s="121" t="s">
        <v>140</v>
      </c>
    </row>
    <row r="222" spans="2:64" s="6" customFormat="1" ht="18.75" customHeight="1" x14ac:dyDescent="0.3">
      <c r="B222" s="126"/>
      <c r="C222" s="156"/>
      <c r="E222" s="127"/>
      <c r="F222" s="198" t="s">
        <v>147</v>
      </c>
      <c r="G222" s="199"/>
      <c r="H222" s="199"/>
      <c r="I222" s="199"/>
      <c r="K222" s="128">
        <v>156</v>
      </c>
      <c r="R222" s="129"/>
      <c r="T222" s="130"/>
      <c r="AA222" s="131"/>
      <c r="AT222" s="127" t="s">
        <v>146</v>
      </c>
      <c r="AU222" s="127" t="s">
        <v>94</v>
      </c>
      <c r="AV222" s="127" t="s">
        <v>145</v>
      </c>
      <c r="AW222" s="127" t="s">
        <v>104</v>
      </c>
      <c r="AX222" s="127" t="s">
        <v>18</v>
      </c>
      <c r="AY222" s="127" t="s">
        <v>140</v>
      </c>
    </row>
    <row r="223" spans="2:64" s="6" customFormat="1" ht="39" customHeight="1" x14ac:dyDescent="0.3">
      <c r="B223" s="19"/>
      <c r="C223" s="154" t="s">
        <v>240</v>
      </c>
      <c r="D223" s="112" t="s">
        <v>141</v>
      </c>
      <c r="E223" s="113" t="s">
        <v>482</v>
      </c>
      <c r="F223" s="197" t="s">
        <v>483</v>
      </c>
      <c r="G223" s="196"/>
      <c r="H223" s="196"/>
      <c r="I223" s="196"/>
      <c r="J223" s="114" t="s">
        <v>214</v>
      </c>
      <c r="K223" s="115">
        <v>74</v>
      </c>
      <c r="L223" s="195"/>
      <c r="M223" s="196"/>
      <c r="N223" s="195">
        <f>ROUND($L$223*$K$223,2)</f>
        <v>0</v>
      </c>
      <c r="O223" s="196"/>
      <c r="P223" s="196"/>
      <c r="Q223" s="196"/>
      <c r="R223" s="20"/>
      <c r="T223" s="116"/>
      <c r="U223" s="25" t="s">
        <v>34</v>
      </c>
      <c r="V223" s="117">
        <v>0</v>
      </c>
      <c r="W223" s="117">
        <f>$V$223*$K$223</f>
        <v>0</v>
      </c>
      <c r="X223" s="117">
        <v>0</v>
      </c>
      <c r="Y223" s="117">
        <f>$X$223*$K$223</f>
        <v>0</v>
      </c>
      <c r="Z223" s="117">
        <v>0</v>
      </c>
      <c r="AA223" s="118">
        <f>$Z$223*$K$223</f>
        <v>0</v>
      </c>
      <c r="AR223" s="6" t="s">
        <v>145</v>
      </c>
      <c r="AT223" s="6" t="s">
        <v>141</v>
      </c>
      <c r="AU223" s="6" t="s">
        <v>94</v>
      </c>
      <c r="AY223" s="6" t="s">
        <v>140</v>
      </c>
      <c r="BE223" s="119">
        <f>IF($U$223="základní",$N$223,0)</f>
        <v>0</v>
      </c>
      <c r="BF223" s="119">
        <f>IF($U$223="snížená",$N$223,0)</f>
        <v>0</v>
      </c>
      <c r="BG223" s="119">
        <f>IF($U$223="zákl. přenesená",$N$223,0)</f>
        <v>0</v>
      </c>
      <c r="BH223" s="119">
        <f>IF($U$223="sníž. přenesená",$N$223,0)</f>
        <v>0</v>
      </c>
      <c r="BI223" s="119">
        <f>IF($U$223="nulová",$N$223,0)</f>
        <v>0</v>
      </c>
      <c r="BJ223" s="6" t="s">
        <v>18</v>
      </c>
      <c r="BK223" s="119">
        <f>ROUND($L$223*$K$223,2)</f>
        <v>0</v>
      </c>
      <c r="BL223" s="6" t="s">
        <v>145</v>
      </c>
    </row>
    <row r="224" spans="2:64" s="6" customFormat="1" ht="18.75" customHeight="1" x14ac:dyDescent="0.3">
      <c r="B224" s="120"/>
      <c r="C224" s="156"/>
      <c r="E224" s="121"/>
      <c r="F224" s="193" t="s">
        <v>867</v>
      </c>
      <c r="G224" s="194"/>
      <c r="H224" s="194"/>
      <c r="I224" s="194"/>
      <c r="K224" s="122">
        <v>74</v>
      </c>
      <c r="R224" s="123"/>
      <c r="T224" s="124"/>
      <c r="AA224" s="125"/>
      <c r="AT224" s="121" t="s">
        <v>146</v>
      </c>
      <c r="AU224" s="121" t="s">
        <v>94</v>
      </c>
      <c r="AV224" s="121" t="s">
        <v>94</v>
      </c>
      <c r="AW224" s="121" t="s">
        <v>104</v>
      </c>
      <c r="AX224" s="121" t="s">
        <v>69</v>
      </c>
      <c r="AY224" s="121" t="s">
        <v>140</v>
      </c>
    </row>
    <row r="225" spans="2:64" s="6" customFormat="1" ht="18.75" customHeight="1" x14ac:dyDescent="0.3">
      <c r="B225" s="126"/>
      <c r="C225" s="156"/>
      <c r="E225" s="127"/>
      <c r="F225" s="198" t="s">
        <v>147</v>
      </c>
      <c r="G225" s="199"/>
      <c r="H225" s="199"/>
      <c r="I225" s="199"/>
      <c r="K225" s="128">
        <v>74</v>
      </c>
      <c r="R225" s="129"/>
      <c r="T225" s="130"/>
      <c r="AA225" s="131"/>
      <c r="AT225" s="127" t="s">
        <v>146</v>
      </c>
      <c r="AU225" s="127" t="s">
        <v>94</v>
      </c>
      <c r="AV225" s="127" t="s">
        <v>145</v>
      </c>
      <c r="AW225" s="127" t="s">
        <v>104</v>
      </c>
      <c r="AX225" s="127" t="s">
        <v>18</v>
      </c>
      <c r="AY225" s="127" t="s">
        <v>140</v>
      </c>
    </row>
    <row r="226" spans="2:64" s="6" customFormat="1" ht="39" customHeight="1" x14ac:dyDescent="0.3">
      <c r="B226" s="19"/>
      <c r="C226" s="154" t="s">
        <v>243</v>
      </c>
      <c r="D226" s="112" t="s">
        <v>141</v>
      </c>
      <c r="E226" s="113" t="s">
        <v>484</v>
      </c>
      <c r="F226" s="197" t="s">
        <v>485</v>
      </c>
      <c r="G226" s="196"/>
      <c r="H226" s="196"/>
      <c r="I226" s="196"/>
      <c r="J226" s="114" t="s">
        <v>214</v>
      </c>
      <c r="K226" s="115">
        <f>K227+K228+K229</f>
        <v>156</v>
      </c>
      <c r="L226" s="195"/>
      <c r="M226" s="196"/>
      <c r="N226" s="195">
        <f>ROUND($L$226*$K$226,2)</f>
        <v>0</v>
      </c>
      <c r="O226" s="196"/>
      <c r="P226" s="196"/>
      <c r="Q226" s="196"/>
      <c r="R226" s="20"/>
      <c r="T226" s="116"/>
      <c r="U226" s="25" t="s">
        <v>34</v>
      </c>
      <c r="V226" s="117">
        <v>0</v>
      </c>
      <c r="W226" s="117">
        <f>$V$226*$K$226</f>
        <v>0</v>
      </c>
      <c r="X226" s="117">
        <v>0</v>
      </c>
      <c r="Y226" s="117">
        <f>$X$226*$K$226</f>
        <v>0</v>
      </c>
      <c r="Z226" s="117">
        <v>0</v>
      </c>
      <c r="AA226" s="118">
        <f>$Z$226*$K$226</f>
        <v>0</v>
      </c>
      <c r="AR226" s="6" t="s">
        <v>145</v>
      </c>
      <c r="AT226" s="6" t="s">
        <v>141</v>
      </c>
      <c r="AU226" s="6" t="s">
        <v>94</v>
      </c>
      <c r="AY226" s="6" t="s">
        <v>140</v>
      </c>
      <c r="BE226" s="119">
        <f>IF($U$226="základní",$N$226,0)</f>
        <v>0</v>
      </c>
      <c r="BF226" s="119">
        <f>IF($U$226="snížená",$N$226,0)</f>
        <v>0</v>
      </c>
      <c r="BG226" s="119">
        <f>IF($U$226="zákl. přenesená",$N$226,0)</f>
        <v>0</v>
      </c>
      <c r="BH226" s="119">
        <f>IF($U$226="sníž. přenesená",$N$226,0)</f>
        <v>0</v>
      </c>
      <c r="BI226" s="119">
        <f>IF($U$226="nulová",$N$226,0)</f>
        <v>0</v>
      </c>
      <c r="BJ226" s="6" t="s">
        <v>18</v>
      </c>
      <c r="BK226" s="119">
        <f>ROUND($L$226*$K$226,2)</f>
        <v>0</v>
      </c>
      <c r="BL226" s="6" t="s">
        <v>145</v>
      </c>
    </row>
    <row r="227" spans="2:64" s="6" customFormat="1" ht="18.75" customHeight="1" x14ac:dyDescent="0.3">
      <c r="B227" s="120"/>
      <c r="C227" s="156"/>
      <c r="E227" s="121"/>
      <c r="F227" s="193" t="s">
        <v>872</v>
      </c>
      <c r="G227" s="194"/>
      <c r="H227" s="194"/>
      <c r="I227" s="194"/>
      <c r="K227" s="122">
        <v>45</v>
      </c>
      <c r="R227" s="123"/>
      <c r="T227" s="124"/>
      <c r="AA227" s="125"/>
      <c r="AT227" s="121" t="s">
        <v>146</v>
      </c>
      <c r="AU227" s="121" t="s">
        <v>94</v>
      </c>
      <c r="AV227" s="121" t="s">
        <v>94</v>
      </c>
      <c r="AW227" s="121" t="s">
        <v>104</v>
      </c>
      <c r="AX227" s="121" t="s">
        <v>69</v>
      </c>
      <c r="AY227" s="121" t="s">
        <v>140</v>
      </c>
    </row>
    <row r="228" spans="2:64" s="6" customFormat="1" ht="18.75" customHeight="1" x14ac:dyDescent="0.3">
      <c r="B228" s="120"/>
      <c r="C228" s="156"/>
      <c r="E228" s="121"/>
      <c r="F228" s="193" t="s">
        <v>873</v>
      </c>
      <c r="G228" s="194"/>
      <c r="H228" s="194"/>
      <c r="I228" s="194"/>
      <c r="K228" s="122">
        <v>86</v>
      </c>
      <c r="R228" s="123"/>
      <c r="T228" s="124"/>
      <c r="AA228" s="125"/>
      <c r="AT228" s="121" t="s">
        <v>146</v>
      </c>
      <c r="AU228" s="121" t="s">
        <v>94</v>
      </c>
      <c r="AV228" s="121" t="s">
        <v>94</v>
      </c>
      <c r="AW228" s="121" t="s">
        <v>104</v>
      </c>
      <c r="AX228" s="121" t="s">
        <v>69</v>
      </c>
      <c r="AY228" s="121" t="s">
        <v>140</v>
      </c>
    </row>
    <row r="229" spans="2:64" s="6" customFormat="1" ht="18.75" customHeight="1" x14ac:dyDescent="0.3">
      <c r="B229" s="120"/>
      <c r="C229" s="156"/>
      <c r="E229" s="121"/>
      <c r="F229" s="193" t="s">
        <v>486</v>
      </c>
      <c r="G229" s="194"/>
      <c r="H229" s="194"/>
      <c r="I229" s="194"/>
      <c r="K229" s="122">
        <v>25</v>
      </c>
      <c r="R229" s="123"/>
      <c r="T229" s="124"/>
      <c r="AA229" s="125"/>
      <c r="AT229" s="121" t="s">
        <v>146</v>
      </c>
      <c r="AU229" s="121" t="s">
        <v>94</v>
      </c>
      <c r="AV229" s="121" t="s">
        <v>94</v>
      </c>
      <c r="AW229" s="121" t="s">
        <v>104</v>
      </c>
      <c r="AX229" s="121" t="s">
        <v>69</v>
      </c>
      <c r="AY229" s="121" t="s">
        <v>140</v>
      </c>
    </row>
    <row r="230" spans="2:64" s="6" customFormat="1" ht="18.75" customHeight="1" x14ac:dyDescent="0.3">
      <c r="B230" s="126"/>
      <c r="C230" s="156"/>
      <c r="E230" s="127"/>
      <c r="F230" s="198" t="s">
        <v>147</v>
      </c>
      <c r="G230" s="199"/>
      <c r="H230" s="199"/>
      <c r="I230" s="199"/>
      <c r="K230" s="128">
        <f>K227+K228+K229</f>
        <v>156</v>
      </c>
      <c r="R230" s="129"/>
      <c r="T230" s="130"/>
      <c r="AA230" s="131"/>
      <c r="AT230" s="127" t="s">
        <v>146</v>
      </c>
      <c r="AU230" s="127" t="s">
        <v>94</v>
      </c>
      <c r="AV230" s="127" t="s">
        <v>145</v>
      </c>
      <c r="AW230" s="127" t="s">
        <v>104</v>
      </c>
      <c r="AX230" s="127" t="s">
        <v>18</v>
      </c>
      <c r="AY230" s="127" t="s">
        <v>140</v>
      </c>
    </row>
    <row r="231" spans="2:64" s="6" customFormat="1" ht="39" customHeight="1" x14ac:dyDescent="0.3">
      <c r="B231" s="19"/>
      <c r="C231" s="154" t="s">
        <v>246</v>
      </c>
      <c r="D231" s="112" t="s">
        <v>141</v>
      </c>
      <c r="E231" s="113" t="s">
        <v>487</v>
      </c>
      <c r="F231" s="197" t="s">
        <v>488</v>
      </c>
      <c r="G231" s="196"/>
      <c r="H231" s="196"/>
      <c r="I231" s="196"/>
      <c r="J231" s="114" t="s">
        <v>214</v>
      </c>
      <c r="K231" s="115">
        <v>12</v>
      </c>
      <c r="L231" s="195"/>
      <c r="M231" s="196"/>
      <c r="N231" s="195">
        <f>ROUND($L$231*$K$231,2)</f>
        <v>0</v>
      </c>
      <c r="O231" s="196"/>
      <c r="P231" s="196"/>
      <c r="Q231" s="196"/>
      <c r="R231" s="20"/>
      <c r="T231" s="116"/>
      <c r="U231" s="25" t="s">
        <v>34</v>
      </c>
      <c r="V231" s="117">
        <v>0</v>
      </c>
      <c r="W231" s="117">
        <f>$V$231*$K$231</f>
        <v>0</v>
      </c>
      <c r="X231" s="117">
        <v>0</v>
      </c>
      <c r="Y231" s="117">
        <f>$X$231*$K$231</f>
        <v>0</v>
      </c>
      <c r="Z231" s="117">
        <v>0</v>
      </c>
      <c r="AA231" s="118">
        <f>$Z$231*$K$231</f>
        <v>0</v>
      </c>
      <c r="AR231" s="6" t="s">
        <v>145</v>
      </c>
      <c r="AT231" s="6" t="s">
        <v>141</v>
      </c>
      <c r="AU231" s="6" t="s">
        <v>94</v>
      </c>
      <c r="AY231" s="6" t="s">
        <v>140</v>
      </c>
      <c r="BE231" s="119">
        <f>IF($U$231="základní",$N$231,0)</f>
        <v>0</v>
      </c>
      <c r="BF231" s="119">
        <f>IF($U$231="snížená",$N$231,0)</f>
        <v>0</v>
      </c>
      <c r="BG231" s="119">
        <f>IF($U$231="zákl. přenesená",$N$231,0)</f>
        <v>0</v>
      </c>
      <c r="BH231" s="119">
        <f>IF($U$231="sníž. přenesená",$N$231,0)</f>
        <v>0</v>
      </c>
      <c r="BI231" s="119">
        <f>IF($U$231="nulová",$N$231,0)</f>
        <v>0</v>
      </c>
      <c r="BJ231" s="6" t="s">
        <v>18</v>
      </c>
      <c r="BK231" s="119">
        <f>ROUND($L$231*$K$231,2)</f>
        <v>0</v>
      </c>
      <c r="BL231" s="6" t="s">
        <v>145</v>
      </c>
    </row>
    <row r="232" spans="2:64" s="6" customFormat="1" ht="18.75" customHeight="1" x14ac:dyDescent="0.3">
      <c r="B232" s="120"/>
      <c r="C232" s="156"/>
      <c r="E232" s="121"/>
      <c r="F232" s="193" t="s">
        <v>489</v>
      </c>
      <c r="G232" s="194"/>
      <c r="H232" s="194"/>
      <c r="I232" s="194"/>
      <c r="K232" s="122">
        <v>12</v>
      </c>
      <c r="R232" s="123"/>
      <c r="T232" s="124"/>
      <c r="AA232" s="125"/>
      <c r="AT232" s="121" t="s">
        <v>146</v>
      </c>
      <c r="AU232" s="121" t="s">
        <v>94</v>
      </c>
      <c r="AV232" s="121" t="s">
        <v>94</v>
      </c>
      <c r="AW232" s="121" t="s">
        <v>104</v>
      </c>
      <c r="AX232" s="121" t="s">
        <v>69</v>
      </c>
      <c r="AY232" s="121" t="s">
        <v>140</v>
      </c>
    </row>
    <row r="233" spans="2:64" s="6" customFormat="1" ht="18.75" customHeight="1" x14ac:dyDescent="0.3">
      <c r="B233" s="126"/>
      <c r="C233" s="156"/>
      <c r="E233" s="127"/>
      <c r="F233" s="198" t="s">
        <v>147</v>
      </c>
      <c r="G233" s="199"/>
      <c r="H233" s="199"/>
      <c r="I233" s="199"/>
      <c r="K233" s="128">
        <v>12</v>
      </c>
      <c r="R233" s="129"/>
      <c r="T233" s="130"/>
      <c r="AA233" s="131"/>
      <c r="AT233" s="127" t="s">
        <v>146</v>
      </c>
      <c r="AU233" s="127" t="s">
        <v>94</v>
      </c>
      <c r="AV233" s="127" t="s">
        <v>145</v>
      </c>
      <c r="AW233" s="127" t="s">
        <v>104</v>
      </c>
      <c r="AX233" s="127" t="s">
        <v>18</v>
      </c>
      <c r="AY233" s="127" t="s">
        <v>140</v>
      </c>
    </row>
    <row r="234" spans="2:64" s="6" customFormat="1" ht="39" customHeight="1" x14ac:dyDescent="0.3">
      <c r="B234" s="19"/>
      <c r="C234" s="154" t="s">
        <v>249</v>
      </c>
      <c r="D234" s="112" t="s">
        <v>141</v>
      </c>
      <c r="E234" s="113" t="s">
        <v>490</v>
      </c>
      <c r="F234" s="197" t="s">
        <v>491</v>
      </c>
      <c r="G234" s="196"/>
      <c r="H234" s="196"/>
      <c r="I234" s="196"/>
      <c r="J234" s="114" t="s">
        <v>214</v>
      </c>
      <c r="K234" s="115">
        <v>55</v>
      </c>
      <c r="L234" s="195"/>
      <c r="M234" s="196"/>
      <c r="N234" s="195">
        <f>ROUND($L$234*$K$234,2)</f>
        <v>0</v>
      </c>
      <c r="O234" s="196"/>
      <c r="P234" s="196"/>
      <c r="Q234" s="196"/>
      <c r="R234" s="20"/>
      <c r="T234" s="116"/>
      <c r="U234" s="25" t="s">
        <v>34</v>
      </c>
      <c r="V234" s="117">
        <v>0.113</v>
      </c>
      <c r="W234" s="117">
        <f>$V$234*$K$234</f>
        <v>6.2149999999999999</v>
      </c>
      <c r="X234" s="117">
        <v>1.2E-4</v>
      </c>
      <c r="Y234" s="117">
        <f>$X$234*$K$234</f>
        <v>6.6E-3</v>
      </c>
      <c r="Z234" s="117">
        <v>0</v>
      </c>
      <c r="AA234" s="118">
        <f>$Z$234*$K$234</f>
        <v>0</v>
      </c>
      <c r="AR234" s="6" t="s">
        <v>145</v>
      </c>
      <c r="AT234" s="6" t="s">
        <v>141</v>
      </c>
      <c r="AU234" s="6" t="s">
        <v>94</v>
      </c>
      <c r="AY234" s="6" t="s">
        <v>140</v>
      </c>
      <c r="BE234" s="119">
        <f>IF($U$234="základní",$N$234,0)</f>
        <v>0</v>
      </c>
      <c r="BF234" s="119">
        <f>IF($U$234="snížená",$N$234,0)</f>
        <v>0</v>
      </c>
      <c r="BG234" s="119">
        <f>IF($U$234="zákl. přenesená",$N$234,0)</f>
        <v>0</v>
      </c>
      <c r="BH234" s="119">
        <f>IF($U$234="sníž. přenesená",$N$234,0)</f>
        <v>0</v>
      </c>
      <c r="BI234" s="119">
        <f>IF($U$234="nulová",$N$234,0)</f>
        <v>0</v>
      </c>
      <c r="BJ234" s="6" t="s">
        <v>18</v>
      </c>
      <c r="BK234" s="119">
        <f>ROUND($L$234*$K$234,2)</f>
        <v>0</v>
      </c>
      <c r="BL234" s="6" t="s">
        <v>145</v>
      </c>
    </row>
    <row r="235" spans="2:64" s="6" customFormat="1" ht="18.75" customHeight="1" x14ac:dyDescent="0.3">
      <c r="B235" s="120"/>
      <c r="C235" s="156"/>
      <c r="E235" s="121"/>
      <c r="F235" s="193" t="s">
        <v>874</v>
      </c>
      <c r="G235" s="194"/>
      <c r="H235" s="194"/>
      <c r="I235" s="194"/>
      <c r="K235" s="122">
        <v>55</v>
      </c>
      <c r="R235" s="123"/>
      <c r="T235" s="124"/>
      <c r="AA235" s="125"/>
      <c r="AT235" s="121" t="s">
        <v>146</v>
      </c>
      <c r="AU235" s="121" t="s">
        <v>94</v>
      </c>
      <c r="AV235" s="121" t="s">
        <v>94</v>
      </c>
      <c r="AW235" s="121" t="s">
        <v>104</v>
      </c>
      <c r="AX235" s="121" t="s">
        <v>69</v>
      </c>
      <c r="AY235" s="121" t="s">
        <v>140</v>
      </c>
    </row>
    <row r="236" spans="2:64" s="6" customFormat="1" ht="18.75" customHeight="1" x14ac:dyDescent="0.3">
      <c r="B236" s="126"/>
      <c r="C236" s="156"/>
      <c r="E236" s="127"/>
      <c r="F236" s="198" t="s">
        <v>147</v>
      </c>
      <c r="G236" s="199"/>
      <c r="H236" s="199"/>
      <c r="I236" s="199"/>
      <c r="K236" s="128">
        <v>55</v>
      </c>
      <c r="R236" s="129"/>
      <c r="T236" s="130"/>
      <c r="AA236" s="131"/>
      <c r="AT236" s="127" t="s">
        <v>146</v>
      </c>
      <c r="AU236" s="127" t="s">
        <v>94</v>
      </c>
      <c r="AV236" s="127" t="s">
        <v>145</v>
      </c>
      <c r="AW236" s="127" t="s">
        <v>104</v>
      </c>
      <c r="AX236" s="127" t="s">
        <v>18</v>
      </c>
      <c r="AY236" s="127" t="s">
        <v>140</v>
      </c>
    </row>
    <row r="237" spans="2:64" s="6" customFormat="1" ht="39" customHeight="1" x14ac:dyDescent="0.3">
      <c r="B237" s="19"/>
      <c r="C237" s="154" t="s">
        <v>252</v>
      </c>
      <c r="D237" s="112" t="s">
        <v>141</v>
      </c>
      <c r="E237" s="113" t="s">
        <v>492</v>
      </c>
      <c r="F237" s="197" t="s">
        <v>493</v>
      </c>
      <c r="G237" s="196"/>
      <c r="H237" s="196"/>
      <c r="I237" s="196"/>
      <c r="J237" s="114" t="s">
        <v>214</v>
      </c>
      <c r="K237" s="115">
        <v>115</v>
      </c>
      <c r="L237" s="195"/>
      <c r="M237" s="196"/>
      <c r="N237" s="195">
        <f>ROUND($L$237*$K$237,2)</f>
        <v>0</v>
      </c>
      <c r="O237" s="196"/>
      <c r="P237" s="196"/>
      <c r="Q237" s="196"/>
      <c r="R237" s="20"/>
      <c r="T237" s="116"/>
      <c r="U237" s="25" t="s">
        <v>34</v>
      </c>
      <c r="V237" s="117">
        <v>0</v>
      </c>
      <c r="W237" s="117">
        <f>$V$237*$K$237</f>
        <v>0</v>
      </c>
      <c r="X237" s="117">
        <v>0</v>
      </c>
      <c r="Y237" s="117">
        <f>$X$237*$K$237</f>
        <v>0</v>
      </c>
      <c r="Z237" s="117">
        <v>0</v>
      </c>
      <c r="AA237" s="118">
        <f>$Z$237*$K$237</f>
        <v>0</v>
      </c>
      <c r="AR237" s="6" t="s">
        <v>145</v>
      </c>
      <c r="AT237" s="6" t="s">
        <v>141</v>
      </c>
      <c r="AU237" s="6" t="s">
        <v>94</v>
      </c>
      <c r="AY237" s="6" t="s">
        <v>140</v>
      </c>
      <c r="BE237" s="119">
        <f>IF($U$237="základní",$N$237,0)</f>
        <v>0</v>
      </c>
      <c r="BF237" s="119">
        <f>IF($U$237="snížená",$N$237,0)</f>
        <v>0</v>
      </c>
      <c r="BG237" s="119">
        <f>IF($U$237="zákl. přenesená",$N$237,0)</f>
        <v>0</v>
      </c>
      <c r="BH237" s="119">
        <f>IF($U$237="sníž. přenesená",$N$237,0)</f>
        <v>0</v>
      </c>
      <c r="BI237" s="119">
        <f>IF($U$237="nulová",$N$237,0)</f>
        <v>0</v>
      </c>
      <c r="BJ237" s="6" t="s">
        <v>18</v>
      </c>
      <c r="BK237" s="119">
        <f>ROUND($L$237*$K$237,2)</f>
        <v>0</v>
      </c>
      <c r="BL237" s="6" t="s">
        <v>145</v>
      </c>
    </row>
    <row r="238" spans="2:64" s="6" customFormat="1" ht="18.75" customHeight="1" x14ac:dyDescent="0.3">
      <c r="B238" s="120"/>
      <c r="C238" s="156"/>
      <c r="E238" s="121"/>
      <c r="F238" s="193" t="s">
        <v>796</v>
      </c>
      <c r="G238" s="194"/>
      <c r="H238" s="194"/>
      <c r="I238" s="194"/>
      <c r="K238" s="122">
        <v>115</v>
      </c>
      <c r="R238" s="123"/>
      <c r="T238" s="124"/>
      <c r="AA238" s="125"/>
      <c r="AT238" s="121" t="s">
        <v>146</v>
      </c>
      <c r="AU238" s="121" t="s">
        <v>94</v>
      </c>
      <c r="AV238" s="121" t="s">
        <v>94</v>
      </c>
      <c r="AW238" s="121" t="s">
        <v>104</v>
      </c>
      <c r="AX238" s="121" t="s">
        <v>69</v>
      </c>
      <c r="AY238" s="121" t="s">
        <v>140</v>
      </c>
    </row>
    <row r="239" spans="2:64" s="6" customFormat="1" ht="18.75" customHeight="1" x14ac:dyDescent="0.3">
      <c r="B239" s="126"/>
      <c r="C239" s="156"/>
      <c r="E239" s="127"/>
      <c r="F239" s="198" t="s">
        <v>147</v>
      </c>
      <c r="G239" s="199"/>
      <c r="H239" s="199"/>
      <c r="I239" s="199"/>
      <c r="K239" s="128">
        <v>115</v>
      </c>
      <c r="R239" s="129"/>
      <c r="T239" s="130"/>
      <c r="AA239" s="131"/>
      <c r="AT239" s="127" t="s">
        <v>146</v>
      </c>
      <c r="AU239" s="127" t="s">
        <v>94</v>
      </c>
      <c r="AV239" s="127" t="s">
        <v>145</v>
      </c>
      <c r="AW239" s="127" t="s">
        <v>104</v>
      </c>
      <c r="AX239" s="127" t="s">
        <v>18</v>
      </c>
      <c r="AY239" s="127" t="s">
        <v>140</v>
      </c>
    </row>
    <row r="240" spans="2:64" s="6" customFormat="1" ht="39" customHeight="1" x14ac:dyDescent="0.3">
      <c r="B240" s="19"/>
      <c r="C240" s="154" t="s">
        <v>255</v>
      </c>
      <c r="D240" s="112" t="s">
        <v>141</v>
      </c>
      <c r="E240" s="113" t="s">
        <v>494</v>
      </c>
      <c r="F240" s="197" t="s">
        <v>495</v>
      </c>
      <c r="G240" s="196"/>
      <c r="H240" s="196"/>
      <c r="I240" s="196"/>
      <c r="J240" s="114" t="s">
        <v>214</v>
      </c>
      <c r="K240" s="115">
        <v>115</v>
      </c>
      <c r="L240" s="195"/>
      <c r="M240" s="196"/>
      <c r="N240" s="195">
        <f>ROUND($L$240*$K$240,2)</f>
        <v>0</v>
      </c>
      <c r="O240" s="196"/>
      <c r="P240" s="196"/>
      <c r="Q240" s="196"/>
      <c r="R240" s="20"/>
      <c r="T240" s="116"/>
      <c r="U240" s="25" t="s">
        <v>34</v>
      </c>
      <c r="V240" s="117">
        <v>0</v>
      </c>
      <c r="W240" s="117">
        <f>$V$240*$K$240</f>
        <v>0</v>
      </c>
      <c r="X240" s="117">
        <v>0</v>
      </c>
      <c r="Y240" s="117">
        <f>$X$240*$K$240</f>
        <v>0</v>
      </c>
      <c r="Z240" s="117">
        <v>0</v>
      </c>
      <c r="AA240" s="118">
        <f>$Z$240*$K$240</f>
        <v>0</v>
      </c>
      <c r="AR240" s="6" t="s">
        <v>145</v>
      </c>
      <c r="AT240" s="6" t="s">
        <v>141</v>
      </c>
      <c r="AU240" s="6" t="s">
        <v>94</v>
      </c>
      <c r="AY240" s="6" t="s">
        <v>140</v>
      </c>
      <c r="BE240" s="119">
        <f>IF($U$240="základní",$N$240,0)</f>
        <v>0</v>
      </c>
      <c r="BF240" s="119">
        <f>IF($U$240="snížená",$N$240,0)</f>
        <v>0</v>
      </c>
      <c r="BG240" s="119">
        <f>IF($U$240="zákl. přenesená",$N$240,0)</f>
        <v>0</v>
      </c>
      <c r="BH240" s="119">
        <f>IF($U$240="sníž. přenesená",$N$240,0)</f>
        <v>0</v>
      </c>
      <c r="BI240" s="119">
        <f>IF($U$240="nulová",$N$240,0)</f>
        <v>0</v>
      </c>
      <c r="BJ240" s="6" t="s">
        <v>18</v>
      </c>
      <c r="BK240" s="119">
        <f>ROUND($L$240*$K$240,2)</f>
        <v>0</v>
      </c>
      <c r="BL240" s="6" t="s">
        <v>145</v>
      </c>
    </row>
    <row r="241" spans="2:64" s="6" customFormat="1" ht="18.75" customHeight="1" x14ac:dyDescent="0.3">
      <c r="B241" s="120"/>
      <c r="C241" s="156"/>
      <c r="E241" s="121"/>
      <c r="F241" s="193" t="s">
        <v>797</v>
      </c>
      <c r="G241" s="194"/>
      <c r="H241" s="194"/>
      <c r="I241" s="194"/>
      <c r="K241" s="122">
        <v>115</v>
      </c>
      <c r="R241" s="123"/>
      <c r="T241" s="124"/>
      <c r="AA241" s="125"/>
      <c r="AT241" s="121" t="s">
        <v>146</v>
      </c>
      <c r="AU241" s="121" t="s">
        <v>94</v>
      </c>
      <c r="AV241" s="121" t="s">
        <v>94</v>
      </c>
      <c r="AW241" s="121" t="s">
        <v>104</v>
      </c>
      <c r="AX241" s="121" t="s">
        <v>69</v>
      </c>
      <c r="AY241" s="121" t="s">
        <v>140</v>
      </c>
    </row>
    <row r="242" spans="2:64" s="6" customFormat="1" ht="18.75" customHeight="1" x14ac:dyDescent="0.3">
      <c r="B242" s="126"/>
      <c r="C242" s="156"/>
      <c r="E242" s="127"/>
      <c r="F242" s="198" t="s">
        <v>147</v>
      </c>
      <c r="G242" s="199"/>
      <c r="H242" s="199"/>
      <c r="I242" s="199"/>
      <c r="K242" s="128">
        <v>115</v>
      </c>
      <c r="R242" s="129"/>
      <c r="T242" s="130"/>
      <c r="AA242" s="131"/>
      <c r="AT242" s="127" t="s">
        <v>146</v>
      </c>
      <c r="AU242" s="127" t="s">
        <v>94</v>
      </c>
      <c r="AV242" s="127" t="s">
        <v>145</v>
      </c>
      <c r="AW242" s="127" t="s">
        <v>104</v>
      </c>
      <c r="AX242" s="127" t="s">
        <v>18</v>
      </c>
      <c r="AY242" s="127" t="s">
        <v>140</v>
      </c>
    </row>
    <row r="243" spans="2:64" s="6" customFormat="1" ht="27" customHeight="1" x14ac:dyDescent="0.3">
      <c r="B243" s="19"/>
      <c r="C243" s="154" t="s">
        <v>259</v>
      </c>
      <c r="D243" s="112" t="s">
        <v>141</v>
      </c>
      <c r="E243" s="113" t="s">
        <v>496</v>
      </c>
      <c r="F243" s="197" t="s">
        <v>497</v>
      </c>
      <c r="G243" s="196"/>
      <c r="H243" s="196"/>
      <c r="I243" s="196"/>
      <c r="J243" s="114" t="s">
        <v>177</v>
      </c>
      <c r="K243" s="115">
        <v>10</v>
      </c>
      <c r="L243" s="195"/>
      <c r="M243" s="196"/>
      <c r="N243" s="195">
        <f>ROUND($L$243*$K$243,2)</f>
        <v>0</v>
      </c>
      <c r="O243" s="196"/>
      <c r="P243" s="196"/>
      <c r="Q243" s="196"/>
      <c r="R243" s="20"/>
      <c r="T243" s="116"/>
      <c r="U243" s="25" t="s">
        <v>34</v>
      </c>
      <c r="V243" s="117">
        <v>0</v>
      </c>
      <c r="W243" s="117">
        <f>$V$243*$K$243</f>
        <v>0</v>
      </c>
      <c r="X243" s="117">
        <v>0</v>
      </c>
      <c r="Y243" s="117">
        <f>$X$243*$K$243</f>
        <v>0</v>
      </c>
      <c r="Z243" s="117">
        <v>0</v>
      </c>
      <c r="AA243" s="118">
        <f>$Z$243*$K$243</f>
        <v>0</v>
      </c>
      <c r="AR243" s="6" t="s">
        <v>145</v>
      </c>
      <c r="AT243" s="6" t="s">
        <v>141</v>
      </c>
      <c r="AU243" s="6" t="s">
        <v>94</v>
      </c>
      <c r="AY243" s="6" t="s">
        <v>140</v>
      </c>
      <c r="BE243" s="119">
        <f>IF($U$243="základní",$N$243,0)</f>
        <v>0</v>
      </c>
      <c r="BF243" s="119">
        <f>IF($U$243="snížená",$N$243,0)</f>
        <v>0</v>
      </c>
      <c r="BG243" s="119">
        <f>IF($U$243="zákl. přenesená",$N$243,0)</f>
        <v>0</v>
      </c>
      <c r="BH243" s="119">
        <f>IF($U$243="sníž. přenesená",$N$243,0)</f>
        <v>0</v>
      </c>
      <c r="BI243" s="119">
        <f>IF($U$243="nulová",$N$243,0)</f>
        <v>0</v>
      </c>
      <c r="BJ243" s="6" t="s">
        <v>18</v>
      </c>
      <c r="BK243" s="119">
        <f>ROUND($L$243*$K$243,2)</f>
        <v>0</v>
      </c>
      <c r="BL243" s="6" t="s">
        <v>145</v>
      </c>
    </row>
    <row r="244" spans="2:64" s="6" customFormat="1" ht="18.75" customHeight="1" x14ac:dyDescent="0.3">
      <c r="B244" s="120"/>
      <c r="C244" s="156"/>
      <c r="E244" s="121"/>
      <c r="F244" s="193" t="s">
        <v>875</v>
      </c>
      <c r="G244" s="194"/>
      <c r="H244" s="194"/>
      <c r="I244" s="194"/>
      <c r="K244" s="122">
        <v>10</v>
      </c>
      <c r="R244" s="123"/>
      <c r="T244" s="124"/>
      <c r="AA244" s="125"/>
      <c r="AT244" s="121" t="s">
        <v>146</v>
      </c>
      <c r="AU244" s="121" t="s">
        <v>94</v>
      </c>
      <c r="AV244" s="121" t="s">
        <v>94</v>
      </c>
      <c r="AW244" s="121" t="s">
        <v>104</v>
      </c>
      <c r="AX244" s="121" t="s">
        <v>69</v>
      </c>
      <c r="AY244" s="121" t="s">
        <v>140</v>
      </c>
    </row>
    <row r="245" spans="2:64" s="6" customFormat="1" ht="18.75" customHeight="1" x14ac:dyDescent="0.3">
      <c r="B245" s="126"/>
      <c r="C245" s="156"/>
      <c r="E245" s="127"/>
      <c r="F245" s="198" t="s">
        <v>147</v>
      </c>
      <c r="G245" s="199"/>
      <c r="H245" s="199"/>
      <c r="I245" s="199"/>
      <c r="K245" s="128">
        <v>10</v>
      </c>
      <c r="R245" s="129"/>
      <c r="T245" s="130"/>
      <c r="AA245" s="131"/>
      <c r="AT245" s="127" t="s">
        <v>146</v>
      </c>
      <c r="AU245" s="127" t="s">
        <v>94</v>
      </c>
      <c r="AV245" s="127" t="s">
        <v>145</v>
      </c>
      <c r="AW245" s="127" t="s">
        <v>104</v>
      </c>
      <c r="AX245" s="127" t="s">
        <v>18</v>
      </c>
      <c r="AY245" s="127" t="s">
        <v>140</v>
      </c>
    </row>
    <row r="246" spans="2:64" s="6" customFormat="1" ht="27" customHeight="1" x14ac:dyDescent="0.3">
      <c r="B246" s="19"/>
      <c r="C246" s="154" t="s">
        <v>262</v>
      </c>
      <c r="D246" s="112" t="s">
        <v>141</v>
      </c>
      <c r="E246" s="113" t="s">
        <v>498</v>
      </c>
      <c r="F246" s="197" t="s">
        <v>499</v>
      </c>
      <c r="G246" s="196"/>
      <c r="H246" s="196"/>
      <c r="I246" s="196"/>
      <c r="J246" s="114" t="s">
        <v>326</v>
      </c>
      <c r="K246" s="115">
        <v>14</v>
      </c>
      <c r="L246" s="195"/>
      <c r="M246" s="196"/>
      <c r="N246" s="195">
        <f>ROUND($L$246*$K$246,2)</f>
        <v>0</v>
      </c>
      <c r="O246" s="196"/>
      <c r="P246" s="196"/>
      <c r="Q246" s="196"/>
      <c r="R246" s="20"/>
      <c r="T246" s="116"/>
      <c r="U246" s="25" t="s">
        <v>34</v>
      </c>
      <c r="V246" s="117">
        <v>0</v>
      </c>
      <c r="W246" s="117">
        <f>$V$246*$K$246</f>
        <v>0</v>
      </c>
      <c r="X246" s="117">
        <v>0</v>
      </c>
      <c r="Y246" s="117">
        <f>$X$246*$K$246</f>
        <v>0</v>
      </c>
      <c r="Z246" s="117">
        <v>0</v>
      </c>
      <c r="AA246" s="118">
        <f>$Z$246*$K$246</f>
        <v>0</v>
      </c>
      <c r="AR246" s="6" t="s">
        <v>145</v>
      </c>
      <c r="AT246" s="6" t="s">
        <v>141</v>
      </c>
      <c r="AU246" s="6" t="s">
        <v>94</v>
      </c>
      <c r="AY246" s="6" t="s">
        <v>140</v>
      </c>
      <c r="BE246" s="119">
        <f>IF($U$246="základní",$N$246,0)</f>
        <v>0</v>
      </c>
      <c r="BF246" s="119">
        <f>IF($U$246="snížená",$N$246,0)</f>
        <v>0</v>
      </c>
      <c r="BG246" s="119">
        <f>IF($U$246="zákl. přenesená",$N$246,0)</f>
        <v>0</v>
      </c>
      <c r="BH246" s="119">
        <f>IF($U$246="sníž. přenesená",$N$246,0)</f>
        <v>0</v>
      </c>
      <c r="BI246" s="119">
        <f>IF($U$246="nulová",$N$246,0)</f>
        <v>0</v>
      </c>
      <c r="BJ246" s="6" t="s">
        <v>18</v>
      </c>
      <c r="BK246" s="119">
        <f>ROUND($L$246*$K$246,2)</f>
        <v>0</v>
      </c>
      <c r="BL246" s="6" t="s">
        <v>145</v>
      </c>
    </row>
    <row r="247" spans="2:64" s="6" customFormat="1" ht="18.75" customHeight="1" x14ac:dyDescent="0.3">
      <c r="B247" s="120"/>
      <c r="C247" s="156"/>
      <c r="E247" s="121"/>
      <c r="F247" s="193" t="s">
        <v>876</v>
      </c>
      <c r="G247" s="194"/>
      <c r="H247" s="194"/>
      <c r="I247" s="194"/>
      <c r="K247" s="122">
        <v>14</v>
      </c>
      <c r="R247" s="123"/>
      <c r="T247" s="124"/>
      <c r="AA247" s="125"/>
      <c r="AT247" s="121" t="s">
        <v>146</v>
      </c>
      <c r="AU247" s="121" t="s">
        <v>94</v>
      </c>
      <c r="AV247" s="121" t="s">
        <v>94</v>
      </c>
      <c r="AW247" s="121" t="s">
        <v>104</v>
      </c>
      <c r="AX247" s="121" t="s">
        <v>69</v>
      </c>
      <c r="AY247" s="121" t="s">
        <v>140</v>
      </c>
    </row>
    <row r="248" spans="2:64" s="6" customFormat="1" ht="18.75" customHeight="1" x14ac:dyDescent="0.3">
      <c r="B248" s="126"/>
      <c r="C248" s="156"/>
      <c r="E248" s="127"/>
      <c r="F248" s="198" t="s">
        <v>147</v>
      </c>
      <c r="G248" s="199"/>
      <c r="H248" s="199"/>
      <c r="I248" s="199"/>
      <c r="K248" s="128">
        <v>14</v>
      </c>
      <c r="R248" s="129"/>
      <c r="T248" s="130"/>
      <c r="AA248" s="131"/>
      <c r="AT248" s="127" t="s">
        <v>146</v>
      </c>
      <c r="AU248" s="127" t="s">
        <v>94</v>
      </c>
      <c r="AV248" s="127" t="s">
        <v>145</v>
      </c>
      <c r="AW248" s="127" t="s">
        <v>104</v>
      </c>
      <c r="AX248" s="127" t="s">
        <v>18</v>
      </c>
      <c r="AY248" s="127" t="s">
        <v>140</v>
      </c>
    </row>
    <row r="249" spans="2:64" s="6" customFormat="1" ht="27" customHeight="1" x14ac:dyDescent="0.3">
      <c r="B249" s="19"/>
      <c r="C249" s="154" t="s">
        <v>263</v>
      </c>
      <c r="D249" s="112" t="s">
        <v>141</v>
      </c>
      <c r="E249" s="113" t="s">
        <v>500</v>
      </c>
      <c r="F249" s="197" t="s">
        <v>501</v>
      </c>
      <c r="G249" s="196"/>
      <c r="H249" s="196"/>
      <c r="I249" s="196"/>
      <c r="J249" s="114" t="s">
        <v>177</v>
      </c>
      <c r="K249" s="115">
        <v>5</v>
      </c>
      <c r="L249" s="195"/>
      <c r="M249" s="196"/>
      <c r="N249" s="195">
        <f>ROUND($L$249*$K$249,2)</f>
        <v>0</v>
      </c>
      <c r="O249" s="196"/>
      <c r="P249" s="196"/>
      <c r="Q249" s="196"/>
      <c r="R249" s="20"/>
      <c r="T249" s="116"/>
      <c r="U249" s="25" t="s">
        <v>34</v>
      </c>
      <c r="V249" s="117">
        <v>0</v>
      </c>
      <c r="W249" s="117">
        <f>$V$249*$K$249</f>
        <v>0</v>
      </c>
      <c r="X249" s="117">
        <v>0</v>
      </c>
      <c r="Y249" s="117">
        <f>$X$249*$K$249</f>
        <v>0</v>
      </c>
      <c r="Z249" s="117">
        <v>0</v>
      </c>
      <c r="AA249" s="118">
        <f>$Z$249*$K$249</f>
        <v>0</v>
      </c>
      <c r="AR249" s="6" t="s">
        <v>145</v>
      </c>
      <c r="AT249" s="6" t="s">
        <v>141</v>
      </c>
      <c r="AU249" s="6" t="s">
        <v>94</v>
      </c>
      <c r="AY249" s="6" t="s">
        <v>140</v>
      </c>
      <c r="BE249" s="119">
        <f>IF($U$249="základní",$N$249,0)</f>
        <v>0</v>
      </c>
      <c r="BF249" s="119">
        <f>IF($U$249="snížená",$N$249,0)</f>
        <v>0</v>
      </c>
      <c r="BG249" s="119">
        <f>IF($U$249="zákl. přenesená",$N$249,0)</f>
        <v>0</v>
      </c>
      <c r="BH249" s="119">
        <f>IF($U$249="sníž. přenesená",$N$249,0)</f>
        <v>0</v>
      </c>
      <c r="BI249" s="119">
        <f>IF($U$249="nulová",$N$249,0)</f>
        <v>0</v>
      </c>
      <c r="BJ249" s="6" t="s">
        <v>18</v>
      </c>
      <c r="BK249" s="119">
        <f>ROUND($L$249*$K$249,2)</f>
        <v>0</v>
      </c>
      <c r="BL249" s="6" t="s">
        <v>145</v>
      </c>
    </row>
    <row r="250" spans="2:64" s="6" customFormat="1" ht="18.75" customHeight="1" x14ac:dyDescent="0.3">
      <c r="B250" s="120"/>
      <c r="C250" s="156"/>
      <c r="E250" s="121"/>
      <c r="F250" s="193" t="s">
        <v>502</v>
      </c>
      <c r="G250" s="194"/>
      <c r="H250" s="194"/>
      <c r="I250" s="194"/>
      <c r="K250" s="122">
        <v>5</v>
      </c>
      <c r="R250" s="123"/>
      <c r="T250" s="124"/>
      <c r="AA250" s="125"/>
      <c r="AT250" s="121" t="s">
        <v>146</v>
      </c>
      <c r="AU250" s="121" t="s">
        <v>94</v>
      </c>
      <c r="AV250" s="121" t="s">
        <v>94</v>
      </c>
      <c r="AW250" s="121" t="s">
        <v>104</v>
      </c>
      <c r="AX250" s="121" t="s">
        <v>69</v>
      </c>
      <c r="AY250" s="121" t="s">
        <v>140</v>
      </c>
    </row>
    <row r="251" spans="2:64" s="6" customFormat="1" ht="18.75" customHeight="1" x14ac:dyDescent="0.3">
      <c r="B251" s="126"/>
      <c r="C251" s="156"/>
      <c r="E251" s="127"/>
      <c r="F251" s="198" t="s">
        <v>147</v>
      </c>
      <c r="G251" s="199"/>
      <c r="H251" s="199"/>
      <c r="I251" s="199"/>
      <c r="K251" s="128">
        <v>5</v>
      </c>
      <c r="R251" s="129"/>
      <c r="T251" s="130"/>
      <c r="AA251" s="131"/>
      <c r="AT251" s="127" t="s">
        <v>146</v>
      </c>
      <c r="AU251" s="127" t="s">
        <v>94</v>
      </c>
      <c r="AV251" s="127" t="s">
        <v>145</v>
      </c>
      <c r="AW251" s="127" t="s">
        <v>104</v>
      </c>
      <c r="AX251" s="127" t="s">
        <v>18</v>
      </c>
      <c r="AY251" s="127" t="s">
        <v>140</v>
      </c>
    </row>
    <row r="252" spans="2:64" s="6" customFormat="1" ht="27" customHeight="1" x14ac:dyDescent="0.3">
      <c r="B252" s="19"/>
      <c r="C252" s="154" t="s">
        <v>264</v>
      </c>
      <c r="D252" s="112" t="s">
        <v>141</v>
      </c>
      <c r="E252" s="113" t="s">
        <v>503</v>
      </c>
      <c r="F252" s="197" t="s">
        <v>504</v>
      </c>
      <c r="G252" s="196"/>
      <c r="H252" s="196"/>
      <c r="I252" s="196"/>
      <c r="J252" s="114" t="s">
        <v>326</v>
      </c>
      <c r="K252" s="115">
        <v>21</v>
      </c>
      <c r="L252" s="195"/>
      <c r="M252" s="196"/>
      <c r="N252" s="195">
        <f>ROUND($L$252*$K$252,2)</f>
        <v>0</v>
      </c>
      <c r="O252" s="196"/>
      <c r="P252" s="196"/>
      <c r="Q252" s="196"/>
      <c r="R252" s="20"/>
      <c r="T252" s="116"/>
      <c r="U252" s="25" t="s">
        <v>34</v>
      </c>
      <c r="V252" s="117">
        <v>0</v>
      </c>
      <c r="W252" s="117">
        <f>$V$252*$K$252</f>
        <v>0</v>
      </c>
      <c r="X252" s="117">
        <v>0</v>
      </c>
      <c r="Y252" s="117">
        <f>$X$252*$K$252</f>
        <v>0</v>
      </c>
      <c r="Z252" s="117">
        <v>0</v>
      </c>
      <c r="AA252" s="118">
        <f>$Z$252*$K$252</f>
        <v>0</v>
      </c>
      <c r="AR252" s="6" t="s">
        <v>145</v>
      </c>
      <c r="AT252" s="6" t="s">
        <v>141</v>
      </c>
      <c r="AU252" s="6" t="s">
        <v>94</v>
      </c>
      <c r="AY252" s="6" t="s">
        <v>140</v>
      </c>
      <c r="BE252" s="119">
        <f>IF($U$252="základní",$N$252,0)</f>
        <v>0</v>
      </c>
      <c r="BF252" s="119">
        <f>IF($U$252="snížená",$N$252,0)</f>
        <v>0</v>
      </c>
      <c r="BG252" s="119">
        <f>IF($U$252="zákl. přenesená",$N$252,0)</f>
        <v>0</v>
      </c>
      <c r="BH252" s="119">
        <f>IF($U$252="sníž. přenesená",$N$252,0)</f>
        <v>0</v>
      </c>
      <c r="BI252" s="119">
        <f>IF($U$252="nulová",$N$252,0)</f>
        <v>0</v>
      </c>
      <c r="BJ252" s="6" t="s">
        <v>18</v>
      </c>
      <c r="BK252" s="119">
        <f>ROUND($L$252*$K$252,2)</f>
        <v>0</v>
      </c>
      <c r="BL252" s="6" t="s">
        <v>145</v>
      </c>
    </row>
    <row r="253" spans="2:64" s="6" customFormat="1" ht="18.75" customHeight="1" x14ac:dyDescent="0.3">
      <c r="B253" s="120"/>
      <c r="C253" s="156"/>
      <c r="E253" s="121"/>
      <c r="F253" s="193" t="s">
        <v>799</v>
      </c>
      <c r="G253" s="194"/>
      <c r="H253" s="194"/>
      <c r="I253" s="194"/>
      <c r="K253" s="122">
        <v>21</v>
      </c>
      <c r="R253" s="123"/>
      <c r="T253" s="124"/>
      <c r="AA253" s="125"/>
      <c r="AT253" s="121" t="s">
        <v>146</v>
      </c>
      <c r="AU253" s="121" t="s">
        <v>94</v>
      </c>
      <c r="AV253" s="121" t="s">
        <v>94</v>
      </c>
      <c r="AW253" s="121" t="s">
        <v>104</v>
      </c>
      <c r="AX253" s="121" t="s">
        <v>69</v>
      </c>
      <c r="AY253" s="121" t="s">
        <v>140</v>
      </c>
    </row>
    <row r="254" spans="2:64" s="6" customFormat="1" ht="18.75" customHeight="1" x14ac:dyDescent="0.3">
      <c r="B254" s="126"/>
      <c r="C254" s="156"/>
      <c r="E254" s="127"/>
      <c r="F254" s="198" t="s">
        <v>147</v>
      </c>
      <c r="G254" s="199"/>
      <c r="H254" s="199"/>
      <c r="I254" s="199"/>
      <c r="K254" s="128">
        <v>21</v>
      </c>
      <c r="R254" s="129"/>
      <c r="T254" s="130"/>
      <c r="AA254" s="131"/>
      <c r="AT254" s="127" t="s">
        <v>146</v>
      </c>
      <c r="AU254" s="127" t="s">
        <v>94</v>
      </c>
      <c r="AV254" s="127" t="s">
        <v>145</v>
      </c>
      <c r="AW254" s="127" t="s">
        <v>104</v>
      </c>
      <c r="AX254" s="127" t="s">
        <v>18</v>
      </c>
      <c r="AY254" s="127" t="s">
        <v>140</v>
      </c>
    </row>
    <row r="255" spans="2:64" s="6" customFormat="1" ht="27" customHeight="1" x14ac:dyDescent="0.3">
      <c r="B255" s="19"/>
      <c r="C255" s="157" t="s">
        <v>268</v>
      </c>
      <c r="D255" s="132" t="s">
        <v>256</v>
      </c>
      <c r="E255" s="133" t="s">
        <v>505</v>
      </c>
      <c r="F255" s="206" t="s">
        <v>506</v>
      </c>
      <c r="G255" s="207"/>
      <c r="H255" s="207"/>
      <c r="I255" s="207"/>
      <c r="J255" s="134" t="s">
        <v>177</v>
      </c>
      <c r="K255" s="135">
        <v>2</v>
      </c>
      <c r="L255" s="200"/>
      <c r="M255" s="207"/>
      <c r="N255" s="200">
        <f>ROUND($L$255*$K$255,2)</f>
        <v>0</v>
      </c>
      <c r="O255" s="196"/>
      <c r="P255" s="196"/>
      <c r="Q255" s="196"/>
      <c r="R255" s="20"/>
      <c r="T255" s="116"/>
      <c r="U255" s="25" t="s">
        <v>34</v>
      </c>
      <c r="V255" s="117">
        <v>0</v>
      </c>
      <c r="W255" s="117">
        <f>$V$255*$K$255</f>
        <v>0</v>
      </c>
      <c r="X255" s="117">
        <v>0</v>
      </c>
      <c r="Y255" s="117">
        <f>$X$255*$K$255</f>
        <v>0</v>
      </c>
      <c r="Z255" s="117">
        <v>0</v>
      </c>
      <c r="AA255" s="118">
        <f>$Z$255*$K$255</f>
        <v>0</v>
      </c>
      <c r="AR255" s="6" t="s">
        <v>168</v>
      </c>
      <c r="AT255" s="6" t="s">
        <v>256</v>
      </c>
      <c r="AU255" s="6" t="s">
        <v>94</v>
      </c>
      <c r="AY255" s="6" t="s">
        <v>140</v>
      </c>
      <c r="BE255" s="119">
        <f>IF($U$255="základní",$N$255,0)</f>
        <v>0</v>
      </c>
      <c r="BF255" s="119">
        <f>IF($U$255="snížená",$N$255,0)</f>
        <v>0</v>
      </c>
      <c r="BG255" s="119">
        <f>IF($U$255="zákl. přenesená",$N$255,0)</f>
        <v>0</v>
      </c>
      <c r="BH255" s="119">
        <f>IF($U$255="sníž. přenesená",$N$255,0)</f>
        <v>0</v>
      </c>
      <c r="BI255" s="119">
        <f>IF($U$255="nulová",$N$255,0)</f>
        <v>0</v>
      </c>
      <c r="BJ255" s="6" t="s">
        <v>18</v>
      </c>
      <c r="BK255" s="119">
        <f>ROUND($L$255*$K$255,2)</f>
        <v>0</v>
      </c>
      <c r="BL255" s="6" t="s">
        <v>145</v>
      </c>
    </row>
    <row r="256" spans="2:64" s="6" customFormat="1" ht="18.75" customHeight="1" x14ac:dyDescent="0.3">
      <c r="B256" s="139"/>
      <c r="C256" s="156"/>
      <c r="E256" s="140"/>
      <c r="F256" s="239" t="s">
        <v>507</v>
      </c>
      <c r="G256" s="240"/>
      <c r="H256" s="240"/>
      <c r="I256" s="240"/>
      <c r="K256" s="140"/>
      <c r="R256" s="141"/>
      <c r="T256" s="142"/>
      <c r="AA256" s="143"/>
      <c r="AT256" s="140" t="s">
        <v>146</v>
      </c>
      <c r="AU256" s="140" t="s">
        <v>94</v>
      </c>
      <c r="AV256" s="140" t="s">
        <v>18</v>
      </c>
      <c r="AW256" s="140" t="s">
        <v>104</v>
      </c>
      <c r="AX256" s="140" t="s">
        <v>69</v>
      </c>
      <c r="AY256" s="140" t="s">
        <v>140</v>
      </c>
    </row>
    <row r="257" spans="2:64" s="6" customFormat="1" ht="18.75" customHeight="1" x14ac:dyDescent="0.3">
      <c r="B257" s="120"/>
      <c r="C257" s="156"/>
      <c r="E257" s="121"/>
      <c r="F257" s="193" t="s">
        <v>798</v>
      </c>
      <c r="G257" s="194"/>
      <c r="H257" s="194"/>
      <c r="I257" s="194"/>
      <c r="K257" s="122">
        <v>2</v>
      </c>
      <c r="R257" s="123"/>
      <c r="T257" s="124"/>
      <c r="AA257" s="125"/>
      <c r="AT257" s="121" t="s">
        <v>146</v>
      </c>
      <c r="AU257" s="121" t="s">
        <v>94</v>
      </c>
      <c r="AV257" s="121" t="s">
        <v>94</v>
      </c>
      <c r="AW257" s="121" t="s">
        <v>104</v>
      </c>
      <c r="AX257" s="121" t="s">
        <v>69</v>
      </c>
      <c r="AY257" s="121" t="s">
        <v>140</v>
      </c>
    </row>
    <row r="258" spans="2:64" s="6" customFormat="1" ht="18.75" customHeight="1" x14ac:dyDescent="0.3">
      <c r="B258" s="126"/>
      <c r="C258" s="156"/>
      <c r="E258" s="127"/>
      <c r="F258" s="198" t="s">
        <v>147</v>
      </c>
      <c r="G258" s="199"/>
      <c r="H258" s="199"/>
      <c r="I258" s="199"/>
      <c r="K258" s="128">
        <v>2</v>
      </c>
      <c r="R258" s="129"/>
      <c r="T258" s="130"/>
      <c r="AA258" s="131"/>
      <c r="AT258" s="127" t="s">
        <v>146</v>
      </c>
      <c r="AU258" s="127" t="s">
        <v>94</v>
      </c>
      <c r="AV258" s="127" t="s">
        <v>145</v>
      </c>
      <c r="AW258" s="127" t="s">
        <v>104</v>
      </c>
      <c r="AX258" s="127" t="s">
        <v>18</v>
      </c>
      <c r="AY258" s="127" t="s">
        <v>140</v>
      </c>
    </row>
    <row r="259" spans="2:64" s="6" customFormat="1" ht="15.75" customHeight="1" x14ac:dyDescent="0.3">
      <c r="B259" s="19"/>
      <c r="C259" s="157" t="s">
        <v>272</v>
      </c>
      <c r="D259" s="132" t="s">
        <v>256</v>
      </c>
      <c r="E259" s="133" t="s">
        <v>508</v>
      </c>
      <c r="F259" s="206" t="s">
        <v>509</v>
      </c>
      <c r="G259" s="207"/>
      <c r="H259" s="207"/>
      <c r="I259" s="207"/>
      <c r="J259" s="134" t="s">
        <v>177</v>
      </c>
      <c r="K259" s="135">
        <v>26</v>
      </c>
      <c r="L259" s="200"/>
      <c r="M259" s="207"/>
      <c r="N259" s="200">
        <f>ROUND($L$259*$K$259,2)</f>
        <v>0</v>
      </c>
      <c r="O259" s="196"/>
      <c r="P259" s="196"/>
      <c r="Q259" s="196"/>
      <c r="R259" s="20"/>
      <c r="T259" s="116"/>
      <c r="U259" s="25" t="s">
        <v>34</v>
      </c>
      <c r="V259" s="117">
        <v>0</v>
      </c>
      <c r="W259" s="117">
        <f>$V$259*$K$259</f>
        <v>0</v>
      </c>
      <c r="X259" s="117">
        <v>0</v>
      </c>
      <c r="Y259" s="117">
        <f>$X$259*$K$259</f>
        <v>0</v>
      </c>
      <c r="Z259" s="117">
        <v>0</v>
      </c>
      <c r="AA259" s="118">
        <f>$Z$259*$K$259</f>
        <v>0</v>
      </c>
      <c r="AR259" s="6" t="s">
        <v>168</v>
      </c>
      <c r="AT259" s="6" t="s">
        <v>256</v>
      </c>
      <c r="AU259" s="6" t="s">
        <v>94</v>
      </c>
      <c r="AY259" s="6" t="s">
        <v>140</v>
      </c>
      <c r="BE259" s="119">
        <f>IF($U$259="základní",$N$259,0)</f>
        <v>0</v>
      </c>
      <c r="BF259" s="119">
        <f>IF($U$259="snížená",$N$259,0)</f>
        <v>0</v>
      </c>
      <c r="BG259" s="119">
        <f>IF($U$259="zákl. přenesená",$N$259,0)</f>
        <v>0</v>
      </c>
      <c r="BH259" s="119">
        <f>IF($U$259="sníž. přenesená",$N$259,0)</f>
        <v>0</v>
      </c>
      <c r="BI259" s="119">
        <f>IF($U$259="nulová",$N$259,0)</f>
        <v>0</v>
      </c>
      <c r="BJ259" s="6" t="s">
        <v>18</v>
      </c>
      <c r="BK259" s="119">
        <f>ROUND($L$259*$K$259,2)</f>
        <v>0</v>
      </c>
      <c r="BL259" s="6" t="s">
        <v>145</v>
      </c>
    </row>
    <row r="260" spans="2:64" s="6" customFormat="1" ht="18.75" customHeight="1" x14ac:dyDescent="0.3">
      <c r="B260" s="139"/>
      <c r="C260" s="156"/>
      <c r="E260" s="140"/>
      <c r="F260" s="239" t="s">
        <v>510</v>
      </c>
      <c r="G260" s="240"/>
      <c r="H260" s="240"/>
      <c r="I260" s="240"/>
      <c r="K260" s="140"/>
      <c r="R260" s="141"/>
      <c r="T260" s="142"/>
      <c r="AA260" s="143"/>
      <c r="AT260" s="140" t="s">
        <v>146</v>
      </c>
      <c r="AU260" s="140" t="s">
        <v>94</v>
      </c>
      <c r="AV260" s="140" t="s">
        <v>18</v>
      </c>
      <c r="AW260" s="140" t="s">
        <v>104</v>
      </c>
      <c r="AX260" s="140" t="s">
        <v>69</v>
      </c>
      <c r="AY260" s="140" t="s">
        <v>140</v>
      </c>
    </row>
    <row r="261" spans="2:64" s="6" customFormat="1" ht="18.75" customHeight="1" x14ac:dyDescent="0.3">
      <c r="B261" s="120"/>
      <c r="C261" s="156"/>
      <c r="E261" s="121"/>
      <c r="F261" s="193" t="s">
        <v>877</v>
      </c>
      <c r="G261" s="194"/>
      <c r="H261" s="194"/>
      <c r="I261" s="194"/>
      <c r="K261" s="122">
        <v>26</v>
      </c>
      <c r="R261" s="123"/>
      <c r="T261" s="124"/>
      <c r="AA261" s="125"/>
      <c r="AT261" s="121" t="s">
        <v>146</v>
      </c>
      <c r="AU261" s="121" t="s">
        <v>94</v>
      </c>
      <c r="AV261" s="121" t="s">
        <v>94</v>
      </c>
      <c r="AW261" s="121" t="s">
        <v>104</v>
      </c>
      <c r="AX261" s="121" t="s">
        <v>69</v>
      </c>
      <c r="AY261" s="121" t="s">
        <v>140</v>
      </c>
    </row>
    <row r="262" spans="2:64" s="6" customFormat="1" ht="18.75" customHeight="1" x14ac:dyDescent="0.3">
      <c r="B262" s="126"/>
      <c r="C262" s="156"/>
      <c r="E262" s="127"/>
      <c r="F262" s="198" t="s">
        <v>147</v>
      </c>
      <c r="G262" s="199"/>
      <c r="H262" s="199"/>
      <c r="I262" s="199"/>
      <c r="K262" s="128">
        <v>26</v>
      </c>
      <c r="R262" s="129"/>
      <c r="T262" s="130"/>
      <c r="AA262" s="131"/>
      <c r="AT262" s="127" t="s">
        <v>146</v>
      </c>
      <c r="AU262" s="127" t="s">
        <v>94</v>
      </c>
      <c r="AV262" s="127" t="s">
        <v>145</v>
      </c>
      <c r="AW262" s="127" t="s">
        <v>104</v>
      </c>
      <c r="AX262" s="127" t="s">
        <v>18</v>
      </c>
      <c r="AY262" s="127" t="s">
        <v>140</v>
      </c>
    </row>
    <row r="263" spans="2:64" s="6" customFormat="1" ht="15.75" customHeight="1" x14ac:dyDescent="0.3">
      <c r="B263" s="19"/>
      <c r="C263" s="157" t="s">
        <v>275</v>
      </c>
      <c r="D263" s="132" t="s">
        <v>256</v>
      </c>
      <c r="E263" s="133" t="s">
        <v>511</v>
      </c>
      <c r="F263" s="206" t="s">
        <v>512</v>
      </c>
      <c r="G263" s="207"/>
      <c r="H263" s="207"/>
      <c r="I263" s="207"/>
      <c r="J263" s="134" t="s">
        <v>177</v>
      </c>
      <c r="K263" s="135">
        <v>2</v>
      </c>
      <c r="L263" s="200"/>
      <c r="M263" s="207"/>
      <c r="N263" s="200">
        <f>ROUND($L$263*$K$263,2)</f>
        <v>0</v>
      </c>
      <c r="O263" s="196"/>
      <c r="P263" s="196"/>
      <c r="Q263" s="196"/>
      <c r="R263" s="20"/>
      <c r="T263" s="116"/>
      <c r="U263" s="25" t="s">
        <v>34</v>
      </c>
      <c r="V263" s="117">
        <v>0</v>
      </c>
      <c r="W263" s="117">
        <f>$V$263*$K$263</f>
        <v>0</v>
      </c>
      <c r="X263" s="117">
        <v>0</v>
      </c>
      <c r="Y263" s="117">
        <f>$X$263*$K$263</f>
        <v>0</v>
      </c>
      <c r="Z263" s="117">
        <v>0</v>
      </c>
      <c r="AA263" s="118">
        <f>$Z$263*$K$263</f>
        <v>0</v>
      </c>
      <c r="AR263" s="6" t="s">
        <v>168</v>
      </c>
      <c r="AT263" s="6" t="s">
        <v>256</v>
      </c>
      <c r="AU263" s="6" t="s">
        <v>94</v>
      </c>
      <c r="AY263" s="6" t="s">
        <v>140</v>
      </c>
      <c r="BE263" s="119">
        <f>IF($U$263="základní",$N$263,0)</f>
        <v>0</v>
      </c>
      <c r="BF263" s="119">
        <f>IF($U$263="snížená",$N$263,0)</f>
        <v>0</v>
      </c>
      <c r="BG263" s="119">
        <f>IF($U$263="zákl. přenesená",$N$263,0)</f>
        <v>0</v>
      </c>
      <c r="BH263" s="119">
        <f>IF($U$263="sníž. přenesená",$N$263,0)</f>
        <v>0</v>
      </c>
      <c r="BI263" s="119">
        <f>IF($U$263="nulová",$N$263,0)</f>
        <v>0</v>
      </c>
      <c r="BJ263" s="6" t="s">
        <v>18</v>
      </c>
      <c r="BK263" s="119">
        <f>ROUND($L$263*$K$263,2)</f>
        <v>0</v>
      </c>
      <c r="BL263" s="6" t="s">
        <v>145</v>
      </c>
    </row>
    <row r="264" spans="2:64" s="6" customFormat="1" ht="18.75" customHeight="1" x14ac:dyDescent="0.3">
      <c r="B264" s="120"/>
      <c r="C264" s="156"/>
      <c r="E264" s="121"/>
      <c r="F264" s="193" t="s">
        <v>145</v>
      </c>
      <c r="G264" s="194"/>
      <c r="H264" s="194"/>
      <c r="I264" s="194"/>
      <c r="K264" s="122">
        <v>2</v>
      </c>
      <c r="R264" s="123"/>
      <c r="T264" s="124"/>
      <c r="AA264" s="125"/>
      <c r="AT264" s="121" t="s">
        <v>146</v>
      </c>
      <c r="AU264" s="121" t="s">
        <v>94</v>
      </c>
      <c r="AV264" s="121" t="s">
        <v>94</v>
      </c>
      <c r="AW264" s="121" t="s">
        <v>104</v>
      </c>
      <c r="AX264" s="121" t="s">
        <v>69</v>
      </c>
      <c r="AY264" s="121" t="s">
        <v>140</v>
      </c>
    </row>
    <row r="265" spans="2:64" s="6" customFormat="1" ht="18.75" customHeight="1" x14ac:dyDescent="0.3">
      <c r="B265" s="126"/>
      <c r="C265" s="156"/>
      <c r="E265" s="127"/>
      <c r="F265" s="198" t="s">
        <v>147</v>
      </c>
      <c r="G265" s="199"/>
      <c r="H265" s="199"/>
      <c r="I265" s="199"/>
      <c r="K265" s="128">
        <v>2</v>
      </c>
      <c r="R265" s="129"/>
      <c r="T265" s="130"/>
      <c r="AA265" s="131"/>
      <c r="AT265" s="127" t="s">
        <v>146</v>
      </c>
      <c r="AU265" s="127" t="s">
        <v>94</v>
      </c>
      <c r="AV265" s="127" t="s">
        <v>145</v>
      </c>
      <c r="AW265" s="127" t="s">
        <v>104</v>
      </c>
      <c r="AX265" s="127" t="s">
        <v>18</v>
      </c>
      <c r="AY265" s="127" t="s">
        <v>140</v>
      </c>
    </row>
    <row r="266" spans="2:64" s="6" customFormat="1" ht="27" customHeight="1" x14ac:dyDescent="0.3">
      <c r="B266" s="19"/>
      <c r="C266" s="154" t="s">
        <v>278</v>
      </c>
      <c r="D266" s="112" t="s">
        <v>141</v>
      </c>
      <c r="E266" s="113" t="s">
        <v>513</v>
      </c>
      <c r="F266" s="197" t="s">
        <v>514</v>
      </c>
      <c r="G266" s="196"/>
      <c r="H266" s="196"/>
      <c r="I266" s="196"/>
      <c r="J266" s="114" t="s">
        <v>177</v>
      </c>
      <c r="K266" s="115">
        <v>5</v>
      </c>
      <c r="L266" s="195"/>
      <c r="M266" s="196"/>
      <c r="N266" s="195">
        <f>ROUND($L$266*$K$266,2)</f>
        <v>0</v>
      </c>
      <c r="O266" s="196"/>
      <c r="P266" s="196"/>
      <c r="Q266" s="196"/>
      <c r="R266" s="20"/>
      <c r="T266" s="116"/>
      <c r="U266" s="25" t="s">
        <v>34</v>
      </c>
      <c r="V266" s="117">
        <v>0</v>
      </c>
      <c r="W266" s="117">
        <f>$V$266*$K$266</f>
        <v>0</v>
      </c>
      <c r="X266" s="117">
        <v>0</v>
      </c>
      <c r="Y266" s="117">
        <f>$X$266*$K$266</f>
        <v>0</v>
      </c>
      <c r="Z266" s="117">
        <v>0</v>
      </c>
      <c r="AA266" s="118">
        <f>$Z$266*$K$266</f>
        <v>0</v>
      </c>
      <c r="AR266" s="6" t="s">
        <v>145</v>
      </c>
      <c r="AT266" s="6" t="s">
        <v>141</v>
      </c>
      <c r="AU266" s="6" t="s">
        <v>94</v>
      </c>
      <c r="AY266" s="6" t="s">
        <v>140</v>
      </c>
      <c r="BE266" s="119">
        <f>IF($U$266="základní",$N$266,0)</f>
        <v>0</v>
      </c>
      <c r="BF266" s="119">
        <f>IF($U$266="snížená",$N$266,0)</f>
        <v>0</v>
      </c>
      <c r="BG266" s="119">
        <f>IF($U$266="zákl. přenesená",$N$266,0)</f>
        <v>0</v>
      </c>
      <c r="BH266" s="119">
        <f>IF($U$266="sníž. přenesená",$N$266,0)</f>
        <v>0</v>
      </c>
      <c r="BI266" s="119">
        <f>IF($U$266="nulová",$N$266,0)</f>
        <v>0</v>
      </c>
      <c r="BJ266" s="6" t="s">
        <v>18</v>
      </c>
      <c r="BK266" s="119">
        <f>ROUND($L$266*$K$266,2)</f>
        <v>0</v>
      </c>
      <c r="BL266" s="6" t="s">
        <v>145</v>
      </c>
    </row>
    <row r="267" spans="2:64" s="6" customFormat="1" ht="18.75" customHeight="1" x14ac:dyDescent="0.3">
      <c r="B267" s="120"/>
      <c r="C267" s="156"/>
      <c r="E267" s="121"/>
      <c r="F267" s="193" t="s">
        <v>515</v>
      </c>
      <c r="G267" s="194"/>
      <c r="H267" s="194"/>
      <c r="I267" s="194"/>
      <c r="K267" s="122">
        <v>5</v>
      </c>
      <c r="R267" s="123"/>
      <c r="T267" s="124"/>
      <c r="AA267" s="125"/>
      <c r="AT267" s="121" t="s">
        <v>146</v>
      </c>
      <c r="AU267" s="121" t="s">
        <v>94</v>
      </c>
      <c r="AV267" s="121" t="s">
        <v>94</v>
      </c>
      <c r="AW267" s="121" t="s">
        <v>104</v>
      </c>
      <c r="AX267" s="121" t="s">
        <v>69</v>
      </c>
      <c r="AY267" s="121" t="s">
        <v>140</v>
      </c>
    </row>
    <row r="268" spans="2:64" s="6" customFormat="1" ht="18.75" customHeight="1" x14ac:dyDescent="0.3">
      <c r="B268" s="126"/>
      <c r="C268" s="156"/>
      <c r="E268" s="127"/>
      <c r="F268" s="198" t="s">
        <v>147</v>
      </c>
      <c r="G268" s="199"/>
      <c r="H268" s="199"/>
      <c r="I268" s="199"/>
      <c r="K268" s="128">
        <v>5</v>
      </c>
      <c r="R268" s="129"/>
      <c r="T268" s="130"/>
      <c r="AA268" s="131"/>
      <c r="AT268" s="127" t="s">
        <v>146</v>
      </c>
      <c r="AU268" s="127" t="s">
        <v>94</v>
      </c>
      <c r="AV268" s="127" t="s">
        <v>145</v>
      </c>
      <c r="AW268" s="127" t="s">
        <v>104</v>
      </c>
      <c r="AX268" s="127" t="s">
        <v>18</v>
      </c>
      <c r="AY268" s="127" t="s">
        <v>140</v>
      </c>
    </row>
    <row r="269" spans="2:64" s="6" customFormat="1" ht="27" customHeight="1" x14ac:dyDescent="0.3">
      <c r="B269" s="19"/>
      <c r="C269" s="154" t="s">
        <v>281</v>
      </c>
      <c r="D269" s="112" t="s">
        <v>141</v>
      </c>
      <c r="E269" s="113" t="s">
        <v>516</v>
      </c>
      <c r="F269" s="197" t="s">
        <v>517</v>
      </c>
      <c r="G269" s="196"/>
      <c r="H269" s="196"/>
      <c r="I269" s="196"/>
      <c r="J269" s="114" t="s">
        <v>177</v>
      </c>
      <c r="K269" s="115">
        <v>2</v>
      </c>
      <c r="L269" s="195"/>
      <c r="M269" s="196"/>
      <c r="N269" s="195">
        <f>ROUND($L$269*$K$269,2)</f>
        <v>0</v>
      </c>
      <c r="O269" s="196"/>
      <c r="P269" s="196"/>
      <c r="Q269" s="196"/>
      <c r="R269" s="20"/>
      <c r="T269" s="116"/>
      <c r="U269" s="25" t="s">
        <v>34</v>
      </c>
      <c r="V269" s="117">
        <v>0</v>
      </c>
      <c r="W269" s="117">
        <f>$V$269*$K$269</f>
        <v>0</v>
      </c>
      <c r="X269" s="117">
        <v>0</v>
      </c>
      <c r="Y269" s="117">
        <f>$X$269*$K$269</f>
        <v>0</v>
      </c>
      <c r="Z269" s="117">
        <v>0</v>
      </c>
      <c r="AA269" s="118">
        <f>$Z$269*$K$269</f>
        <v>0</v>
      </c>
      <c r="AR269" s="6" t="s">
        <v>145</v>
      </c>
      <c r="AT269" s="6" t="s">
        <v>141</v>
      </c>
      <c r="AU269" s="6" t="s">
        <v>94</v>
      </c>
      <c r="AY269" s="6" t="s">
        <v>140</v>
      </c>
      <c r="BE269" s="119">
        <f>IF($U$269="základní",$N$269,0)</f>
        <v>0</v>
      </c>
      <c r="BF269" s="119">
        <f>IF($U$269="snížená",$N$269,0)</f>
        <v>0</v>
      </c>
      <c r="BG269" s="119">
        <f>IF($U$269="zákl. přenesená",$N$269,0)</f>
        <v>0</v>
      </c>
      <c r="BH269" s="119">
        <f>IF($U$269="sníž. přenesená",$N$269,0)</f>
        <v>0</v>
      </c>
      <c r="BI269" s="119">
        <f>IF($U$269="nulová",$N$269,0)</f>
        <v>0</v>
      </c>
      <c r="BJ269" s="6" t="s">
        <v>18</v>
      </c>
      <c r="BK269" s="119">
        <f>ROUND($L$269*$K$269,2)</f>
        <v>0</v>
      </c>
      <c r="BL269" s="6" t="s">
        <v>145</v>
      </c>
    </row>
    <row r="270" spans="2:64" s="6" customFormat="1" ht="18.75" customHeight="1" x14ac:dyDescent="0.3">
      <c r="B270" s="120"/>
      <c r="C270" s="156"/>
      <c r="E270" s="121"/>
      <c r="F270" s="193" t="s">
        <v>800</v>
      </c>
      <c r="G270" s="194"/>
      <c r="H270" s="194"/>
      <c r="I270" s="194"/>
      <c r="K270" s="122">
        <v>2</v>
      </c>
      <c r="R270" s="123"/>
      <c r="T270" s="124"/>
      <c r="AA270" s="125"/>
      <c r="AT270" s="121" t="s">
        <v>146</v>
      </c>
      <c r="AU270" s="121" t="s">
        <v>94</v>
      </c>
      <c r="AV270" s="121" t="s">
        <v>94</v>
      </c>
      <c r="AW270" s="121" t="s">
        <v>104</v>
      </c>
      <c r="AX270" s="121" t="s">
        <v>69</v>
      </c>
      <c r="AY270" s="121" t="s">
        <v>140</v>
      </c>
    </row>
    <row r="271" spans="2:64" s="6" customFormat="1" ht="18.75" customHeight="1" x14ac:dyDescent="0.3">
      <c r="B271" s="126"/>
      <c r="C271" s="156"/>
      <c r="E271" s="127"/>
      <c r="F271" s="198" t="s">
        <v>147</v>
      </c>
      <c r="G271" s="199"/>
      <c r="H271" s="199"/>
      <c r="I271" s="199"/>
      <c r="K271" s="128">
        <v>2</v>
      </c>
      <c r="R271" s="129"/>
      <c r="T271" s="130"/>
      <c r="AA271" s="131"/>
      <c r="AT271" s="127" t="s">
        <v>146</v>
      </c>
      <c r="AU271" s="127" t="s">
        <v>94</v>
      </c>
      <c r="AV271" s="127" t="s">
        <v>145</v>
      </c>
      <c r="AW271" s="127" t="s">
        <v>104</v>
      </c>
      <c r="AX271" s="127" t="s">
        <v>18</v>
      </c>
      <c r="AY271" s="127" t="s">
        <v>140</v>
      </c>
    </row>
    <row r="272" spans="2:64" s="6" customFormat="1" ht="27" customHeight="1" x14ac:dyDescent="0.3">
      <c r="B272" s="19"/>
      <c r="C272" s="157" t="s">
        <v>285</v>
      </c>
      <c r="D272" s="132" t="s">
        <v>256</v>
      </c>
      <c r="E272" s="133" t="s">
        <v>518</v>
      </c>
      <c r="F272" s="206" t="s">
        <v>519</v>
      </c>
      <c r="G272" s="207"/>
      <c r="H272" s="207"/>
      <c r="I272" s="207"/>
      <c r="J272" s="134" t="s">
        <v>177</v>
      </c>
      <c r="K272" s="135">
        <v>2</v>
      </c>
      <c r="L272" s="200"/>
      <c r="M272" s="207"/>
      <c r="N272" s="200">
        <f>ROUND($L$272*$K$272,2)</f>
        <v>0</v>
      </c>
      <c r="O272" s="196"/>
      <c r="P272" s="196"/>
      <c r="Q272" s="196"/>
      <c r="R272" s="20"/>
      <c r="T272" s="116"/>
      <c r="U272" s="25" t="s">
        <v>34</v>
      </c>
      <c r="V272" s="117">
        <v>0</v>
      </c>
      <c r="W272" s="117">
        <f>$V$272*$K$272</f>
        <v>0</v>
      </c>
      <c r="X272" s="117">
        <v>0</v>
      </c>
      <c r="Y272" s="117">
        <f>$X$272*$K$272</f>
        <v>0</v>
      </c>
      <c r="Z272" s="117">
        <v>0</v>
      </c>
      <c r="AA272" s="118">
        <f>$Z$272*$K$272</f>
        <v>0</v>
      </c>
      <c r="AR272" s="6" t="s">
        <v>168</v>
      </c>
      <c r="AT272" s="6" t="s">
        <v>256</v>
      </c>
      <c r="AU272" s="6" t="s">
        <v>94</v>
      </c>
      <c r="AY272" s="6" t="s">
        <v>140</v>
      </c>
      <c r="BE272" s="119">
        <f>IF($U$272="základní",$N$272,0)</f>
        <v>0</v>
      </c>
      <c r="BF272" s="119">
        <f>IF($U$272="snížená",$N$272,0)</f>
        <v>0</v>
      </c>
      <c r="BG272" s="119">
        <f>IF($U$272="zákl. přenesená",$N$272,0)</f>
        <v>0</v>
      </c>
      <c r="BH272" s="119">
        <f>IF($U$272="sníž. přenesená",$N$272,0)</f>
        <v>0</v>
      </c>
      <c r="BI272" s="119">
        <f>IF($U$272="nulová",$N$272,0)</f>
        <v>0</v>
      </c>
      <c r="BJ272" s="6" t="s">
        <v>18</v>
      </c>
      <c r="BK272" s="119">
        <f>ROUND($L$272*$K$272,2)</f>
        <v>0</v>
      </c>
      <c r="BL272" s="6" t="s">
        <v>145</v>
      </c>
    </row>
    <row r="273" spans="2:64" s="6" customFormat="1" ht="18.75" customHeight="1" x14ac:dyDescent="0.3">
      <c r="B273" s="120"/>
      <c r="C273" s="156"/>
      <c r="E273" s="121"/>
      <c r="F273" s="193" t="s">
        <v>800</v>
      </c>
      <c r="G273" s="194"/>
      <c r="H273" s="194"/>
      <c r="I273" s="194"/>
      <c r="K273" s="122">
        <v>2</v>
      </c>
      <c r="R273" s="123"/>
      <c r="T273" s="124"/>
      <c r="AA273" s="125"/>
      <c r="AT273" s="121" t="s">
        <v>146</v>
      </c>
      <c r="AU273" s="121" t="s">
        <v>94</v>
      </c>
      <c r="AV273" s="121" t="s">
        <v>94</v>
      </c>
      <c r="AW273" s="121" t="s">
        <v>104</v>
      </c>
      <c r="AX273" s="121" t="s">
        <v>69</v>
      </c>
      <c r="AY273" s="121" t="s">
        <v>140</v>
      </c>
    </row>
    <row r="274" spans="2:64" s="6" customFormat="1" ht="18.75" customHeight="1" x14ac:dyDescent="0.3">
      <c r="B274" s="126"/>
      <c r="C274" s="156"/>
      <c r="E274" s="127"/>
      <c r="F274" s="198" t="s">
        <v>147</v>
      </c>
      <c r="G274" s="199"/>
      <c r="H274" s="199"/>
      <c r="I274" s="199"/>
      <c r="K274" s="128">
        <v>2</v>
      </c>
      <c r="R274" s="129"/>
      <c r="T274" s="130"/>
      <c r="AA274" s="131"/>
      <c r="AT274" s="127" t="s">
        <v>146</v>
      </c>
      <c r="AU274" s="127" t="s">
        <v>94</v>
      </c>
      <c r="AV274" s="127" t="s">
        <v>145</v>
      </c>
      <c r="AW274" s="127" t="s">
        <v>104</v>
      </c>
      <c r="AX274" s="127" t="s">
        <v>18</v>
      </c>
      <c r="AY274" s="127" t="s">
        <v>140</v>
      </c>
    </row>
    <row r="275" spans="2:64" s="6" customFormat="1" ht="27" customHeight="1" x14ac:dyDescent="0.3">
      <c r="B275" s="19"/>
      <c r="C275" s="154" t="s">
        <v>288</v>
      </c>
      <c r="D275" s="112" t="s">
        <v>141</v>
      </c>
      <c r="E275" s="113" t="s">
        <v>520</v>
      </c>
      <c r="F275" s="197" t="s">
        <v>521</v>
      </c>
      <c r="G275" s="196"/>
      <c r="H275" s="196"/>
      <c r="I275" s="196"/>
      <c r="J275" s="114" t="s">
        <v>326</v>
      </c>
      <c r="K275" s="115">
        <v>2</v>
      </c>
      <c r="L275" s="195"/>
      <c r="M275" s="196"/>
      <c r="N275" s="195">
        <f>ROUND($L$275*$K$275,2)</f>
        <v>0</v>
      </c>
      <c r="O275" s="196"/>
      <c r="P275" s="196"/>
      <c r="Q275" s="196"/>
      <c r="R275" s="20"/>
      <c r="T275" s="116"/>
      <c r="U275" s="25" t="s">
        <v>34</v>
      </c>
      <c r="V275" s="117">
        <v>0</v>
      </c>
      <c r="W275" s="117">
        <f>$V$275*$K$275</f>
        <v>0</v>
      </c>
      <c r="X275" s="117">
        <v>0</v>
      </c>
      <c r="Y275" s="117">
        <f>$X$275*$K$275</f>
        <v>0</v>
      </c>
      <c r="Z275" s="117">
        <v>0</v>
      </c>
      <c r="AA275" s="118">
        <f>$Z$275*$K$275</f>
        <v>0</v>
      </c>
      <c r="AR275" s="6" t="s">
        <v>145</v>
      </c>
      <c r="AT275" s="6" t="s">
        <v>141</v>
      </c>
      <c r="AU275" s="6" t="s">
        <v>94</v>
      </c>
      <c r="AY275" s="6" t="s">
        <v>140</v>
      </c>
      <c r="BE275" s="119">
        <f>IF($U$275="základní",$N$275,0)</f>
        <v>0</v>
      </c>
      <c r="BF275" s="119">
        <f>IF($U$275="snížená",$N$275,0)</f>
        <v>0</v>
      </c>
      <c r="BG275" s="119">
        <f>IF($U$275="zákl. přenesená",$N$275,0)</f>
        <v>0</v>
      </c>
      <c r="BH275" s="119">
        <f>IF($U$275="sníž. přenesená",$N$275,0)</f>
        <v>0</v>
      </c>
      <c r="BI275" s="119">
        <f>IF($U$275="nulová",$N$275,0)</f>
        <v>0</v>
      </c>
      <c r="BJ275" s="6" t="s">
        <v>18</v>
      </c>
      <c r="BK275" s="119">
        <f>ROUND($L$275*$K$275,2)</f>
        <v>0</v>
      </c>
      <c r="BL275" s="6" t="s">
        <v>145</v>
      </c>
    </row>
    <row r="276" spans="2:64" s="6" customFormat="1" ht="18.75" customHeight="1" x14ac:dyDescent="0.3">
      <c r="B276" s="120"/>
      <c r="C276" s="156"/>
      <c r="E276" s="121"/>
      <c r="F276" s="193" t="s">
        <v>522</v>
      </c>
      <c r="G276" s="194"/>
      <c r="H276" s="194"/>
      <c r="I276" s="194"/>
      <c r="K276" s="122">
        <v>2</v>
      </c>
      <c r="R276" s="123"/>
      <c r="T276" s="124"/>
      <c r="AA276" s="125"/>
      <c r="AT276" s="121" t="s">
        <v>146</v>
      </c>
      <c r="AU276" s="121" t="s">
        <v>94</v>
      </c>
      <c r="AV276" s="121" t="s">
        <v>94</v>
      </c>
      <c r="AW276" s="121" t="s">
        <v>104</v>
      </c>
      <c r="AX276" s="121" t="s">
        <v>69</v>
      </c>
      <c r="AY276" s="121" t="s">
        <v>140</v>
      </c>
    </row>
    <row r="277" spans="2:64" s="6" customFormat="1" ht="18.75" customHeight="1" x14ac:dyDescent="0.3">
      <c r="B277" s="126"/>
      <c r="C277" s="156"/>
      <c r="E277" s="127"/>
      <c r="F277" s="198" t="s">
        <v>147</v>
      </c>
      <c r="G277" s="199"/>
      <c r="H277" s="199"/>
      <c r="I277" s="199"/>
      <c r="K277" s="128">
        <v>2</v>
      </c>
      <c r="R277" s="129"/>
      <c r="T277" s="130"/>
      <c r="AA277" s="131"/>
      <c r="AT277" s="127" t="s">
        <v>146</v>
      </c>
      <c r="AU277" s="127" t="s">
        <v>94</v>
      </c>
      <c r="AV277" s="127" t="s">
        <v>145</v>
      </c>
      <c r="AW277" s="127" t="s">
        <v>104</v>
      </c>
      <c r="AX277" s="127" t="s">
        <v>18</v>
      </c>
      <c r="AY277" s="127" t="s">
        <v>140</v>
      </c>
    </row>
    <row r="278" spans="2:64" s="6" customFormat="1" ht="27" customHeight="1" x14ac:dyDescent="0.3">
      <c r="B278" s="19"/>
      <c r="C278" s="154" t="s">
        <v>291</v>
      </c>
      <c r="D278" s="112" t="s">
        <v>141</v>
      </c>
      <c r="E278" s="113" t="s">
        <v>523</v>
      </c>
      <c r="F278" s="197" t="s">
        <v>524</v>
      </c>
      <c r="G278" s="196"/>
      <c r="H278" s="196"/>
      <c r="I278" s="196"/>
      <c r="J278" s="114" t="s">
        <v>214</v>
      </c>
      <c r="K278" s="115">
        <v>399</v>
      </c>
      <c r="L278" s="195"/>
      <c r="M278" s="196"/>
      <c r="N278" s="195">
        <f>ROUND($L$278*$K$278,2)</f>
        <v>0</v>
      </c>
      <c r="O278" s="196"/>
      <c r="P278" s="196"/>
      <c r="Q278" s="196"/>
      <c r="R278" s="20"/>
      <c r="T278" s="116"/>
      <c r="U278" s="25" t="s">
        <v>34</v>
      </c>
      <c r="V278" s="117">
        <v>0</v>
      </c>
      <c r="W278" s="117">
        <f>$V$278*$K$278</f>
        <v>0</v>
      </c>
      <c r="X278" s="117">
        <v>0</v>
      </c>
      <c r="Y278" s="117">
        <f>$X$278*$K$278</f>
        <v>0</v>
      </c>
      <c r="Z278" s="117">
        <v>0</v>
      </c>
      <c r="AA278" s="118">
        <f>$Z$278*$K$278</f>
        <v>0</v>
      </c>
      <c r="AR278" s="6" t="s">
        <v>145</v>
      </c>
      <c r="AT278" s="6" t="s">
        <v>141</v>
      </c>
      <c r="AU278" s="6" t="s">
        <v>94</v>
      </c>
      <c r="AY278" s="6" t="s">
        <v>140</v>
      </c>
      <c r="BE278" s="119">
        <f>IF($U$278="základní",$N$278,0)</f>
        <v>0</v>
      </c>
      <c r="BF278" s="119">
        <f>IF($U$278="snížená",$N$278,0)</f>
        <v>0</v>
      </c>
      <c r="BG278" s="119">
        <f>IF($U$278="zákl. přenesená",$N$278,0)</f>
        <v>0</v>
      </c>
      <c r="BH278" s="119">
        <f>IF($U$278="sníž. přenesená",$N$278,0)</f>
        <v>0</v>
      </c>
      <c r="BI278" s="119">
        <f>IF($U$278="nulová",$N$278,0)</f>
        <v>0</v>
      </c>
      <c r="BJ278" s="6" t="s">
        <v>18</v>
      </c>
      <c r="BK278" s="119">
        <f>ROUND($L$278*$K$278,2)</f>
        <v>0</v>
      </c>
      <c r="BL278" s="6" t="s">
        <v>145</v>
      </c>
    </row>
    <row r="279" spans="2:64" s="6" customFormat="1" ht="18.75" customHeight="1" x14ac:dyDescent="0.3">
      <c r="B279" s="120"/>
      <c r="C279" s="156"/>
      <c r="E279" s="121"/>
      <c r="F279" s="193" t="s">
        <v>878</v>
      </c>
      <c r="G279" s="194"/>
      <c r="H279" s="194"/>
      <c r="I279" s="194"/>
      <c r="K279" s="122">
        <v>399</v>
      </c>
      <c r="R279" s="123"/>
      <c r="T279" s="124"/>
      <c r="AA279" s="125"/>
      <c r="AT279" s="121" t="s">
        <v>146</v>
      </c>
      <c r="AU279" s="121" t="s">
        <v>94</v>
      </c>
      <c r="AV279" s="121" t="s">
        <v>94</v>
      </c>
      <c r="AW279" s="121" t="s">
        <v>104</v>
      </c>
      <c r="AX279" s="121" t="s">
        <v>69</v>
      </c>
      <c r="AY279" s="121" t="s">
        <v>140</v>
      </c>
    </row>
    <row r="280" spans="2:64" s="6" customFormat="1" ht="18.75" customHeight="1" x14ac:dyDescent="0.3">
      <c r="B280" s="126"/>
      <c r="C280" s="156"/>
      <c r="E280" s="127"/>
      <c r="F280" s="198" t="s">
        <v>147</v>
      </c>
      <c r="G280" s="199"/>
      <c r="H280" s="199"/>
      <c r="I280" s="199"/>
      <c r="K280" s="128">
        <v>399</v>
      </c>
      <c r="R280" s="129"/>
      <c r="T280" s="130"/>
      <c r="AA280" s="131"/>
      <c r="AT280" s="127" t="s">
        <v>146</v>
      </c>
      <c r="AU280" s="127" t="s">
        <v>94</v>
      </c>
      <c r="AV280" s="127" t="s">
        <v>145</v>
      </c>
      <c r="AW280" s="127" t="s">
        <v>104</v>
      </c>
      <c r="AX280" s="127" t="s">
        <v>18</v>
      </c>
      <c r="AY280" s="127" t="s">
        <v>140</v>
      </c>
    </row>
    <row r="281" spans="2:64" s="6" customFormat="1" ht="27" customHeight="1" x14ac:dyDescent="0.3">
      <c r="B281" s="19"/>
      <c r="C281" s="154" t="s">
        <v>294</v>
      </c>
      <c r="D281" s="112" t="s">
        <v>141</v>
      </c>
      <c r="E281" s="113" t="s">
        <v>525</v>
      </c>
      <c r="F281" s="197" t="s">
        <v>526</v>
      </c>
      <c r="G281" s="196"/>
      <c r="H281" s="196"/>
      <c r="I281" s="196"/>
      <c r="J281" s="114" t="s">
        <v>214</v>
      </c>
      <c r="K281" s="115">
        <v>399</v>
      </c>
      <c r="L281" s="195"/>
      <c r="M281" s="196"/>
      <c r="N281" s="195">
        <f>ROUND($L$281*$K$281,2)</f>
        <v>0</v>
      </c>
      <c r="O281" s="196"/>
      <c r="P281" s="196"/>
      <c r="Q281" s="196"/>
      <c r="R281" s="20"/>
      <c r="T281" s="116"/>
      <c r="U281" s="25" t="s">
        <v>34</v>
      </c>
      <c r="V281" s="117">
        <v>0</v>
      </c>
      <c r="W281" s="117">
        <f>$V$281*$K$281</f>
        <v>0</v>
      </c>
      <c r="X281" s="117">
        <v>0</v>
      </c>
      <c r="Y281" s="117">
        <f>$X$281*$K$281</f>
        <v>0</v>
      </c>
      <c r="Z281" s="117">
        <v>0</v>
      </c>
      <c r="AA281" s="118">
        <f>$Z$281*$K$281</f>
        <v>0</v>
      </c>
      <c r="AR281" s="6" t="s">
        <v>145</v>
      </c>
      <c r="AT281" s="6" t="s">
        <v>141</v>
      </c>
      <c r="AU281" s="6" t="s">
        <v>94</v>
      </c>
      <c r="AY281" s="6" t="s">
        <v>140</v>
      </c>
      <c r="BE281" s="119">
        <f>IF($U$281="základní",$N$281,0)</f>
        <v>0</v>
      </c>
      <c r="BF281" s="119">
        <f>IF($U$281="snížená",$N$281,0)</f>
        <v>0</v>
      </c>
      <c r="BG281" s="119">
        <f>IF($U$281="zákl. přenesená",$N$281,0)</f>
        <v>0</v>
      </c>
      <c r="BH281" s="119">
        <f>IF($U$281="sníž. přenesená",$N$281,0)</f>
        <v>0</v>
      </c>
      <c r="BI281" s="119">
        <f>IF($U$281="nulová",$N$281,0)</f>
        <v>0</v>
      </c>
      <c r="BJ281" s="6" t="s">
        <v>18</v>
      </c>
      <c r="BK281" s="119">
        <f>ROUND($L$281*$K$281,2)</f>
        <v>0</v>
      </c>
      <c r="BL281" s="6" t="s">
        <v>145</v>
      </c>
    </row>
    <row r="282" spans="2:64" s="6" customFormat="1" ht="27" customHeight="1" x14ac:dyDescent="0.3">
      <c r="B282" s="19"/>
      <c r="C282" s="154" t="s">
        <v>297</v>
      </c>
      <c r="D282" s="112" t="s">
        <v>141</v>
      </c>
      <c r="E282" s="113" t="s">
        <v>527</v>
      </c>
      <c r="F282" s="197" t="s">
        <v>528</v>
      </c>
      <c r="G282" s="196"/>
      <c r="H282" s="196"/>
      <c r="I282" s="196"/>
      <c r="J282" s="114" t="s">
        <v>227</v>
      </c>
      <c r="K282" s="115">
        <v>1.171</v>
      </c>
      <c r="L282" s="195"/>
      <c r="M282" s="196"/>
      <c r="N282" s="195">
        <f>ROUND($L$282*$K$282,2)</f>
        <v>0</v>
      </c>
      <c r="O282" s="196"/>
      <c r="P282" s="196"/>
      <c r="Q282" s="196"/>
      <c r="R282" s="20"/>
      <c r="T282" s="116"/>
      <c r="U282" s="25" t="s">
        <v>34</v>
      </c>
      <c r="V282" s="117">
        <v>0</v>
      </c>
      <c r="W282" s="117">
        <f>$V$282*$K$282</f>
        <v>0</v>
      </c>
      <c r="X282" s="117">
        <v>0</v>
      </c>
      <c r="Y282" s="117">
        <f>$X$282*$K$282</f>
        <v>0</v>
      </c>
      <c r="Z282" s="117">
        <v>0</v>
      </c>
      <c r="AA282" s="118">
        <f>$Z$282*$K$282</f>
        <v>0</v>
      </c>
      <c r="AR282" s="6" t="s">
        <v>145</v>
      </c>
      <c r="AT282" s="6" t="s">
        <v>141</v>
      </c>
      <c r="AU282" s="6" t="s">
        <v>94</v>
      </c>
      <c r="AY282" s="6" t="s">
        <v>140</v>
      </c>
      <c r="BE282" s="119">
        <f>IF($U$282="základní",$N$282,0)</f>
        <v>0</v>
      </c>
      <c r="BF282" s="119">
        <f>IF($U$282="snížená",$N$282,0)</f>
        <v>0</v>
      </c>
      <c r="BG282" s="119">
        <f>IF($U$282="zákl. přenesená",$N$282,0)</f>
        <v>0</v>
      </c>
      <c r="BH282" s="119">
        <f>IF($U$282="sníž. přenesená",$N$282,0)</f>
        <v>0</v>
      </c>
      <c r="BI282" s="119">
        <f>IF($U$282="nulová",$N$282,0)</f>
        <v>0</v>
      </c>
      <c r="BJ282" s="6" t="s">
        <v>18</v>
      </c>
      <c r="BK282" s="119">
        <f>ROUND($L$282*$K$282,2)</f>
        <v>0</v>
      </c>
      <c r="BL282" s="6" t="s">
        <v>145</v>
      </c>
    </row>
    <row r="283" spans="2:64" s="102" customFormat="1" ht="30.75" customHeight="1" x14ac:dyDescent="0.3">
      <c r="B283" s="103"/>
      <c r="C283" s="155"/>
      <c r="D283" s="111" t="s">
        <v>118</v>
      </c>
      <c r="E283" s="111"/>
      <c r="F283" s="111"/>
      <c r="G283" s="111"/>
      <c r="H283" s="111"/>
      <c r="I283" s="111"/>
      <c r="J283" s="111"/>
      <c r="K283" s="111"/>
      <c r="L283" s="111"/>
      <c r="M283" s="111"/>
      <c r="N283" s="237">
        <f>SUM(N284:Q335)</f>
        <v>0</v>
      </c>
      <c r="O283" s="238"/>
      <c r="P283" s="238"/>
      <c r="Q283" s="238"/>
      <c r="R283" s="106"/>
      <c r="T283" s="107"/>
      <c r="W283" s="108" t="e">
        <f>SUM($W$284:$W$335)</f>
        <v>#REF!</v>
      </c>
      <c r="Y283" s="108" t="e">
        <f>SUM($Y$284:$Y$335)</f>
        <v>#REF!</v>
      </c>
      <c r="AA283" s="109" t="e">
        <f>SUM($AA$284:$AA$335)</f>
        <v>#REF!</v>
      </c>
      <c r="AR283" s="105" t="s">
        <v>18</v>
      </c>
      <c r="AT283" s="105" t="s">
        <v>68</v>
      </c>
      <c r="AU283" s="105" t="s">
        <v>18</v>
      </c>
      <c r="AY283" s="105" t="s">
        <v>140</v>
      </c>
      <c r="BK283" s="110" t="e">
        <f>SUM($BK$284:$BK$335)</f>
        <v>#REF!</v>
      </c>
    </row>
    <row r="284" spans="2:64" s="6" customFormat="1" ht="27" customHeight="1" x14ac:dyDescent="0.3">
      <c r="B284" s="19"/>
      <c r="C284" s="154" t="s">
        <v>300</v>
      </c>
      <c r="D284" s="112" t="s">
        <v>141</v>
      </c>
      <c r="E284" s="113" t="s">
        <v>529</v>
      </c>
      <c r="F284" s="197" t="s">
        <v>530</v>
      </c>
      <c r="G284" s="196"/>
      <c r="H284" s="196"/>
      <c r="I284" s="196"/>
      <c r="J284" s="114" t="s">
        <v>177</v>
      </c>
      <c r="K284" s="115">
        <v>8</v>
      </c>
      <c r="L284" s="195"/>
      <c r="M284" s="196"/>
      <c r="N284" s="235">
        <f>ROUND($L$284*$K$284,2)</f>
        <v>0</v>
      </c>
      <c r="O284" s="236"/>
      <c r="P284" s="236"/>
      <c r="Q284" s="236"/>
      <c r="R284" s="20"/>
      <c r="T284" s="116"/>
      <c r="U284" s="25" t="s">
        <v>34</v>
      </c>
      <c r="V284" s="117">
        <v>0</v>
      </c>
      <c r="W284" s="117">
        <f>$V$284*$K$284</f>
        <v>0</v>
      </c>
      <c r="X284" s="117">
        <v>0</v>
      </c>
      <c r="Y284" s="117">
        <f>$X$284*$K$284</f>
        <v>0</v>
      </c>
      <c r="Z284" s="117">
        <v>0</v>
      </c>
      <c r="AA284" s="118">
        <f>$Z$284*$K$284</f>
        <v>0</v>
      </c>
      <c r="AR284" s="6" t="s">
        <v>145</v>
      </c>
      <c r="AT284" s="6" t="s">
        <v>141</v>
      </c>
      <c r="AU284" s="6" t="s">
        <v>94</v>
      </c>
      <c r="AY284" s="6" t="s">
        <v>140</v>
      </c>
      <c r="BE284" s="119">
        <f>IF($U$284="základní",$N$284,0)</f>
        <v>0</v>
      </c>
      <c r="BF284" s="119">
        <f>IF($U$284="snížená",$N$284,0)</f>
        <v>0</v>
      </c>
      <c r="BG284" s="119">
        <f>IF($U$284="zákl. přenesená",$N$284,0)</f>
        <v>0</v>
      </c>
      <c r="BH284" s="119">
        <f>IF($U$284="sníž. přenesená",$N$284,0)</f>
        <v>0</v>
      </c>
      <c r="BI284" s="119">
        <f>IF($U$284="nulová",$N$284,0)</f>
        <v>0</v>
      </c>
      <c r="BJ284" s="6" t="s">
        <v>18</v>
      </c>
      <c r="BK284" s="119">
        <f>ROUND($L$284*$K$284,2)</f>
        <v>0</v>
      </c>
      <c r="BL284" s="6" t="s">
        <v>145</v>
      </c>
    </row>
    <row r="285" spans="2:64" s="6" customFormat="1" ht="18.75" customHeight="1" x14ac:dyDescent="0.3">
      <c r="B285" s="120"/>
      <c r="C285" s="156"/>
      <c r="E285" s="121"/>
      <c r="F285" s="193">
        <v>8</v>
      </c>
      <c r="G285" s="194"/>
      <c r="H285" s="194"/>
      <c r="I285" s="194"/>
      <c r="K285" s="122">
        <v>8</v>
      </c>
      <c r="R285" s="123"/>
      <c r="T285" s="124"/>
      <c r="AA285" s="125"/>
      <c r="AT285" s="121" t="s">
        <v>146</v>
      </c>
      <c r="AU285" s="121" t="s">
        <v>94</v>
      </c>
      <c r="AV285" s="121" t="s">
        <v>94</v>
      </c>
      <c r="AW285" s="121" t="s">
        <v>104</v>
      </c>
      <c r="AX285" s="121" t="s">
        <v>69</v>
      </c>
      <c r="AY285" s="121" t="s">
        <v>140</v>
      </c>
    </row>
    <row r="286" spans="2:64" s="6" customFormat="1" ht="18.75" customHeight="1" x14ac:dyDescent="0.3">
      <c r="B286" s="126"/>
      <c r="C286" s="156"/>
      <c r="E286" s="127"/>
      <c r="F286" s="198" t="s">
        <v>147</v>
      </c>
      <c r="G286" s="199"/>
      <c r="H286" s="199"/>
      <c r="I286" s="199"/>
      <c r="K286" s="128">
        <v>8</v>
      </c>
      <c r="R286" s="129"/>
      <c r="T286" s="130"/>
      <c r="AA286" s="131"/>
      <c r="AT286" s="127" t="s">
        <v>146</v>
      </c>
      <c r="AU286" s="127" t="s">
        <v>94</v>
      </c>
      <c r="AV286" s="127" t="s">
        <v>145</v>
      </c>
      <c r="AW286" s="127" t="s">
        <v>104</v>
      </c>
      <c r="AX286" s="127" t="s">
        <v>18</v>
      </c>
      <c r="AY286" s="127" t="s">
        <v>140</v>
      </c>
    </row>
    <row r="287" spans="2:64" s="6" customFormat="1" ht="27" customHeight="1" x14ac:dyDescent="0.3">
      <c r="B287" s="19"/>
      <c r="C287" s="157" t="s">
        <v>303</v>
      </c>
      <c r="D287" s="132" t="s">
        <v>256</v>
      </c>
      <c r="E287" s="133" t="s">
        <v>531</v>
      </c>
      <c r="F287" s="206" t="s">
        <v>532</v>
      </c>
      <c r="G287" s="207"/>
      <c r="H287" s="207"/>
      <c r="I287" s="207"/>
      <c r="J287" s="134" t="s">
        <v>177</v>
      </c>
      <c r="K287" s="135">
        <v>2</v>
      </c>
      <c r="L287" s="200"/>
      <c r="M287" s="207"/>
      <c r="N287" s="200">
        <f>ROUND($L$287*$K$287,2)</f>
        <v>0</v>
      </c>
      <c r="O287" s="196"/>
      <c r="P287" s="196"/>
      <c r="Q287" s="196"/>
      <c r="R287" s="20"/>
      <c r="T287" s="116"/>
      <c r="U287" s="25" t="s">
        <v>34</v>
      </c>
      <c r="V287" s="117">
        <v>0</v>
      </c>
      <c r="W287" s="117">
        <f>$V$287*$K$287</f>
        <v>0</v>
      </c>
      <c r="X287" s="117">
        <v>0</v>
      </c>
      <c r="Y287" s="117">
        <f>$X$287*$K$287</f>
        <v>0</v>
      </c>
      <c r="Z287" s="117">
        <v>0</v>
      </c>
      <c r="AA287" s="118">
        <f>$Z$287*$K$287</f>
        <v>0</v>
      </c>
      <c r="AR287" s="6" t="s">
        <v>168</v>
      </c>
      <c r="AT287" s="6" t="s">
        <v>256</v>
      </c>
      <c r="AU287" s="6" t="s">
        <v>94</v>
      </c>
      <c r="AY287" s="6" t="s">
        <v>140</v>
      </c>
      <c r="BE287" s="119">
        <f>IF($U$287="základní",$N$287,0)</f>
        <v>0</v>
      </c>
      <c r="BF287" s="119">
        <f>IF($U$287="snížená",$N$287,0)</f>
        <v>0</v>
      </c>
      <c r="BG287" s="119">
        <f>IF($U$287="zákl. přenesená",$N$287,0)</f>
        <v>0</v>
      </c>
      <c r="BH287" s="119">
        <f>IF($U$287="sníž. přenesená",$N$287,0)</f>
        <v>0</v>
      </c>
      <c r="BI287" s="119">
        <f>IF($U$287="nulová",$N$287,0)</f>
        <v>0</v>
      </c>
      <c r="BJ287" s="6" t="s">
        <v>18</v>
      </c>
      <c r="BK287" s="119">
        <f>ROUND($L$287*$K$287,2)</f>
        <v>0</v>
      </c>
      <c r="BL287" s="6" t="s">
        <v>145</v>
      </c>
    </row>
    <row r="288" spans="2:64" s="6" customFormat="1" ht="27" customHeight="1" x14ac:dyDescent="0.3">
      <c r="B288" s="19"/>
      <c r="C288" s="132" t="s">
        <v>879</v>
      </c>
      <c r="D288" s="132" t="s">
        <v>256</v>
      </c>
      <c r="E288" s="133" t="s">
        <v>880</v>
      </c>
      <c r="F288" s="206" t="s">
        <v>881</v>
      </c>
      <c r="G288" s="207"/>
      <c r="H288" s="207"/>
      <c r="I288" s="207"/>
      <c r="J288" s="134" t="s">
        <v>177</v>
      </c>
      <c r="K288" s="135">
        <v>6</v>
      </c>
      <c r="L288" s="200"/>
      <c r="M288" s="207"/>
      <c r="N288" s="200">
        <f>ROUND($L$288*$K$288,2)</f>
        <v>0</v>
      </c>
      <c r="O288" s="196"/>
      <c r="P288" s="196"/>
      <c r="Q288" s="196"/>
      <c r="R288" s="20"/>
      <c r="T288" s="116"/>
      <c r="U288" s="25" t="s">
        <v>34</v>
      </c>
      <c r="V288" s="117">
        <v>0</v>
      </c>
      <c r="W288" s="117">
        <f>$V$288*$K$288</f>
        <v>0</v>
      </c>
      <c r="X288" s="117">
        <v>0</v>
      </c>
      <c r="Y288" s="117">
        <f>$X$288*$K$288</f>
        <v>0</v>
      </c>
      <c r="Z288" s="117">
        <v>0</v>
      </c>
      <c r="AA288" s="118">
        <f>$Z$288*$K$288</f>
        <v>0</v>
      </c>
      <c r="AR288" s="6" t="s">
        <v>168</v>
      </c>
      <c r="AT288" s="6" t="s">
        <v>256</v>
      </c>
      <c r="AU288" s="6" t="s">
        <v>94</v>
      </c>
      <c r="AY288" s="6" t="s">
        <v>140</v>
      </c>
      <c r="BE288" s="119">
        <f>IF($U$288="základní",$N$288,0)</f>
        <v>0</v>
      </c>
      <c r="BF288" s="119">
        <f>IF($U$288="snížená",$N$288,0)</f>
        <v>0</v>
      </c>
      <c r="BG288" s="119">
        <f>IF($U$288="zákl. přenesená",$N$288,0)</f>
        <v>0</v>
      </c>
      <c r="BH288" s="119">
        <f>IF($U$288="sníž. přenesená",$N$288,0)</f>
        <v>0</v>
      </c>
      <c r="BI288" s="119">
        <f>IF($U$288="nulová",$N$288,0)</f>
        <v>0</v>
      </c>
      <c r="BJ288" s="6" t="s">
        <v>18</v>
      </c>
      <c r="BK288" s="119">
        <f>ROUND($L$288*$K$288,2)</f>
        <v>0</v>
      </c>
      <c r="BL288" s="6" t="s">
        <v>145</v>
      </c>
    </row>
    <row r="289" spans="2:64" s="6" customFormat="1" ht="27" customHeight="1" x14ac:dyDescent="0.3">
      <c r="B289" s="19"/>
      <c r="C289" s="132">
        <v>56</v>
      </c>
      <c r="D289" s="132" t="s">
        <v>256</v>
      </c>
      <c r="E289" s="133" t="s">
        <v>882</v>
      </c>
      <c r="F289" s="206" t="s">
        <v>883</v>
      </c>
      <c r="G289" s="207"/>
      <c r="H289" s="207"/>
      <c r="I289" s="207"/>
      <c r="J289" s="134" t="s">
        <v>177</v>
      </c>
      <c r="K289" s="135">
        <v>6</v>
      </c>
      <c r="L289" s="200"/>
      <c r="M289" s="207"/>
      <c r="N289" s="200">
        <f>ROUND($L$289*$K$289,2)</f>
        <v>0</v>
      </c>
      <c r="O289" s="196"/>
      <c r="P289" s="196"/>
      <c r="Q289" s="196"/>
      <c r="R289" s="20"/>
      <c r="T289" s="116"/>
      <c r="U289" s="25" t="s">
        <v>34</v>
      </c>
      <c r="V289" s="117">
        <v>0</v>
      </c>
      <c r="W289" s="117" t="e">
        <f>#REF!*#REF!</f>
        <v>#REF!</v>
      </c>
      <c r="X289" s="117">
        <v>0</v>
      </c>
      <c r="Y289" s="117" t="e">
        <f>#REF!*#REF!</f>
        <v>#REF!</v>
      </c>
      <c r="Z289" s="117">
        <v>0</v>
      </c>
      <c r="AA289" s="118" t="e">
        <f>#REF!*#REF!</f>
        <v>#REF!</v>
      </c>
      <c r="AR289" s="6" t="s">
        <v>168</v>
      </c>
      <c r="AT289" s="6" t="s">
        <v>256</v>
      </c>
      <c r="AU289" s="6" t="s">
        <v>94</v>
      </c>
      <c r="AY289" s="6" t="s">
        <v>140</v>
      </c>
      <c r="BE289" s="119" t="e">
        <f>IF(#REF!="základní",#REF!,0)</f>
        <v>#REF!</v>
      </c>
      <c r="BF289" s="119" t="e">
        <f>IF(#REF!="snížená",#REF!,0)</f>
        <v>#REF!</v>
      </c>
      <c r="BG289" s="119" t="e">
        <f>IF(#REF!="zákl. přenesená",#REF!,0)</f>
        <v>#REF!</v>
      </c>
      <c r="BH289" s="119" t="e">
        <f>IF(#REF!="sníž. přenesená",#REF!,0)</f>
        <v>#REF!</v>
      </c>
      <c r="BI289" s="119" t="e">
        <f>IF(#REF!="nulová",#REF!,0)</f>
        <v>#REF!</v>
      </c>
      <c r="BJ289" s="6" t="s">
        <v>18</v>
      </c>
      <c r="BK289" s="119" t="e">
        <f>ROUND(#REF!*#REF!,2)</f>
        <v>#REF!</v>
      </c>
      <c r="BL289" s="6" t="s">
        <v>145</v>
      </c>
    </row>
    <row r="290" spans="2:64" s="6" customFormat="1" ht="27" customHeight="1" x14ac:dyDescent="0.3">
      <c r="B290" s="19"/>
      <c r="C290" s="157">
        <v>57</v>
      </c>
      <c r="D290" s="132" t="s">
        <v>256</v>
      </c>
      <c r="E290" s="133" t="s">
        <v>533</v>
      </c>
      <c r="F290" s="206" t="s">
        <v>534</v>
      </c>
      <c r="G290" s="207"/>
      <c r="H290" s="207"/>
      <c r="I290" s="207"/>
      <c r="J290" s="134" t="s">
        <v>177</v>
      </c>
      <c r="K290" s="135">
        <v>2</v>
      </c>
      <c r="L290" s="200"/>
      <c r="M290" s="207"/>
      <c r="N290" s="200">
        <f>ROUND($L$290*$K$290,2)</f>
        <v>0</v>
      </c>
      <c r="O290" s="196"/>
      <c r="P290" s="196"/>
      <c r="Q290" s="196"/>
      <c r="R290" s="20"/>
      <c r="T290" s="116"/>
      <c r="U290" s="25" t="s">
        <v>34</v>
      </c>
      <c r="V290" s="117">
        <v>0</v>
      </c>
      <c r="W290" s="117">
        <f>$V$290*$K$290</f>
        <v>0</v>
      </c>
      <c r="X290" s="117">
        <v>0</v>
      </c>
      <c r="Y290" s="117">
        <f>$X$290*$K$290</f>
        <v>0</v>
      </c>
      <c r="Z290" s="117">
        <v>0</v>
      </c>
      <c r="AA290" s="118">
        <f>$Z$290*$K$290</f>
        <v>0</v>
      </c>
      <c r="AR290" s="6" t="s">
        <v>168</v>
      </c>
      <c r="AT290" s="6" t="s">
        <v>256</v>
      </c>
      <c r="AU290" s="6" t="s">
        <v>94</v>
      </c>
      <c r="AY290" s="6" t="s">
        <v>140</v>
      </c>
      <c r="BE290" s="119">
        <f>IF($U$290="základní",$N$290,0)</f>
        <v>0</v>
      </c>
      <c r="BF290" s="119">
        <f>IF($U$290="snížená",$N$290,0)</f>
        <v>0</v>
      </c>
      <c r="BG290" s="119">
        <f>IF($U$290="zákl. přenesená",$N$290,0)</f>
        <v>0</v>
      </c>
      <c r="BH290" s="119">
        <f>IF($U$290="sníž. přenesená",$N$290,0)</f>
        <v>0</v>
      </c>
      <c r="BI290" s="119">
        <f>IF($U$290="nulová",$N$290,0)</f>
        <v>0</v>
      </c>
      <c r="BJ290" s="6" t="s">
        <v>18</v>
      </c>
      <c r="BK290" s="119">
        <f>ROUND($L$290*$K$290,2)</f>
        <v>0</v>
      </c>
      <c r="BL290" s="6" t="s">
        <v>145</v>
      </c>
    </row>
    <row r="291" spans="2:64" s="6" customFormat="1" ht="27" customHeight="1" x14ac:dyDescent="0.3">
      <c r="B291" s="19"/>
      <c r="C291" s="154">
        <v>58</v>
      </c>
      <c r="D291" s="112" t="s">
        <v>141</v>
      </c>
      <c r="E291" s="113" t="s">
        <v>535</v>
      </c>
      <c r="F291" s="197" t="s">
        <v>536</v>
      </c>
      <c r="G291" s="196"/>
      <c r="H291" s="196"/>
      <c r="I291" s="196"/>
      <c r="J291" s="114" t="s">
        <v>326</v>
      </c>
      <c r="K291" s="115">
        <v>9</v>
      </c>
      <c r="L291" s="195"/>
      <c r="M291" s="196"/>
      <c r="N291" s="195">
        <f>ROUND($L$291*$K$291,2)</f>
        <v>0</v>
      </c>
      <c r="O291" s="196"/>
      <c r="P291" s="196"/>
      <c r="Q291" s="196"/>
      <c r="R291" s="20"/>
      <c r="T291" s="116"/>
      <c r="U291" s="25" t="s">
        <v>34</v>
      </c>
      <c r="V291" s="117">
        <v>0</v>
      </c>
      <c r="W291" s="117">
        <f>$V$291*$K$291</f>
        <v>0</v>
      </c>
      <c r="X291" s="117">
        <v>0</v>
      </c>
      <c r="Y291" s="117">
        <f>$X$291*$K$291</f>
        <v>0</v>
      </c>
      <c r="Z291" s="117">
        <v>0</v>
      </c>
      <c r="AA291" s="118">
        <f>$Z$291*$K$291</f>
        <v>0</v>
      </c>
      <c r="AR291" s="6" t="s">
        <v>145</v>
      </c>
      <c r="AT291" s="6" t="s">
        <v>141</v>
      </c>
      <c r="AU291" s="6" t="s">
        <v>94</v>
      </c>
      <c r="AY291" s="6" t="s">
        <v>140</v>
      </c>
      <c r="BE291" s="119">
        <f>IF($U$291="základní",$N$291,0)</f>
        <v>0</v>
      </c>
      <c r="BF291" s="119">
        <f>IF($U$291="snížená",$N$291,0)</f>
        <v>0</v>
      </c>
      <c r="BG291" s="119">
        <f>IF($U$291="zákl. přenesená",$N$291,0)</f>
        <v>0</v>
      </c>
      <c r="BH291" s="119">
        <f>IF($U$291="sníž. přenesená",$N$291,0)</f>
        <v>0</v>
      </c>
      <c r="BI291" s="119">
        <f>IF($U$291="nulová",$N$291,0)</f>
        <v>0</v>
      </c>
      <c r="BJ291" s="6" t="s">
        <v>18</v>
      </c>
      <c r="BK291" s="119">
        <f>ROUND($L$291*$K$291,2)</f>
        <v>0</v>
      </c>
      <c r="BL291" s="6" t="s">
        <v>145</v>
      </c>
    </row>
    <row r="292" spans="2:64" s="6" customFormat="1" ht="18.75" customHeight="1" x14ac:dyDescent="0.3">
      <c r="B292" s="120"/>
      <c r="C292" s="156"/>
      <c r="E292" s="121"/>
      <c r="F292" s="193" t="s">
        <v>884</v>
      </c>
      <c r="G292" s="194"/>
      <c r="H292" s="194"/>
      <c r="I292" s="194"/>
      <c r="K292" s="122">
        <v>9</v>
      </c>
      <c r="R292" s="123"/>
      <c r="T292" s="124"/>
      <c r="AA292" s="125"/>
      <c r="AT292" s="121" t="s">
        <v>146</v>
      </c>
      <c r="AU292" s="121" t="s">
        <v>94</v>
      </c>
      <c r="AV292" s="121" t="s">
        <v>94</v>
      </c>
      <c r="AW292" s="121" t="s">
        <v>104</v>
      </c>
      <c r="AX292" s="121" t="s">
        <v>69</v>
      </c>
      <c r="AY292" s="121" t="s">
        <v>140</v>
      </c>
    </row>
    <row r="293" spans="2:64" s="6" customFormat="1" ht="18.75" customHeight="1" x14ac:dyDescent="0.3">
      <c r="B293" s="126"/>
      <c r="C293" s="156"/>
      <c r="E293" s="127"/>
      <c r="F293" s="198" t="s">
        <v>147</v>
      </c>
      <c r="G293" s="199"/>
      <c r="H293" s="199"/>
      <c r="I293" s="199"/>
      <c r="K293" s="128">
        <v>9</v>
      </c>
      <c r="R293" s="129"/>
      <c r="T293" s="130"/>
      <c r="AA293" s="131"/>
      <c r="AT293" s="127" t="s">
        <v>146</v>
      </c>
      <c r="AU293" s="127" t="s">
        <v>94</v>
      </c>
      <c r="AV293" s="127" t="s">
        <v>145</v>
      </c>
      <c r="AW293" s="127" t="s">
        <v>104</v>
      </c>
      <c r="AX293" s="127" t="s">
        <v>18</v>
      </c>
      <c r="AY293" s="127" t="s">
        <v>140</v>
      </c>
    </row>
    <row r="294" spans="2:64" s="6" customFormat="1" ht="27" customHeight="1" x14ac:dyDescent="0.3">
      <c r="B294" s="19"/>
      <c r="C294" s="157">
        <v>59</v>
      </c>
      <c r="D294" s="132" t="s">
        <v>256</v>
      </c>
      <c r="E294" s="133" t="s">
        <v>537</v>
      </c>
      <c r="F294" s="206" t="s">
        <v>538</v>
      </c>
      <c r="G294" s="207"/>
      <c r="H294" s="207"/>
      <c r="I294" s="207"/>
      <c r="J294" s="134" t="s">
        <v>177</v>
      </c>
      <c r="K294" s="135">
        <v>4</v>
      </c>
      <c r="L294" s="200"/>
      <c r="M294" s="207"/>
      <c r="N294" s="200">
        <f>ROUND($L$294*$K$294,2)</f>
        <v>0</v>
      </c>
      <c r="O294" s="196"/>
      <c r="P294" s="196"/>
      <c r="Q294" s="196"/>
      <c r="R294" s="20"/>
      <c r="T294" s="116"/>
      <c r="U294" s="25" t="s">
        <v>34</v>
      </c>
      <c r="V294" s="117">
        <v>0</v>
      </c>
      <c r="W294" s="117">
        <f>$V$294*$K$294</f>
        <v>0</v>
      </c>
      <c r="X294" s="117">
        <v>1.2999999999999999E-2</v>
      </c>
      <c r="Y294" s="117">
        <f>$X$294*$K$294</f>
        <v>5.1999999999999998E-2</v>
      </c>
      <c r="Z294" s="117">
        <v>0</v>
      </c>
      <c r="AA294" s="118">
        <f>$Z$294*$K$294</f>
        <v>0</v>
      </c>
      <c r="AR294" s="6" t="s">
        <v>168</v>
      </c>
      <c r="AT294" s="6" t="s">
        <v>256</v>
      </c>
      <c r="AU294" s="6" t="s">
        <v>94</v>
      </c>
      <c r="AY294" s="6" t="s">
        <v>140</v>
      </c>
      <c r="BE294" s="119">
        <f>IF($U$294="základní",$N$294,0)</f>
        <v>0</v>
      </c>
      <c r="BF294" s="119">
        <f>IF($U$294="snížená",$N$294,0)</f>
        <v>0</v>
      </c>
      <c r="BG294" s="119">
        <f>IF($U$294="zákl. přenesená",$N$294,0)</f>
        <v>0</v>
      </c>
      <c r="BH294" s="119">
        <f>IF($U$294="sníž. přenesená",$N$294,0)</f>
        <v>0</v>
      </c>
      <c r="BI294" s="119">
        <f>IF($U$294="nulová",$N$294,0)</f>
        <v>0</v>
      </c>
      <c r="BJ294" s="6" t="s">
        <v>18</v>
      </c>
      <c r="BK294" s="119">
        <f>ROUND($L$294*$K$294,2)</f>
        <v>0</v>
      </c>
      <c r="BL294" s="6" t="s">
        <v>145</v>
      </c>
    </row>
    <row r="295" spans="2:64" s="6" customFormat="1" ht="27" customHeight="1" x14ac:dyDescent="0.3">
      <c r="B295" s="19"/>
      <c r="C295" s="132" t="s">
        <v>885</v>
      </c>
      <c r="D295" s="132" t="s">
        <v>256</v>
      </c>
      <c r="E295" s="133" t="s">
        <v>886</v>
      </c>
      <c r="F295" s="206" t="s">
        <v>887</v>
      </c>
      <c r="G295" s="207"/>
      <c r="H295" s="207"/>
      <c r="I295" s="207"/>
      <c r="J295" s="134" t="s">
        <v>177</v>
      </c>
      <c r="K295" s="135">
        <v>5</v>
      </c>
      <c r="L295" s="200"/>
      <c r="M295" s="207"/>
      <c r="N295" s="200">
        <f>ROUND($L$295*$K$295,2)</f>
        <v>0</v>
      </c>
      <c r="O295" s="196"/>
      <c r="P295" s="196"/>
      <c r="Q295" s="196"/>
      <c r="R295" s="20"/>
      <c r="T295" s="116"/>
      <c r="U295" s="25" t="s">
        <v>34</v>
      </c>
      <c r="V295" s="117">
        <v>0</v>
      </c>
      <c r="W295" s="117">
        <f>$V$295*$K$295</f>
        <v>0</v>
      </c>
      <c r="X295" s="117">
        <v>1.2999999999999999E-2</v>
      </c>
      <c r="Y295" s="117">
        <f>$X$295*$K$295</f>
        <v>6.5000000000000002E-2</v>
      </c>
      <c r="Z295" s="117">
        <v>0</v>
      </c>
      <c r="AA295" s="118">
        <f>$Z$295*$K$295</f>
        <v>0</v>
      </c>
      <c r="AR295" s="6" t="s">
        <v>168</v>
      </c>
      <c r="AT295" s="6" t="s">
        <v>256</v>
      </c>
      <c r="AU295" s="6" t="s">
        <v>94</v>
      </c>
      <c r="AY295" s="6" t="s">
        <v>140</v>
      </c>
      <c r="BE295" s="119">
        <f>IF($U$295="základní",$N$295,0)</f>
        <v>0</v>
      </c>
      <c r="BF295" s="119">
        <f>IF($U$295="snížená",$N$295,0)</f>
        <v>0</v>
      </c>
      <c r="BG295" s="119">
        <f>IF($U$295="zákl. přenesená",$N$295,0)</f>
        <v>0</v>
      </c>
      <c r="BH295" s="119">
        <f>IF($U$295="sníž. přenesená",$N$295,0)</f>
        <v>0</v>
      </c>
      <c r="BI295" s="119">
        <f>IF($U$295="nulová",$N$295,0)</f>
        <v>0</v>
      </c>
      <c r="BJ295" s="6" t="s">
        <v>18</v>
      </c>
      <c r="BK295" s="119">
        <f>ROUND($L$295*$K$295,2)</f>
        <v>0</v>
      </c>
      <c r="BL295" s="6" t="s">
        <v>145</v>
      </c>
    </row>
    <row r="296" spans="2:64" s="6" customFormat="1" ht="27" customHeight="1" x14ac:dyDescent="0.3">
      <c r="B296" s="19"/>
      <c r="C296" s="112" t="s">
        <v>888</v>
      </c>
      <c r="D296" s="112" t="s">
        <v>141</v>
      </c>
      <c r="E296" s="113" t="s">
        <v>889</v>
      </c>
      <c r="F296" s="197" t="s">
        <v>890</v>
      </c>
      <c r="G296" s="196"/>
      <c r="H296" s="196"/>
      <c r="I296" s="196"/>
      <c r="J296" s="114" t="s">
        <v>326</v>
      </c>
      <c r="K296" s="115">
        <v>1</v>
      </c>
      <c r="L296" s="195"/>
      <c r="M296" s="196"/>
      <c r="N296" s="195">
        <f>ROUND($L$296*$K$296,2)</f>
        <v>0</v>
      </c>
      <c r="O296" s="196"/>
      <c r="P296" s="196"/>
      <c r="Q296" s="196"/>
      <c r="R296" s="20"/>
      <c r="T296" s="116"/>
      <c r="U296" s="25" t="s">
        <v>34</v>
      </c>
      <c r="V296" s="117">
        <v>0</v>
      </c>
      <c r="W296" s="117">
        <f>$V$296*$K$296</f>
        <v>0</v>
      </c>
      <c r="X296" s="117">
        <v>0</v>
      </c>
      <c r="Y296" s="117">
        <f>$X$296*$K$296</f>
        <v>0</v>
      </c>
      <c r="Z296" s="117">
        <v>0</v>
      </c>
      <c r="AA296" s="118">
        <f>$Z$296*$K$296</f>
        <v>0</v>
      </c>
      <c r="AR296" s="6" t="s">
        <v>145</v>
      </c>
      <c r="AT296" s="6" t="s">
        <v>141</v>
      </c>
      <c r="AU296" s="6" t="s">
        <v>94</v>
      </c>
      <c r="AY296" s="6" t="s">
        <v>140</v>
      </c>
      <c r="BE296" s="119">
        <f>IF($U$296="základní",$N$296,0)</f>
        <v>0</v>
      </c>
      <c r="BF296" s="119">
        <f>IF($U$296="snížená",$N$296,0)</f>
        <v>0</v>
      </c>
      <c r="BG296" s="119">
        <f>IF($U$296="zákl. přenesená",$N$296,0)</f>
        <v>0</v>
      </c>
      <c r="BH296" s="119">
        <f>IF($U$296="sníž. přenesená",$N$296,0)</f>
        <v>0</v>
      </c>
      <c r="BI296" s="119">
        <f>IF($U$296="nulová",$N$296,0)</f>
        <v>0</v>
      </c>
      <c r="BJ296" s="6" t="s">
        <v>18</v>
      </c>
      <c r="BK296" s="119">
        <f>ROUND($L$296*$K$296,2)</f>
        <v>0</v>
      </c>
      <c r="BL296" s="6" t="s">
        <v>145</v>
      </c>
    </row>
    <row r="297" spans="2:64" s="6" customFormat="1" ht="18.75" customHeight="1" x14ac:dyDescent="0.3">
      <c r="B297" s="120"/>
      <c r="E297" s="121"/>
      <c r="F297" s="193" t="s">
        <v>18</v>
      </c>
      <c r="G297" s="194"/>
      <c r="H297" s="194"/>
      <c r="I297" s="194"/>
      <c r="K297" s="122">
        <v>1</v>
      </c>
      <c r="R297" s="123"/>
      <c r="T297" s="124"/>
      <c r="AA297" s="125"/>
      <c r="AT297" s="121" t="s">
        <v>146</v>
      </c>
      <c r="AU297" s="121" t="s">
        <v>94</v>
      </c>
      <c r="AV297" s="121" t="s">
        <v>94</v>
      </c>
      <c r="AW297" s="121" t="s">
        <v>104</v>
      </c>
      <c r="AX297" s="121" t="s">
        <v>69</v>
      </c>
      <c r="AY297" s="121" t="s">
        <v>140</v>
      </c>
    </row>
    <row r="298" spans="2:64" s="6" customFormat="1" ht="18.75" customHeight="1" x14ac:dyDescent="0.3">
      <c r="B298" s="126"/>
      <c r="E298" s="127"/>
      <c r="F298" s="198" t="s">
        <v>147</v>
      </c>
      <c r="G298" s="199"/>
      <c r="H298" s="199"/>
      <c r="I298" s="199"/>
      <c r="K298" s="128">
        <v>1</v>
      </c>
      <c r="R298" s="129"/>
      <c r="T298" s="130"/>
      <c r="AA298" s="131"/>
      <c r="AT298" s="127" t="s">
        <v>146</v>
      </c>
      <c r="AU298" s="127" t="s">
        <v>94</v>
      </c>
      <c r="AV298" s="127" t="s">
        <v>145</v>
      </c>
      <c r="AW298" s="127" t="s">
        <v>104</v>
      </c>
      <c r="AX298" s="127" t="s">
        <v>18</v>
      </c>
      <c r="AY298" s="127" t="s">
        <v>140</v>
      </c>
    </row>
    <row r="299" spans="2:64" s="6" customFormat="1" ht="27" customHeight="1" x14ac:dyDescent="0.3">
      <c r="B299" s="19"/>
      <c r="C299" s="154">
        <v>62</v>
      </c>
      <c r="D299" s="112" t="s">
        <v>141</v>
      </c>
      <c r="E299" s="113" t="s">
        <v>539</v>
      </c>
      <c r="F299" s="197" t="s">
        <v>540</v>
      </c>
      <c r="G299" s="196"/>
      <c r="H299" s="196"/>
      <c r="I299" s="196"/>
      <c r="J299" s="114" t="s">
        <v>326</v>
      </c>
      <c r="K299" s="115">
        <v>2</v>
      </c>
      <c r="L299" s="195"/>
      <c r="M299" s="196"/>
      <c r="N299" s="195">
        <f>ROUND($L$299*$K$299,2)</f>
        <v>0</v>
      </c>
      <c r="O299" s="196"/>
      <c r="P299" s="196"/>
      <c r="Q299" s="196"/>
      <c r="R299" s="20"/>
      <c r="T299" s="116"/>
      <c r="U299" s="25" t="s">
        <v>34</v>
      </c>
      <c r="V299" s="117">
        <v>2.54</v>
      </c>
      <c r="W299" s="117">
        <f>$V$299*$K$299</f>
        <v>5.08</v>
      </c>
      <c r="X299" s="117">
        <v>1.188E-2</v>
      </c>
      <c r="Y299" s="117">
        <f>$X$299*$K$299</f>
        <v>2.376E-2</v>
      </c>
      <c r="Z299" s="117">
        <v>0</v>
      </c>
      <c r="AA299" s="118">
        <f>$Z$299*$K$299</f>
        <v>0</v>
      </c>
      <c r="AR299" s="6" t="s">
        <v>145</v>
      </c>
      <c r="AT299" s="6" t="s">
        <v>141</v>
      </c>
      <c r="AU299" s="6" t="s">
        <v>94</v>
      </c>
      <c r="AY299" s="6" t="s">
        <v>140</v>
      </c>
      <c r="BE299" s="119">
        <f>IF($U$299="základní",$N$299,0)</f>
        <v>0</v>
      </c>
      <c r="BF299" s="119">
        <f>IF($U$299="snížená",$N$299,0)</f>
        <v>0</v>
      </c>
      <c r="BG299" s="119">
        <f>IF($U$299="zákl. přenesená",$N$299,0)</f>
        <v>0</v>
      </c>
      <c r="BH299" s="119">
        <f>IF($U$299="sníž. přenesená",$N$299,0)</f>
        <v>0</v>
      </c>
      <c r="BI299" s="119">
        <f>IF($U$299="nulová",$N$299,0)</f>
        <v>0</v>
      </c>
      <c r="BJ299" s="6" t="s">
        <v>18</v>
      </c>
      <c r="BK299" s="119">
        <f>ROUND($L$299*$K$299,2)</f>
        <v>0</v>
      </c>
      <c r="BL299" s="6" t="s">
        <v>145</v>
      </c>
    </row>
    <row r="300" spans="2:64" s="6" customFormat="1" ht="18.75" customHeight="1" x14ac:dyDescent="0.3">
      <c r="B300" s="120"/>
      <c r="C300" s="156"/>
      <c r="E300" s="121"/>
      <c r="F300" s="193">
        <v>2</v>
      </c>
      <c r="G300" s="194"/>
      <c r="H300" s="194"/>
      <c r="I300" s="194"/>
      <c r="K300" s="122">
        <v>2</v>
      </c>
      <c r="R300" s="123"/>
      <c r="T300" s="124"/>
      <c r="AA300" s="125"/>
      <c r="AT300" s="121" t="s">
        <v>146</v>
      </c>
      <c r="AU300" s="121" t="s">
        <v>94</v>
      </c>
      <c r="AV300" s="121" t="s">
        <v>94</v>
      </c>
      <c r="AW300" s="121" t="s">
        <v>104</v>
      </c>
      <c r="AX300" s="121" t="s">
        <v>69</v>
      </c>
      <c r="AY300" s="121" t="s">
        <v>140</v>
      </c>
    </row>
    <row r="301" spans="2:64" s="6" customFormat="1" ht="18.75" customHeight="1" x14ac:dyDescent="0.3">
      <c r="B301" s="126"/>
      <c r="C301" s="156"/>
      <c r="E301" s="127"/>
      <c r="F301" s="198" t="s">
        <v>147</v>
      </c>
      <c r="G301" s="199"/>
      <c r="H301" s="199"/>
      <c r="I301" s="199"/>
      <c r="K301" s="128">
        <v>2</v>
      </c>
      <c r="R301" s="129"/>
      <c r="T301" s="130"/>
      <c r="AA301" s="131"/>
      <c r="AT301" s="127" t="s">
        <v>146</v>
      </c>
      <c r="AU301" s="127" t="s">
        <v>94</v>
      </c>
      <c r="AV301" s="127" t="s">
        <v>145</v>
      </c>
      <c r="AW301" s="127" t="s">
        <v>104</v>
      </c>
      <c r="AX301" s="127" t="s">
        <v>18</v>
      </c>
      <c r="AY301" s="127" t="s">
        <v>140</v>
      </c>
    </row>
    <row r="302" spans="2:64" s="6" customFormat="1" ht="27" customHeight="1" x14ac:dyDescent="0.3">
      <c r="B302" s="19"/>
      <c r="C302" s="112" t="s">
        <v>891</v>
      </c>
      <c r="D302" s="112" t="s">
        <v>141</v>
      </c>
      <c r="E302" s="113" t="s">
        <v>892</v>
      </c>
      <c r="F302" s="197" t="s">
        <v>893</v>
      </c>
      <c r="G302" s="196"/>
      <c r="H302" s="196"/>
      <c r="I302" s="196"/>
      <c r="J302" s="114" t="s">
        <v>326</v>
      </c>
      <c r="K302" s="115">
        <v>1</v>
      </c>
      <c r="L302" s="195"/>
      <c r="M302" s="196"/>
      <c r="N302" s="195">
        <f>ROUND($L$302*$K$302,2)</f>
        <v>0</v>
      </c>
      <c r="O302" s="196"/>
      <c r="P302" s="196"/>
      <c r="Q302" s="196"/>
      <c r="R302" s="20"/>
      <c r="T302" s="116"/>
      <c r="U302" s="25" t="s">
        <v>34</v>
      </c>
      <c r="V302" s="117">
        <v>0</v>
      </c>
      <c r="W302" s="117">
        <f>$V$302*$K$302</f>
        <v>0</v>
      </c>
      <c r="X302" s="117">
        <v>0</v>
      </c>
      <c r="Y302" s="117">
        <f>$X$302*$K$302</f>
        <v>0</v>
      </c>
      <c r="Z302" s="117">
        <v>0</v>
      </c>
      <c r="AA302" s="118">
        <f>$Z$302*$K$302</f>
        <v>0</v>
      </c>
      <c r="AR302" s="6" t="s">
        <v>145</v>
      </c>
      <c r="AT302" s="6" t="s">
        <v>141</v>
      </c>
      <c r="AU302" s="6" t="s">
        <v>94</v>
      </c>
      <c r="AY302" s="6" t="s">
        <v>140</v>
      </c>
      <c r="BE302" s="119">
        <f>IF($U$302="základní",$N$302,0)</f>
        <v>0</v>
      </c>
      <c r="BF302" s="119">
        <f>IF($U$302="snížená",$N$302,0)</f>
        <v>0</v>
      </c>
      <c r="BG302" s="119">
        <f>IF($U$302="zákl. přenesená",$N$302,0)</f>
        <v>0</v>
      </c>
      <c r="BH302" s="119">
        <f>IF($U$302="sníž. přenesená",$N$302,0)</f>
        <v>0</v>
      </c>
      <c r="BI302" s="119">
        <f>IF($U$302="nulová",$N$302,0)</f>
        <v>0</v>
      </c>
      <c r="BJ302" s="6" t="s">
        <v>18</v>
      </c>
      <c r="BK302" s="119">
        <f>ROUND($L$302*$K$302,2)</f>
        <v>0</v>
      </c>
      <c r="BL302" s="6" t="s">
        <v>145</v>
      </c>
    </row>
    <row r="303" spans="2:64" s="6" customFormat="1" ht="18.75" customHeight="1" x14ac:dyDescent="0.3">
      <c r="B303" s="120"/>
      <c r="E303" s="121"/>
      <c r="F303" s="193" t="s">
        <v>18</v>
      </c>
      <c r="G303" s="194"/>
      <c r="H303" s="194"/>
      <c r="I303" s="194"/>
      <c r="K303" s="122">
        <v>1</v>
      </c>
      <c r="R303" s="123"/>
      <c r="T303" s="124"/>
      <c r="AA303" s="125"/>
      <c r="AT303" s="121" t="s">
        <v>146</v>
      </c>
      <c r="AU303" s="121" t="s">
        <v>94</v>
      </c>
      <c r="AV303" s="121" t="s">
        <v>94</v>
      </c>
      <c r="AW303" s="121" t="s">
        <v>104</v>
      </c>
      <c r="AX303" s="121" t="s">
        <v>69</v>
      </c>
      <c r="AY303" s="121" t="s">
        <v>140</v>
      </c>
    </row>
    <row r="304" spans="2:64" s="6" customFormat="1" ht="18.75" customHeight="1" x14ac:dyDescent="0.3">
      <c r="B304" s="126"/>
      <c r="E304" s="127"/>
      <c r="F304" s="198" t="s">
        <v>147</v>
      </c>
      <c r="G304" s="199"/>
      <c r="H304" s="199"/>
      <c r="I304" s="199"/>
      <c r="K304" s="128">
        <v>1</v>
      </c>
      <c r="R304" s="129"/>
      <c r="T304" s="130"/>
      <c r="AA304" s="131"/>
      <c r="AT304" s="127" t="s">
        <v>146</v>
      </c>
      <c r="AU304" s="127" t="s">
        <v>94</v>
      </c>
      <c r="AV304" s="127" t="s">
        <v>145</v>
      </c>
      <c r="AW304" s="127" t="s">
        <v>104</v>
      </c>
      <c r="AX304" s="127" t="s">
        <v>18</v>
      </c>
      <c r="AY304" s="127" t="s">
        <v>140</v>
      </c>
    </row>
    <row r="305" spans="2:64" s="6" customFormat="1" ht="27" customHeight="1" x14ac:dyDescent="0.3">
      <c r="B305" s="19"/>
      <c r="C305" s="154">
        <v>64</v>
      </c>
      <c r="D305" s="112" t="s">
        <v>141</v>
      </c>
      <c r="E305" s="113" t="s">
        <v>541</v>
      </c>
      <c r="F305" s="197" t="s">
        <v>542</v>
      </c>
      <c r="G305" s="196"/>
      <c r="H305" s="196"/>
      <c r="I305" s="196"/>
      <c r="J305" s="114" t="s">
        <v>326</v>
      </c>
      <c r="K305" s="115">
        <v>2</v>
      </c>
      <c r="L305" s="195"/>
      <c r="M305" s="196"/>
      <c r="N305" s="195">
        <f>ROUND($L$305*$K$305,2)</f>
        <v>0</v>
      </c>
      <c r="O305" s="196"/>
      <c r="P305" s="196"/>
      <c r="Q305" s="196"/>
      <c r="R305" s="20"/>
      <c r="T305" s="116"/>
      <c r="U305" s="25" t="s">
        <v>34</v>
      </c>
      <c r="V305" s="117">
        <v>1.5</v>
      </c>
      <c r="W305" s="117">
        <f>$V$305*$K$305</f>
        <v>3</v>
      </c>
      <c r="X305" s="117">
        <v>1.5339999999999999E-2</v>
      </c>
      <c r="Y305" s="117">
        <f>$X$305*$K$305</f>
        <v>3.0679999999999999E-2</v>
      </c>
      <c r="Z305" s="117">
        <v>0</v>
      </c>
      <c r="AA305" s="118">
        <f>$Z$305*$K$305</f>
        <v>0</v>
      </c>
      <c r="AR305" s="6" t="s">
        <v>145</v>
      </c>
      <c r="AT305" s="6" t="s">
        <v>141</v>
      </c>
      <c r="AU305" s="6" t="s">
        <v>94</v>
      </c>
      <c r="AY305" s="6" t="s">
        <v>140</v>
      </c>
      <c r="BE305" s="119">
        <f>IF($U$305="základní",$N$305,0)</f>
        <v>0</v>
      </c>
      <c r="BF305" s="119">
        <f>IF($U$305="snížená",$N$305,0)</f>
        <v>0</v>
      </c>
      <c r="BG305" s="119">
        <f>IF($U$305="zákl. přenesená",$N$305,0)</f>
        <v>0</v>
      </c>
      <c r="BH305" s="119">
        <f>IF($U$305="sníž. přenesená",$N$305,0)</f>
        <v>0</v>
      </c>
      <c r="BI305" s="119">
        <f>IF($U$305="nulová",$N$305,0)</f>
        <v>0</v>
      </c>
      <c r="BJ305" s="6" t="s">
        <v>18</v>
      </c>
      <c r="BK305" s="119">
        <f>ROUND($L$305*$K$305,2)</f>
        <v>0</v>
      </c>
      <c r="BL305" s="6" t="s">
        <v>145</v>
      </c>
    </row>
    <row r="306" spans="2:64" s="6" customFormat="1" ht="18.75" customHeight="1" x14ac:dyDescent="0.3">
      <c r="B306" s="120"/>
      <c r="C306" s="156"/>
      <c r="E306" s="121"/>
      <c r="F306" s="193">
        <v>2</v>
      </c>
      <c r="G306" s="194"/>
      <c r="H306" s="194"/>
      <c r="I306" s="194"/>
      <c r="K306" s="122">
        <v>2</v>
      </c>
      <c r="R306" s="123"/>
      <c r="T306" s="124"/>
      <c r="AA306" s="125"/>
      <c r="AT306" s="121" t="s">
        <v>146</v>
      </c>
      <c r="AU306" s="121" t="s">
        <v>94</v>
      </c>
      <c r="AV306" s="121" t="s">
        <v>94</v>
      </c>
      <c r="AW306" s="121" t="s">
        <v>104</v>
      </c>
      <c r="AX306" s="121" t="s">
        <v>69</v>
      </c>
      <c r="AY306" s="121" t="s">
        <v>140</v>
      </c>
    </row>
    <row r="307" spans="2:64" s="6" customFormat="1" ht="18.75" customHeight="1" x14ac:dyDescent="0.3">
      <c r="B307" s="126"/>
      <c r="C307" s="156"/>
      <c r="E307" s="127"/>
      <c r="F307" s="198" t="s">
        <v>147</v>
      </c>
      <c r="G307" s="199"/>
      <c r="H307" s="199"/>
      <c r="I307" s="199"/>
      <c r="K307" s="128">
        <v>2</v>
      </c>
      <c r="R307" s="129"/>
      <c r="T307" s="130"/>
      <c r="AA307" s="131"/>
      <c r="AT307" s="127" t="s">
        <v>146</v>
      </c>
      <c r="AU307" s="127" t="s">
        <v>94</v>
      </c>
      <c r="AV307" s="127" t="s">
        <v>145</v>
      </c>
      <c r="AW307" s="127" t="s">
        <v>104</v>
      </c>
      <c r="AX307" s="127" t="s">
        <v>18</v>
      </c>
      <c r="AY307" s="127" t="s">
        <v>140</v>
      </c>
    </row>
    <row r="308" spans="2:64" s="6" customFormat="1" ht="27" customHeight="1" x14ac:dyDescent="0.3">
      <c r="B308" s="19"/>
      <c r="C308" s="154">
        <v>65</v>
      </c>
      <c r="D308" s="112" t="s">
        <v>141</v>
      </c>
      <c r="E308" s="113" t="s">
        <v>543</v>
      </c>
      <c r="F308" s="197" t="s">
        <v>544</v>
      </c>
      <c r="G308" s="196"/>
      <c r="H308" s="196"/>
      <c r="I308" s="196"/>
      <c r="J308" s="114" t="s">
        <v>326</v>
      </c>
      <c r="K308" s="115">
        <v>2</v>
      </c>
      <c r="L308" s="195"/>
      <c r="M308" s="196"/>
      <c r="N308" s="195">
        <f>ROUND($L$308*$K$308,2)</f>
        <v>0</v>
      </c>
      <c r="O308" s="196"/>
      <c r="P308" s="196"/>
      <c r="Q308" s="196"/>
      <c r="R308" s="20"/>
      <c r="T308" s="116"/>
      <c r="U308" s="25" t="s">
        <v>34</v>
      </c>
      <c r="V308" s="117">
        <v>0.85</v>
      </c>
      <c r="W308" s="117">
        <f>$V$308*$K$308</f>
        <v>1.7</v>
      </c>
      <c r="X308" s="117">
        <v>9.8399999999999998E-3</v>
      </c>
      <c r="Y308" s="117">
        <f>$X$308*$K$308</f>
        <v>1.968E-2</v>
      </c>
      <c r="Z308" s="117">
        <v>0</v>
      </c>
      <c r="AA308" s="118">
        <f>$Z$308*$K$308</f>
        <v>0</v>
      </c>
      <c r="AR308" s="6" t="s">
        <v>145</v>
      </c>
      <c r="AT308" s="6" t="s">
        <v>141</v>
      </c>
      <c r="AU308" s="6" t="s">
        <v>94</v>
      </c>
      <c r="AY308" s="6" t="s">
        <v>140</v>
      </c>
      <c r="BE308" s="119">
        <f>IF($U$308="základní",$N$308,0)</f>
        <v>0</v>
      </c>
      <c r="BF308" s="119">
        <f>IF($U$308="snížená",$N$308,0)</f>
        <v>0</v>
      </c>
      <c r="BG308" s="119">
        <f>IF($U$308="zákl. přenesená",$N$308,0)</f>
        <v>0</v>
      </c>
      <c r="BH308" s="119">
        <f>IF($U$308="sníž. přenesená",$N$308,0)</f>
        <v>0</v>
      </c>
      <c r="BI308" s="119">
        <f>IF($U$308="nulová",$N$308,0)</f>
        <v>0</v>
      </c>
      <c r="BJ308" s="6" t="s">
        <v>18</v>
      </c>
      <c r="BK308" s="119">
        <f>ROUND($L$308*$K$308,2)</f>
        <v>0</v>
      </c>
      <c r="BL308" s="6" t="s">
        <v>145</v>
      </c>
    </row>
    <row r="309" spans="2:64" s="6" customFormat="1" ht="18.75" customHeight="1" x14ac:dyDescent="0.3">
      <c r="B309" s="120"/>
      <c r="C309" s="156"/>
      <c r="E309" s="121"/>
      <c r="F309" s="193">
        <v>2</v>
      </c>
      <c r="G309" s="194"/>
      <c r="H309" s="194"/>
      <c r="I309" s="194"/>
      <c r="K309" s="122">
        <v>2</v>
      </c>
      <c r="R309" s="123"/>
      <c r="T309" s="124"/>
      <c r="AA309" s="125"/>
      <c r="AT309" s="121" t="s">
        <v>146</v>
      </c>
      <c r="AU309" s="121" t="s">
        <v>94</v>
      </c>
      <c r="AV309" s="121" t="s">
        <v>94</v>
      </c>
      <c r="AW309" s="121" t="s">
        <v>104</v>
      </c>
      <c r="AX309" s="121" t="s">
        <v>69</v>
      </c>
      <c r="AY309" s="121" t="s">
        <v>140</v>
      </c>
    </row>
    <row r="310" spans="2:64" s="6" customFormat="1" ht="18.75" customHeight="1" x14ac:dyDescent="0.3">
      <c r="B310" s="126"/>
      <c r="C310" s="156"/>
      <c r="E310" s="127"/>
      <c r="F310" s="198" t="s">
        <v>147</v>
      </c>
      <c r="G310" s="199"/>
      <c r="H310" s="199"/>
      <c r="I310" s="199"/>
      <c r="K310" s="128">
        <v>2</v>
      </c>
      <c r="R310" s="129"/>
      <c r="T310" s="130"/>
      <c r="AA310" s="131"/>
      <c r="AT310" s="127" t="s">
        <v>146</v>
      </c>
      <c r="AU310" s="127" t="s">
        <v>94</v>
      </c>
      <c r="AV310" s="127" t="s">
        <v>145</v>
      </c>
      <c r="AW310" s="127" t="s">
        <v>104</v>
      </c>
      <c r="AX310" s="127" t="s">
        <v>18</v>
      </c>
      <c r="AY310" s="127" t="s">
        <v>140</v>
      </c>
    </row>
    <row r="311" spans="2:64" s="6" customFormat="1" ht="27" customHeight="1" x14ac:dyDescent="0.3">
      <c r="B311" s="19"/>
      <c r="C311" s="154">
        <v>66</v>
      </c>
      <c r="D311" s="112" t="s">
        <v>141</v>
      </c>
      <c r="E311" s="113" t="s">
        <v>545</v>
      </c>
      <c r="F311" s="197" t="s">
        <v>546</v>
      </c>
      <c r="G311" s="196"/>
      <c r="H311" s="196"/>
      <c r="I311" s="196"/>
      <c r="J311" s="114" t="s">
        <v>326</v>
      </c>
      <c r="K311" s="115">
        <v>2</v>
      </c>
      <c r="L311" s="195"/>
      <c r="M311" s="196"/>
      <c r="N311" s="195">
        <f>ROUND($L$311*$K$311,2)</f>
        <v>0</v>
      </c>
      <c r="O311" s="196"/>
      <c r="P311" s="196"/>
      <c r="Q311" s="196"/>
      <c r="R311" s="20"/>
      <c r="T311" s="116"/>
      <c r="U311" s="25" t="s">
        <v>34</v>
      </c>
      <c r="V311" s="117">
        <v>0.2</v>
      </c>
      <c r="W311" s="117">
        <f>$V$311*$K$311</f>
        <v>0.4</v>
      </c>
      <c r="X311" s="117">
        <v>1.8E-3</v>
      </c>
      <c r="Y311" s="117">
        <f>$X$311*$K$311</f>
        <v>3.5999999999999999E-3</v>
      </c>
      <c r="Z311" s="117">
        <v>0</v>
      </c>
      <c r="AA311" s="118">
        <f>$Z$311*$K$311</f>
        <v>0</v>
      </c>
      <c r="AR311" s="6" t="s">
        <v>145</v>
      </c>
      <c r="AT311" s="6" t="s">
        <v>141</v>
      </c>
      <c r="AU311" s="6" t="s">
        <v>94</v>
      </c>
      <c r="AY311" s="6" t="s">
        <v>140</v>
      </c>
      <c r="BE311" s="119">
        <f>IF($U$311="základní",$N$311,0)</f>
        <v>0</v>
      </c>
      <c r="BF311" s="119">
        <f>IF($U$311="snížená",$N$311,0)</f>
        <v>0</v>
      </c>
      <c r="BG311" s="119">
        <f>IF($U$311="zákl. přenesená",$N$311,0)</f>
        <v>0</v>
      </c>
      <c r="BH311" s="119">
        <f>IF($U$311="sníž. přenesená",$N$311,0)</f>
        <v>0</v>
      </c>
      <c r="BI311" s="119">
        <f>IF($U$311="nulová",$N$311,0)</f>
        <v>0</v>
      </c>
      <c r="BJ311" s="6" t="s">
        <v>18</v>
      </c>
      <c r="BK311" s="119">
        <f>ROUND($L$311*$K$311,2)</f>
        <v>0</v>
      </c>
      <c r="BL311" s="6" t="s">
        <v>145</v>
      </c>
    </row>
    <row r="312" spans="2:64" s="6" customFormat="1" ht="18.75" customHeight="1" x14ac:dyDescent="0.3">
      <c r="B312" s="120"/>
      <c r="C312" s="156"/>
      <c r="E312" s="121"/>
      <c r="F312" s="193">
        <v>2</v>
      </c>
      <c r="G312" s="194"/>
      <c r="H312" s="194"/>
      <c r="I312" s="194"/>
      <c r="K312" s="122">
        <v>2</v>
      </c>
      <c r="R312" s="123"/>
      <c r="T312" s="124"/>
      <c r="AA312" s="125"/>
      <c r="AT312" s="121" t="s">
        <v>146</v>
      </c>
      <c r="AU312" s="121" t="s">
        <v>94</v>
      </c>
      <c r="AV312" s="121" t="s">
        <v>94</v>
      </c>
      <c r="AW312" s="121" t="s">
        <v>104</v>
      </c>
      <c r="AX312" s="121" t="s">
        <v>69</v>
      </c>
      <c r="AY312" s="121" t="s">
        <v>140</v>
      </c>
    </row>
    <row r="313" spans="2:64" s="6" customFormat="1" ht="18.75" customHeight="1" x14ac:dyDescent="0.3">
      <c r="B313" s="126"/>
      <c r="C313" s="156"/>
      <c r="E313" s="127"/>
      <c r="F313" s="198" t="s">
        <v>147</v>
      </c>
      <c r="G313" s="199"/>
      <c r="H313" s="199"/>
      <c r="I313" s="199"/>
      <c r="K313" s="128">
        <v>2</v>
      </c>
      <c r="R313" s="129"/>
      <c r="T313" s="130"/>
      <c r="AA313" s="131"/>
      <c r="AT313" s="127" t="s">
        <v>146</v>
      </c>
      <c r="AU313" s="127" t="s">
        <v>94</v>
      </c>
      <c r="AV313" s="127" t="s">
        <v>145</v>
      </c>
      <c r="AW313" s="127" t="s">
        <v>104</v>
      </c>
      <c r="AX313" s="127" t="s">
        <v>18</v>
      </c>
      <c r="AY313" s="127" t="s">
        <v>140</v>
      </c>
    </row>
    <row r="314" spans="2:64" s="6" customFormat="1" ht="27" customHeight="1" x14ac:dyDescent="0.3">
      <c r="B314" s="19"/>
      <c r="C314" s="154">
        <v>67</v>
      </c>
      <c r="D314" s="112" t="s">
        <v>141</v>
      </c>
      <c r="E314" s="113" t="s">
        <v>547</v>
      </c>
      <c r="F314" s="197" t="s">
        <v>548</v>
      </c>
      <c r="G314" s="196"/>
      <c r="H314" s="196"/>
      <c r="I314" s="196"/>
      <c r="J314" s="114" t="s">
        <v>326</v>
      </c>
      <c r="K314" s="115">
        <v>9</v>
      </c>
      <c r="L314" s="195"/>
      <c r="M314" s="196"/>
      <c r="N314" s="195">
        <f>ROUND($L$314*$K$314,2)</f>
        <v>0</v>
      </c>
      <c r="O314" s="196"/>
      <c r="P314" s="196"/>
      <c r="Q314" s="196"/>
      <c r="R314" s="20"/>
      <c r="T314" s="116"/>
      <c r="U314" s="25" t="s">
        <v>34</v>
      </c>
      <c r="V314" s="117">
        <v>0</v>
      </c>
      <c r="W314" s="117">
        <f>$V$314*$K$314</f>
        <v>0</v>
      </c>
      <c r="X314" s="117">
        <v>0</v>
      </c>
      <c r="Y314" s="117">
        <f>$X$314*$K$314</f>
        <v>0</v>
      </c>
      <c r="Z314" s="117">
        <v>0</v>
      </c>
      <c r="AA314" s="118">
        <f>$Z$314*$K$314</f>
        <v>0</v>
      </c>
      <c r="AR314" s="6" t="s">
        <v>145</v>
      </c>
      <c r="AT314" s="6" t="s">
        <v>141</v>
      </c>
      <c r="AU314" s="6" t="s">
        <v>94</v>
      </c>
      <c r="AY314" s="6" t="s">
        <v>140</v>
      </c>
      <c r="BE314" s="119">
        <f>IF($U$314="základní",$N$314,0)</f>
        <v>0</v>
      </c>
      <c r="BF314" s="119">
        <f>IF($U$314="snížená",$N$314,0)</f>
        <v>0</v>
      </c>
      <c r="BG314" s="119">
        <f>IF($U$314="zákl. přenesená",$N$314,0)</f>
        <v>0</v>
      </c>
      <c r="BH314" s="119">
        <f>IF($U$314="sníž. přenesená",$N$314,0)</f>
        <v>0</v>
      </c>
      <c r="BI314" s="119">
        <f>IF($U$314="nulová",$N$314,0)</f>
        <v>0</v>
      </c>
      <c r="BJ314" s="6" t="s">
        <v>18</v>
      </c>
      <c r="BK314" s="119">
        <f>ROUND($L$314*$K$314,2)</f>
        <v>0</v>
      </c>
      <c r="BL314" s="6" t="s">
        <v>145</v>
      </c>
    </row>
    <row r="315" spans="2:64" s="6" customFormat="1" ht="18.75" customHeight="1" x14ac:dyDescent="0.3">
      <c r="B315" s="120"/>
      <c r="C315" s="156"/>
      <c r="E315" s="121"/>
      <c r="F315" s="193" t="s">
        <v>894</v>
      </c>
      <c r="G315" s="194"/>
      <c r="H315" s="194"/>
      <c r="I315" s="194"/>
      <c r="K315" s="122">
        <v>9</v>
      </c>
      <c r="R315" s="123"/>
      <c r="T315" s="124"/>
      <c r="AA315" s="125"/>
      <c r="AT315" s="121" t="s">
        <v>146</v>
      </c>
      <c r="AU315" s="121" t="s">
        <v>94</v>
      </c>
      <c r="AV315" s="121" t="s">
        <v>94</v>
      </c>
      <c r="AW315" s="121" t="s">
        <v>104</v>
      </c>
      <c r="AX315" s="121" t="s">
        <v>69</v>
      </c>
      <c r="AY315" s="121" t="s">
        <v>140</v>
      </c>
    </row>
    <row r="316" spans="2:64" s="6" customFormat="1" ht="18.75" customHeight="1" x14ac:dyDescent="0.3">
      <c r="B316" s="126"/>
      <c r="C316" s="156"/>
      <c r="E316" s="127"/>
      <c r="F316" s="198" t="s">
        <v>147</v>
      </c>
      <c r="G316" s="199"/>
      <c r="H316" s="199"/>
      <c r="I316" s="199"/>
      <c r="K316" s="128">
        <v>9</v>
      </c>
      <c r="R316" s="129"/>
      <c r="T316" s="130"/>
      <c r="AA316" s="131"/>
      <c r="AT316" s="127" t="s">
        <v>146</v>
      </c>
      <c r="AU316" s="127" t="s">
        <v>94</v>
      </c>
      <c r="AV316" s="127" t="s">
        <v>145</v>
      </c>
      <c r="AW316" s="127" t="s">
        <v>104</v>
      </c>
      <c r="AX316" s="127" t="s">
        <v>18</v>
      </c>
      <c r="AY316" s="127" t="s">
        <v>140</v>
      </c>
    </row>
    <row r="317" spans="2:64" s="6" customFormat="1" ht="27" customHeight="1" x14ac:dyDescent="0.3">
      <c r="B317" s="19"/>
      <c r="C317" s="154">
        <v>68</v>
      </c>
      <c r="D317" s="112" t="s">
        <v>141</v>
      </c>
      <c r="E317" s="113" t="s">
        <v>549</v>
      </c>
      <c r="F317" s="197" t="s">
        <v>550</v>
      </c>
      <c r="G317" s="196"/>
      <c r="H317" s="196"/>
      <c r="I317" s="196"/>
      <c r="J317" s="114" t="s">
        <v>326</v>
      </c>
      <c r="K317" s="115">
        <v>3</v>
      </c>
      <c r="L317" s="195"/>
      <c r="M317" s="196"/>
      <c r="N317" s="195">
        <f>ROUND($L$317*$K$317,2)</f>
        <v>0</v>
      </c>
      <c r="O317" s="196"/>
      <c r="P317" s="196"/>
      <c r="Q317" s="196"/>
      <c r="R317" s="20"/>
      <c r="T317" s="116"/>
      <c r="U317" s="25" t="s">
        <v>34</v>
      </c>
      <c r="V317" s="117">
        <v>0</v>
      </c>
      <c r="W317" s="117">
        <f>$V$317*$K$317</f>
        <v>0</v>
      </c>
      <c r="X317" s="117">
        <v>0</v>
      </c>
      <c r="Y317" s="117">
        <f>$X$317*$K$317</f>
        <v>0</v>
      </c>
      <c r="Z317" s="117">
        <v>0</v>
      </c>
      <c r="AA317" s="118">
        <f>$Z$317*$K$317</f>
        <v>0</v>
      </c>
      <c r="AR317" s="6" t="s">
        <v>145</v>
      </c>
      <c r="AT317" s="6" t="s">
        <v>141</v>
      </c>
      <c r="AU317" s="6" t="s">
        <v>94</v>
      </c>
      <c r="AY317" s="6" t="s">
        <v>140</v>
      </c>
      <c r="BE317" s="119">
        <f>IF($U$317="základní",$N$317,0)</f>
        <v>0</v>
      </c>
      <c r="BF317" s="119">
        <f>IF($U$317="snížená",$N$317,0)</f>
        <v>0</v>
      </c>
      <c r="BG317" s="119">
        <f>IF($U$317="zákl. přenesená",$N$317,0)</f>
        <v>0</v>
      </c>
      <c r="BH317" s="119">
        <f>IF($U$317="sníž. přenesená",$N$317,0)</f>
        <v>0</v>
      </c>
      <c r="BI317" s="119">
        <f>IF($U$317="nulová",$N$317,0)</f>
        <v>0</v>
      </c>
      <c r="BJ317" s="6" t="s">
        <v>18</v>
      </c>
      <c r="BK317" s="119">
        <f>ROUND($L$317*$K$317,2)</f>
        <v>0</v>
      </c>
      <c r="BL317" s="6" t="s">
        <v>145</v>
      </c>
    </row>
    <row r="318" spans="2:64" s="6" customFormat="1" ht="18.75" customHeight="1" x14ac:dyDescent="0.3">
      <c r="B318" s="120"/>
      <c r="C318" s="156"/>
      <c r="E318" s="121"/>
      <c r="F318" s="193">
        <v>3</v>
      </c>
      <c r="G318" s="194"/>
      <c r="H318" s="194"/>
      <c r="I318" s="194"/>
      <c r="K318" s="122">
        <v>3</v>
      </c>
      <c r="R318" s="123"/>
      <c r="T318" s="124"/>
      <c r="AA318" s="125"/>
      <c r="AT318" s="121" t="s">
        <v>146</v>
      </c>
      <c r="AU318" s="121" t="s">
        <v>94</v>
      </c>
      <c r="AV318" s="121" t="s">
        <v>94</v>
      </c>
      <c r="AW318" s="121" t="s">
        <v>104</v>
      </c>
      <c r="AX318" s="121" t="s">
        <v>69</v>
      </c>
      <c r="AY318" s="121" t="s">
        <v>140</v>
      </c>
    </row>
    <row r="319" spans="2:64" s="6" customFormat="1" ht="18.75" customHeight="1" x14ac:dyDescent="0.3">
      <c r="B319" s="126"/>
      <c r="C319" s="156"/>
      <c r="E319" s="127"/>
      <c r="F319" s="198" t="s">
        <v>147</v>
      </c>
      <c r="G319" s="199"/>
      <c r="H319" s="199"/>
      <c r="I319" s="199"/>
      <c r="K319" s="128">
        <v>3</v>
      </c>
      <c r="R319" s="129"/>
      <c r="T319" s="130"/>
      <c r="AA319" s="131"/>
      <c r="AT319" s="127" t="s">
        <v>146</v>
      </c>
      <c r="AU319" s="127" t="s">
        <v>94</v>
      </c>
      <c r="AV319" s="127" t="s">
        <v>145</v>
      </c>
      <c r="AW319" s="127" t="s">
        <v>104</v>
      </c>
      <c r="AX319" s="127" t="s">
        <v>18</v>
      </c>
      <c r="AY319" s="127" t="s">
        <v>140</v>
      </c>
    </row>
    <row r="320" spans="2:64" s="6" customFormat="1" ht="15.75" customHeight="1" x14ac:dyDescent="0.3">
      <c r="B320" s="19"/>
      <c r="C320" s="154">
        <v>69</v>
      </c>
      <c r="D320" s="112" t="s">
        <v>141</v>
      </c>
      <c r="E320" s="113" t="s">
        <v>551</v>
      </c>
      <c r="F320" s="197" t="s">
        <v>552</v>
      </c>
      <c r="G320" s="196"/>
      <c r="H320" s="196"/>
      <c r="I320" s="196"/>
      <c r="J320" s="114" t="s">
        <v>177</v>
      </c>
      <c r="K320" s="115">
        <v>9</v>
      </c>
      <c r="L320" s="195"/>
      <c r="M320" s="196"/>
      <c r="N320" s="195">
        <f>ROUND($L$320*$K$320,2)</f>
        <v>0</v>
      </c>
      <c r="O320" s="196"/>
      <c r="P320" s="196"/>
      <c r="Q320" s="196"/>
      <c r="R320" s="20"/>
      <c r="T320" s="116"/>
      <c r="U320" s="25" t="s">
        <v>34</v>
      </c>
      <c r="V320" s="117">
        <v>0</v>
      </c>
      <c r="W320" s="117">
        <f>$V$320*$K$320</f>
        <v>0</v>
      </c>
      <c r="X320" s="117">
        <v>0</v>
      </c>
      <c r="Y320" s="117">
        <f>$X$320*$K$320</f>
        <v>0</v>
      </c>
      <c r="Z320" s="117">
        <v>0</v>
      </c>
      <c r="AA320" s="118">
        <f>$Z$320*$K$320</f>
        <v>0</v>
      </c>
      <c r="AR320" s="6" t="s">
        <v>145</v>
      </c>
      <c r="AT320" s="6" t="s">
        <v>141</v>
      </c>
      <c r="AU320" s="6" t="s">
        <v>94</v>
      </c>
      <c r="AY320" s="6" t="s">
        <v>140</v>
      </c>
      <c r="BE320" s="119">
        <f>IF($U$320="základní",$N$320,0)</f>
        <v>0</v>
      </c>
      <c r="BF320" s="119">
        <f>IF($U$320="snížená",$N$320,0)</f>
        <v>0</v>
      </c>
      <c r="BG320" s="119">
        <f>IF($U$320="zákl. přenesená",$N$320,0)</f>
        <v>0</v>
      </c>
      <c r="BH320" s="119">
        <f>IF($U$320="sníž. přenesená",$N$320,0)</f>
        <v>0</v>
      </c>
      <c r="BI320" s="119">
        <f>IF($U$320="nulová",$N$320,0)</f>
        <v>0</v>
      </c>
      <c r="BJ320" s="6" t="s">
        <v>18</v>
      </c>
      <c r="BK320" s="119">
        <f>ROUND($L$320*$K$320,2)</f>
        <v>0</v>
      </c>
      <c r="BL320" s="6" t="s">
        <v>145</v>
      </c>
    </row>
    <row r="321" spans="2:64" s="6" customFormat="1" ht="18.75" customHeight="1" x14ac:dyDescent="0.3">
      <c r="B321" s="120"/>
      <c r="C321" s="156"/>
      <c r="E321" s="121"/>
      <c r="F321" s="193" t="s">
        <v>894</v>
      </c>
      <c r="G321" s="194"/>
      <c r="H321" s="194"/>
      <c r="I321" s="194"/>
      <c r="K321" s="122">
        <v>9</v>
      </c>
      <c r="R321" s="123"/>
      <c r="T321" s="124"/>
      <c r="AA321" s="125"/>
      <c r="AT321" s="121" t="s">
        <v>146</v>
      </c>
      <c r="AU321" s="121" t="s">
        <v>94</v>
      </c>
      <c r="AV321" s="121" t="s">
        <v>94</v>
      </c>
      <c r="AW321" s="121" t="s">
        <v>104</v>
      </c>
      <c r="AX321" s="121" t="s">
        <v>69</v>
      </c>
      <c r="AY321" s="121" t="s">
        <v>140</v>
      </c>
    </row>
    <row r="322" spans="2:64" s="6" customFormat="1" ht="18.75" customHeight="1" x14ac:dyDescent="0.3">
      <c r="B322" s="126"/>
      <c r="C322" s="156"/>
      <c r="E322" s="127"/>
      <c r="F322" s="198" t="s">
        <v>147</v>
      </c>
      <c r="G322" s="199"/>
      <c r="H322" s="199"/>
      <c r="I322" s="199"/>
      <c r="K322" s="128">
        <v>9</v>
      </c>
      <c r="R322" s="129"/>
      <c r="T322" s="130"/>
      <c r="AA322" s="131"/>
      <c r="AT322" s="127" t="s">
        <v>146</v>
      </c>
      <c r="AU322" s="127" t="s">
        <v>94</v>
      </c>
      <c r="AV322" s="127" t="s">
        <v>145</v>
      </c>
      <c r="AW322" s="127" t="s">
        <v>104</v>
      </c>
      <c r="AX322" s="127" t="s">
        <v>18</v>
      </c>
      <c r="AY322" s="127" t="s">
        <v>140</v>
      </c>
    </row>
    <row r="323" spans="2:64" s="6" customFormat="1" ht="15.75" customHeight="1" x14ac:dyDescent="0.3">
      <c r="B323" s="19"/>
      <c r="C323" s="154">
        <v>70</v>
      </c>
      <c r="D323" s="112" t="s">
        <v>141</v>
      </c>
      <c r="E323" s="113" t="s">
        <v>553</v>
      </c>
      <c r="F323" s="197" t="s">
        <v>554</v>
      </c>
      <c r="G323" s="196"/>
      <c r="H323" s="196"/>
      <c r="I323" s="196"/>
      <c r="J323" s="114" t="s">
        <v>177</v>
      </c>
      <c r="K323" s="115">
        <v>9</v>
      </c>
      <c r="L323" s="195"/>
      <c r="M323" s="196"/>
      <c r="N323" s="195">
        <f>ROUND($L$323*$K$323,2)</f>
        <v>0</v>
      </c>
      <c r="O323" s="196"/>
      <c r="P323" s="196"/>
      <c r="Q323" s="196"/>
      <c r="R323" s="20"/>
      <c r="T323" s="116"/>
      <c r="U323" s="25" t="s">
        <v>34</v>
      </c>
      <c r="V323" s="117">
        <v>0</v>
      </c>
      <c r="W323" s="117">
        <f>$V$323*$K$323</f>
        <v>0</v>
      </c>
      <c r="X323" s="117">
        <v>0</v>
      </c>
      <c r="Y323" s="117">
        <f>$X$323*$K$323</f>
        <v>0</v>
      </c>
      <c r="Z323" s="117">
        <v>0</v>
      </c>
      <c r="AA323" s="118">
        <f>$Z$323*$K$323</f>
        <v>0</v>
      </c>
      <c r="AR323" s="6" t="s">
        <v>145</v>
      </c>
      <c r="AT323" s="6" t="s">
        <v>141</v>
      </c>
      <c r="AU323" s="6" t="s">
        <v>94</v>
      </c>
      <c r="AY323" s="6" t="s">
        <v>140</v>
      </c>
      <c r="BE323" s="119">
        <f>IF($U$323="základní",$N$323,0)</f>
        <v>0</v>
      </c>
      <c r="BF323" s="119">
        <f>IF($U$323="snížená",$N$323,0)</f>
        <v>0</v>
      </c>
      <c r="BG323" s="119">
        <f>IF($U$323="zákl. přenesená",$N$323,0)</f>
        <v>0</v>
      </c>
      <c r="BH323" s="119">
        <f>IF($U$323="sníž. přenesená",$N$323,0)</f>
        <v>0</v>
      </c>
      <c r="BI323" s="119">
        <f>IF($U$323="nulová",$N$323,0)</f>
        <v>0</v>
      </c>
      <c r="BJ323" s="6" t="s">
        <v>18</v>
      </c>
      <c r="BK323" s="119">
        <f>ROUND($L$323*$K$323,2)</f>
        <v>0</v>
      </c>
      <c r="BL323" s="6" t="s">
        <v>145</v>
      </c>
    </row>
    <row r="324" spans="2:64" s="6" customFormat="1" ht="18.75" customHeight="1" x14ac:dyDescent="0.3">
      <c r="B324" s="120"/>
      <c r="C324" s="156"/>
      <c r="E324" s="121"/>
      <c r="F324" s="193" t="s">
        <v>894</v>
      </c>
      <c r="G324" s="194"/>
      <c r="H324" s="194"/>
      <c r="I324" s="194"/>
      <c r="K324" s="122">
        <v>9</v>
      </c>
      <c r="R324" s="123"/>
      <c r="T324" s="124"/>
      <c r="AA324" s="125"/>
      <c r="AT324" s="121" t="s">
        <v>146</v>
      </c>
      <c r="AU324" s="121" t="s">
        <v>94</v>
      </c>
      <c r="AV324" s="121" t="s">
        <v>94</v>
      </c>
      <c r="AW324" s="121" t="s">
        <v>104</v>
      </c>
      <c r="AX324" s="121" t="s">
        <v>69</v>
      </c>
      <c r="AY324" s="121" t="s">
        <v>140</v>
      </c>
    </row>
    <row r="325" spans="2:64" s="6" customFormat="1" ht="18.75" customHeight="1" x14ac:dyDescent="0.3">
      <c r="B325" s="126"/>
      <c r="C325" s="156"/>
      <c r="E325" s="127"/>
      <c r="F325" s="198" t="s">
        <v>147</v>
      </c>
      <c r="G325" s="199"/>
      <c r="H325" s="199"/>
      <c r="I325" s="199"/>
      <c r="K325" s="128">
        <v>9</v>
      </c>
      <c r="R325" s="129"/>
      <c r="T325" s="130"/>
      <c r="AA325" s="131"/>
      <c r="AT325" s="127" t="s">
        <v>146</v>
      </c>
      <c r="AU325" s="127" t="s">
        <v>94</v>
      </c>
      <c r="AV325" s="127" t="s">
        <v>145</v>
      </c>
      <c r="AW325" s="127" t="s">
        <v>104</v>
      </c>
      <c r="AX325" s="127" t="s">
        <v>18</v>
      </c>
      <c r="AY325" s="127" t="s">
        <v>140</v>
      </c>
    </row>
    <row r="326" spans="2:64" s="6" customFormat="1" ht="15.75" customHeight="1" x14ac:dyDescent="0.3">
      <c r="B326" s="19"/>
      <c r="C326" s="154">
        <v>71</v>
      </c>
      <c r="D326" s="112" t="s">
        <v>141</v>
      </c>
      <c r="E326" s="113" t="s">
        <v>555</v>
      </c>
      <c r="F326" s="197" t="s">
        <v>556</v>
      </c>
      <c r="G326" s="196"/>
      <c r="H326" s="196"/>
      <c r="I326" s="196"/>
      <c r="J326" s="114" t="s">
        <v>177</v>
      </c>
      <c r="K326" s="115">
        <v>2</v>
      </c>
      <c r="L326" s="195"/>
      <c r="M326" s="196"/>
      <c r="N326" s="195">
        <f>ROUND($L$326*$K$326,2)</f>
        <v>0</v>
      </c>
      <c r="O326" s="196"/>
      <c r="P326" s="196"/>
      <c r="Q326" s="196"/>
      <c r="R326" s="20"/>
      <c r="T326" s="116"/>
      <c r="U326" s="25" t="s">
        <v>34</v>
      </c>
      <c r="V326" s="117">
        <v>0.113</v>
      </c>
      <c r="W326" s="117">
        <f>$V$326*$K$326</f>
        <v>0.22600000000000001</v>
      </c>
      <c r="X326" s="117">
        <v>2.7999999999999998E-4</v>
      </c>
      <c r="Y326" s="117">
        <f>$X$326*$K$326</f>
        <v>5.5999999999999995E-4</v>
      </c>
      <c r="Z326" s="117">
        <v>0</v>
      </c>
      <c r="AA326" s="118">
        <f>$Z$326*$K$326</f>
        <v>0</v>
      </c>
      <c r="AR326" s="6" t="s">
        <v>145</v>
      </c>
      <c r="AT326" s="6" t="s">
        <v>141</v>
      </c>
      <c r="AU326" s="6" t="s">
        <v>94</v>
      </c>
      <c r="AY326" s="6" t="s">
        <v>140</v>
      </c>
      <c r="BE326" s="119">
        <f>IF($U$326="základní",$N$326,0)</f>
        <v>0</v>
      </c>
      <c r="BF326" s="119">
        <f>IF($U$326="snížená",$N$326,0)</f>
        <v>0</v>
      </c>
      <c r="BG326" s="119">
        <f>IF($U$326="zákl. přenesená",$N$326,0)</f>
        <v>0</v>
      </c>
      <c r="BH326" s="119">
        <f>IF($U$326="sníž. přenesená",$N$326,0)</f>
        <v>0</v>
      </c>
      <c r="BI326" s="119">
        <f>IF($U$326="nulová",$N$326,0)</f>
        <v>0</v>
      </c>
      <c r="BJ326" s="6" t="s">
        <v>18</v>
      </c>
      <c r="BK326" s="119">
        <f>ROUND($L$326*$K$326,2)</f>
        <v>0</v>
      </c>
      <c r="BL326" s="6" t="s">
        <v>145</v>
      </c>
    </row>
    <row r="327" spans="2:64" s="6" customFormat="1" ht="18.75" customHeight="1" x14ac:dyDescent="0.3">
      <c r="B327" s="120"/>
      <c r="C327" s="156"/>
      <c r="E327" s="121"/>
      <c r="F327" s="193">
        <v>2</v>
      </c>
      <c r="G327" s="194"/>
      <c r="H327" s="194"/>
      <c r="I327" s="194"/>
      <c r="K327" s="122">
        <v>2</v>
      </c>
      <c r="R327" s="123"/>
      <c r="T327" s="124"/>
      <c r="AA327" s="125"/>
      <c r="AT327" s="121" t="s">
        <v>146</v>
      </c>
      <c r="AU327" s="121" t="s">
        <v>94</v>
      </c>
      <c r="AV327" s="121" t="s">
        <v>94</v>
      </c>
      <c r="AW327" s="121" t="s">
        <v>104</v>
      </c>
      <c r="AX327" s="121" t="s">
        <v>69</v>
      </c>
      <c r="AY327" s="121" t="s">
        <v>140</v>
      </c>
    </row>
    <row r="328" spans="2:64" s="6" customFormat="1" ht="18.75" customHeight="1" x14ac:dyDescent="0.3">
      <c r="B328" s="126"/>
      <c r="C328" s="156"/>
      <c r="E328" s="127"/>
      <c r="F328" s="198" t="s">
        <v>147</v>
      </c>
      <c r="G328" s="199"/>
      <c r="H328" s="199"/>
      <c r="I328" s="199"/>
      <c r="K328" s="128">
        <v>2</v>
      </c>
      <c r="R328" s="129"/>
      <c r="T328" s="130"/>
      <c r="AA328" s="131"/>
      <c r="AT328" s="127" t="s">
        <v>146</v>
      </c>
      <c r="AU328" s="127" t="s">
        <v>94</v>
      </c>
      <c r="AV328" s="127" t="s">
        <v>145</v>
      </c>
      <c r="AW328" s="127" t="s">
        <v>104</v>
      </c>
      <c r="AX328" s="127" t="s">
        <v>18</v>
      </c>
      <c r="AY328" s="127" t="s">
        <v>140</v>
      </c>
    </row>
    <row r="329" spans="2:64" s="6" customFormat="1" ht="27" customHeight="1" x14ac:dyDescent="0.3">
      <c r="B329" s="19"/>
      <c r="C329" s="154">
        <v>72</v>
      </c>
      <c r="D329" s="112" t="s">
        <v>141</v>
      </c>
      <c r="E329" s="113" t="s">
        <v>557</v>
      </c>
      <c r="F329" s="197" t="s">
        <v>558</v>
      </c>
      <c r="G329" s="196"/>
      <c r="H329" s="196"/>
      <c r="I329" s="196"/>
      <c r="J329" s="114" t="s">
        <v>177</v>
      </c>
      <c r="K329" s="115">
        <v>3</v>
      </c>
      <c r="L329" s="195"/>
      <c r="M329" s="196"/>
      <c r="N329" s="195">
        <f>ROUND($L$329*$K$329,2)</f>
        <v>0</v>
      </c>
      <c r="O329" s="196"/>
      <c r="P329" s="196"/>
      <c r="Q329" s="196"/>
      <c r="R329" s="20"/>
      <c r="T329" s="116"/>
      <c r="U329" s="25" t="s">
        <v>34</v>
      </c>
      <c r="V329" s="117">
        <v>0</v>
      </c>
      <c r="W329" s="117">
        <f>$V$329*$K$329</f>
        <v>0</v>
      </c>
      <c r="X329" s="117">
        <v>0</v>
      </c>
      <c r="Y329" s="117">
        <f>$X$329*$K$329</f>
        <v>0</v>
      </c>
      <c r="Z329" s="117">
        <v>0</v>
      </c>
      <c r="AA329" s="118">
        <f>$Z$329*$K$329</f>
        <v>0</v>
      </c>
      <c r="AR329" s="6" t="s">
        <v>145</v>
      </c>
      <c r="AT329" s="6" t="s">
        <v>141</v>
      </c>
      <c r="AU329" s="6" t="s">
        <v>94</v>
      </c>
      <c r="AY329" s="6" t="s">
        <v>140</v>
      </c>
      <c r="BE329" s="119">
        <f>IF($U$329="základní",$N$329,0)</f>
        <v>0</v>
      </c>
      <c r="BF329" s="119">
        <f>IF($U$329="snížená",$N$329,0)</f>
        <v>0</v>
      </c>
      <c r="BG329" s="119">
        <f>IF($U$329="zákl. přenesená",$N$329,0)</f>
        <v>0</v>
      </c>
      <c r="BH329" s="119">
        <f>IF($U$329="sníž. přenesená",$N$329,0)</f>
        <v>0</v>
      </c>
      <c r="BI329" s="119">
        <f>IF($U$329="nulová",$N$329,0)</f>
        <v>0</v>
      </c>
      <c r="BJ329" s="6" t="s">
        <v>18</v>
      </c>
      <c r="BK329" s="119">
        <f>ROUND($L$329*$K$329,2)</f>
        <v>0</v>
      </c>
      <c r="BL329" s="6" t="s">
        <v>145</v>
      </c>
    </row>
    <row r="330" spans="2:64" s="6" customFormat="1" ht="18.75" customHeight="1" x14ac:dyDescent="0.3">
      <c r="B330" s="120"/>
      <c r="C330" s="156"/>
      <c r="E330" s="121"/>
      <c r="F330" s="193">
        <v>2</v>
      </c>
      <c r="G330" s="194"/>
      <c r="H330" s="194"/>
      <c r="I330" s="194"/>
      <c r="K330" s="122">
        <v>3</v>
      </c>
      <c r="R330" s="123"/>
      <c r="T330" s="124"/>
      <c r="AA330" s="125"/>
      <c r="AT330" s="121" t="s">
        <v>146</v>
      </c>
      <c r="AU330" s="121" t="s">
        <v>94</v>
      </c>
      <c r="AV330" s="121" t="s">
        <v>94</v>
      </c>
      <c r="AW330" s="121" t="s">
        <v>104</v>
      </c>
      <c r="AX330" s="121" t="s">
        <v>69</v>
      </c>
      <c r="AY330" s="121" t="s">
        <v>140</v>
      </c>
    </row>
    <row r="331" spans="2:64" s="6" customFormat="1" ht="18.75" customHeight="1" x14ac:dyDescent="0.3">
      <c r="B331" s="126"/>
      <c r="C331" s="156"/>
      <c r="E331" s="127"/>
      <c r="F331" s="198" t="s">
        <v>147</v>
      </c>
      <c r="G331" s="199"/>
      <c r="H331" s="199"/>
      <c r="I331" s="199"/>
      <c r="K331" s="128">
        <v>3</v>
      </c>
      <c r="R331" s="129"/>
      <c r="T331" s="130"/>
      <c r="AA331" s="131"/>
      <c r="AT331" s="127" t="s">
        <v>146</v>
      </c>
      <c r="AU331" s="127" t="s">
        <v>94</v>
      </c>
      <c r="AV331" s="127" t="s">
        <v>145</v>
      </c>
      <c r="AW331" s="127" t="s">
        <v>104</v>
      </c>
      <c r="AX331" s="127" t="s">
        <v>18</v>
      </c>
      <c r="AY331" s="127" t="s">
        <v>140</v>
      </c>
    </row>
    <row r="332" spans="2:64" s="6" customFormat="1" ht="15.75" customHeight="1" x14ac:dyDescent="0.3">
      <c r="B332" s="19"/>
      <c r="C332" s="154">
        <v>73</v>
      </c>
      <c r="D332" s="112" t="s">
        <v>141</v>
      </c>
      <c r="E332" s="113" t="s">
        <v>559</v>
      </c>
      <c r="F332" s="197" t="s">
        <v>560</v>
      </c>
      <c r="G332" s="196"/>
      <c r="H332" s="196"/>
      <c r="I332" s="196"/>
      <c r="J332" s="114" t="s">
        <v>177</v>
      </c>
      <c r="K332" s="115">
        <v>8</v>
      </c>
      <c r="L332" s="195"/>
      <c r="M332" s="196"/>
      <c r="N332" s="195">
        <f>ROUND($L$332*$K$332,2)</f>
        <v>0</v>
      </c>
      <c r="O332" s="196"/>
      <c r="P332" s="196"/>
      <c r="Q332" s="196"/>
      <c r="R332" s="20"/>
      <c r="T332" s="116"/>
      <c r="U332" s="25" t="s">
        <v>34</v>
      </c>
      <c r="V332" s="117">
        <v>0</v>
      </c>
      <c r="W332" s="117">
        <f>$V$332*$K$332</f>
        <v>0</v>
      </c>
      <c r="X332" s="117">
        <v>0</v>
      </c>
      <c r="Y332" s="117">
        <f>$X$332*$K$332</f>
        <v>0</v>
      </c>
      <c r="Z332" s="117">
        <v>0</v>
      </c>
      <c r="AA332" s="118">
        <f>$Z$332*$K$332</f>
        <v>0</v>
      </c>
      <c r="AR332" s="6" t="s">
        <v>145</v>
      </c>
      <c r="AT332" s="6" t="s">
        <v>141</v>
      </c>
      <c r="AU332" s="6" t="s">
        <v>94</v>
      </c>
      <c r="AY332" s="6" t="s">
        <v>140</v>
      </c>
      <c r="BE332" s="119">
        <f>IF($U$332="základní",$N$332,0)</f>
        <v>0</v>
      </c>
      <c r="BF332" s="119">
        <f>IF($U$332="snížená",$N$332,0)</f>
        <v>0</v>
      </c>
      <c r="BG332" s="119">
        <f>IF($U$332="zákl. přenesená",$N$332,0)</f>
        <v>0</v>
      </c>
      <c r="BH332" s="119">
        <f>IF($U$332="sníž. přenesená",$N$332,0)</f>
        <v>0</v>
      </c>
      <c r="BI332" s="119">
        <f>IF($U$332="nulová",$N$332,0)</f>
        <v>0</v>
      </c>
      <c r="BJ332" s="6" t="s">
        <v>18</v>
      </c>
      <c r="BK332" s="119">
        <f>ROUND($L$332*$K$332,2)</f>
        <v>0</v>
      </c>
      <c r="BL332" s="6" t="s">
        <v>145</v>
      </c>
    </row>
    <row r="333" spans="2:64" s="6" customFormat="1" ht="18.75" customHeight="1" x14ac:dyDescent="0.3">
      <c r="B333" s="120"/>
      <c r="C333" s="156"/>
      <c r="E333" s="121"/>
      <c r="F333" s="193" t="s">
        <v>895</v>
      </c>
      <c r="G333" s="194"/>
      <c r="H333" s="194"/>
      <c r="I333" s="194"/>
      <c r="K333" s="122">
        <v>8</v>
      </c>
      <c r="R333" s="123"/>
      <c r="T333" s="124"/>
      <c r="AA333" s="125"/>
      <c r="AT333" s="121" t="s">
        <v>146</v>
      </c>
      <c r="AU333" s="121" t="s">
        <v>94</v>
      </c>
      <c r="AV333" s="121" t="s">
        <v>94</v>
      </c>
      <c r="AW333" s="121" t="s">
        <v>104</v>
      </c>
      <c r="AX333" s="121" t="s">
        <v>69</v>
      </c>
      <c r="AY333" s="121" t="s">
        <v>140</v>
      </c>
    </row>
    <row r="334" spans="2:64" s="6" customFormat="1" ht="18.75" customHeight="1" x14ac:dyDescent="0.3">
      <c r="B334" s="126"/>
      <c r="C334" s="156"/>
      <c r="E334" s="127"/>
      <c r="F334" s="198" t="s">
        <v>147</v>
      </c>
      <c r="G334" s="199"/>
      <c r="H334" s="199"/>
      <c r="I334" s="199"/>
      <c r="K334" s="128">
        <v>8</v>
      </c>
      <c r="R334" s="129"/>
      <c r="T334" s="130"/>
      <c r="AA334" s="131"/>
      <c r="AT334" s="127" t="s">
        <v>146</v>
      </c>
      <c r="AU334" s="127" t="s">
        <v>94</v>
      </c>
      <c r="AV334" s="127" t="s">
        <v>145</v>
      </c>
      <c r="AW334" s="127" t="s">
        <v>104</v>
      </c>
      <c r="AX334" s="127" t="s">
        <v>18</v>
      </c>
      <c r="AY334" s="127" t="s">
        <v>140</v>
      </c>
    </row>
    <row r="335" spans="2:64" s="6" customFormat="1" ht="27" customHeight="1" x14ac:dyDescent="0.3">
      <c r="B335" s="19"/>
      <c r="C335" s="154">
        <v>74</v>
      </c>
      <c r="D335" s="112" t="s">
        <v>141</v>
      </c>
      <c r="E335" s="113" t="s">
        <v>561</v>
      </c>
      <c r="F335" s="197" t="s">
        <v>562</v>
      </c>
      <c r="G335" s="196"/>
      <c r="H335" s="196"/>
      <c r="I335" s="196"/>
      <c r="J335" s="114" t="s">
        <v>227</v>
      </c>
      <c r="K335" s="115">
        <v>0.65900000000000003</v>
      </c>
      <c r="L335" s="195"/>
      <c r="M335" s="196"/>
      <c r="N335" s="195">
        <f>ROUND($L$335*$K$335,2)</f>
        <v>0</v>
      </c>
      <c r="O335" s="196"/>
      <c r="P335" s="196"/>
      <c r="Q335" s="196"/>
      <c r="R335" s="20"/>
      <c r="T335" s="116"/>
      <c r="U335" s="25" t="s">
        <v>34</v>
      </c>
      <c r="V335" s="117">
        <v>0</v>
      </c>
      <c r="W335" s="117">
        <f>$V$335*$K$335</f>
        <v>0</v>
      </c>
      <c r="X335" s="117">
        <v>0</v>
      </c>
      <c r="Y335" s="117">
        <f>$X$335*$K$335</f>
        <v>0</v>
      </c>
      <c r="Z335" s="117">
        <v>0</v>
      </c>
      <c r="AA335" s="118">
        <f>$Z$335*$K$335</f>
        <v>0</v>
      </c>
      <c r="AR335" s="6" t="s">
        <v>145</v>
      </c>
      <c r="AT335" s="6" t="s">
        <v>141</v>
      </c>
      <c r="AU335" s="6" t="s">
        <v>94</v>
      </c>
      <c r="AY335" s="6" t="s">
        <v>140</v>
      </c>
      <c r="BE335" s="119">
        <f>IF($U$335="základní",$N$335,0)</f>
        <v>0</v>
      </c>
      <c r="BF335" s="119">
        <f>IF($U$335="snížená",$N$335,0)</f>
        <v>0</v>
      </c>
      <c r="BG335" s="119">
        <f>IF($U$335="zákl. přenesená",$N$335,0)</f>
        <v>0</v>
      </c>
      <c r="BH335" s="119">
        <f>IF($U$335="sníž. přenesená",$N$335,0)</f>
        <v>0</v>
      </c>
      <c r="BI335" s="119">
        <f>IF($U$335="nulová",$N$335,0)</f>
        <v>0</v>
      </c>
      <c r="BJ335" s="6" t="s">
        <v>18</v>
      </c>
      <c r="BK335" s="119">
        <f>ROUND($L$335*$K$335,2)</f>
        <v>0</v>
      </c>
      <c r="BL335" s="6" t="s">
        <v>145</v>
      </c>
    </row>
    <row r="336" spans="2:64" s="102" customFormat="1" ht="30.75" customHeight="1" x14ac:dyDescent="0.3">
      <c r="B336" s="103"/>
      <c r="C336" s="155"/>
      <c r="D336" s="111" t="s">
        <v>401</v>
      </c>
      <c r="E336" s="111"/>
      <c r="F336" s="111"/>
      <c r="G336" s="111"/>
      <c r="H336" s="111"/>
      <c r="I336" s="111"/>
      <c r="J336" s="111"/>
      <c r="K336" s="111"/>
      <c r="L336" s="111"/>
      <c r="M336" s="111"/>
      <c r="N336" s="201">
        <f>SUM(N337:Q345)</f>
        <v>0</v>
      </c>
      <c r="O336" s="202"/>
      <c r="P336" s="202"/>
      <c r="Q336" s="202"/>
      <c r="R336" s="106"/>
      <c r="T336" s="107"/>
      <c r="W336" s="108">
        <f>SUM($W$337:$W$345)</f>
        <v>15</v>
      </c>
      <c r="Y336" s="108">
        <f>SUM($Y$337:$Y$345)</f>
        <v>5.6999999999999995E-2</v>
      </c>
      <c r="AA336" s="109">
        <f>SUM($AA$337:$AA$345)</f>
        <v>0</v>
      </c>
      <c r="AR336" s="105" t="s">
        <v>18</v>
      </c>
      <c r="AT336" s="105" t="s">
        <v>68</v>
      </c>
      <c r="AU336" s="105" t="s">
        <v>18</v>
      </c>
      <c r="AY336" s="105" t="s">
        <v>140</v>
      </c>
      <c r="BK336" s="110">
        <f>SUM($BK$337:$BK$345)</f>
        <v>0</v>
      </c>
    </row>
    <row r="337" spans="1:64" s="6" customFormat="1" ht="27" customHeight="1" x14ac:dyDescent="0.3">
      <c r="B337" s="19"/>
      <c r="C337" s="154">
        <v>75</v>
      </c>
      <c r="D337" s="112" t="s">
        <v>141</v>
      </c>
      <c r="E337" s="113" t="s">
        <v>563</v>
      </c>
      <c r="F337" s="197" t="s">
        <v>564</v>
      </c>
      <c r="G337" s="196"/>
      <c r="H337" s="196"/>
      <c r="I337" s="196"/>
      <c r="J337" s="114" t="s">
        <v>326</v>
      </c>
      <c r="K337" s="115">
        <v>2</v>
      </c>
      <c r="L337" s="195"/>
      <c r="M337" s="196"/>
      <c r="N337" s="195">
        <f>ROUND($L$337*$K$337,2)</f>
        <v>0</v>
      </c>
      <c r="O337" s="196"/>
      <c r="P337" s="196"/>
      <c r="Q337" s="196"/>
      <c r="R337" s="20"/>
      <c r="T337" s="116"/>
      <c r="U337" s="25" t="s">
        <v>34</v>
      </c>
      <c r="V337" s="117">
        <v>0</v>
      </c>
      <c r="W337" s="117">
        <f>$V$337*$K$337</f>
        <v>0</v>
      </c>
      <c r="X337" s="117">
        <v>0</v>
      </c>
      <c r="Y337" s="117">
        <f>$X$337*$K$337</f>
        <v>0</v>
      </c>
      <c r="Z337" s="117">
        <v>0</v>
      </c>
      <c r="AA337" s="118">
        <f>$Z$337*$K$337</f>
        <v>0</v>
      </c>
      <c r="AR337" s="6" t="s">
        <v>145</v>
      </c>
      <c r="AT337" s="6" t="s">
        <v>141</v>
      </c>
      <c r="AU337" s="6" t="s">
        <v>94</v>
      </c>
      <c r="AY337" s="6" t="s">
        <v>140</v>
      </c>
      <c r="BE337" s="119">
        <f>IF($U$337="základní",$N$337,0)</f>
        <v>0</v>
      </c>
      <c r="BF337" s="119">
        <f>IF($U$337="snížená",$N$337,0)</f>
        <v>0</v>
      </c>
      <c r="BG337" s="119">
        <f>IF($U$337="zákl. přenesená",$N$337,0)</f>
        <v>0</v>
      </c>
      <c r="BH337" s="119">
        <f>IF($U$337="sníž. přenesená",$N$337,0)</f>
        <v>0</v>
      </c>
      <c r="BI337" s="119">
        <f>IF($U$337="nulová",$N$337,0)</f>
        <v>0</v>
      </c>
      <c r="BJ337" s="6" t="s">
        <v>18</v>
      </c>
      <c r="BK337" s="119">
        <f>ROUND($L$337*$K$337,2)</f>
        <v>0</v>
      </c>
      <c r="BL337" s="6" t="s">
        <v>145</v>
      </c>
    </row>
    <row r="338" spans="1:64" s="6" customFormat="1" ht="18.75" customHeight="1" x14ac:dyDescent="0.3">
      <c r="B338" s="120"/>
      <c r="C338" s="156"/>
      <c r="E338" s="121"/>
      <c r="F338" s="193">
        <v>2</v>
      </c>
      <c r="G338" s="194"/>
      <c r="H338" s="194"/>
      <c r="I338" s="194"/>
      <c r="K338" s="122">
        <v>2</v>
      </c>
      <c r="R338" s="123"/>
      <c r="T338" s="124"/>
      <c r="AA338" s="125"/>
      <c r="AT338" s="121" t="s">
        <v>146</v>
      </c>
      <c r="AU338" s="121" t="s">
        <v>94</v>
      </c>
      <c r="AV338" s="121" t="s">
        <v>94</v>
      </c>
      <c r="AW338" s="121" t="s">
        <v>104</v>
      </c>
      <c r="AX338" s="121" t="s">
        <v>69</v>
      </c>
      <c r="AY338" s="121" t="s">
        <v>140</v>
      </c>
    </row>
    <row r="339" spans="1:64" s="6" customFormat="1" ht="18.75" customHeight="1" x14ac:dyDescent="0.3">
      <c r="B339" s="126"/>
      <c r="C339" s="156"/>
      <c r="E339" s="127"/>
      <c r="F339" s="198" t="s">
        <v>147</v>
      </c>
      <c r="G339" s="199"/>
      <c r="H339" s="199"/>
      <c r="I339" s="199"/>
      <c r="K339" s="128">
        <v>2</v>
      </c>
      <c r="R339" s="129"/>
      <c r="T339" s="130"/>
      <c r="AA339" s="131"/>
      <c r="AT339" s="127" t="s">
        <v>146</v>
      </c>
      <c r="AU339" s="127" t="s">
        <v>94</v>
      </c>
      <c r="AV339" s="127" t="s">
        <v>145</v>
      </c>
      <c r="AW339" s="127" t="s">
        <v>104</v>
      </c>
      <c r="AX339" s="127" t="s">
        <v>18</v>
      </c>
      <c r="AY339" s="127" t="s">
        <v>140</v>
      </c>
    </row>
    <row r="340" spans="1:64" s="6" customFormat="1" ht="27" customHeight="1" x14ac:dyDescent="0.3">
      <c r="A340" s="6" t="s">
        <v>896</v>
      </c>
      <c r="B340" s="19"/>
      <c r="C340" s="112" t="s">
        <v>868</v>
      </c>
      <c r="D340" s="112" t="s">
        <v>141</v>
      </c>
      <c r="E340" s="113" t="s">
        <v>869</v>
      </c>
      <c r="F340" s="197" t="s">
        <v>870</v>
      </c>
      <c r="G340" s="196"/>
      <c r="H340" s="196"/>
      <c r="I340" s="196"/>
      <c r="J340" s="114" t="s">
        <v>326</v>
      </c>
      <c r="K340" s="115">
        <v>6</v>
      </c>
      <c r="L340" s="195"/>
      <c r="M340" s="196"/>
      <c r="N340" s="195">
        <f>ROUND($L$340*$K$340,2)</f>
        <v>0</v>
      </c>
      <c r="O340" s="196"/>
      <c r="P340" s="196"/>
      <c r="Q340" s="196"/>
      <c r="R340" s="20"/>
      <c r="T340" s="116"/>
      <c r="U340" s="25" t="s">
        <v>34</v>
      </c>
      <c r="V340" s="117">
        <v>2.5</v>
      </c>
      <c r="W340" s="117">
        <f>$V$340*$K$340</f>
        <v>15</v>
      </c>
      <c r="X340" s="117">
        <v>9.4999999999999998E-3</v>
      </c>
      <c r="Y340" s="117">
        <f>$X$340*$K$340</f>
        <v>5.6999999999999995E-2</v>
      </c>
      <c r="Z340" s="117">
        <v>0</v>
      </c>
      <c r="AA340" s="118">
        <f>$Z$340*$K$340</f>
        <v>0</v>
      </c>
      <c r="AR340" s="6" t="s">
        <v>145</v>
      </c>
      <c r="AT340" s="6" t="s">
        <v>141</v>
      </c>
      <c r="AU340" s="6" t="s">
        <v>94</v>
      </c>
      <c r="AY340" s="6" t="s">
        <v>140</v>
      </c>
      <c r="BE340" s="119">
        <f>IF($U$340="základní",$N$340,0)</f>
        <v>0</v>
      </c>
      <c r="BF340" s="119">
        <f>IF($U$340="snížená",$N$340,0)</f>
        <v>0</v>
      </c>
      <c r="BG340" s="119">
        <f>IF($U$340="zákl. přenesená",$N$340,0)</f>
        <v>0</v>
      </c>
      <c r="BH340" s="119">
        <f>IF($U$340="sníž. přenesená",$N$340,0)</f>
        <v>0</v>
      </c>
      <c r="BI340" s="119">
        <f>IF($U$340="nulová",$N$340,0)</f>
        <v>0</v>
      </c>
      <c r="BJ340" s="6" t="s">
        <v>18</v>
      </c>
      <c r="BK340" s="119">
        <f>ROUND($L$340*$K$340,2)</f>
        <v>0</v>
      </c>
      <c r="BL340" s="6" t="s">
        <v>145</v>
      </c>
    </row>
    <row r="341" spans="1:64" s="6" customFormat="1" ht="18.75" customHeight="1" x14ac:dyDescent="0.3">
      <c r="B341" s="120"/>
      <c r="E341" s="121"/>
      <c r="F341" s="193" t="s">
        <v>161</v>
      </c>
      <c r="G341" s="194"/>
      <c r="H341" s="194"/>
      <c r="I341" s="194"/>
      <c r="K341" s="122">
        <v>6</v>
      </c>
      <c r="R341" s="123"/>
      <c r="T341" s="124"/>
      <c r="AA341" s="125"/>
      <c r="AT341" s="121" t="s">
        <v>146</v>
      </c>
      <c r="AU341" s="121" t="s">
        <v>94</v>
      </c>
      <c r="AV341" s="121" t="s">
        <v>94</v>
      </c>
      <c r="AW341" s="121" t="s">
        <v>104</v>
      </c>
      <c r="AX341" s="121" t="s">
        <v>69</v>
      </c>
      <c r="AY341" s="121" t="s">
        <v>140</v>
      </c>
    </row>
    <row r="342" spans="1:64" s="6" customFormat="1" ht="18.75" customHeight="1" x14ac:dyDescent="0.3">
      <c r="B342" s="126"/>
      <c r="E342" s="127"/>
      <c r="F342" s="198" t="s">
        <v>147</v>
      </c>
      <c r="G342" s="199"/>
      <c r="H342" s="199"/>
      <c r="I342" s="199"/>
      <c r="K342" s="128">
        <v>6</v>
      </c>
      <c r="R342" s="129"/>
      <c r="T342" s="130"/>
      <c r="AA342" s="131"/>
      <c r="AT342" s="127" t="s">
        <v>146</v>
      </c>
      <c r="AU342" s="127" t="s">
        <v>94</v>
      </c>
      <c r="AV342" s="127" t="s">
        <v>145</v>
      </c>
      <c r="AW342" s="127" t="s">
        <v>104</v>
      </c>
      <c r="AX342" s="127" t="s">
        <v>18</v>
      </c>
      <c r="AY342" s="127" t="s">
        <v>140</v>
      </c>
    </row>
    <row r="343" spans="1:64" s="6" customFormat="1" ht="27" customHeight="1" x14ac:dyDescent="0.3">
      <c r="B343" s="19"/>
      <c r="C343" s="157">
        <v>77</v>
      </c>
      <c r="D343" s="132" t="s">
        <v>256</v>
      </c>
      <c r="E343" s="133" t="s">
        <v>565</v>
      </c>
      <c r="F343" s="229" t="s">
        <v>566</v>
      </c>
      <c r="G343" s="230"/>
      <c r="H343" s="230"/>
      <c r="I343" s="231"/>
      <c r="J343" s="134" t="s">
        <v>177</v>
      </c>
      <c r="K343" s="135">
        <v>8</v>
      </c>
      <c r="L343" s="232"/>
      <c r="M343" s="233"/>
      <c r="N343" s="232">
        <f>ROUND($L$343*$K$343,2)</f>
        <v>0</v>
      </c>
      <c r="O343" s="234"/>
      <c r="P343" s="234"/>
      <c r="Q343" s="233"/>
      <c r="R343" s="20"/>
      <c r="T343" s="116"/>
      <c r="U343" s="25" t="s">
        <v>34</v>
      </c>
      <c r="V343" s="117">
        <v>0</v>
      </c>
      <c r="W343" s="117">
        <f>$V$343*$K$343</f>
        <v>0</v>
      </c>
      <c r="X343" s="117">
        <v>0</v>
      </c>
      <c r="Y343" s="117">
        <f>$X$343*$K$343</f>
        <v>0</v>
      </c>
      <c r="Z343" s="117">
        <v>0</v>
      </c>
      <c r="AA343" s="118">
        <f>$Z$343*$K$343</f>
        <v>0</v>
      </c>
      <c r="AR343" s="6" t="s">
        <v>168</v>
      </c>
      <c r="AT343" s="6" t="s">
        <v>256</v>
      </c>
      <c r="AU343" s="6" t="s">
        <v>94</v>
      </c>
      <c r="AY343" s="6" t="s">
        <v>140</v>
      </c>
      <c r="BE343" s="119">
        <f>IF($U$343="základní",$N$343,0)</f>
        <v>0</v>
      </c>
      <c r="BF343" s="119">
        <f>IF($U$343="snížená",$N$343,0)</f>
        <v>0</v>
      </c>
      <c r="BG343" s="119">
        <f>IF($U$343="zákl. přenesená",$N$343,0)</f>
        <v>0</v>
      </c>
      <c r="BH343" s="119">
        <f>IF($U$343="sníž. přenesená",$N$343,0)</f>
        <v>0</v>
      </c>
      <c r="BI343" s="119">
        <f>IF($U$343="nulová",$N$343,0)</f>
        <v>0</v>
      </c>
      <c r="BJ343" s="6" t="s">
        <v>18</v>
      </c>
      <c r="BK343" s="119">
        <f>ROUND($L$343*$K$343,2)</f>
        <v>0</v>
      </c>
      <c r="BL343" s="6" t="s">
        <v>145</v>
      </c>
    </row>
    <row r="344" spans="1:64" s="6" customFormat="1" ht="27" customHeight="1" x14ac:dyDescent="0.3">
      <c r="B344" s="19"/>
      <c r="C344" s="157">
        <v>78</v>
      </c>
      <c r="D344" s="132" t="s">
        <v>256</v>
      </c>
      <c r="E344" s="133" t="s">
        <v>567</v>
      </c>
      <c r="F344" s="206" t="s">
        <v>568</v>
      </c>
      <c r="G344" s="207"/>
      <c r="H344" s="207"/>
      <c r="I344" s="207"/>
      <c r="J344" s="134" t="s">
        <v>177</v>
      </c>
      <c r="K344" s="135">
        <v>8</v>
      </c>
      <c r="L344" s="200"/>
      <c r="M344" s="207"/>
      <c r="N344" s="200">
        <f>ROUND($L$344*$K$344,2)</f>
        <v>0</v>
      </c>
      <c r="O344" s="196"/>
      <c r="P344" s="196"/>
      <c r="Q344" s="196"/>
      <c r="R344" s="20"/>
      <c r="T344" s="116"/>
      <c r="U344" s="25" t="s">
        <v>34</v>
      </c>
      <c r="V344" s="117">
        <v>0</v>
      </c>
      <c r="W344" s="117">
        <f>$V$344*$K$344</f>
        <v>0</v>
      </c>
      <c r="X344" s="117">
        <v>0</v>
      </c>
      <c r="Y344" s="117">
        <f>$X$344*$K$344</f>
        <v>0</v>
      </c>
      <c r="Z344" s="117">
        <v>0</v>
      </c>
      <c r="AA344" s="118">
        <f>$Z$344*$K$344</f>
        <v>0</v>
      </c>
      <c r="AR344" s="6" t="s">
        <v>168</v>
      </c>
      <c r="AT344" s="6" t="s">
        <v>256</v>
      </c>
      <c r="AU344" s="6" t="s">
        <v>94</v>
      </c>
      <c r="AY344" s="6" t="s">
        <v>140</v>
      </c>
      <c r="BE344" s="119">
        <f>IF($U$344="základní",$N$344,0)</f>
        <v>0</v>
      </c>
      <c r="BF344" s="119">
        <f>IF($U$344="snížená",$N$344,0)</f>
        <v>0</v>
      </c>
      <c r="BG344" s="119">
        <f>IF($U$344="zákl. přenesená",$N$344,0)</f>
        <v>0</v>
      </c>
      <c r="BH344" s="119">
        <f>IF($U$344="sníž. přenesená",$N$344,0)</f>
        <v>0</v>
      </c>
      <c r="BI344" s="119">
        <f>IF($U$344="nulová",$N$344,0)</f>
        <v>0</v>
      </c>
      <c r="BJ344" s="6" t="s">
        <v>18</v>
      </c>
      <c r="BK344" s="119">
        <f>ROUND($L$344*$K$344,2)</f>
        <v>0</v>
      </c>
      <c r="BL344" s="6" t="s">
        <v>145</v>
      </c>
    </row>
    <row r="345" spans="1:64" s="6" customFormat="1" ht="27" customHeight="1" x14ac:dyDescent="0.3">
      <c r="B345" s="19"/>
      <c r="C345" s="154">
        <v>79</v>
      </c>
      <c r="D345" s="112" t="s">
        <v>141</v>
      </c>
      <c r="E345" s="113" t="s">
        <v>569</v>
      </c>
      <c r="F345" s="197" t="s">
        <v>570</v>
      </c>
      <c r="G345" s="196"/>
      <c r="H345" s="196"/>
      <c r="I345" s="196"/>
      <c r="J345" s="114" t="s">
        <v>227</v>
      </c>
      <c r="K345" s="115">
        <v>0.11</v>
      </c>
      <c r="L345" s="195"/>
      <c r="M345" s="196"/>
      <c r="N345" s="195">
        <f>ROUND($L$345*$K$345,2)</f>
        <v>0</v>
      </c>
      <c r="O345" s="196"/>
      <c r="P345" s="196"/>
      <c r="Q345" s="196"/>
      <c r="R345" s="20"/>
      <c r="T345" s="116"/>
      <c r="U345" s="25" t="s">
        <v>34</v>
      </c>
      <c r="V345" s="117">
        <v>0</v>
      </c>
      <c r="W345" s="117">
        <f>$V$345*$K$345</f>
        <v>0</v>
      </c>
      <c r="X345" s="117">
        <v>0</v>
      </c>
      <c r="Y345" s="117">
        <f>$X$345*$K$345</f>
        <v>0</v>
      </c>
      <c r="Z345" s="117">
        <v>0</v>
      </c>
      <c r="AA345" s="118">
        <f>$Z$345*$K$345</f>
        <v>0</v>
      </c>
      <c r="AR345" s="6" t="s">
        <v>145</v>
      </c>
      <c r="AT345" s="6" t="s">
        <v>141</v>
      </c>
      <c r="AU345" s="6" t="s">
        <v>94</v>
      </c>
      <c r="AY345" s="6" t="s">
        <v>140</v>
      </c>
      <c r="BE345" s="119">
        <f>IF($U$345="základní",$N$345,0)</f>
        <v>0</v>
      </c>
      <c r="BF345" s="119">
        <f>IF($U$345="snížená",$N$345,0)</f>
        <v>0</v>
      </c>
      <c r="BG345" s="119">
        <f>IF($U$345="zákl. přenesená",$N$345,0)</f>
        <v>0</v>
      </c>
      <c r="BH345" s="119">
        <f>IF($U$345="sníž. přenesená",$N$345,0)</f>
        <v>0</v>
      </c>
      <c r="BI345" s="119">
        <f>IF($U$345="nulová",$N$345,0)</f>
        <v>0</v>
      </c>
      <c r="BJ345" s="6" t="s">
        <v>18</v>
      </c>
      <c r="BK345" s="119">
        <f>ROUND($L$345*$K$345,2)</f>
        <v>0</v>
      </c>
      <c r="BL345" s="6" t="s">
        <v>145</v>
      </c>
    </row>
    <row r="346" spans="1:64" s="102" customFormat="1" ht="30.75" customHeight="1" x14ac:dyDescent="0.3">
      <c r="B346" s="103"/>
      <c r="C346" s="155"/>
      <c r="D346" s="111" t="s">
        <v>402</v>
      </c>
      <c r="E346" s="111"/>
      <c r="F346" s="111"/>
      <c r="G346" s="111"/>
      <c r="H346" s="111"/>
      <c r="I346" s="111"/>
      <c r="J346" s="111"/>
      <c r="K346" s="111"/>
      <c r="L346" s="111"/>
      <c r="M346" s="111"/>
      <c r="N346" s="201">
        <f>SUM(N347:Q348)</f>
        <v>0</v>
      </c>
      <c r="O346" s="202"/>
      <c r="P346" s="202"/>
      <c r="Q346" s="202"/>
      <c r="R346" s="106"/>
      <c r="T346" s="107"/>
      <c r="W346" s="108">
        <f>SUM($W$347:$W$348)</f>
        <v>0</v>
      </c>
      <c r="Y346" s="108">
        <f>SUM($Y$347:$Y$348)</f>
        <v>0</v>
      </c>
      <c r="AA346" s="109">
        <f>SUM($AA$347:$AA$348)</f>
        <v>0</v>
      </c>
      <c r="AR346" s="105" t="s">
        <v>18</v>
      </c>
      <c r="AT346" s="105" t="s">
        <v>68</v>
      </c>
      <c r="AU346" s="105" t="s">
        <v>18</v>
      </c>
      <c r="AY346" s="105" t="s">
        <v>140</v>
      </c>
      <c r="BK346" s="110">
        <f>SUM($BK$347:$BK$348)</f>
        <v>0</v>
      </c>
    </row>
    <row r="347" spans="1:64" s="6" customFormat="1" ht="27" customHeight="1" x14ac:dyDescent="0.3">
      <c r="B347" s="19"/>
      <c r="C347" s="154">
        <v>80</v>
      </c>
      <c r="D347" s="112" t="s">
        <v>141</v>
      </c>
      <c r="E347" s="113" t="s">
        <v>571</v>
      </c>
      <c r="F347" s="197" t="s">
        <v>572</v>
      </c>
      <c r="G347" s="196"/>
      <c r="H347" s="196"/>
      <c r="I347" s="196"/>
      <c r="J347" s="114" t="s">
        <v>177</v>
      </c>
      <c r="K347" s="115">
        <v>8</v>
      </c>
      <c r="L347" s="195"/>
      <c r="M347" s="196"/>
      <c r="N347" s="195">
        <f>ROUND($L$347*$K$347,2)</f>
        <v>0</v>
      </c>
      <c r="O347" s="196"/>
      <c r="P347" s="196"/>
      <c r="Q347" s="196"/>
      <c r="R347" s="20"/>
      <c r="T347" s="116"/>
      <c r="U347" s="25" t="s">
        <v>34</v>
      </c>
      <c r="V347" s="117">
        <v>0</v>
      </c>
      <c r="W347" s="117">
        <f>$V$347*$K$347</f>
        <v>0</v>
      </c>
      <c r="X347" s="117">
        <v>0</v>
      </c>
      <c r="Y347" s="117">
        <f>$X$347*$K$347</f>
        <v>0</v>
      </c>
      <c r="Z347" s="117">
        <v>0</v>
      </c>
      <c r="AA347" s="118">
        <f>$Z$347*$K$347</f>
        <v>0</v>
      </c>
      <c r="AR347" s="6" t="s">
        <v>145</v>
      </c>
      <c r="AT347" s="6" t="s">
        <v>141</v>
      </c>
      <c r="AU347" s="6" t="s">
        <v>94</v>
      </c>
      <c r="AY347" s="6" t="s">
        <v>140</v>
      </c>
      <c r="BE347" s="119">
        <f>IF($U$347="základní",$N$347,0)</f>
        <v>0</v>
      </c>
      <c r="BF347" s="119">
        <f>IF($U$347="snížená",$N$347,0)</f>
        <v>0</v>
      </c>
      <c r="BG347" s="119">
        <f>IF($U$347="zákl. přenesená",$N$347,0)</f>
        <v>0</v>
      </c>
      <c r="BH347" s="119">
        <f>IF($U$347="sníž. přenesená",$N$347,0)</f>
        <v>0</v>
      </c>
      <c r="BI347" s="119">
        <f>IF($U$347="nulová",$N$347,0)</f>
        <v>0</v>
      </c>
      <c r="BJ347" s="6" t="s">
        <v>18</v>
      </c>
      <c r="BK347" s="119">
        <f>ROUND($L$347*$K$347,2)</f>
        <v>0</v>
      </c>
      <c r="BL347" s="6" t="s">
        <v>145</v>
      </c>
    </row>
    <row r="348" spans="1:64" s="6" customFormat="1" ht="27" customHeight="1" x14ac:dyDescent="0.3">
      <c r="B348" s="19"/>
      <c r="C348" s="154">
        <v>81</v>
      </c>
      <c r="D348" s="112" t="s">
        <v>141</v>
      </c>
      <c r="E348" s="113" t="s">
        <v>573</v>
      </c>
      <c r="F348" s="197" t="s">
        <v>574</v>
      </c>
      <c r="G348" s="196"/>
      <c r="H348" s="196"/>
      <c r="I348" s="196"/>
      <c r="J348" s="114" t="s">
        <v>177</v>
      </c>
      <c r="K348" s="115">
        <v>8</v>
      </c>
      <c r="L348" s="195"/>
      <c r="M348" s="196"/>
      <c r="N348" s="195">
        <f>ROUND($L$348*$K$348,2)</f>
        <v>0</v>
      </c>
      <c r="O348" s="196"/>
      <c r="P348" s="196"/>
      <c r="Q348" s="196"/>
      <c r="R348" s="20"/>
      <c r="T348" s="116"/>
      <c r="U348" s="25" t="s">
        <v>34</v>
      </c>
      <c r="V348" s="117">
        <v>0</v>
      </c>
      <c r="W348" s="117">
        <f>$V$348*$K$348</f>
        <v>0</v>
      </c>
      <c r="X348" s="117">
        <v>0</v>
      </c>
      <c r="Y348" s="117">
        <f>$X$348*$K$348</f>
        <v>0</v>
      </c>
      <c r="Z348" s="117">
        <v>0</v>
      </c>
      <c r="AA348" s="118">
        <f>$Z$348*$K$348</f>
        <v>0</v>
      </c>
      <c r="AR348" s="6" t="s">
        <v>145</v>
      </c>
      <c r="AT348" s="6" t="s">
        <v>141</v>
      </c>
      <c r="AU348" s="6" t="s">
        <v>94</v>
      </c>
      <c r="AY348" s="6" t="s">
        <v>140</v>
      </c>
      <c r="BE348" s="119">
        <f>IF($U$348="základní",$N$348,0)</f>
        <v>0</v>
      </c>
      <c r="BF348" s="119">
        <f>IF($U$348="snížená",$N$348,0)</f>
        <v>0</v>
      </c>
      <c r="BG348" s="119">
        <f>IF($U$348="zákl. přenesená",$N$348,0)</f>
        <v>0</v>
      </c>
      <c r="BH348" s="119">
        <f>IF($U$348="sníž. přenesená",$N$348,0)</f>
        <v>0</v>
      </c>
      <c r="BI348" s="119">
        <f>IF($U$348="nulová",$N$348,0)</f>
        <v>0</v>
      </c>
      <c r="BJ348" s="6" t="s">
        <v>18</v>
      </c>
      <c r="BK348" s="119">
        <f>ROUND($L$348*$K$348,2)</f>
        <v>0</v>
      </c>
      <c r="BL348" s="6" t="s">
        <v>145</v>
      </c>
    </row>
    <row r="349" spans="1:64" s="102" customFormat="1" ht="30.75" customHeight="1" x14ac:dyDescent="0.3">
      <c r="B349" s="103"/>
      <c r="D349" s="111" t="s">
        <v>403</v>
      </c>
      <c r="E349" s="111"/>
      <c r="F349" s="111"/>
      <c r="G349" s="111"/>
      <c r="H349" s="111"/>
      <c r="I349" s="111"/>
      <c r="J349" s="111"/>
      <c r="K349" s="111"/>
      <c r="L349" s="111"/>
      <c r="M349" s="111"/>
      <c r="N349" s="201">
        <f>N350</f>
        <v>0</v>
      </c>
      <c r="O349" s="202"/>
      <c r="P349" s="202"/>
      <c r="Q349" s="202"/>
      <c r="R349" s="106"/>
      <c r="T349" s="107"/>
      <c r="W349" s="108">
        <f>SUM($W$350:$W$352)</f>
        <v>0.25800000000000001</v>
      </c>
      <c r="Y349" s="108">
        <f>SUM($Y$350:$Y$352)</f>
        <v>9.6000000000000002E-4</v>
      </c>
      <c r="AA349" s="109">
        <f>SUM($AA$350:$AA$352)</f>
        <v>0</v>
      </c>
      <c r="AR349" s="105" t="s">
        <v>94</v>
      </c>
      <c r="AT349" s="105" t="s">
        <v>68</v>
      </c>
      <c r="AU349" s="105" t="s">
        <v>18</v>
      </c>
      <c r="AY349" s="105" t="s">
        <v>140</v>
      </c>
      <c r="BK349" s="110">
        <f>SUM($BK$350:$BK$352)</f>
        <v>0</v>
      </c>
    </row>
    <row r="350" spans="1:64" s="6" customFormat="1" ht="27" customHeight="1" x14ac:dyDescent="0.3">
      <c r="B350" s="19"/>
      <c r="C350" s="112">
        <v>82</v>
      </c>
      <c r="D350" s="112" t="s">
        <v>141</v>
      </c>
      <c r="E350" s="113" t="s">
        <v>897</v>
      </c>
      <c r="F350" s="197" t="s">
        <v>898</v>
      </c>
      <c r="G350" s="196"/>
      <c r="H350" s="196"/>
      <c r="I350" s="196"/>
      <c r="J350" s="114" t="s">
        <v>177</v>
      </c>
      <c r="K350" s="115">
        <v>1</v>
      </c>
      <c r="L350" s="195"/>
      <c r="M350" s="196"/>
      <c r="N350" s="195">
        <f>ROUND($L$350*$K$350,2)</f>
        <v>0</v>
      </c>
      <c r="O350" s="196"/>
      <c r="P350" s="196"/>
      <c r="Q350" s="196"/>
      <c r="R350" s="20"/>
      <c r="T350" s="116"/>
      <c r="U350" s="25" t="s">
        <v>34</v>
      </c>
      <c r="V350" s="117">
        <v>0.25800000000000001</v>
      </c>
      <c r="W350" s="117">
        <f>$V$350*$K$350</f>
        <v>0.25800000000000001</v>
      </c>
      <c r="X350" s="117">
        <v>9.6000000000000002E-4</v>
      </c>
      <c r="Y350" s="117">
        <f>$X$350*$K$350</f>
        <v>9.6000000000000002E-4</v>
      </c>
      <c r="Z350" s="117">
        <v>0</v>
      </c>
      <c r="AA350" s="118">
        <f>$Z$350*$K$350</f>
        <v>0</v>
      </c>
      <c r="AR350" s="6" t="s">
        <v>190</v>
      </c>
      <c r="AT350" s="6" t="s">
        <v>141</v>
      </c>
      <c r="AU350" s="6" t="s">
        <v>94</v>
      </c>
      <c r="AY350" s="6" t="s">
        <v>140</v>
      </c>
      <c r="BE350" s="119">
        <f>IF($U$350="základní",$N$350,0)</f>
        <v>0</v>
      </c>
      <c r="BF350" s="119">
        <f>IF($U$350="snížená",$N$350,0)</f>
        <v>0</v>
      </c>
      <c r="BG350" s="119">
        <f>IF($U$350="zákl. přenesená",$N$350,0)</f>
        <v>0</v>
      </c>
      <c r="BH350" s="119">
        <f>IF($U$350="sníž. přenesená",$N$350,0)</f>
        <v>0</v>
      </c>
      <c r="BI350" s="119">
        <f>IF($U$350="nulová",$N$350,0)</f>
        <v>0</v>
      </c>
      <c r="BJ350" s="6" t="s">
        <v>18</v>
      </c>
      <c r="BK350" s="119">
        <f>ROUND($L$350*$K$350,2)</f>
        <v>0</v>
      </c>
      <c r="BL350" s="6" t="s">
        <v>190</v>
      </c>
    </row>
    <row r="351" spans="1:64" s="6" customFormat="1" ht="18.75" customHeight="1" x14ac:dyDescent="0.3">
      <c r="B351" s="120"/>
      <c r="E351" s="121"/>
      <c r="F351" s="193" t="s">
        <v>899</v>
      </c>
      <c r="G351" s="194"/>
      <c r="H351" s="194"/>
      <c r="I351" s="194"/>
      <c r="K351" s="122">
        <v>1</v>
      </c>
      <c r="R351" s="123"/>
      <c r="T351" s="124"/>
      <c r="AA351" s="125"/>
      <c r="AT351" s="121" t="s">
        <v>146</v>
      </c>
      <c r="AU351" s="121" t="s">
        <v>94</v>
      </c>
      <c r="AV351" s="121" t="s">
        <v>94</v>
      </c>
      <c r="AW351" s="121" t="s">
        <v>104</v>
      </c>
      <c r="AX351" s="121" t="s">
        <v>69</v>
      </c>
      <c r="AY351" s="121" t="s">
        <v>140</v>
      </c>
    </row>
    <row r="352" spans="1:64" s="6" customFormat="1" ht="18.75" customHeight="1" x14ac:dyDescent="0.3">
      <c r="B352" s="126"/>
      <c r="E352" s="127"/>
      <c r="F352" s="198" t="s">
        <v>147</v>
      </c>
      <c r="G352" s="199"/>
      <c r="H352" s="199"/>
      <c r="I352" s="199"/>
      <c r="K352" s="128">
        <v>1</v>
      </c>
      <c r="R352" s="129"/>
      <c r="T352" s="136"/>
      <c r="U352" s="137"/>
      <c r="V352" s="137"/>
      <c r="W352" s="137"/>
      <c r="X352" s="137"/>
      <c r="Y352" s="137"/>
      <c r="Z352" s="137"/>
      <c r="AA352" s="138"/>
      <c r="AT352" s="127" t="s">
        <v>146</v>
      </c>
      <c r="AU352" s="127" t="s">
        <v>94</v>
      </c>
      <c r="AV352" s="127" t="s">
        <v>145</v>
      </c>
      <c r="AW352" s="127" t="s">
        <v>104</v>
      </c>
      <c r="AX352" s="127" t="s">
        <v>18</v>
      </c>
      <c r="AY352" s="127" t="s">
        <v>140</v>
      </c>
    </row>
    <row r="353" spans="2:18" s="6" customFormat="1" ht="27.75" customHeight="1" x14ac:dyDescent="0.3">
      <c r="B353" s="40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2"/>
    </row>
    <row r="434" s="2" customFormat="1" ht="14.25" customHeight="1" x14ac:dyDescent="0.3"/>
  </sheetData>
  <mergeCells count="458">
    <mergeCell ref="C2:Q2"/>
    <mergeCell ref="C4:Q4"/>
    <mergeCell ref="F6:P6"/>
    <mergeCell ref="F7:P7"/>
    <mergeCell ref="O21:P21"/>
    <mergeCell ref="E24:L24"/>
    <mergeCell ref="M27:P27"/>
    <mergeCell ref="M28:P28"/>
    <mergeCell ref="O15:P15"/>
    <mergeCell ref="O17:P17"/>
    <mergeCell ref="O18:P18"/>
    <mergeCell ref="O20:P20"/>
    <mergeCell ref="O9:P9"/>
    <mergeCell ref="O11:P11"/>
    <mergeCell ref="O12:P12"/>
    <mergeCell ref="O14:P14"/>
    <mergeCell ref="H34:J34"/>
    <mergeCell ref="M34:P34"/>
    <mergeCell ref="H35:J35"/>
    <mergeCell ref="M35:P35"/>
    <mergeCell ref="M30:P30"/>
    <mergeCell ref="H32:J32"/>
    <mergeCell ref="M32:P32"/>
    <mergeCell ref="H33:J33"/>
    <mergeCell ref="M33:P33"/>
    <mergeCell ref="C86:G86"/>
    <mergeCell ref="N86:Q86"/>
    <mergeCell ref="N88:Q88"/>
    <mergeCell ref="F78:P78"/>
    <mergeCell ref="F79:P79"/>
    <mergeCell ref="M81:P81"/>
    <mergeCell ref="M83:Q83"/>
    <mergeCell ref="H36:J36"/>
    <mergeCell ref="M36:P36"/>
    <mergeCell ref="L38:P38"/>
    <mergeCell ref="C76:Q76"/>
    <mergeCell ref="N93:Q93"/>
    <mergeCell ref="N94:Q94"/>
    <mergeCell ref="N95:Q95"/>
    <mergeCell ref="N96:Q96"/>
    <mergeCell ref="N89:Q89"/>
    <mergeCell ref="N90:Q90"/>
    <mergeCell ref="N91:Q91"/>
    <mergeCell ref="N92:Q92"/>
    <mergeCell ref="M84:Q84"/>
    <mergeCell ref="F117:I117"/>
    <mergeCell ref="L117:M117"/>
    <mergeCell ref="N117:Q117"/>
    <mergeCell ref="F109:P109"/>
    <mergeCell ref="F110:P110"/>
    <mergeCell ref="M112:P112"/>
    <mergeCell ref="M114:Q114"/>
    <mergeCell ref="L101:Q101"/>
    <mergeCell ref="C107:Q107"/>
    <mergeCell ref="F125:I125"/>
    <mergeCell ref="L125:M125"/>
    <mergeCell ref="N125:Q125"/>
    <mergeCell ref="F126:I126"/>
    <mergeCell ref="F121:I121"/>
    <mergeCell ref="L121:M121"/>
    <mergeCell ref="N121:Q121"/>
    <mergeCell ref="F122:I122"/>
    <mergeCell ref="L122:M122"/>
    <mergeCell ref="N131:Q131"/>
    <mergeCell ref="F132:I132"/>
    <mergeCell ref="F133:I133"/>
    <mergeCell ref="F134:I134"/>
    <mergeCell ref="F129:I129"/>
    <mergeCell ref="F130:I130"/>
    <mergeCell ref="F131:I131"/>
    <mergeCell ref="L131:M131"/>
    <mergeCell ref="F127:I127"/>
    <mergeCell ref="F128:I128"/>
    <mergeCell ref="L128:M128"/>
    <mergeCell ref="N128:Q128"/>
    <mergeCell ref="N139:Q139"/>
    <mergeCell ref="F140:I140"/>
    <mergeCell ref="F141:I141"/>
    <mergeCell ref="F142:I142"/>
    <mergeCell ref="F137:I137"/>
    <mergeCell ref="F138:I138"/>
    <mergeCell ref="F139:I139"/>
    <mergeCell ref="L139:M139"/>
    <mergeCell ref="F135:I135"/>
    <mergeCell ref="L135:M135"/>
    <mergeCell ref="N135:Q135"/>
    <mergeCell ref="F136:I136"/>
    <mergeCell ref="F147:I147"/>
    <mergeCell ref="F148:I148"/>
    <mergeCell ref="F149:I149"/>
    <mergeCell ref="L149:M149"/>
    <mergeCell ref="F145:I145"/>
    <mergeCell ref="F146:I146"/>
    <mergeCell ref="L146:M146"/>
    <mergeCell ref="N146:Q146"/>
    <mergeCell ref="F143:I143"/>
    <mergeCell ref="L143:M143"/>
    <mergeCell ref="N143:Q143"/>
    <mergeCell ref="F144:I144"/>
    <mergeCell ref="L156:M156"/>
    <mergeCell ref="N156:Q156"/>
    <mergeCell ref="F157:I157"/>
    <mergeCell ref="F158:I158"/>
    <mergeCell ref="F153:I153"/>
    <mergeCell ref="F154:I154"/>
    <mergeCell ref="F155:I155"/>
    <mergeCell ref="F156:I156"/>
    <mergeCell ref="N149:Q149"/>
    <mergeCell ref="F150:I150"/>
    <mergeCell ref="F151:I151"/>
    <mergeCell ref="F152:I152"/>
    <mergeCell ref="L152:M152"/>
    <mergeCell ref="N152:Q152"/>
    <mergeCell ref="F163:I163"/>
    <mergeCell ref="F164:I164"/>
    <mergeCell ref="F165:I165"/>
    <mergeCell ref="L165:M165"/>
    <mergeCell ref="F161:I161"/>
    <mergeCell ref="F162:I162"/>
    <mergeCell ref="L162:M162"/>
    <mergeCell ref="N162:Q162"/>
    <mergeCell ref="F159:I159"/>
    <mergeCell ref="L159:M159"/>
    <mergeCell ref="N159:Q159"/>
    <mergeCell ref="F160:I160"/>
    <mergeCell ref="F169:I169"/>
    <mergeCell ref="F170:I170"/>
    <mergeCell ref="F171:I171"/>
    <mergeCell ref="L171:M171"/>
    <mergeCell ref="N165:Q165"/>
    <mergeCell ref="F166:I166"/>
    <mergeCell ref="F167:I167"/>
    <mergeCell ref="F168:I168"/>
    <mergeCell ref="L168:M168"/>
    <mergeCell ref="N168:Q168"/>
    <mergeCell ref="F178:I178"/>
    <mergeCell ref="F179:I179"/>
    <mergeCell ref="L179:M179"/>
    <mergeCell ref="N179:Q179"/>
    <mergeCell ref="F176:I176"/>
    <mergeCell ref="L176:M176"/>
    <mergeCell ref="N176:Q176"/>
    <mergeCell ref="F177:I177"/>
    <mergeCell ref="N171:Q171"/>
    <mergeCell ref="F172:I172"/>
    <mergeCell ref="F173:I173"/>
    <mergeCell ref="F174:I174"/>
    <mergeCell ref="L174:M174"/>
    <mergeCell ref="N174:Q174"/>
    <mergeCell ref="N182:Q182"/>
    <mergeCell ref="F183:I183"/>
    <mergeCell ref="F184:I184"/>
    <mergeCell ref="F185:I185"/>
    <mergeCell ref="L185:M185"/>
    <mergeCell ref="N185:Q185"/>
    <mergeCell ref="F180:I180"/>
    <mergeCell ref="F181:I181"/>
    <mergeCell ref="F182:I182"/>
    <mergeCell ref="L182:M182"/>
    <mergeCell ref="F192:I192"/>
    <mergeCell ref="L192:M192"/>
    <mergeCell ref="N192:Q192"/>
    <mergeCell ref="F193:I193"/>
    <mergeCell ref="N188:Q188"/>
    <mergeCell ref="F189:I189"/>
    <mergeCell ref="F190:I190"/>
    <mergeCell ref="F191:I191"/>
    <mergeCell ref="F186:I186"/>
    <mergeCell ref="F187:I187"/>
    <mergeCell ref="F188:I188"/>
    <mergeCell ref="L188:M188"/>
    <mergeCell ref="F200:I200"/>
    <mergeCell ref="L200:M200"/>
    <mergeCell ref="N200:Q200"/>
    <mergeCell ref="F201:I201"/>
    <mergeCell ref="N196:Q196"/>
    <mergeCell ref="F197:I197"/>
    <mergeCell ref="F198:I198"/>
    <mergeCell ref="F199:I199"/>
    <mergeCell ref="F194:I194"/>
    <mergeCell ref="F195:I195"/>
    <mergeCell ref="F196:I196"/>
    <mergeCell ref="L196:M196"/>
    <mergeCell ref="N204:Q204"/>
    <mergeCell ref="F205:I205"/>
    <mergeCell ref="F206:I206"/>
    <mergeCell ref="F207:I207"/>
    <mergeCell ref="L207:M207"/>
    <mergeCell ref="N207:Q207"/>
    <mergeCell ref="F202:I202"/>
    <mergeCell ref="F203:I203"/>
    <mergeCell ref="F204:I204"/>
    <mergeCell ref="L204:M204"/>
    <mergeCell ref="F214:I214"/>
    <mergeCell ref="L214:M214"/>
    <mergeCell ref="N214:Q214"/>
    <mergeCell ref="F215:I215"/>
    <mergeCell ref="L211:M211"/>
    <mergeCell ref="N211:Q211"/>
    <mergeCell ref="F212:I212"/>
    <mergeCell ref="F213:I213"/>
    <mergeCell ref="F208:I208"/>
    <mergeCell ref="F209:I209"/>
    <mergeCell ref="F210:I210"/>
    <mergeCell ref="F211:I211"/>
    <mergeCell ref="F220:I220"/>
    <mergeCell ref="F221:I221"/>
    <mergeCell ref="F222:I222"/>
    <mergeCell ref="F223:I223"/>
    <mergeCell ref="N218:Q218"/>
    <mergeCell ref="F219:I219"/>
    <mergeCell ref="L219:M219"/>
    <mergeCell ref="N219:Q219"/>
    <mergeCell ref="F216:I216"/>
    <mergeCell ref="F217:I217"/>
    <mergeCell ref="F218:I218"/>
    <mergeCell ref="L218:M218"/>
    <mergeCell ref="F228:I228"/>
    <mergeCell ref="F229:I229"/>
    <mergeCell ref="F230:I230"/>
    <mergeCell ref="F231:I231"/>
    <mergeCell ref="F226:I226"/>
    <mergeCell ref="L226:M226"/>
    <mergeCell ref="N226:Q226"/>
    <mergeCell ref="F227:I227"/>
    <mergeCell ref="L223:M223"/>
    <mergeCell ref="N223:Q223"/>
    <mergeCell ref="F224:I224"/>
    <mergeCell ref="F225:I225"/>
    <mergeCell ref="F236:I236"/>
    <mergeCell ref="F237:I237"/>
    <mergeCell ref="L237:M237"/>
    <mergeCell ref="N237:Q237"/>
    <mergeCell ref="F234:I234"/>
    <mergeCell ref="L234:M234"/>
    <mergeCell ref="N234:Q234"/>
    <mergeCell ref="F235:I235"/>
    <mergeCell ref="L231:M231"/>
    <mergeCell ref="N231:Q231"/>
    <mergeCell ref="F232:I232"/>
    <mergeCell ref="F233:I233"/>
    <mergeCell ref="N240:Q240"/>
    <mergeCell ref="F241:I241"/>
    <mergeCell ref="F242:I242"/>
    <mergeCell ref="F243:I243"/>
    <mergeCell ref="L243:M243"/>
    <mergeCell ref="N243:Q243"/>
    <mergeCell ref="F238:I238"/>
    <mergeCell ref="F239:I239"/>
    <mergeCell ref="F240:I240"/>
    <mergeCell ref="L240:M240"/>
    <mergeCell ref="N246:Q246"/>
    <mergeCell ref="F247:I247"/>
    <mergeCell ref="F248:I248"/>
    <mergeCell ref="F249:I249"/>
    <mergeCell ref="L249:M249"/>
    <mergeCell ref="N249:Q249"/>
    <mergeCell ref="F244:I244"/>
    <mergeCell ref="F245:I245"/>
    <mergeCell ref="F246:I246"/>
    <mergeCell ref="L246:M246"/>
    <mergeCell ref="N252:Q252"/>
    <mergeCell ref="F253:I253"/>
    <mergeCell ref="F254:I254"/>
    <mergeCell ref="F255:I255"/>
    <mergeCell ref="L255:M255"/>
    <mergeCell ref="N255:Q255"/>
    <mergeCell ref="F250:I250"/>
    <mergeCell ref="F251:I251"/>
    <mergeCell ref="F252:I252"/>
    <mergeCell ref="L252:M252"/>
    <mergeCell ref="F262:I262"/>
    <mergeCell ref="F263:I263"/>
    <mergeCell ref="L263:M263"/>
    <mergeCell ref="N263:Q263"/>
    <mergeCell ref="L259:M259"/>
    <mergeCell ref="N259:Q259"/>
    <mergeCell ref="F260:I260"/>
    <mergeCell ref="F261:I261"/>
    <mergeCell ref="F256:I256"/>
    <mergeCell ref="F257:I257"/>
    <mergeCell ref="F258:I258"/>
    <mergeCell ref="F259:I259"/>
    <mergeCell ref="N266:Q266"/>
    <mergeCell ref="F267:I267"/>
    <mergeCell ref="F268:I268"/>
    <mergeCell ref="F269:I269"/>
    <mergeCell ref="L269:M269"/>
    <mergeCell ref="N269:Q269"/>
    <mergeCell ref="F264:I264"/>
    <mergeCell ref="F265:I265"/>
    <mergeCell ref="F266:I266"/>
    <mergeCell ref="L266:M266"/>
    <mergeCell ref="N272:Q272"/>
    <mergeCell ref="F273:I273"/>
    <mergeCell ref="F274:I274"/>
    <mergeCell ref="F275:I275"/>
    <mergeCell ref="L275:M275"/>
    <mergeCell ref="N275:Q275"/>
    <mergeCell ref="F270:I270"/>
    <mergeCell ref="F271:I271"/>
    <mergeCell ref="F272:I272"/>
    <mergeCell ref="L272:M272"/>
    <mergeCell ref="N278:Q278"/>
    <mergeCell ref="F279:I279"/>
    <mergeCell ref="F280:I280"/>
    <mergeCell ref="F281:I281"/>
    <mergeCell ref="L281:M281"/>
    <mergeCell ref="N281:Q281"/>
    <mergeCell ref="F276:I276"/>
    <mergeCell ref="F277:I277"/>
    <mergeCell ref="F278:I278"/>
    <mergeCell ref="L278:M278"/>
    <mergeCell ref="N287:Q287"/>
    <mergeCell ref="F285:I285"/>
    <mergeCell ref="F286:I286"/>
    <mergeCell ref="F287:I287"/>
    <mergeCell ref="L287:M287"/>
    <mergeCell ref="F288:I288"/>
    <mergeCell ref="L288:M288"/>
    <mergeCell ref="N288:Q288"/>
    <mergeCell ref="F282:I282"/>
    <mergeCell ref="L282:M282"/>
    <mergeCell ref="N282:Q282"/>
    <mergeCell ref="F284:I284"/>
    <mergeCell ref="L284:M284"/>
    <mergeCell ref="N284:Q284"/>
    <mergeCell ref="N283:Q283"/>
    <mergeCell ref="N299:Q299"/>
    <mergeCell ref="F300:I300"/>
    <mergeCell ref="F301:I301"/>
    <mergeCell ref="F299:I299"/>
    <mergeCell ref="L299:M299"/>
    <mergeCell ref="F304:I304"/>
    <mergeCell ref="F303:I303"/>
    <mergeCell ref="F291:I291"/>
    <mergeCell ref="L291:M291"/>
    <mergeCell ref="N291:Q291"/>
    <mergeCell ref="F292:I292"/>
    <mergeCell ref="F296:I296"/>
    <mergeCell ref="L296:M296"/>
    <mergeCell ref="N296:Q296"/>
    <mergeCell ref="F297:I297"/>
    <mergeCell ref="F298:I298"/>
    <mergeCell ref="F302:I302"/>
    <mergeCell ref="L302:M302"/>
    <mergeCell ref="N302:Q302"/>
    <mergeCell ref="F309:I309"/>
    <mergeCell ref="F310:I310"/>
    <mergeCell ref="F311:I311"/>
    <mergeCell ref="L311:M311"/>
    <mergeCell ref="N305:Q305"/>
    <mergeCell ref="F306:I306"/>
    <mergeCell ref="F307:I307"/>
    <mergeCell ref="F308:I308"/>
    <mergeCell ref="L308:M308"/>
    <mergeCell ref="N308:Q308"/>
    <mergeCell ref="F305:I305"/>
    <mergeCell ref="L305:M305"/>
    <mergeCell ref="F320:I320"/>
    <mergeCell ref="L320:M320"/>
    <mergeCell ref="N320:Q320"/>
    <mergeCell ref="F315:I315"/>
    <mergeCell ref="F316:I316"/>
    <mergeCell ref="F317:I317"/>
    <mergeCell ref="L317:M317"/>
    <mergeCell ref="N311:Q311"/>
    <mergeCell ref="F312:I312"/>
    <mergeCell ref="F313:I313"/>
    <mergeCell ref="F314:I314"/>
    <mergeCell ref="L314:M314"/>
    <mergeCell ref="N314:Q314"/>
    <mergeCell ref="N317:Q317"/>
    <mergeCell ref="F318:I318"/>
    <mergeCell ref="F319:I319"/>
    <mergeCell ref="H1:K1"/>
    <mergeCell ref="N346:Q346"/>
    <mergeCell ref="L345:M345"/>
    <mergeCell ref="N345:Q345"/>
    <mergeCell ref="F343:I343"/>
    <mergeCell ref="L343:M343"/>
    <mergeCell ref="N343:Q343"/>
    <mergeCell ref="F347:I347"/>
    <mergeCell ref="L347:M347"/>
    <mergeCell ref="N347:Q347"/>
    <mergeCell ref="F344:I344"/>
    <mergeCell ref="L344:M344"/>
    <mergeCell ref="F338:I338"/>
    <mergeCell ref="F339:I339"/>
    <mergeCell ref="N335:Q335"/>
    <mergeCell ref="F337:I337"/>
    <mergeCell ref="L337:M337"/>
    <mergeCell ref="N337:Q337"/>
    <mergeCell ref="N336:Q336"/>
    <mergeCell ref="F335:I335"/>
    <mergeCell ref="F331:I331"/>
    <mergeCell ref="F332:I332"/>
    <mergeCell ref="L332:M332"/>
    <mergeCell ref="N332:Q332"/>
    <mergeCell ref="F351:I351"/>
    <mergeCell ref="F352:I352"/>
    <mergeCell ref="S2:AC2"/>
    <mergeCell ref="N118:Q118"/>
    <mergeCell ref="N119:Q119"/>
    <mergeCell ref="N120:Q120"/>
    <mergeCell ref="N123:Q123"/>
    <mergeCell ref="N124:Q124"/>
    <mergeCell ref="N122:Q122"/>
    <mergeCell ref="M115:Q115"/>
    <mergeCell ref="N97:Q97"/>
    <mergeCell ref="N99:Q99"/>
    <mergeCell ref="N175:Q175"/>
    <mergeCell ref="N344:Q344"/>
    <mergeCell ref="F345:I345"/>
    <mergeCell ref="F348:I348"/>
    <mergeCell ref="L348:M348"/>
    <mergeCell ref="N348:Q348"/>
    <mergeCell ref="F327:I327"/>
    <mergeCell ref="F328:I328"/>
    <mergeCell ref="F329:I329"/>
    <mergeCell ref="L329:M329"/>
    <mergeCell ref="N329:Q329"/>
    <mergeCell ref="F330:I330"/>
    <mergeCell ref="F341:I341"/>
    <mergeCell ref="F342:I342"/>
    <mergeCell ref="F333:I333"/>
    <mergeCell ref="F334:I334"/>
    <mergeCell ref="L335:M335"/>
    <mergeCell ref="N349:Q349"/>
    <mergeCell ref="F350:I350"/>
    <mergeCell ref="L350:M350"/>
    <mergeCell ref="N350:Q350"/>
    <mergeCell ref="F340:I340"/>
    <mergeCell ref="L340:M340"/>
    <mergeCell ref="N340:Q340"/>
    <mergeCell ref="N323:Q323"/>
    <mergeCell ref="F324:I324"/>
    <mergeCell ref="F325:I325"/>
    <mergeCell ref="F326:I326"/>
    <mergeCell ref="L326:M326"/>
    <mergeCell ref="N326:Q326"/>
    <mergeCell ref="F321:I321"/>
    <mergeCell ref="F322:I322"/>
    <mergeCell ref="F323:I323"/>
    <mergeCell ref="L323:M323"/>
    <mergeCell ref="F289:I289"/>
    <mergeCell ref="L289:M289"/>
    <mergeCell ref="N289:Q289"/>
    <mergeCell ref="F295:I295"/>
    <mergeCell ref="L295:M295"/>
    <mergeCell ref="N295:Q295"/>
    <mergeCell ref="F293:I293"/>
    <mergeCell ref="F294:I294"/>
    <mergeCell ref="L294:M294"/>
    <mergeCell ref="N294:Q294"/>
    <mergeCell ref="F290:I290"/>
    <mergeCell ref="L290:M290"/>
    <mergeCell ref="N290:Q290"/>
  </mergeCells>
  <phoneticPr fontId="0" type="noConversion"/>
  <hyperlinks>
    <hyperlink ref="F1:G1" location="C2" tooltip="Krycí list rozpočtu" display="1) Krycí list rozpočtu"/>
    <hyperlink ref="H1:K1" location="C86" tooltip="Rekapitulace rozpočtu" display="2) Rekapitulace rozpočtu"/>
    <hyperlink ref="L1" location="C117" tooltip="Rozpočet" display="3) Rozpočet"/>
    <hyperlink ref="S1:T1" location="'Rekapitulace stavby'!C2" tooltip="Rekapitulace stavby" display="Rekapitulace stavby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verticalDpi="0" r:id="rId1"/>
  <headerFooter alignWithMargins="0"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34"/>
  <sheetViews>
    <sheetView showGridLines="0" topLeftCell="A15" zoomScale="70" zoomScaleNormal="70" workbookViewId="0">
      <selection activeCell="H32" sqref="H32:J32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7" width="11.1640625" style="2" customWidth="1"/>
    <col min="8" max="8" width="12.5" style="2" customWidth="1"/>
    <col min="9" max="9" width="7" style="2" customWidth="1"/>
    <col min="10" max="10" width="5.1640625" style="2" customWidth="1"/>
    <col min="11" max="11" width="11.5" style="2" customWidth="1"/>
    <col min="12" max="12" width="12" style="2" customWidth="1"/>
    <col min="13" max="14" width="6" style="2" customWidth="1"/>
    <col min="15" max="15" width="2" style="2" customWidth="1"/>
    <col min="16" max="16" width="12.5" style="2" customWidth="1"/>
    <col min="17" max="17" width="4.1640625" style="2" customWidth="1"/>
    <col min="18" max="18" width="1.6640625" style="2" customWidth="1"/>
    <col min="19" max="19" width="8.1640625" style="2" customWidth="1"/>
    <col min="20" max="20" width="29.6640625" style="2" hidden="1" customWidth="1"/>
    <col min="21" max="21" width="16.33203125" style="2" hidden="1" customWidth="1"/>
    <col min="22" max="22" width="12.33203125" style="2" hidden="1" customWidth="1"/>
    <col min="23" max="23" width="16.33203125" style="2" hidden="1" customWidth="1"/>
    <col min="24" max="24" width="12.1640625" style="2" hidden="1" customWidth="1"/>
    <col min="25" max="25" width="15" style="2" hidden="1" customWidth="1"/>
    <col min="26" max="26" width="11" style="2" hidden="1" customWidth="1"/>
    <col min="27" max="27" width="15" style="2" hidden="1" customWidth="1"/>
    <col min="28" max="28" width="16.33203125" style="2" hidden="1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4" width="10.5" style="2" hidden="1" customWidth="1"/>
    <col min="65" max="16384" width="10.5" style="1"/>
  </cols>
  <sheetData>
    <row r="1" spans="1:256" s="3" customFormat="1" ht="22.5" customHeight="1" x14ac:dyDescent="0.3">
      <c r="A1" s="152"/>
      <c r="B1" s="149"/>
      <c r="C1" s="149"/>
      <c r="D1" s="150" t="s">
        <v>1</v>
      </c>
      <c r="E1" s="149"/>
      <c r="F1" s="151" t="s">
        <v>764</v>
      </c>
      <c r="G1" s="151"/>
      <c r="H1" s="192" t="s">
        <v>765</v>
      </c>
      <c r="I1" s="192"/>
      <c r="J1" s="192"/>
      <c r="K1" s="192"/>
      <c r="L1" s="151" t="s">
        <v>766</v>
      </c>
      <c r="M1" s="149"/>
      <c r="N1" s="149"/>
      <c r="O1" s="150" t="s">
        <v>93</v>
      </c>
      <c r="P1" s="149"/>
      <c r="Q1" s="149"/>
      <c r="R1" s="149"/>
      <c r="S1" s="151" t="s">
        <v>767</v>
      </c>
      <c r="T1" s="151"/>
      <c r="U1" s="152"/>
      <c r="V1" s="152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C2" s="190" t="s">
        <v>4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S2" s="161" t="s">
        <v>5</v>
      </c>
      <c r="T2" s="162"/>
      <c r="U2" s="162"/>
      <c r="V2" s="162"/>
      <c r="W2" s="162"/>
      <c r="X2" s="162"/>
      <c r="Y2" s="162"/>
      <c r="Z2" s="162"/>
      <c r="AA2" s="162"/>
      <c r="AB2" s="162"/>
      <c r="AC2" s="162"/>
      <c r="AT2" s="2" t="s">
        <v>82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AT3" s="2" t="s">
        <v>94</v>
      </c>
    </row>
    <row r="4" spans="1:256" s="2" customFormat="1" ht="37.5" customHeight="1" x14ac:dyDescent="0.3">
      <c r="B4" s="10"/>
      <c r="C4" s="171" t="s">
        <v>95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1"/>
      <c r="T4" s="12" t="s">
        <v>10</v>
      </c>
      <c r="AT4" s="2" t="s">
        <v>3</v>
      </c>
    </row>
    <row r="5" spans="1:256" s="2" customFormat="1" ht="7.5" customHeight="1" x14ac:dyDescent="0.3">
      <c r="B5" s="10"/>
      <c r="R5" s="11"/>
    </row>
    <row r="6" spans="1:256" s="2" customFormat="1" ht="26.25" customHeight="1" x14ac:dyDescent="0.3">
      <c r="B6" s="10"/>
      <c r="D6" s="16" t="s">
        <v>14</v>
      </c>
      <c r="F6" s="220" t="str">
        <f>'Rekapitulace stavby'!$K$6</f>
        <v xml:space="preserve">MŠ Spojenců 2170/44 - Rozvody ZTI II. Etapa I. část - třídní pavilon </v>
      </c>
      <c r="G6" s="162"/>
      <c r="H6" s="162"/>
      <c r="I6" s="162"/>
      <c r="J6" s="162"/>
      <c r="K6" s="162"/>
      <c r="L6" s="162"/>
      <c r="M6" s="162"/>
      <c r="N6" s="162"/>
      <c r="O6" s="162"/>
      <c r="P6" s="162"/>
      <c r="R6" s="11"/>
    </row>
    <row r="7" spans="1:256" s="6" customFormat="1" ht="33.75" customHeight="1" x14ac:dyDescent="0.3">
      <c r="B7" s="19"/>
      <c r="D7" s="15" t="s">
        <v>96</v>
      </c>
      <c r="F7" s="191" t="s">
        <v>575</v>
      </c>
      <c r="G7" s="165"/>
      <c r="H7" s="165"/>
      <c r="I7" s="165"/>
      <c r="J7" s="165"/>
      <c r="K7" s="165"/>
      <c r="L7" s="165"/>
      <c r="M7" s="165"/>
      <c r="N7" s="165"/>
      <c r="O7" s="165"/>
      <c r="P7" s="165"/>
      <c r="R7" s="20"/>
    </row>
    <row r="8" spans="1:256" s="6" customFormat="1" ht="15" customHeight="1" x14ac:dyDescent="0.3">
      <c r="B8" s="19"/>
      <c r="D8" s="16" t="s">
        <v>16</v>
      </c>
      <c r="F8" s="14"/>
      <c r="M8" s="16" t="s">
        <v>17</v>
      </c>
      <c r="O8" s="14"/>
      <c r="R8" s="20"/>
    </row>
    <row r="9" spans="1:256" s="6" customFormat="1" ht="15" customHeight="1" x14ac:dyDescent="0.3">
      <c r="B9" s="19"/>
      <c r="D9" s="16" t="s">
        <v>19</v>
      </c>
      <c r="F9" s="14" t="s">
        <v>20</v>
      </c>
      <c r="M9" s="16" t="s">
        <v>21</v>
      </c>
      <c r="O9" s="216"/>
      <c r="P9" s="165"/>
      <c r="R9" s="20"/>
    </row>
    <row r="10" spans="1:256" s="6" customFormat="1" ht="12" customHeight="1" x14ac:dyDescent="0.3">
      <c r="B10" s="19"/>
      <c r="R10" s="20"/>
    </row>
    <row r="11" spans="1:256" s="6" customFormat="1" ht="15" customHeight="1" x14ac:dyDescent="0.3">
      <c r="B11" s="19"/>
      <c r="D11" s="16" t="s">
        <v>22</v>
      </c>
      <c r="M11" s="16" t="s">
        <v>23</v>
      </c>
      <c r="O11" s="176" t="str">
        <f>IF('Rekapitulace stavby'!$AN$10="","",'Rekapitulace stavby'!$AN$10)</f>
        <v/>
      </c>
      <c r="P11" s="165"/>
      <c r="R11" s="20"/>
    </row>
    <row r="12" spans="1:256" s="6" customFormat="1" ht="18.75" customHeight="1" x14ac:dyDescent="0.3">
      <c r="B12" s="19"/>
      <c r="E12" s="14" t="str">
        <f>IF('Rekapitulace stavby'!$E$11="","",'Rekapitulace stavby'!$E$11)</f>
        <v xml:space="preserve"> </v>
      </c>
      <c r="M12" s="16" t="s">
        <v>24</v>
      </c>
      <c r="O12" s="176" t="str">
        <f>IF('Rekapitulace stavby'!$AN$11="","",'Rekapitulace stavby'!$AN$11)</f>
        <v/>
      </c>
      <c r="P12" s="165"/>
      <c r="R12" s="20"/>
    </row>
    <row r="13" spans="1:256" s="6" customFormat="1" ht="7.5" customHeight="1" x14ac:dyDescent="0.3">
      <c r="B13" s="19"/>
      <c r="R13" s="20"/>
    </row>
    <row r="14" spans="1:256" s="6" customFormat="1" ht="15" customHeight="1" x14ac:dyDescent="0.3">
      <c r="B14" s="19"/>
      <c r="D14" s="16" t="s">
        <v>25</v>
      </c>
      <c r="M14" s="16" t="s">
        <v>23</v>
      </c>
      <c r="O14" s="176" t="str">
        <f>IF('Rekapitulace stavby'!$AN$13="","",'Rekapitulace stavby'!$AN$13)</f>
        <v/>
      </c>
      <c r="P14" s="165"/>
      <c r="R14" s="20"/>
    </row>
    <row r="15" spans="1:256" s="6" customFormat="1" ht="18.75" customHeight="1" x14ac:dyDescent="0.3">
      <c r="B15" s="19"/>
      <c r="E15" s="14" t="str">
        <f>IF('Rekapitulace stavby'!$E$14="","",'Rekapitulace stavby'!$E$14)</f>
        <v xml:space="preserve"> </v>
      </c>
      <c r="M15" s="16" t="s">
        <v>24</v>
      </c>
      <c r="O15" s="176" t="str">
        <f>IF('Rekapitulace stavby'!$AN$14="","",'Rekapitulace stavby'!$AN$14)</f>
        <v/>
      </c>
      <c r="P15" s="165"/>
      <c r="R15" s="20"/>
    </row>
    <row r="16" spans="1:256" s="6" customFormat="1" ht="7.5" customHeight="1" x14ac:dyDescent="0.3">
      <c r="B16" s="19"/>
      <c r="R16" s="20"/>
    </row>
    <row r="17" spans="2:18" s="6" customFormat="1" ht="15" customHeight="1" x14ac:dyDescent="0.3">
      <c r="B17" s="19"/>
      <c r="D17" s="16" t="s">
        <v>26</v>
      </c>
      <c r="M17" s="16" t="s">
        <v>23</v>
      </c>
      <c r="O17" s="176" t="str">
        <f>IF('Rekapitulace stavby'!$AN$16="","",'Rekapitulace stavby'!$AN$16)</f>
        <v/>
      </c>
      <c r="P17" s="165"/>
      <c r="R17" s="20"/>
    </row>
    <row r="18" spans="2:18" s="6" customFormat="1" ht="18.75" customHeight="1" x14ac:dyDescent="0.3">
      <c r="B18" s="19"/>
      <c r="E18" s="14" t="str">
        <f>IF('Rekapitulace stavby'!$E$17="","",'Rekapitulace stavby'!$E$17)</f>
        <v xml:space="preserve"> </v>
      </c>
      <c r="M18" s="16" t="s">
        <v>24</v>
      </c>
      <c r="O18" s="176" t="str">
        <f>IF('Rekapitulace stavby'!$AN$17="","",'Rekapitulace stavby'!$AN$17)</f>
        <v/>
      </c>
      <c r="P18" s="165"/>
      <c r="R18" s="20"/>
    </row>
    <row r="19" spans="2:18" s="6" customFormat="1" ht="7.5" customHeight="1" x14ac:dyDescent="0.3">
      <c r="B19" s="19"/>
      <c r="R19" s="20"/>
    </row>
    <row r="20" spans="2:18" s="6" customFormat="1" ht="15" customHeight="1" x14ac:dyDescent="0.3">
      <c r="B20" s="19"/>
      <c r="D20" s="16" t="s">
        <v>28</v>
      </c>
      <c r="M20" s="16" t="s">
        <v>23</v>
      </c>
      <c r="O20" s="176" t="str">
        <f>IF('Rekapitulace stavby'!$AN$19="","",'Rekapitulace stavby'!$AN$19)</f>
        <v/>
      </c>
      <c r="P20" s="165"/>
      <c r="R20" s="20"/>
    </row>
    <row r="21" spans="2:18" s="6" customFormat="1" ht="18.75" customHeight="1" x14ac:dyDescent="0.3">
      <c r="B21" s="19"/>
      <c r="E21" s="14" t="str">
        <f>IF('Rekapitulace stavby'!$E$20="","",'Rekapitulace stavby'!$E$20)</f>
        <v xml:space="preserve"> </v>
      </c>
      <c r="M21" s="16" t="s">
        <v>24</v>
      </c>
      <c r="O21" s="176" t="str">
        <f>IF('Rekapitulace stavby'!$AN$20="","",'Rekapitulace stavby'!$AN$20)</f>
        <v/>
      </c>
      <c r="P21" s="165"/>
      <c r="R21" s="20"/>
    </row>
    <row r="22" spans="2:18" s="6" customFormat="1" ht="7.5" customHeight="1" x14ac:dyDescent="0.3">
      <c r="B22" s="19"/>
      <c r="R22" s="20"/>
    </row>
    <row r="23" spans="2:18" s="6" customFormat="1" ht="15" customHeight="1" x14ac:dyDescent="0.3">
      <c r="B23" s="19"/>
      <c r="D23" s="16" t="s">
        <v>29</v>
      </c>
      <c r="R23" s="20"/>
    </row>
    <row r="24" spans="2:18" s="78" customFormat="1" ht="15.75" customHeight="1" x14ac:dyDescent="0.3">
      <c r="B24" s="79"/>
      <c r="E24" s="186"/>
      <c r="F24" s="228"/>
      <c r="G24" s="228"/>
      <c r="H24" s="228"/>
      <c r="I24" s="228"/>
      <c r="J24" s="228"/>
      <c r="K24" s="228"/>
      <c r="L24" s="228"/>
      <c r="R24" s="80"/>
    </row>
    <row r="25" spans="2:18" s="6" customFormat="1" ht="7.5" customHeight="1" x14ac:dyDescent="0.3">
      <c r="B25" s="19"/>
      <c r="R25" s="20"/>
    </row>
    <row r="26" spans="2:18" s="6" customFormat="1" ht="7.5" customHeight="1" x14ac:dyDescent="0.3">
      <c r="B26" s="1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R26" s="20"/>
    </row>
    <row r="27" spans="2:18" s="6" customFormat="1" ht="15" customHeight="1" x14ac:dyDescent="0.3">
      <c r="B27" s="19"/>
      <c r="D27" s="81" t="s">
        <v>98</v>
      </c>
      <c r="M27" s="187">
        <f>N88</f>
        <v>0</v>
      </c>
      <c r="N27" s="165"/>
      <c r="O27" s="165"/>
      <c r="P27" s="165"/>
      <c r="R27" s="20"/>
    </row>
    <row r="28" spans="2:18" s="6" customFormat="1" ht="15" customHeight="1" x14ac:dyDescent="0.3">
      <c r="B28" s="19"/>
      <c r="D28" s="18" t="s">
        <v>99</v>
      </c>
      <c r="M28" s="187">
        <v>0</v>
      </c>
      <c r="N28" s="165"/>
      <c r="O28" s="165"/>
      <c r="P28" s="165"/>
      <c r="R28" s="20"/>
    </row>
    <row r="29" spans="2:18" s="6" customFormat="1" ht="7.5" customHeight="1" x14ac:dyDescent="0.3">
      <c r="B29" s="19"/>
      <c r="R29" s="20"/>
    </row>
    <row r="30" spans="2:18" s="6" customFormat="1" ht="26.25" customHeight="1" x14ac:dyDescent="0.3">
      <c r="B30" s="19"/>
      <c r="D30" s="82" t="s">
        <v>32</v>
      </c>
      <c r="M30" s="226">
        <f>M27+M28</f>
        <v>0</v>
      </c>
      <c r="N30" s="165"/>
      <c r="O30" s="165"/>
      <c r="P30" s="165"/>
      <c r="R30" s="20"/>
    </row>
    <row r="31" spans="2:18" s="6" customFormat="1" ht="7.5" customHeight="1" x14ac:dyDescent="0.3">
      <c r="B31" s="1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R31" s="20"/>
    </row>
    <row r="32" spans="2:18" s="6" customFormat="1" ht="15" customHeight="1" x14ac:dyDescent="0.3">
      <c r="B32" s="19"/>
      <c r="D32" s="24" t="s">
        <v>33</v>
      </c>
      <c r="E32" s="24" t="s">
        <v>34</v>
      </c>
      <c r="F32" s="83">
        <v>0.21</v>
      </c>
      <c r="G32" s="84" t="s">
        <v>35</v>
      </c>
      <c r="H32" s="225">
        <f>M30</f>
        <v>0</v>
      </c>
      <c r="I32" s="165"/>
      <c r="J32" s="165"/>
      <c r="M32" s="225">
        <f>H32*F32</f>
        <v>0</v>
      </c>
      <c r="N32" s="227"/>
      <c r="O32" s="227"/>
      <c r="P32" s="227"/>
      <c r="R32" s="20"/>
    </row>
    <row r="33" spans="2:18" s="6" customFormat="1" ht="15" customHeight="1" x14ac:dyDescent="0.3">
      <c r="B33" s="19"/>
      <c r="E33" s="24" t="s">
        <v>36</v>
      </c>
      <c r="F33" s="83">
        <v>0.15</v>
      </c>
      <c r="G33" s="84" t="s">
        <v>35</v>
      </c>
      <c r="H33" s="225">
        <v>0</v>
      </c>
      <c r="I33" s="165"/>
      <c r="J33" s="165"/>
      <c r="M33" s="225">
        <v>0</v>
      </c>
      <c r="N33" s="165"/>
      <c r="O33" s="165"/>
      <c r="P33" s="165"/>
      <c r="R33" s="20"/>
    </row>
    <row r="34" spans="2:18" s="6" customFormat="1" ht="15" hidden="1" customHeight="1" x14ac:dyDescent="0.3">
      <c r="B34" s="19"/>
      <c r="E34" s="24" t="s">
        <v>37</v>
      </c>
      <c r="F34" s="83">
        <v>0.21</v>
      </c>
      <c r="G34" s="84" t="s">
        <v>35</v>
      </c>
      <c r="H34" s="225">
        <f>ROUND((SUM($BG$93:$BG$94)+SUM($BG$112:$BG$167)),2)</f>
        <v>0</v>
      </c>
      <c r="I34" s="165"/>
      <c r="J34" s="165"/>
      <c r="M34" s="225">
        <v>0</v>
      </c>
      <c r="N34" s="165"/>
      <c r="O34" s="165"/>
      <c r="P34" s="165"/>
      <c r="R34" s="20"/>
    </row>
    <row r="35" spans="2:18" s="6" customFormat="1" ht="15" hidden="1" customHeight="1" x14ac:dyDescent="0.3">
      <c r="B35" s="19"/>
      <c r="E35" s="24" t="s">
        <v>38</v>
      </c>
      <c r="F35" s="83">
        <v>0.15</v>
      </c>
      <c r="G35" s="84" t="s">
        <v>35</v>
      </c>
      <c r="H35" s="225">
        <f>ROUND((SUM($BH$93:$BH$94)+SUM($BH$112:$BH$167)),2)</f>
        <v>0</v>
      </c>
      <c r="I35" s="165"/>
      <c r="J35" s="165"/>
      <c r="M35" s="225">
        <v>0</v>
      </c>
      <c r="N35" s="165"/>
      <c r="O35" s="165"/>
      <c r="P35" s="165"/>
      <c r="R35" s="20"/>
    </row>
    <row r="36" spans="2:18" s="6" customFormat="1" ht="15" hidden="1" customHeight="1" x14ac:dyDescent="0.3">
      <c r="B36" s="19"/>
      <c r="E36" s="24" t="s">
        <v>39</v>
      </c>
      <c r="F36" s="83">
        <v>0</v>
      </c>
      <c r="G36" s="84" t="s">
        <v>35</v>
      </c>
      <c r="H36" s="225">
        <f>ROUND((SUM($BI$93:$BI$94)+SUM($BI$112:$BI$167)),2)</f>
        <v>0</v>
      </c>
      <c r="I36" s="165"/>
      <c r="J36" s="165"/>
      <c r="M36" s="225">
        <v>0</v>
      </c>
      <c r="N36" s="165"/>
      <c r="O36" s="165"/>
      <c r="P36" s="165"/>
      <c r="R36" s="20"/>
    </row>
    <row r="37" spans="2:18" s="6" customFormat="1" ht="7.5" customHeight="1" x14ac:dyDescent="0.3">
      <c r="B37" s="19"/>
      <c r="R37" s="20"/>
    </row>
    <row r="38" spans="2:18" s="6" customFormat="1" ht="26.25" customHeight="1" x14ac:dyDescent="0.3">
      <c r="B38" s="19"/>
      <c r="C38" s="27"/>
      <c r="D38" s="28" t="s">
        <v>40</v>
      </c>
      <c r="E38" s="29"/>
      <c r="F38" s="29"/>
      <c r="G38" s="85" t="s">
        <v>41</v>
      </c>
      <c r="H38" s="30" t="s">
        <v>42</v>
      </c>
      <c r="I38" s="29"/>
      <c r="J38" s="29"/>
      <c r="K38" s="29"/>
      <c r="L38" s="184">
        <f>M32+M30</f>
        <v>0</v>
      </c>
      <c r="M38" s="169"/>
      <c r="N38" s="169"/>
      <c r="O38" s="169"/>
      <c r="P38" s="170"/>
      <c r="Q38" s="27"/>
      <c r="R38" s="20"/>
    </row>
    <row r="39" spans="2:18" s="6" customFormat="1" ht="15" customHeight="1" x14ac:dyDescent="0.3">
      <c r="B39" s="19"/>
      <c r="R39" s="20"/>
    </row>
    <row r="40" spans="2:18" s="6" customFormat="1" ht="15" customHeight="1" x14ac:dyDescent="0.3">
      <c r="B40" s="19"/>
      <c r="R40" s="20"/>
    </row>
    <row r="41" spans="2:18" ht="14.25" customHeight="1" x14ac:dyDescent="0.3">
      <c r="B41" s="10"/>
      <c r="R41" s="11"/>
    </row>
    <row r="42" spans="2:18" ht="14.25" customHeight="1" x14ac:dyDescent="0.3">
      <c r="B42" s="10"/>
      <c r="R42" s="11"/>
    </row>
    <row r="43" spans="2:18" ht="14.25" customHeight="1" x14ac:dyDescent="0.3">
      <c r="B43" s="10"/>
      <c r="R43" s="11"/>
    </row>
    <row r="44" spans="2:18" ht="14.25" customHeight="1" x14ac:dyDescent="0.3">
      <c r="B44" s="10"/>
      <c r="R44" s="11"/>
    </row>
    <row r="45" spans="2:18" ht="14.25" customHeight="1" x14ac:dyDescent="0.3">
      <c r="B45" s="10"/>
      <c r="R45" s="11"/>
    </row>
    <row r="46" spans="2:18" ht="14.25" customHeight="1" x14ac:dyDescent="0.3">
      <c r="B46" s="10"/>
      <c r="R46" s="11"/>
    </row>
    <row r="47" spans="2:18" ht="14.25" customHeight="1" x14ac:dyDescent="0.3">
      <c r="B47" s="10"/>
      <c r="R47" s="11"/>
    </row>
    <row r="48" spans="2:18" ht="14.25" customHeight="1" x14ac:dyDescent="0.3">
      <c r="B48" s="10"/>
      <c r="R48" s="11"/>
    </row>
    <row r="49" spans="2:18" ht="14.25" customHeight="1" x14ac:dyDescent="0.3">
      <c r="B49" s="10"/>
      <c r="R49" s="11"/>
    </row>
    <row r="50" spans="2:18" s="6" customFormat="1" ht="15.75" customHeight="1" x14ac:dyDescent="0.3">
      <c r="B50" s="19"/>
      <c r="D50" s="31" t="s">
        <v>43</v>
      </c>
      <c r="E50" s="32"/>
      <c r="F50" s="32"/>
      <c r="G50" s="32"/>
      <c r="H50" s="33"/>
      <c r="J50" s="31" t="s">
        <v>44</v>
      </c>
      <c r="K50" s="32"/>
      <c r="L50" s="32"/>
      <c r="M50" s="32"/>
      <c r="N50" s="32"/>
      <c r="O50" s="32"/>
      <c r="P50" s="33"/>
      <c r="R50" s="20"/>
    </row>
    <row r="51" spans="2:18" ht="14.25" customHeight="1" x14ac:dyDescent="0.3">
      <c r="B51" s="10"/>
      <c r="D51" s="34"/>
      <c r="H51" s="35"/>
      <c r="J51" s="34"/>
      <c r="P51" s="35"/>
      <c r="R51" s="11"/>
    </row>
    <row r="52" spans="2:18" ht="14.25" customHeight="1" x14ac:dyDescent="0.3">
      <c r="B52" s="10"/>
      <c r="D52" s="34"/>
      <c r="H52" s="35"/>
      <c r="J52" s="34"/>
      <c r="P52" s="35"/>
      <c r="R52" s="11"/>
    </row>
    <row r="53" spans="2:18" ht="14.25" customHeight="1" x14ac:dyDescent="0.3">
      <c r="B53" s="10"/>
      <c r="D53" s="34"/>
      <c r="H53" s="35"/>
      <c r="J53" s="34"/>
      <c r="P53" s="35"/>
      <c r="R53" s="11"/>
    </row>
    <row r="54" spans="2:18" ht="14.25" customHeight="1" x14ac:dyDescent="0.3">
      <c r="B54" s="10"/>
      <c r="D54" s="34"/>
      <c r="H54" s="35"/>
      <c r="J54" s="34"/>
      <c r="P54" s="35"/>
      <c r="R54" s="11"/>
    </row>
    <row r="55" spans="2:18" ht="14.25" customHeight="1" x14ac:dyDescent="0.3">
      <c r="B55" s="10"/>
      <c r="D55" s="34"/>
      <c r="H55" s="35"/>
      <c r="J55" s="34"/>
      <c r="P55" s="35"/>
      <c r="R55" s="11"/>
    </row>
    <row r="56" spans="2:18" ht="14.25" customHeight="1" x14ac:dyDescent="0.3">
      <c r="B56" s="10"/>
      <c r="D56" s="34"/>
      <c r="H56" s="35"/>
      <c r="J56" s="34"/>
      <c r="P56" s="35"/>
      <c r="R56" s="11"/>
    </row>
    <row r="57" spans="2:18" ht="14.25" customHeight="1" x14ac:dyDescent="0.3">
      <c r="B57" s="10"/>
      <c r="D57" s="34"/>
      <c r="H57" s="35"/>
      <c r="J57" s="34"/>
      <c r="P57" s="35"/>
      <c r="R57" s="11"/>
    </row>
    <row r="58" spans="2:18" ht="14.25" customHeight="1" x14ac:dyDescent="0.3">
      <c r="B58" s="10"/>
      <c r="D58" s="34"/>
      <c r="H58" s="35"/>
      <c r="J58" s="34"/>
      <c r="P58" s="35"/>
      <c r="R58" s="11"/>
    </row>
    <row r="59" spans="2:18" s="6" customFormat="1" ht="15.75" customHeight="1" x14ac:dyDescent="0.3">
      <c r="B59" s="19"/>
      <c r="D59" s="36" t="s">
        <v>45</v>
      </c>
      <c r="E59" s="37"/>
      <c r="F59" s="37"/>
      <c r="G59" s="38" t="s">
        <v>46</v>
      </c>
      <c r="H59" s="39"/>
      <c r="J59" s="36" t="s">
        <v>45</v>
      </c>
      <c r="K59" s="37"/>
      <c r="L59" s="37"/>
      <c r="M59" s="37"/>
      <c r="N59" s="38" t="s">
        <v>46</v>
      </c>
      <c r="O59" s="37"/>
      <c r="P59" s="39"/>
      <c r="R59" s="20"/>
    </row>
    <row r="60" spans="2:18" ht="14.25" customHeight="1" x14ac:dyDescent="0.3">
      <c r="B60" s="10"/>
      <c r="R60" s="11"/>
    </row>
    <row r="61" spans="2:18" s="6" customFormat="1" ht="15.75" customHeight="1" x14ac:dyDescent="0.3">
      <c r="B61" s="19"/>
      <c r="D61" s="31" t="s">
        <v>47</v>
      </c>
      <c r="E61" s="32"/>
      <c r="F61" s="32"/>
      <c r="G61" s="32"/>
      <c r="H61" s="33"/>
      <c r="J61" s="31" t="s">
        <v>48</v>
      </c>
      <c r="K61" s="32"/>
      <c r="L61" s="32"/>
      <c r="M61" s="32"/>
      <c r="N61" s="32"/>
      <c r="O61" s="32"/>
      <c r="P61" s="33"/>
      <c r="R61" s="20"/>
    </row>
    <row r="62" spans="2:18" ht="14.25" customHeight="1" x14ac:dyDescent="0.3">
      <c r="B62" s="10"/>
      <c r="D62" s="34"/>
      <c r="H62" s="35"/>
      <c r="J62" s="34"/>
      <c r="P62" s="35"/>
      <c r="R62" s="11"/>
    </row>
    <row r="63" spans="2:18" ht="14.25" customHeight="1" x14ac:dyDescent="0.3">
      <c r="B63" s="10"/>
      <c r="D63" s="34"/>
      <c r="H63" s="35"/>
      <c r="J63" s="34"/>
      <c r="P63" s="35"/>
      <c r="R63" s="11"/>
    </row>
    <row r="64" spans="2:18" ht="14.25" customHeight="1" x14ac:dyDescent="0.3">
      <c r="B64" s="10"/>
      <c r="D64" s="34"/>
      <c r="H64" s="35"/>
      <c r="J64" s="34"/>
      <c r="P64" s="35"/>
      <c r="R64" s="11"/>
    </row>
    <row r="65" spans="2:18" ht="14.25" customHeight="1" x14ac:dyDescent="0.3">
      <c r="B65" s="10"/>
      <c r="D65" s="34"/>
      <c r="H65" s="35"/>
      <c r="J65" s="34"/>
      <c r="P65" s="35"/>
      <c r="R65" s="11"/>
    </row>
    <row r="66" spans="2:18" ht="14.25" customHeight="1" x14ac:dyDescent="0.3">
      <c r="B66" s="10"/>
      <c r="D66" s="34"/>
      <c r="H66" s="35"/>
      <c r="J66" s="34"/>
      <c r="P66" s="35"/>
      <c r="R66" s="11"/>
    </row>
    <row r="67" spans="2:18" ht="14.25" customHeight="1" x14ac:dyDescent="0.3">
      <c r="B67" s="10"/>
      <c r="D67" s="34"/>
      <c r="H67" s="35"/>
      <c r="J67" s="34"/>
      <c r="P67" s="35"/>
      <c r="R67" s="11"/>
    </row>
    <row r="68" spans="2:18" ht="14.25" customHeight="1" x14ac:dyDescent="0.3">
      <c r="B68" s="10"/>
      <c r="D68" s="34"/>
      <c r="H68" s="35"/>
      <c r="J68" s="34"/>
      <c r="P68" s="35"/>
      <c r="R68" s="11"/>
    </row>
    <row r="69" spans="2:18" ht="14.25" customHeight="1" x14ac:dyDescent="0.3">
      <c r="B69" s="10"/>
      <c r="D69" s="34"/>
      <c r="H69" s="35"/>
      <c r="J69" s="34"/>
      <c r="P69" s="35"/>
      <c r="R69" s="11"/>
    </row>
    <row r="70" spans="2:18" s="6" customFormat="1" ht="15.75" customHeight="1" x14ac:dyDescent="0.3">
      <c r="B70" s="19"/>
      <c r="D70" s="36" t="s">
        <v>45</v>
      </c>
      <c r="E70" s="37"/>
      <c r="F70" s="37"/>
      <c r="G70" s="38" t="s">
        <v>46</v>
      </c>
      <c r="H70" s="39"/>
      <c r="J70" s="36" t="s">
        <v>45</v>
      </c>
      <c r="K70" s="37"/>
      <c r="L70" s="37"/>
      <c r="M70" s="37"/>
      <c r="N70" s="38" t="s">
        <v>46</v>
      </c>
      <c r="O70" s="37"/>
      <c r="P70" s="39"/>
      <c r="R70" s="20"/>
    </row>
    <row r="71" spans="2:18" s="6" customFormat="1" ht="1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6" customFormat="1" ht="7.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6" customFormat="1" ht="37.5" customHeight="1" x14ac:dyDescent="0.3">
      <c r="B76" s="19"/>
      <c r="C76" s="171" t="s">
        <v>100</v>
      </c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20"/>
    </row>
    <row r="77" spans="2:18" s="6" customFormat="1" ht="7.5" customHeight="1" x14ac:dyDescent="0.3">
      <c r="B77" s="19"/>
      <c r="R77" s="20"/>
    </row>
    <row r="78" spans="2:18" s="6" customFormat="1" ht="30.75" customHeight="1" x14ac:dyDescent="0.3">
      <c r="B78" s="19"/>
      <c r="C78" s="16" t="s">
        <v>14</v>
      </c>
      <c r="F78" s="220" t="str">
        <f>$F$6</f>
        <v xml:space="preserve">MŠ Spojenců 2170/44 - Rozvody ZTI II. Etapa I. část - třídní pavilon </v>
      </c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R78" s="20"/>
    </row>
    <row r="79" spans="2:18" s="6" customFormat="1" ht="37.5" customHeight="1" x14ac:dyDescent="0.3">
      <c r="B79" s="19"/>
      <c r="C79" s="48" t="s">
        <v>96</v>
      </c>
      <c r="F79" s="172" t="str">
        <f>$F$7</f>
        <v>01.3 - SO 01.3  VZT</v>
      </c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R79" s="20"/>
    </row>
    <row r="80" spans="2:18" s="6" customFormat="1" ht="7.5" customHeight="1" x14ac:dyDescent="0.3">
      <c r="B80" s="19"/>
      <c r="R80" s="20"/>
    </row>
    <row r="81" spans="2:47" s="6" customFormat="1" ht="18.75" customHeight="1" x14ac:dyDescent="0.3">
      <c r="B81" s="19"/>
      <c r="C81" s="16" t="s">
        <v>19</v>
      </c>
      <c r="F81" s="14" t="str">
        <f>$F$9</f>
        <v xml:space="preserve"> </v>
      </c>
      <c r="K81" s="16" t="s">
        <v>21</v>
      </c>
      <c r="M81" s="216" t="str">
        <f>IF($O$9="","",$O$9)</f>
        <v/>
      </c>
      <c r="N81" s="165"/>
      <c r="O81" s="165"/>
      <c r="P81" s="165"/>
      <c r="R81" s="20"/>
    </row>
    <row r="82" spans="2:47" s="6" customFormat="1" ht="7.5" customHeight="1" x14ac:dyDescent="0.3">
      <c r="B82" s="19"/>
      <c r="R82" s="20"/>
    </row>
    <row r="83" spans="2:47" s="6" customFormat="1" ht="15.75" customHeight="1" x14ac:dyDescent="0.3">
      <c r="B83" s="19"/>
      <c r="C83" s="16" t="s">
        <v>22</v>
      </c>
      <c r="F83" s="14" t="str">
        <f>$E$12</f>
        <v xml:space="preserve"> </v>
      </c>
      <c r="K83" s="16" t="s">
        <v>26</v>
      </c>
      <c r="M83" s="176" t="str">
        <f>$E$18</f>
        <v xml:space="preserve"> </v>
      </c>
      <c r="N83" s="165"/>
      <c r="O83" s="165"/>
      <c r="P83" s="165"/>
      <c r="Q83" s="165"/>
      <c r="R83" s="20"/>
    </row>
    <row r="84" spans="2:47" s="6" customFormat="1" ht="15" customHeight="1" x14ac:dyDescent="0.3">
      <c r="B84" s="19"/>
      <c r="C84" s="16" t="s">
        <v>25</v>
      </c>
      <c r="F84" s="14" t="str">
        <f>IF($E$15="","",$E$15)</f>
        <v xml:space="preserve"> </v>
      </c>
      <c r="K84" s="16" t="s">
        <v>28</v>
      </c>
      <c r="M84" s="176" t="str">
        <f>$E$21</f>
        <v xml:space="preserve"> </v>
      </c>
      <c r="N84" s="165"/>
      <c r="O84" s="165"/>
      <c r="P84" s="165"/>
      <c r="Q84" s="165"/>
      <c r="R84" s="20"/>
    </row>
    <row r="85" spans="2:47" s="6" customFormat="1" ht="11.25" customHeight="1" x14ac:dyDescent="0.3">
      <c r="B85" s="19"/>
      <c r="R85" s="20"/>
    </row>
    <row r="86" spans="2:47" s="6" customFormat="1" ht="30" customHeight="1" x14ac:dyDescent="0.3">
      <c r="B86" s="19"/>
      <c r="C86" s="224" t="s">
        <v>101</v>
      </c>
      <c r="D86" s="160"/>
      <c r="E86" s="160"/>
      <c r="F86" s="160"/>
      <c r="G86" s="160"/>
      <c r="H86" s="27"/>
      <c r="I86" s="27"/>
      <c r="J86" s="27"/>
      <c r="K86" s="27"/>
      <c r="L86" s="27"/>
      <c r="M86" s="27"/>
      <c r="N86" s="224" t="s">
        <v>102</v>
      </c>
      <c r="O86" s="165"/>
      <c r="P86" s="165"/>
      <c r="Q86" s="165"/>
      <c r="R86" s="20"/>
    </row>
    <row r="87" spans="2:47" s="6" customFormat="1" ht="11.25" customHeight="1" x14ac:dyDescent="0.3">
      <c r="B87" s="19"/>
      <c r="R87" s="20"/>
    </row>
    <row r="88" spans="2:47" s="6" customFormat="1" ht="30" customHeight="1" x14ac:dyDescent="0.3">
      <c r="B88" s="19"/>
      <c r="C88" s="59" t="s">
        <v>103</v>
      </c>
      <c r="N88" s="163">
        <f>N112</f>
        <v>0</v>
      </c>
      <c r="O88" s="165"/>
      <c r="P88" s="165"/>
      <c r="Q88" s="165"/>
      <c r="R88" s="20"/>
      <c r="AU88" s="6" t="s">
        <v>104</v>
      </c>
    </row>
    <row r="89" spans="2:47" s="64" customFormat="1" ht="25.5" customHeight="1" x14ac:dyDescent="0.3">
      <c r="B89" s="86"/>
      <c r="D89" s="87" t="s">
        <v>576</v>
      </c>
      <c r="N89" s="223">
        <f>N113</f>
        <v>0</v>
      </c>
      <c r="O89" s="222"/>
      <c r="P89" s="222"/>
      <c r="Q89" s="222"/>
      <c r="R89" s="88"/>
    </row>
    <row r="90" spans="2:47" s="64" customFormat="1" ht="25.5" customHeight="1" x14ac:dyDescent="0.3">
      <c r="B90" s="86"/>
      <c r="D90" s="87" t="s">
        <v>577</v>
      </c>
      <c r="N90" s="223">
        <f>N156</f>
        <v>0</v>
      </c>
      <c r="O90" s="222"/>
      <c r="P90" s="222"/>
      <c r="Q90" s="222"/>
      <c r="R90" s="88"/>
    </row>
    <row r="91" spans="2:47" s="64" customFormat="1" ht="25.5" customHeight="1" x14ac:dyDescent="0.3">
      <c r="B91" s="86"/>
      <c r="D91" s="87" t="s">
        <v>578</v>
      </c>
      <c r="N91" s="223">
        <f>N163</f>
        <v>0</v>
      </c>
      <c r="O91" s="222"/>
      <c r="P91" s="222"/>
      <c r="Q91" s="222"/>
      <c r="R91" s="88"/>
    </row>
    <row r="92" spans="2:47" s="6" customFormat="1" ht="22.5" customHeight="1" x14ac:dyDescent="0.3">
      <c r="B92" s="19"/>
      <c r="R92" s="20"/>
    </row>
    <row r="93" spans="2:47" s="6" customFormat="1" ht="30" customHeight="1" x14ac:dyDescent="0.3">
      <c r="B93" s="19"/>
      <c r="C93" s="59" t="s">
        <v>124</v>
      </c>
      <c r="N93" s="163">
        <v>0</v>
      </c>
      <c r="O93" s="165"/>
      <c r="P93" s="165"/>
      <c r="Q93" s="165"/>
      <c r="R93" s="20"/>
      <c r="T93" s="92"/>
      <c r="U93" s="93" t="s">
        <v>33</v>
      </c>
    </row>
    <row r="94" spans="2:47" s="6" customFormat="1" ht="18.75" customHeight="1" x14ac:dyDescent="0.3">
      <c r="B94" s="19"/>
      <c r="R94" s="20"/>
    </row>
    <row r="95" spans="2:47" s="6" customFormat="1" ht="30" customHeight="1" x14ac:dyDescent="0.3">
      <c r="B95" s="19"/>
      <c r="C95" s="77" t="s">
        <v>92</v>
      </c>
      <c r="D95" s="27"/>
      <c r="E95" s="27"/>
      <c r="F95" s="27"/>
      <c r="G95" s="27"/>
      <c r="H95" s="27"/>
      <c r="I95" s="27"/>
      <c r="J95" s="27"/>
      <c r="K95" s="27"/>
      <c r="L95" s="159">
        <f>N88+N93</f>
        <v>0</v>
      </c>
      <c r="M95" s="160"/>
      <c r="N95" s="160"/>
      <c r="O95" s="160"/>
      <c r="P95" s="160"/>
      <c r="Q95" s="160"/>
      <c r="R95" s="20"/>
    </row>
    <row r="96" spans="2:47" s="6" customFormat="1" ht="7.5" customHeight="1" x14ac:dyDescent="0.3">
      <c r="B96" s="40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2"/>
    </row>
    <row r="100" spans="2:63" s="6" customFormat="1" ht="7.5" customHeight="1" x14ac:dyDescent="0.3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5"/>
    </row>
    <row r="101" spans="2:63" s="6" customFormat="1" ht="37.5" customHeight="1" x14ac:dyDescent="0.3">
      <c r="B101" s="19"/>
      <c r="C101" s="171" t="s">
        <v>125</v>
      </c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20"/>
    </row>
    <row r="102" spans="2:63" s="6" customFormat="1" ht="7.5" customHeight="1" x14ac:dyDescent="0.3">
      <c r="B102" s="19"/>
      <c r="R102" s="20"/>
    </row>
    <row r="103" spans="2:63" s="6" customFormat="1" ht="30.75" customHeight="1" x14ac:dyDescent="0.3">
      <c r="B103" s="19"/>
      <c r="C103" s="16" t="s">
        <v>14</v>
      </c>
      <c r="F103" s="220" t="str">
        <f>$F$6</f>
        <v xml:space="preserve">MŠ Spojenců 2170/44 - Rozvody ZTI II. Etapa I. část - třídní pavilon </v>
      </c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R103" s="20"/>
    </row>
    <row r="104" spans="2:63" s="6" customFormat="1" ht="37.5" customHeight="1" x14ac:dyDescent="0.3">
      <c r="B104" s="19"/>
      <c r="C104" s="48" t="s">
        <v>96</v>
      </c>
      <c r="F104" s="172" t="str">
        <f>$F$7</f>
        <v>01.3 - SO 01.3  VZT</v>
      </c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R104" s="20"/>
    </row>
    <row r="105" spans="2:63" s="6" customFormat="1" ht="7.5" customHeight="1" x14ac:dyDescent="0.3">
      <c r="B105" s="19"/>
      <c r="R105" s="20"/>
    </row>
    <row r="106" spans="2:63" s="6" customFormat="1" ht="18.75" customHeight="1" x14ac:dyDescent="0.3">
      <c r="B106" s="19"/>
      <c r="C106" s="16" t="s">
        <v>19</v>
      </c>
      <c r="F106" s="14" t="str">
        <f>$F$9</f>
        <v xml:space="preserve"> </v>
      </c>
      <c r="K106" s="16" t="s">
        <v>21</v>
      </c>
      <c r="M106" s="216" t="str">
        <f>IF($O$9="","",$O$9)</f>
        <v/>
      </c>
      <c r="N106" s="165"/>
      <c r="O106" s="165"/>
      <c r="P106" s="165"/>
      <c r="R106" s="20"/>
    </row>
    <row r="107" spans="2:63" s="6" customFormat="1" ht="7.5" customHeight="1" x14ac:dyDescent="0.3">
      <c r="B107" s="19"/>
      <c r="R107" s="20"/>
    </row>
    <row r="108" spans="2:63" s="6" customFormat="1" ht="15.75" customHeight="1" x14ac:dyDescent="0.3">
      <c r="B108" s="19"/>
      <c r="C108" s="16" t="s">
        <v>22</v>
      </c>
      <c r="F108" s="14" t="str">
        <f>$E$12</f>
        <v xml:space="preserve"> </v>
      </c>
      <c r="K108" s="16" t="s">
        <v>26</v>
      </c>
      <c r="M108" s="176" t="str">
        <f>$E$18</f>
        <v xml:space="preserve"> </v>
      </c>
      <c r="N108" s="165"/>
      <c r="O108" s="165"/>
      <c r="P108" s="165"/>
      <c r="Q108" s="165"/>
      <c r="R108" s="20"/>
    </row>
    <row r="109" spans="2:63" s="6" customFormat="1" ht="15" customHeight="1" x14ac:dyDescent="0.3">
      <c r="B109" s="19"/>
      <c r="C109" s="16" t="s">
        <v>25</v>
      </c>
      <c r="F109" s="14" t="str">
        <f>IF($E$15="","",$E$15)</f>
        <v xml:space="preserve"> </v>
      </c>
      <c r="K109" s="16" t="s">
        <v>28</v>
      </c>
      <c r="M109" s="176" t="str">
        <f>$E$21</f>
        <v xml:space="preserve"> </v>
      </c>
      <c r="N109" s="165"/>
      <c r="O109" s="165"/>
      <c r="P109" s="165"/>
      <c r="Q109" s="165"/>
      <c r="R109" s="20"/>
    </row>
    <row r="110" spans="2:63" s="6" customFormat="1" ht="11.25" customHeight="1" x14ac:dyDescent="0.3">
      <c r="B110" s="19"/>
      <c r="R110" s="20"/>
    </row>
    <row r="111" spans="2:63" s="94" customFormat="1" ht="30" customHeight="1" x14ac:dyDescent="0.3">
      <c r="B111" s="95"/>
      <c r="C111" s="96" t="s">
        <v>126</v>
      </c>
      <c r="D111" s="97" t="s">
        <v>127</v>
      </c>
      <c r="E111" s="97" t="s">
        <v>51</v>
      </c>
      <c r="F111" s="217" t="s">
        <v>128</v>
      </c>
      <c r="G111" s="218"/>
      <c r="H111" s="218"/>
      <c r="I111" s="218"/>
      <c r="J111" s="97" t="s">
        <v>129</v>
      </c>
      <c r="K111" s="97" t="s">
        <v>130</v>
      </c>
      <c r="L111" s="217" t="s">
        <v>131</v>
      </c>
      <c r="M111" s="218"/>
      <c r="N111" s="217" t="s">
        <v>132</v>
      </c>
      <c r="O111" s="218"/>
      <c r="P111" s="218"/>
      <c r="Q111" s="219"/>
      <c r="R111" s="98"/>
      <c r="T111" s="54" t="s">
        <v>133</v>
      </c>
      <c r="U111" s="55" t="s">
        <v>33</v>
      </c>
      <c r="V111" s="55" t="s">
        <v>134</v>
      </c>
      <c r="W111" s="55" t="s">
        <v>135</v>
      </c>
      <c r="X111" s="55" t="s">
        <v>136</v>
      </c>
      <c r="Y111" s="55" t="s">
        <v>137</v>
      </c>
      <c r="Z111" s="55" t="s">
        <v>138</v>
      </c>
      <c r="AA111" s="56" t="s">
        <v>139</v>
      </c>
    </row>
    <row r="112" spans="2:63" s="6" customFormat="1" ht="30" customHeight="1" x14ac:dyDescent="0.35">
      <c r="B112" s="19"/>
      <c r="C112" s="59" t="s">
        <v>98</v>
      </c>
      <c r="N112" s="208">
        <f>N113+N156+N163</f>
        <v>0</v>
      </c>
      <c r="O112" s="165"/>
      <c r="P112" s="165"/>
      <c r="Q112" s="165"/>
      <c r="R112" s="20"/>
      <c r="T112" s="58"/>
      <c r="U112" s="32"/>
      <c r="V112" s="32"/>
      <c r="W112" s="99">
        <f>$W$113+$W$156+$W$163</f>
        <v>0</v>
      </c>
      <c r="X112" s="32"/>
      <c r="Y112" s="99">
        <f>$Y$113+$Y$156+$Y$163</f>
        <v>0</v>
      </c>
      <c r="Z112" s="32"/>
      <c r="AA112" s="100">
        <f>$AA$113+$AA$156+$AA$163</f>
        <v>0</v>
      </c>
      <c r="AT112" s="6" t="s">
        <v>68</v>
      </c>
      <c r="AU112" s="6" t="s">
        <v>104</v>
      </c>
      <c r="BK112" s="101">
        <f>$BK$113+$BK$156+$BK$163</f>
        <v>0</v>
      </c>
    </row>
    <row r="113" spans="2:64" s="102" customFormat="1" ht="37.5" customHeight="1" x14ac:dyDescent="0.35">
      <c r="B113" s="103"/>
      <c r="D113" s="104" t="s">
        <v>576</v>
      </c>
      <c r="E113" s="104"/>
      <c r="F113" s="104"/>
      <c r="G113" s="104"/>
      <c r="H113" s="104"/>
      <c r="I113" s="104"/>
      <c r="J113" s="104"/>
      <c r="K113" s="104"/>
      <c r="L113" s="104"/>
      <c r="M113" s="104"/>
      <c r="N113" s="209">
        <f>SUM(N114:Q155)</f>
        <v>0</v>
      </c>
      <c r="O113" s="202"/>
      <c r="P113" s="202"/>
      <c r="Q113" s="202"/>
      <c r="R113" s="106"/>
      <c r="T113" s="107"/>
      <c r="W113" s="108">
        <f>SUM($W$114:$W$155)</f>
        <v>0</v>
      </c>
      <c r="Y113" s="108">
        <f>SUM($Y$114:$Y$155)</f>
        <v>0</v>
      </c>
      <c r="AA113" s="109">
        <f>SUM($AA$114:$AA$155)</f>
        <v>0</v>
      </c>
      <c r="AR113" s="105" t="s">
        <v>18</v>
      </c>
      <c r="AT113" s="105" t="s">
        <v>68</v>
      </c>
      <c r="AU113" s="105" t="s">
        <v>69</v>
      </c>
      <c r="AY113" s="105" t="s">
        <v>140</v>
      </c>
      <c r="BK113" s="110">
        <f>SUM($BK$114:$BK$155)</f>
        <v>0</v>
      </c>
    </row>
    <row r="114" spans="2:64" s="6" customFormat="1" ht="27" customHeight="1" x14ac:dyDescent="0.3">
      <c r="B114" s="19"/>
      <c r="C114" s="112" t="s">
        <v>18</v>
      </c>
      <c r="D114" s="112" t="s">
        <v>141</v>
      </c>
      <c r="E114" s="113" t="s">
        <v>579</v>
      </c>
      <c r="F114" s="197" t="s">
        <v>580</v>
      </c>
      <c r="G114" s="196"/>
      <c r="H114" s="196"/>
      <c r="I114" s="196"/>
      <c r="J114" s="114" t="s">
        <v>430</v>
      </c>
      <c r="K114" s="115">
        <v>2</v>
      </c>
      <c r="L114" s="195"/>
      <c r="M114" s="196"/>
      <c r="N114" s="195">
        <f>ROUND($L$114*$K$114,2)</f>
        <v>0</v>
      </c>
      <c r="O114" s="196"/>
      <c r="P114" s="196"/>
      <c r="Q114" s="196"/>
      <c r="R114" s="20"/>
      <c r="T114" s="116"/>
      <c r="U114" s="25" t="s">
        <v>34</v>
      </c>
      <c r="V114" s="117">
        <v>0</v>
      </c>
      <c r="W114" s="117">
        <f>$V$114*$K$114</f>
        <v>0</v>
      </c>
      <c r="X114" s="117">
        <v>0</v>
      </c>
      <c r="Y114" s="117">
        <f>$X$114*$K$114</f>
        <v>0</v>
      </c>
      <c r="Z114" s="117">
        <v>0</v>
      </c>
      <c r="AA114" s="118">
        <f>$Z$114*$K$114</f>
        <v>0</v>
      </c>
      <c r="AR114" s="6" t="s">
        <v>145</v>
      </c>
      <c r="AT114" s="6" t="s">
        <v>141</v>
      </c>
      <c r="AU114" s="6" t="s">
        <v>18</v>
      </c>
      <c r="AY114" s="6" t="s">
        <v>140</v>
      </c>
      <c r="BE114" s="119">
        <f>IF($U$114="základní",$N$114,0)</f>
        <v>0</v>
      </c>
      <c r="BF114" s="119">
        <f>IF($U$114="snížená",$N$114,0)</f>
        <v>0</v>
      </c>
      <c r="BG114" s="119">
        <f>IF($U$114="zákl. přenesená",$N$114,0)</f>
        <v>0</v>
      </c>
      <c r="BH114" s="119">
        <f>IF($U$114="sníž. přenesená",$N$114,0)</f>
        <v>0</v>
      </c>
      <c r="BI114" s="119">
        <f>IF($U$114="nulová",$N$114,0)</f>
        <v>0</v>
      </c>
      <c r="BJ114" s="6" t="s">
        <v>18</v>
      </c>
      <c r="BK114" s="119">
        <f>ROUND($L$114*$K$114,2)</f>
        <v>0</v>
      </c>
      <c r="BL114" s="6" t="s">
        <v>145</v>
      </c>
    </row>
    <row r="115" spans="2:64" s="6" customFormat="1" ht="15.75" customHeight="1" x14ac:dyDescent="0.3">
      <c r="B115" s="19"/>
      <c r="C115" s="112" t="s">
        <v>94</v>
      </c>
      <c r="D115" s="112" t="s">
        <v>141</v>
      </c>
      <c r="E115" s="113" t="s">
        <v>581</v>
      </c>
      <c r="F115" s="197" t="s">
        <v>582</v>
      </c>
      <c r="G115" s="196"/>
      <c r="H115" s="196"/>
      <c r="I115" s="196"/>
      <c r="J115" s="114" t="s">
        <v>430</v>
      </c>
      <c r="K115" s="115">
        <v>2</v>
      </c>
      <c r="L115" s="195"/>
      <c r="M115" s="196"/>
      <c r="N115" s="195">
        <f>ROUND($L$115*$K$115,2)</f>
        <v>0</v>
      </c>
      <c r="O115" s="196"/>
      <c r="P115" s="196"/>
      <c r="Q115" s="196"/>
      <c r="R115" s="20"/>
      <c r="T115" s="116"/>
      <c r="U115" s="25" t="s">
        <v>34</v>
      </c>
      <c r="V115" s="117">
        <v>0</v>
      </c>
      <c r="W115" s="117">
        <f>$V$115*$K$115</f>
        <v>0</v>
      </c>
      <c r="X115" s="117">
        <v>0</v>
      </c>
      <c r="Y115" s="117">
        <f>$X$115*$K$115</f>
        <v>0</v>
      </c>
      <c r="Z115" s="117">
        <v>0</v>
      </c>
      <c r="AA115" s="118">
        <f>$Z$115*$K$115</f>
        <v>0</v>
      </c>
      <c r="AR115" s="6" t="s">
        <v>145</v>
      </c>
      <c r="AT115" s="6" t="s">
        <v>141</v>
      </c>
      <c r="AU115" s="6" t="s">
        <v>18</v>
      </c>
      <c r="AY115" s="6" t="s">
        <v>140</v>
      </c>
      <c r="BE115" s="119">
        <f>IF($U$115="základní",$N$115,0)</f>
        <v>0</v>
      </c>
      <c r="BF115" s="119">
        <f>IF($U$115="snížená",$N$115,0)</f>
        <v>0</v>
      </c>
      <c r="BG115" s="119">
        <f>IF($U$115="zákl. přenesená",$N$115,0)</f>
        <v>0</v>
      </c>
      <c r="BH115" s="119">
        <f>IF($U$115="sníž. přenesená",$N$115,0)</f>
        <v>0</v>
      </c>
      <c r="BI115" s="119">
        <f>IF($U$115="nulová",$N$115,0)</f>
        <v>0</v>
      </c>
      <c r="BJ115" s="6" t="s">
        <v>18</v>
      </c>
      <c r="BK115" s="119">
        <f>ROUND($L$115*$K$115,2)</f>
        <v>0</v>
      </c>
      <c r="BL115" s="6" t="s">
        <v>145</v>
      </c>
    </row>
    <row r="116" spans="2:64" s="6" customFormat="1" ht="15.75" customHeight="1" x14ac:dyDescent="0.3">
      <c r="B116" s="19"/>
      <c r="C116" s="112" t="s">
        <v>153</v>
      </c>
      <c r="D116" s="112" t="s">
        <v>141</v>
      </c>
      <c r="E116" s="113" t="s">
        <v>583</v>
      </c>
      <c r="F116" s="197" t="s">
        <v>584</v>
      </c>
      <c r="G116" s="196"/>
      <c r="H116" s="196"/>
      <c r="I116" s="196"/>
      <c r="J116" s="114" t="s">
        <v>430</v>
      </c>
      <c r="K116" s="115">
        <v>2</v>
      </c>
      <c r="L116" s="195"/>
      <c r="M116" s="196"/>
      <c r="N116" s="195">
        <f>ROUND($L$116*$K$116,2)</f>
        <v>0</v>
      </c>
      <c r="O116" s="196"/>
      <c r="P116" s="196"/>
      <c r="Q116" s="196"/>
      <c r="R116" s="20"/>
      <c r="T116" s="116"/>
      <c r="U116" s="25" t="s">
        <v>34</v>
      </c>
      <c r="V116" s="117">
        <v>0</v>
      </c>
      <c r="W116" s="117">
        <f>$V$116*$K$116</f>
        <v>0</v>
      </c>
      <c r="X116" s="117">
        <v>0</v>
      </c>
      <c r="Y116" s="117">
        <f>$X$116*$K$116</f>
        <v>0</v>
      </c>
      <c r="Z116" s="117">
        <v>0</v>
      </c>
      <c r="AA116" s="118">
        <f>$Z$116*$K$116</f>
        <v>0</v>
      </c>
      <c r="AR116" s="6" t="s">
        <v>145</v>
      </c>
      <c r="AT116" s="6" t="s">
        <v>141</v>
      </c>
      <c r="AU116" s="6" t="s">
        <v>18</v>
      </c>
      <c r="AY116" s="6" t="s">
        <v>140</v>
      </c>
      <c r="BE116" s="119">
        <f>IF($U$116="základní",$N$116,0)</f>
        <v>0</v>
      </c>
      <c r="BF116" s="119">
        <f>IF($U$116="snížená",$N$116,0)</f>
        <v>0</v>
      </c>
      <c r="BG116" s="119">
        <f>IF($U$116="zákl. přenesená",$N$116,0)</f>
        <v>0</v>
      </c>
      <c r="BH116" s="119">
        <f>IF($U$116="sníž. přenesená",$N$116,0)</f>
        <v>0</v>
      </c>
      <c r="BI116" s="119">
        <f>IF($U$116="nulová",$N$116,0)</f>
        <v>0</v>
      </c>
      <c r="BJ116" s="6" t="s">
        <v>18</v>
      </c>
      <c r="BK116" s="119">
        <f>ROUND($L$116*$K$116,2)</f>
        <v>0</v>
      </c>
      <c r="BL116" s="6" t="s">
        <v>145</v>
      </c>
    </row>
    <row r="117" spans="2:64" s="6" customFormat="1" ht="15.75" customHeight="1" x14ac:dyDescent="0.3">
      <c r="B117" s="19"/>
      <c r="C117" s="112" t="s">
        <v>145</v>
      </c>
      <c r="D117" s="112" t="s">
        <v>141</v>
      </c>
      <c r="E117" s="113" t="s">
        <v>585</v>
      </c>
      <c r="F117" s="197" t="s">
        <v>586</v>
      </c>
      <c r="G117" s="196"/>
      <c r="H117" s="196"/>
      <c r="I117" s="196"/>
      <c r="J117" s="114" t="s">
        <v>430</v>
      </c>
      <c r="K117" s="115">
        <v>2</v>
      </c>
      <c r="L117" s="195"/>
      <c r="M117" s="196"/>
      <c r="N117" s="195">
        <f>ROUND($L$117*$K$117,2)</f>
        <v>0</v>
      </c>
      <c r="O117" s="196"/>
      <c r="P117" s="196"/>
      <c r="Q117" s="196"/>
      <c r="R117" s="20"/>
      <c r="T117" s="116"/>
      <c r="U117" s="25" t="s">
        <v>34</v>
      </c>
      <c r="V117" s="117">
        <v>0</v>
      </c>
      <c r="W117" s="117">
        <f>$V$117*$K$117</f>
        <v>0</v>
      </c>
      <c r="X117" s="117">
        <v>0</v>
      </c>
      <c r="Y117" s="117">
        <f>$X$117*$K$117</f>
        <v>0</v>
      </c>
      <c r="Z117" s="117">
        <v>0</v>
      </c>
      <c r="AA117" s="118">
        <f>$Z$117*$K$117</f>
        <v>0</v>
      </c>
      <c r="AR117" s="6" t="s">
        <v>145</v>
      </c>
      <c r="AT117" s="6" t="s">
        <v>141</v>
      </c>
      <c r="AU117" s="6" t="s">
        <v>18</v>
      </c>
      <c r="AY117" s="6" t="s">
        <v>140</v>
      </c>
      <c r="BE117" s="119">
        <f>IF($U$117="základní",$N$117,0)</f>
        <v>0</v>
      </c>
      <c r="BF117" s="119">
        <f>IF($U$117="snížená",$N$117,0)</f>
        <v>0</v>
      </c>
      <c r="BG117" s="119">
        <f>IF($U$117="zákl. přenesená",$N$117,0)</f>
        <v>0</v>
      </c>
      <c r="BH117" s="119">
        <f>IF($U$117="sníž. přenesená",$N$117,0)</f>
        <v>0</v>
      </c>
      <c r="BI117" s="119">
        <f>IF($U$117="nulová",$N$117,0)</f>
        <v>0</v>
      </c>
      <c r="BJ117" s="6" t="s">
        <v>18</v>
      </c>
      <c r="BK117" s="119">
        <f>ROUND($L$117*$K$117,2)</f>
        <v>0</v>
      </c>
      <c r="BL117" s="6" t="s">
        <v>145</v>
      </c>
    </row>
    <row r="118" spans="2:64" s="6" customFormat="1" ht="15.75" customHeight="1" x14ac:dyDescent="0.3">
      <c r="B118" s="19"/>
      <c r="C118" s="112" t="s">
        <v>158</v>
      </c>
      <c r="D118" s="112" t="s">
        <v>141</v>
      </c>
      <c r="E118" s="113" t="s">
        <v>587</v>
      </c>
      <c r="F118" s="197" t="s">
        <v>588</v>
      </c>
      <c r="G118" s="196"/>
      <c r="H118" s="196"/>
      <c r="I118" s="196"/>
      <c r="J118" s="114" t="s">
        <v>430</v>
      </c>
      <c r="K118" s="115">
        <v>2</v>
      </c>
      <c r="L118" s="195"/>
      <c r="M118" s="196"/>
      <c r="N118" s="195">
        <f>ROUND($L$118*$K$118,2)</f>
        <v>0</v>
      </c>
      <c r="O118" s="196"/>
      <c r="P118" s="196"/>
      <c r="Q118" s="196"/>
      <c r="R118" s="20"/>
      <c r="T118" s="116"/>
      <c r="U118" s="25" t="s">
        <v>34</v>
      </c>
      <c r="V118" s="117">
        <v>0</v>
      </c>
      <c r="W118" s="117">
        <f>$V$118*$K$118</f>
        <v>0</v>
      </c>
      <c r="X118" s="117">
        <v>0</v>
      </c>
      <c r="Y118" s="117">
        <f>$X$118*$K$118</f>
        <v>0</v>
      </c>
      <c r="Z118" s="117">
        <v>0</v>
      </c>
      <c r="AA118" s="118">
        <f>$Z$118*$K$118</f>
        <v>0</v>
      </c>
      <c r="AR118" s="6" t="s">
        <v>145</v>
      </c>
      <c r="AT118" s="6" t="s">
        <v>141</v>
      </c>
      <c r="AU118" s="6" t="s">
        <v>18</v>
      </c>
      <c r="AY118" s="6" t="s">
        <v>140</v>
      </c>
      <c r="BE118" s="119">
        <f>IF($U$118="základní",$N$118,0)</f>
        <v>0</v>
      </c>
      <c r="BF118" s="119">
        <f>IF($U$118="snížená",$N$118,0)</f>
        <v>0</v>
      </c>
      <c r="BG118" s="119">
        <f>IF($U$118="zákl. přenesená",$N$118,0)</f>
        <v>0</v>
      </c>
      <c r="BH118" s="119">
        <f>IF($U$118="sníž. přenesená",$N$118,0)</f>
        <v>0</v>
      </c>
      <c r="BI118" s="119">
        <f>IF($U$118="nulová",$N$118,0)</f>
        <v>0</v>
      </c>
      <c r="BJ118" s="6" t="s">
        <v>18</v>
      </c>
      <c r="BK118" s="119">
        <f>ROUND($L$118*$K$118,2)</f>
        <v>0</v>
      </c>
      <c r="BL118" s="6" t="s">
        <v>145</v>
      </c>
    </row>
    <row r="119" spans="2:64" s="6" customFormat="1" ht="15.75" customHeight="1" x14ac:dyDescent="0.3">
      <c r="B119" s="19"/>
      <c r="C119" s="112" t="s">
        <v>161</v>
      </c>
      <c r="D119" s="112" t="s">
        <v>141</v>
      </c>
      <c r="E119" s="113" t="s">
        <v>589</v>
      </c>
      <c r="F119" s="197" t="s">
        <v>590</v>
      </c>
      <c r="G119" s="196"/>
      <c r="H119" s="196"/>
      <c r="I119" s="196"/>
      <c r="J119" s="114" t="s">
        <v>430</v>
      </c>
      <c r="K119" s="115">
        <v>2</v>
      </c>
      <c r="L119" s="195"/>
      <c r="M119" s="196"/>
      <c r="N119" s="195">
        <f>ROUND($L$119*$K$119,2)</f>
        <v>0</v>
      </c>
      <c r="O119" s="196"/>
      <c r="P119" s="196"/>
      <c r="Q119" s="196"/>
      <c r="R119" s="20"/>
      <c r="T119" s="116"/>
      <c r="U119" s="25" t="s">
        <v>34</v>
      </c>
      <c r="V119" s="117">
        <v>0</v>
      </c>
      <c r="W119" s="117">
        <f>$V$119*$K$119</f>
        <v>0</v>
      </c>
      <c r="X119" s="117">
        <v>0</v>
      </c>
      <c r="Y119" s="117">
        <f>$X$119*$K$119</f>
        <v>0</v>
      </c>
      <c r="Z119" s="117">
        <v>0</v>
      </c>
      <c r="AA119" s="118">
        <f>$Z$119*$K$119</f>
        <v>0</v>
      </c>
      <c r="AR119" s="6" t="s">
        <v>145</v>
      </c>
      <c r="AT119" s="6" t="s">
        <v>141</v>
      </c>
      <c r="AU119" s="6" t="s">
        <v>18</v>
      </c>
      <c r="AY119" s="6" t="s">
        <v>140</v>
      </c>
      <c r="BE119" s="119">
        <f>IF($U$119="základní",$N$119,0)</f>
        <v>0</v>
      </c>
      <c r="BF119" s="119">
        <f>IF($U$119="snížená",$N$119,0)</f>
        <v>0</v>
      </c>
      <c r="BG119" s="119">
        <f>IF($U$119="zákl. přenesená",$N$119,0)</f>
        <v>0</v>
      </c>
      <c r="BH119" s="119">
        <f>IF($U$119="sníž. přenesená",$N$119,0)</f>
        <v>0</v>
      </c>
      <c r="BI119" s="119">
        <f>IF($U$119="nulová",$N$119,0)</f>
        <v>0</v>
      </c>
      <c r="BJ119" s="6" t="s">
        <v>18</v>
      </c>
      <c r="BK119" s="119">
        <f>ROUND($L$119*$K$119,2)</f>
        <v>0</v>
      </c>
      <c r="BL119" s="6" t="s">
        <v>145</v>
      </c>
    </row>
    <row r="120" spans="2:64" s="6" customFormat="1" ht="15.75" customHeight="1" x14ac:dyDescent="0.3">
      <c r="B120" s="19"/>
      <c r="C120" s="112" t="s">
        <v>165</v>
      </c>
      <c r="D120" s="112" t="s">
        <v>141</v>
      </c>
      <c r="E120" s="113" t="s">
        <v>591</v>
      </c>
      <c r="F120" s="197" t="s">
        <v>592</v>
      </c>
      <c r="G120" s="196"/>
      <c r="H120" s="196"/>
      <c r="I120" s="196"/>
      <c r="J120" s="114" t="s">
        <v>430</v>
      </c>
      <c r="K120" s="115">
        <v>2</v>
      </c>
      <c r="L120" s="195"/>
      <c r="M120" s="196"/>
      <c r="N120" s="195">
        <f>ROUND($L$120*$K$120,2)</f>
        <v>0</v>
      </c>
      <c r="O120" s="196"/>
      <c r="P120" s="196"/>
      <c r="Q120" s="196"/>
      <c r="R120" s="20"/>
      <c r="T120" s="116"/>
      <c r="U120" s="25" t="s">
        <v>34</v>
      </c>
      <c r="V120" s="117">
        <v>0</v>
      </c>
      <c r="W120" s="117">
        <f>$V$120*$K$120</f>
        <v>0</v>
      </c>
      <c r="X120" s="117">
        <v>0</v>
      </c>
      <c r="Y120" s="117">
        <f>$X$120*$K$120</f>
        <v>0</v>
      </c>
      <c r="Z120" s="117">
        <v>0</v>
      </c>
      <c r="AA120" s="118">
        <f>$Z$120*$K$120</f>
        <v>0</v>
      </c>
      <c r="AR120" s="6" t="s">
        <v>145</v>
      </c>
      <c r="AT120" s="6" t="s">
        <v>141</v>
      </c>
      <c r="AU120" s="6" t="s">
        <v>18</v>
      </c>
      <c r="AY120" s="6" t="s">
        <v>140</v>
      </c>
      <c r="BE120" s="119">
        <f>IF($U$120="základní",$N$120,0)</f>
        <v>0</v>
      </c>
      <c r="BF120" s="119">
        <f>IF($U$120="snížená",$N$120,0)</f>
        <v>0</v>
      </c>
      <c r="BG120" s="119">
        <f>IF($U$120="zákl. přenesená",$N$120,0)</f>
        <v>0</v>
      </c>
      <c r="BH120" s="119">
        <f>IF($U$120="sníž. přenesená",$N$120,0)</f>
        <v>0</v>
      </c>
      <c r="BI120" s="119">
        <f>IF($U$120="nulová",$N$120,0)</f>
        <v>0</v>
      </c>
      <c r="BJ120" s="6" t="s">
        <v>18</v>
      </c>
      <c r="BK120" s="119">
        <f>ROUND($L$120*$K$120,2)</f>
        <v>0</v>
      </c>
      <c r="BL120" s="6" t="s">
        <v>145</v>
      </c>
    </row>
    <row r="121" spans="2:64" s="6" customFormat="1" ht="27" customHeight="1" x14ac:dyDescent="0.3">
      <c r="B121" s="19"/>
      <c r="C121" s="112" t="s">
        <v>168</v>
      </c>
      <c r="D121" s="112" t="s">
        <v>141</v>
      </c>
      <c r="E121" s="113" t="s">
        <v>593</v>
      </c>
      <c r="F121" s="197" t="s">
        <v>594</v>
      </c>
      <c r="G121" s="196"/>
      <c r="H121" s="196"/>
      <c r="I121" s="196"/>
      <c r="J121" s="114" t="s">
        <v>430</v>
      </c>
      <c r="K121" s="115">
        <v>2</v>
      </c>
      <c r="L121" s="195"/>
      <c r="M121" s="196"/>
      <c r="N121" s="195">
        <f>ROUND($L$121*$K$121,2)</f>
        <v>0</v>
      </c>
      <c r="O121" s="196"/>
      <c r="P121" s="196"/>
      <c r="Q121" s="196"/>
      <c r="R121" s="20"/>
      <c r="T121" s="116"/>
      <c r="U121" s="25" t="s">
        <v>34</v>
      </c>
      <c r="V121" s="117">
        <v>0</v>
      </c>
      <c r="W121" s="117">
        <f>$V$121*$K$121</f>
        <v>0</v>
      </c>
      <c r="X121" s="117">
        <v>0</v>
      </c>
      <c r="Y121" s="117">
        <f>$X$121*$K$121</f>
        <v>0</v>
      </c>
      <c r="Z121" s="117">
        <v>0</v>
      </c>
      <c r="AA121" s="118">
        <f>$Z$121*$K$121</f>
        <v>0</v>
      </c>
      <c r="AR121" s="6" t="s">
        <v>145</v>
      </c>
      <c r="AT121" s="6" t="s">
        <v>141</v>
      </c>
      <c r="AU121" s="6" t="s">
        <v>18</v>
      </c>
      <c r="AY121" s="6" t="s">
        <v>140</v>
      </c>
      <c r="BE121" s="119">
        <f>IF($U$121="základní",$N$121,0)</f>
        <v>0</v>
      </c>
      <c r="BF121" s="119">
        <f>IF($U$121="snížená",$N$121,0)</f>
        <v>0</v>
      </c>
      <c r="BG121" s="119">
        <f>IF($U$121="zákl. přenesená",$N$121,0)</f>
        <v>0</v>
      </c>
      <c r="BH121" s="119">
        <f>IF($U$121="sníž. přenesená",$N$121,0)</f>
        <v>0</v>
      </c>
      <c r="BI121" s="119">
        <f>IF($U$121="nulová",$N$121,0)</f>
        <v>0</v>
      </c>
      <c r="BJ121" s="6" t="s">
        <v>18</v>
      </c>
      <c r="BK121" s="119">
        <f>ROUND($L$121*$K$121,2)</f>
        <v>0</v>
      </c>
      <c r="BL121" s="6" t="s">
        <v>145</v>
      </c>
    </row>
    <row r="122" spans="2:64" s="6" customFormat="1" ht="15.75" customHeight="1" x14ac:dyDescent="0.3">
      <c r="B122" s="19"/>
      <c r="C122" s="112" t="s">
        <v>171</v>
      </c>
      <c r="D122" s="112" t="s">
        <v>141</v>
      </c>
      <c r="E122" s="113" t="s">
        <v>595</v>
      </c>
      <c r="F122" s="197" t="s">
        <v>596</v>
      </c>
      <c r="G122" s="196"/>
      <c r="H122" s="196"/>
      <c r="I122" s="196"/>
      <c r="J122" s="114" t="s">
        <v>430</v>
      </c>
      <c r="K122" s="115">
        <v>2</v>
      </c>
      <c r="L122" s="195"/>
      <c r="M122" s="196"/>
      <c r="N122" s="195">
        <f>ROUND($L$122*$K$122,2)</f>
        <v>0</v>
      </c>
      <c r="O122" s="196"/>
      <c r="P122" s="196"/>
      <c r="Q122" s="196"/>
      <c r="R122" s="20"/>
      <c r="T122" s="116"/>
      <c r="U122" s="25" t="s">
        <v>34</v>
      </c>
      <c r="V122" s="117">
        <v>0</v>
      </c>
      <c r="W122" s="117">
        <f>$V$122*$K$122</f>
        <v>0</v>
      </c>
      <c r="X122" s="117">
        <v>0</v>
      </c>
      <c r="Y122" s="117">
        <f>$X$122*$K$122</f>
        <v>0</v>
      </c>
      <c r="Z122" s="117">
        <v>0</v>
      </c>
      <c r="AA122" s="118">
        <f>$Z$122*$K$122</f>
        <v>0</v>
      </c>
      <c r="AR122" s="6" t="s">
        <v>145</v>
      </c>
      <c r="AT122" s="6" t="s">
        <v>141</v>
      </c>
      <c r="AU122" s="6" t="s">
        <v>18</v>
      </c>
      <c r="AY122" s="6" t="s">
        <v>140</v>
      </c>
      <c r="BE122" s="119">
        <f>IF($U$122="základní",$N$122,0)</f>
        <v>0</v>
      </c>
      <c r="BF122" s="119">
        <f>IF($U$122="snížená",$N$122,0)</f>
        <v>0</v>
      </c>
      <c r="BG122" s="119">
        <f>IF($U$122="zákl. přenesená",$N$122,0)</f>
        <v>0</v>
      </c>
      <c r="BH122" s="119">
        <f>IF($U$122="sníž. přenesená",$N$122,0)</f>
        <v>0</v>
      </c>
      <c r="BI122" s="119">
        <f>IF($U$122="nulová",$N$122,0)</f>
        <v>0</v>
      </c>
      <c r="BJ122" s="6" t="s">
        <v>18</v>
      </c>
      <c r="BK122" s="119">
        <f>ROUND($L$122*$K$122,2)</f>
        <v>0</v>
      </c>
      <c r="BL122" s="6" t="s">
        <v>145</v>
      </c>
    </row>
    <row r="123" spans="2:64" s="6" customFormat="1" ht="27" customHeight="1" x14ac:dyDescent="0.3">
      <c r="B123" s="19"/>
      <c r="C123" s="112" t="s">
        <v>174</v>
      </c>
      <c r="D123" s="112" t="s">
        <v>141</v>
      </c>
      <c r="E123" s="113" t="s">
        <v>597</v>
      </c>
      <c r="F123" s="197" t="s">
        <v>598</v>
      </c>
      <c r="G123" s="196"/>
      <c r="H123" s="196"/>
      <c r="I123" s="196"/>
      <c r="J123" s="114" t="s">
        <v>430</v>
      </c>
      <c r="K123" s="115">
        <v>2</v>
      </c>
      <c r="L123" s="195"/>
      <c r="M123" s="196"/>
      <c r="N123" s="195">
        <f>ROUND($L$123*$K$123,2)</f>
        <v>0</v>
      </c>
      <c r="O123" s="196"/>
      <c r="P123" s="196"/>
      <c r="Q123" s="196"/>
      <c r="R123" s="20"/>
      <c r="T123" s="116"/>
      <c r="U123" s="25" t="s">
        <v>34</v>
      </c>
      <c r="V123" s="117">
        <v>0</v>
      </c>
      <c r="W123" s="117">
        <f>$V$123*$K$123</f>
        <v>0</v>
      </c>
      <c r="X123" s="117">
        <v>0</v>
      </c>
      <c r="Y123" s="117">
        <f>$X$123*$K$123</f>
        <v>0</v>
      </c>
      <c r="Z123" s="117">
        <v>0</v>
      </c>
      <c r="AA123" s="118">
        <f>$Z$123*$K$123</f>
        <v>0</v>
      </c>
      <c r="AR123" s="6" t="s">
        <v>145</v>
      </c>
      <c r="AT123" s="6" t="s">
        <v>141</v>
      </c>
      <c r="AU123" s="6" t="s">
        <v>18</v>
      </c>
      <c r="AY123" s="6" t="s">
        <v>140</v>
      </c>
      <c r="BE123" s="119">
        <f>IF($U$123="základní",$N$123,0)</f>
        <v>0</v>
      </c>
      <c r="BF123" s="119">
        <f>IF($U$123="snížená",$N$123,0)</f>
        <v>0</v>
      </c>
      <c r="BG123" s="119">
        <f>IF($U$123="zákl. přenesená",$N$123,0)</f>
        <v>0</v>
      </c>
      <c r="BH123" s="119">
        <f>IF($U$123="sníž. přenesená",$N$123,0)</f>
        <v>0</v>
      </c>
      <c r="BI123" s="119">
        <f>IF($U$123="nulová",$N$123,0)</f>
        <v>0</v>
      </c>
      <c r="BJ123" s="6" t="s">
        <v>18</v>
      </c>
      <c r="BK123" s="119">
        <f>ROUND($L$123*$K$123,2)</f>
        <v>0</v>
      </c>
      <c r="BL123" s="6" t="s">
        <v>145</v>
      </c>
    </row>
    <row r="124" spans="2:64" s="6" customFormat="1" ht="15.75" customHeight="1" x14ac:dyDescent="0.3">
      <c r="B124" s="19"/>
      <c r="C124" s="112" t="s">
        <v>178</v>
      </c>
      <c r="D124" s="112" t="s">
        <v>141</v>
      </c>
      <c r="E124" s="113" t="s">
        <v>599</v>
      </c>
      <c r="F124" s="197" t="s">
        <v>596</v>
      </c>
      <c r="G124" s="196"/>
      <c r="H124" s="196"/>
      <c r="I124" s="196"/>
      <c r="J124" s="114" t="s">
        <v>430</v>
      </c>
      <c r="K124" s="115">
        <v>2</v>
      </c>
      <c r="L124" s="195"/>
      <c r="M124" s="196"/>
      <c r="N124" s="195">
        <f>ROUND($L$124*$K$124,2)</f>
        <v>0</v>
      </c>
      <c r="O124" s="196"/>
      <c r="P124" s="196"/>
      <c r="Q124" s="196"/>
      <c r="R124" s="20"/>
      <c r="T124" s="116"/>
      <c r="U124" s="25" t="s">
        <v>34</v>
      </c>
      <c r="V124" s="117">
        <v>0</v>
      </c>
      <c r="W124" s="117">
        <f>$V$124*$K$124</f>
        <v>0</v>
      </c>
      <c r="X124" s="117">
        <v>0</v>
      </c>
      <c r="Y124" s="117">
        <f>$X$124*$K$124</f>
        <v>0</v>
      </c>
      <c r="Z124" s="117">
        <v>0</v>
      </c>
      <c r="AA124" s="118">
        <f>$Z$124*$K$124</f>
        <v>0</v>
      </c>
      <c r="AR124" s="6" t="s">
        <v>145</v>
      </c>
      <c r="AT124" s="6" t="s">
        <v>141</v>
      </c>
      <c r="AU124" s="6" t="s">
        <v>18</v>
      </c>
      <c r="AY124" s="6" t="s">
        <v>140</v>
      </c>
      <c r="BE124" s="119">
        <f>IF($U$124="základní",$N$124,0)</f>
        <v>0</v>
      </c>
      <c r="BF124" s="119">
        <f>IF($U$124="snížená",$N$124,0)</f>
        <v>0</v>
      </c>
      <c r="BG124" s="119">
        <f>IF($U$124="zákl. přenesená",$N$124,0)</f>
        <v>0</v>
      </c>
      <c r="BH124" s="119">
        <f>IF($U$124="sníž. přenesená",$N$124,0)</f>
        <v>0</v>
      </c>
      <c r="BI124" s="119">
        <f>IF($U$124="nulová",$N$124,0)</f>
        <v>0</v>
      </c>
      <c r="BJ124" s="6" t="s">
        <v>18</v>
      </c>
      <c r="BK124" s="119">
        <f>ROUND($L$124*$K$124,2)</f>
        <v>0</v>
      </c>
      <c r="BL124" s="6" t="s">
        <v>145</v>
      </c>
    </row>
    <row r="125" spans="2:64" s="6" customFormat="1" ht="15.75" customHeight="1" x14ac:dyDescent="0.3">
      <c r="B125" s="19"/>
      <c r="C125" s="112" t="s">
        <v>181</v>
      </c>
      <c r="D125" s="112" t="s">
        <v>141</v>
      </c>
      <c r="E125" s="113" t="s">
        <v>600</v>
      </c>
      <c r="F125" s="197" t="s">
        <v>601</v>
      </c>
      <c r="G125" s="196"/>
      <c r="H125" s="196"/>
      <c r="I125" s="196"/>
      <c r="J125" s="114" t="s">
        <v>430</v>
      </c>
      <c r="K125" s="115">
        <v>6</v>
      </c>
      <c r="L125" s="195"/>
      <c r="M125" s="196"/>
      <c r="N125" s="195">
        <f>ROUND($L$125*$K$125,2)</f>
        <v>0</v>
      </c>
      <c r="O125" s="196"/>
      <c r="P125" s="196"/>
      <c r="Q125" s="196"/>
      <c r="R125" s="20"/>
      <c r="T125" s="116"/>
      <c r="U125" s="25" t="s">
        <v>34</v>
      </c>
      <c r="V125" s="117">
        <v>0</v>
      </c>
      <c r="W125" s="117">
        <f>$V$125*$K$125</f>
        <v>0</v>
      </c>
      <c r="X125" s="117">
        <v>0</v>
      </c>
      <c r="Y125" s="117">
        <f>$X$125*$K$125</f>
        <v>0</v>
      </c>
      <c r="Z125" s="117">
        <v>0</v>
      </c>
      <c r="AA125" s="118">
        <f>$Z$125*$K$125</f>
        <v>0</v>
      </c>
      <c r="AR125" s="6" t="s">
        <v>145</v>
      </c>
      <c r="AT125" s="6" t="s">
        <v>141</v>
      </c>
      <c r="AU125" s="6" t="s">
        <v>18</v>
      </c>
      <c r="AY125" s="6" t="s">
        <v>140</v>
      </c>
      <c r="BE125" s="119">
        <f>IF($U$125="základní",$N$125,0)</f>
        <v>0</v>
      </c>
      <c r="BF125" s="119">
        <f>IF($U$125="snížená",$N$125,0)</f>
        <v>0</v>
      </c>
      <c r="BG125" s="119">
        <f>IF($U$125="zákl. přenesená",$N$125,0)</f>
        <v>0</v>
      </c>
      <c r="BH125" s="119">
        <f>IF($U$125="sníž. přenesená",$N$125,0)</f>
        <v>0</v>
      </c>
      <c r="BI125" s="119">
        <f>IF($U$125="nulová",$N$125,0)</f>
        <v>0</v>
      </c>
      <c r="BJ125" s="6" t="s">
        <v>18</v>
      </c>
      <c r="BK125" s="119">
        <f>ROUND($L$125*$K$125,2)</f>
        <v>0</v>
      </c>
      <c r="BL125" s="6" t="s">
        <v>145</v>
      </c>
    </row>
    <row r="126" spans="2:64" s="6" customFormat="1" ht="15.75" customHeight="1" x14ac:dyDescent="0.3">
      <c r="B126" s="19"/>
      <c r="C126" s="112" t="s">
        <v>184</v>
      </c>
      <c r="D126" s="112" t="s">
        <v>141</v>
      </c>
      <c r="E126" s="113" t="s">
        <v>602</v>
      </c>
      <c r="F126" s="197" t="s">
        <v>603</v>
      </c>
      <c r="G126" s="196"/>
      <c r="H126" s="196"/>
      <c r="I126" s="196"/>
      <c r="J126" s="114" t="s">
        <v>430</v>
      </c>
      <c r="K126" s="115">
        <v>20</v>
      </c>
      <c r="L126" s="195"/>
      <c r="M126" s="196"/>
      <c r="N126" s="195">
        <f>ROUND($L$126*$K$126,2)</f>
        <v>0</v>
      </c>
      <c r="O126" s="196"/>
      <c r="P126" s="196"/>
      <c r="Q126" s="196"/>
      <c r="R126" s="20"/>
      <c r="T126" s="116"/>
      <c r="U126" s="25" t="s">
        <v>34</v>
      </c>
      <c r="V126" s="117">
        <v>0</v>
      </c>
      <c r="W126" s="117">
        <f>$V$126*$K$126</f>
        <v>0</v>
      </c>
      <c r="X126" s="117">
        <v>0</v>
      </c>
      <c r="Y126" s="117">
        <f>$X$126*$K$126</f>
        <v>0</v>
      </c>
      <c r="Z126" s="117">
        <v>0</v>
      </c>
      <c r="AA126" s="118">
        <f>$Z$126*$K$126</f>
        <v>0</v>
      </c>
      <c r="AR126" s="6" t="s">
        <v>145</v>
      </c>
      <c r="AT126" s="6" t="s">
        <v>141</v>
      </c>
      <c r="AU126" s="6" t="s">
        <v>18</v>
      </c>
      <c r="AY126" s="6" t="s">
        <v>140</v>
      </c>
      <c r="BE126" s="119">
        <f>IF($U$126="základní",$N$126,0)</f>
        <v>0</v>
      </c>
      <c r="BF126" s="119">
        <f>IF($U$126="snížená",$N$126,0)</f>
        <v>0</v>
      </c>
      <c r="BG126" s="119">
        <f>IF($U$126="zákl. přenesená",$N$126,0)</f>
        <v>0</v>
      </c>
      <c r="BH126" s="119">
        <f>IF($U$126="sníž. přenesená",$N$126,0)</f>
        <v>0</v>
      </c>
      <c r="BI126" s="119">
        <f>IF($U$126="nulová",$N$126,0)</f>
        <v>0</v>
      </c>
      <c r="BJ126" s="6" t="s">
        <v>18</v>
      </c>
      <c r="BK126" s="119">
        <f>ROUND($L$126*$K$126,2)</f>
        <v>0</v>
      </c>
      <c r="BL126" s="6" t="s">
        <v>145</v>
      </c>
    </row>
    <row r="127" spans="2:64" s="6" customFormat="1" ht="15.75" customHeight="1" x14ac:dyDescent="0.3">
      <c r="B127" s="19"/>
      <c r="C127" s="112" t="s">
        <v>187</v>
      </c>
      <c r="D127" s="112" t="s">
        <v>141</v>
      </c>
      <c r="E127" s="113" t="s">
        <v>604</v>
      </c>
      <c r="F127" s="197" t="s">
        <v>605</v>
      </c>
      <c r="G127" s="196"/>
      <c r="H127" s="196"/>
      <c r="I127" s="196"/>
      <c r="J127" s="114" t="s">
        <v>430</v>
      </c>
      <c r="K127" s="115">
        <v>2</v>
      </c>
      <c r="L127" s="195"/>
      <c r="M127" s="196"/>
      <c r="N127" s="195">
        <f>ROUND($L$127*$K$127,2)</f>
        <v>0</v>
      </c>
      <c r="O127" s="196"/>
      <c r="P127" s="196"/>
      <c r="Q127" s="196"/>
      <c r="R127" s="20"/>
      <c r="T127" s="116"/>
      <c r="U127" s="25" t="s">
        <v>34</v>
      </c>
      <c r="V127" s="117">
        <v>0</v>
      </c>
      <c r="W127" s="117">
        <f>$V$127*$K$127</f>
        <v>0</v>
      </c>
      <c r="X127" s="117">
        <v>0</v>
      </c>
      <c r="Y127" s="117">
        <f>$X$127*$K$127</f>
        <v>0</v>
      </c>
      <c r="Z127" s="117">
        <v>0</v>
      </c>
      <c r="AA127" s="118">
        <f>$Z$127*$K$127</f>
        <v>0</v>
      </c>
      <c r="AR127" s="6" t="s">
        <v>145</v>
      </c>
      <c r="AT127" s="6" t="s">
        <v>141</v>
      </c>
      <c r="AU127" s="6" t="s">
        <v>18</v>
      </c>
      <c r="AY127" s="6" t="s">
        <v>140</v>
      </c>
      <c r="BE127" s="119">
        <f>IF($U$127="základní",$N$127,0)</f>
        <v>0</v>
      </c>
      <c r="BF127" s="119">
        <f>IF($U$127="snížená",$N$127,0)</f>
        <v>0</v>
      </c>
      <c r="BG127" s="119">
        <f>IF($U$127="zákl. přenesená",$N$127,0)</f>
        <v>0</v>
      </c>
      <c r="BH127" s="119">
        <f>IF($U$127="sníž. přenesená",$N$127,0)</f>
        <v>0</v>
      </c>
      <c r="BI127" s="119">
        <f>IF($U$127="nulová",$N$127,0)</f>
        <v>0</v>
      </c>
      <c r="BJ127" s="6" t="s">
        <v>18</v>
      </c>
      <c r="BK127" s="119">
        <f>ROUND($L$127*$K$127,2)</f>
        <v>0</v>
      </c>
      <c r="BL127" s="6" t="s">
        <v>145</v>
      </c>
    </row>
    <row r="128" spans="2:64" s="6" customFormat="1" ht="15.75" customHeight="1" x14ac:dyDescent="0.3">
      <c r="B128" s="19"/>
      <c r="C128" s="112" t="s">
        <v>8</v>
      </c>
      <c r="D128" s="112" t="s">
        <v>141</v>
      </c>
      <c r="E128" s="113" t="s">
        <v>606</v>
      </c>
      <c r="F128" s="197" t="s">
        <v>607</v>
      </c>
      <c r="G128" s="196"/>
      <c r="H128" s="196"/>
      <c r="I128" s="196"/>
      <c r="J128" s="114" t="s">
        <v>214</v>
      </c>
      <c r="K128" s="115">
        <v>24</v>
      </c>
      <c r="L128" s="195"/>
      <c r="M128" s="196"/>
      <c r="N128" s="195">
        <f>ROUND($L$128*$K$128,2)</f>
        <v>0</v>
      </c>
      <c r="O128" s="196"/>
      <c r="P128" s="196"/>
      <c r="Q128" s="196"/>
      <c r="R128" s="20"/>
      <c r="T128" s="116"/>
      <c r="U128" s="25" t="s">
        <v>34</v>
      </c>
      <c r="V128" s="117">
        <v>0</v>
      </c>
      <c r="W128" s="117">
        <f>$V$128*$K$128</f>
        <v>0</v>
      </c>
      <c r="X128" s="117">
        <v>0</v>
      </c>
      <c r="Y128" s="117">
        <f>$X$128*$K$128</f>
        <v>0</v>
      </c>
      <c r="Z128" s="117">
        <v>0</v>
      </c>
      <c r="AA128" s="118">
        <f>$Z$128*$K$128</f>
        <v>0</v>
      </c>
      <c r="AR128" s="6" t="s">
        <v>145</v>
      </c>
      <c r="AT128" s="6" t="s">
        <v>141</v>
      </c>
      <c r="AU128" s="6" t="s">
        <v>18</v>
      </c>
      <c r="AY128" s="6" t="s">
        <v>140</v>
      </c>
      <c r="BE128" s="119">
        <f>IF($U$128="základní",$N$128,0)</f>
        <v>0</v>
      </c>
      <c r="BF128" s="119">
        <f>IF($U$128="snížená",$N$128,0)</f>
        <v>0</v>
      </c>
      <c r="BG128" s="119">
        <f>IF($U$128="zákl. přenesená",$N$128,0)</f>
        <v>0</v>
      </c>
      <c r="BH128" s="119">
        <f>IF($U$128="sníž. přenesená",$N$128,0)</f>
        <v>0</v>
      </c>
      <c r="BI128" s="119">
        <f>IF($U$128="nulová",$N$128,0)</f>
        <v>0</v>
      </c>
      <c r="BJ128" s="6" t="s">
        <v>18</v>
      </c>
      <c r="BK128" s="119">
        <f>ROUND($L$128*$K$128,2)</f>
        <v>0</v>
      </c>
      <c r="BL128" s="6" t="s">
        <v>145</v>
      </c>
    </row>
    <row r="129" spans="2:64" s="6" customFormat="1" ht="15.75" customHeight="1" x14ac:dyDescent="0.3">
      <c r="B129" s="19"/>
      <c r="C129" s="112" t="s">
        <v>190</v>
      </c>
      <c r="D129" s="112" t="s">
        <v>141</v>
      </c>
      <c r="E129" s="113" t="s">
        <v>608</v>
      </c>
      <c r="F129" s="197" t="s">
        <v>609</v>
      </c>
      <c r="G129" s="196"/>
      <c r="H129" s="196"/>
      <c r="I129" s="196"/>
      <c r="J129" s="114" t="s">
        <v>430</v>
      </c>
      <c r="K129" s="115">
        <v>4</v>
      </c>
      <c r="L129" s="195"/>
      <c r="M129" s="196"/>
      <c r="N129" s="195">
        <f>ROUND($L$129*$K$129,2)</f>
        <v>0</v>
      </c>
      <c r="O129" s="196"/>
      <c r="P129" s="196"/>
      <c r="Q129" s="196"/>
      <c r="R129" s="20"/>
      <c r="T129" s="116"/>
      <c r="U129" s="25" t="s">
        <v>34</v>
      </c>
      <c r="V129" s="117">
        <v>0</v>
      </c>
      <c r="W129" s="117">
        <f>$V$129*$K$129</f>
        <v>0</v>
      </c>
      <c r="X129" s="117">
        <v>0</v>
      </c>
      <c r="Y129" s="117">
        <f>$X$129*$K$129</f>
        <v>0</v>
      </c>
      <c r="Z129" s="117">
        <v>0</v>
      </c>
      <c r="AA129" s="118">
        <f>$Z$129*$K$129</f>
        <v>0</v>
      </c>
      <c r="AR129" s="6" t="s">
        <v>145</v>
      </c>
      <c r="AT129" s="6" t="s">
        <v>141</v>
      </c>
      <c r="AU129" s="6" t="s">
        <v>18</v>
      </c>
      <c r="AY129" s="6" t="s">
        <v>140</v>
      </c>
      <c r="BE129" s="119">
        <f>IF($U$129="základní",$N$129,0)</f>
        <v>0</v>
      </c>
      <c r="BF129" s="119">
        <f>IF($U$129="snížená",$N$129,0)</f>
        <v>0</v>
      </c>
      <c r="BG129" s="119">
        <f>IF($U$129="zákl. přenesená",$N$129,0)</f>
        <v>0</v>
      </c>
      <c r="BH129" s="119">
        <f>IF($U$129="sníž. přenesená",$N$129,0)</f>
        <v>0</v>
      </c>
      <c r="BI129" s="119">
        <f>IF($U$129="nulová",$N$129,0)</f>
        <v>0</v>
      </c>
      <c r="BJ129" s="6" t="s">
        <v>18</v>
      </c>
      <c r="BK129" s="119">
        <f>ROUND($L$129*$K$129,2)</f>
        <v>0</v>
      </c>
      <c r="BL129" s="6" t="s">
        <v>145</v>
      </c>
    </row>
    <row r="130" spans="2:64" s="6" customFormat="1" ht="15.75" customHeight="1" x14ac:dyDescent="0.3">
      <c r="B130" s="19"/>
      <c r="C130" s="112" t="s">
        <v>193</v>
      </c>
      <c r="D130" s="112" t="s">
        <v>141</v>
      </c>
      <c r="E130" s="113" t="s">
        <v>610</v>
      </c>
      <c r="F130" s="197" t="s">
        <v>611</v>
      </c>
      <c r="G130" s="196"/>
      <c r="H130" s="196"/>
      <c r="I130" s="196"/>
      <c r="J130" s="114" t="s">
        <v>214</v>
      </c>
      <c r="K130" s="115">
        <v>25</v>
      </c>
      <c r="L130" s="195"/>
      <c r="M130" s="196"/>
      <c r="N130" s="195">
        <f>ROUND($L$130*$K$130,2)</f>
        <v>0</v>
      </c>
      <c r="O130" s="196"/>
      <c r="P130" s="196"/>
      <c r="Q130" s="196"/>
      <c r="R130" s="20"/>
      <c r="T130" s="116"/>
      <c r="U130" s="25" t="s">
        <v>34</v>
      </c>
      <c r="V130" s="117">
        <v>0</v>
      </c>
      <c r="W130" s="117">
        <f>$V$130*$K$130</f>
        <v>0</v>
      </c>
      <c r="X130" s="117">
        <v>0</v>
      </c>
      <c r="Y130" s="117">
        <f>$X$130*$K$130</f>
        <v>0</v>
      </c>
      <c r="Z130" s="117">
        <v>0</v>
      </c>
      <c r="AA130" s="118">
        <f>$Z$130*$K$130</f>
        <v>0</v>
      </c>
      <c r="AR130" s="6" t="s">
        <v>145</v>
      </c>
      <c r="AT130" s="6" t="s">
        <v>141</v>
      </c>
      <c r="AU130" s="6" t="s">
        <v>18</v>
      </c>
      <c r="AY130" s="6" t="s">
        <v>140</v>
      </c>
      <c r="BE130" s="119">
        <f>IF($U$130="základní",$N$130,0)</f>
        <v>0</v>
      </c>
      <c r="BF130" s="119">
        <f>IF($U$130="snížená",$N$130,0)</f>
        <v>0</v>
      </c>
      <c r="BG130" s="119">
        <f>IF($U$130="zákl. přenesená",$N$130,0)</f>
        <v>0</v>
      </c>
      <c r="BH130" s="119">
        <f>IF($U$130="sníž. přenesená",$N$130,0)</f>
        <v>0</v>
      </c>
      <c r="BI130" s="119">
        <f>IF($U$130="nulová",$N$130,0)</f>
        <v>0</v>
      </c>
      <c r="BJ130" s="6" t="s">
        <v>18</v>
      </c>
      <c r="BK130" s="119">
        <f>ROUND($L$130*$K$130,2)</f>
        <v>0</v>
      </c>
      <c r="BL130" s="6" t="s">
        <v>145</v>
      </c>
    </row>
    <row r="131" spans="2:64" s="6" customFormat="1" ht="15.75" customHeight="1" x14ac:dyDescent="0.3">
      <c r="B131" s="19"/>
      <c r="C131" s="112" t="s">
        <v>196</v>
      </c>
      <c r="D131" s="112" t="s">
        <v>141</v>
      </c>
      <c r="E131" s="113" t="s">
        <v>612</v>
      </c>
      <c r="F131" s="197" t="s">
        <v>613</v>
      </c>
      <c r="G131" s="196"/>
      <c r="H131" s="196"/>
      <c r="I131" s="196"/>
      <c r="J131" s="114" t="s">
        <v>214</v>
      </c>
      <c r="K131" s="115">
        <v>1</v>
      </c>
      <c r="L131" s="195"/>
      <c r="M131" s="196"/>
      <c r="N131" s="195">
        <f>ROUND($L$131*$K$131,2)</f>
        <v>0</v>
      </c>
      <c r="O131" s="196"/>
      <c r="P131" s="196"/>
      <c r="Q131" s="196"/>
      <c r="R131" s="20"/>
      <c r="T131" s="116"/>
      <c r="U131" s="25" t="s">
        <v>34</v>
      </c>
      <c r="V131" s="117">
        <v>0</v>
      </c>
      <c r="W131" s="117">
        <f>$V$131*$K$131</f>
        <v>0</v>
      </c>
      <c r="X131" s="117">
        <v>0</v>
      </c>
      <c r="Y131" s="117">
        <f>$X$131*$K$131</f>
        <v>0</v>
      </c>
      <c r="Z131" s="117">
        <v>0</v>
      </c>
      <c r="AA131" s="118">
        <f>$Z$131*$K$131</f>
        <v>0</v>
      </c>
      <c r="AR131" s="6" t="s">
        <v>145</v>
      </c>
      <c r="AT131" s="6" t="s">
        <v>141</v>
      </c>
      <c r="AU131" s="6" t="s">
        <v>18</v>
      </c>
      <c r="AY131" s="6" t="s">
        <v>140</v>
      </c>
      <c r="BE131" s="119">
        <f>IF($U$131="základní",$N$131,0)</f>
        <v>0</v>
      </c>
      <c r="BF131" s="119">
        <f>IF($U$131="snížená",$N$131,0)</f>
        <v>0</v>
      </c>
      <c r="BG131" s="119">
        <f>IF($U$131="zákl. přenesená",$N$131,0)</f>
        <v>0</v>
      </c>
      <c r="BH131" s="119">
        <f>IF($U$131="sníž. přenesená",$N$131,0)</f>
        <v>0</v>
      </c>
      <c r="BI131" s="119">
        <f>IF($U$131="nulová",$N$131,0)</f>
        <v>0</v>
      </c>
      <c r="BJ131" s="6" t="s">
        <v>18</v>
      </c>
      <c r="BK131" s="119">
        <f>ROUND($L$131*$K$131,2)</f>
        <v>0</v>
      </c>
      <c r="BL131" s="6" t="s">
        <v>145</v>
      </c>
    </row>
    <row r="132" spans="2:64" s="6" customFormat="1" ht="15.75" customHeight="1" x14ac:dyDescent="0.3">
      <c r="B132" s="19"/>
      <c r="C132" s="112" t="s">
        <v>200</v>
      </c>
      <c r="D132" s="112" t="s">
        <v>141</v>
      </c>
      <c r="E132" s="113" t="s">
        <v>614</v>
      </c>
      <c r="F132" s="197" t="s">
        <v>615</v>
      </c>
      <c r="G132" s="196"/>
      <c r="H132" s="196"/>
      <c r="I132" s="196"/>
      <c r="J132" s="114" t="s">
        <v>430</v>
      </c>
      <c r="K132" s="115">
        <v>2</v>
      </c>
      <c r="L132" s="195"/>
      <c r="M132" s="196"/>
      <c r="N132" s="195">
        <f>ROUND($L$132*$K$132,2)</f>
        <v>0</v>
      </c>
      <c r="O132" s="196"/>
      <c r="P132" s="196"/>
      <c r="Q132" s="196"/>
      <c r="R132" s="20"/>
      <c r="T132" s="116"/>
      <c r="U132" s="25" t="s">
        <v>34</v>
      </c>
      <c r="V132" s="117">
        <v>0</v>
      </c>
      <c r="W132" s="117">
        <f>$V$132*$K$132</f>
        <v>0</v>
      </c>
      <c r="X132" s="117">
        <v>0</v>
      </c>
      <c r="Y132" s="117">
        <f>$X$132*$K$132</f>
        <v>0</v>
      </c>
      <c r="Z132" s="117">
        <v>0</v>
      </c>
      <c r="AA132" s="118">
        <f>$Z$132*$K$132</f>
        <v>0</v>
      </c>
      <c r="AR132" s="6" t="s">
        <v>145</v>
      </c>
      <c r="AT132" s="6" t="s">
        <v>141</v>
      </c>
      <c r="AU132" s="6" t="s">
        <v>18</v>
      </c>
      <c r="AY132" s="6" t="s">
        <v>140</v>
      </c>
      <c r="BE132" s="119">
        <f>IF($U$132="základní",$N$132,0)</f>
        <v>0</v>
      </c>
      <c r="BF132" s="119">
        <f>IF($U$132="snížená",$N$132,0)</f>
        <v>0</v>
      </c>
      <c r="BG132" s="119">
        <f>IF($U$132="zákl. přenesená",$N$132,0)</f>
        <v>0</v>
      </c>
      <c r="BH132" s="119">
        <f>IF($U$132="sníž. přenesená",$N$132,0)</f>
        <v>0</v>
      </c>
      <c r="BI132" s="119">
        <f>IF($U$132="nulová",$N$132,0)</f>
        <v>0</v>
      </c>
      <c r="BJ132" s="6" t="s">
        <v>18</v>
      </c>
      <c r="BK132" s="119">
        <f>ROUND($L$132*$K$132,2)</f>
        <v>0</v>
      </c>
      <c r="BL132" s="6" t="s">
        <v>145</v>
      </c>
    </row>
    <row r="133" spans="2:64" s="6" customFormat="1" ht="15.75" customHeight="1" x14ac:dyDescent="0.3">
      <c r="B133" s="19"/>
      <c r="C133" s="112" t="s">
        <v>201</v>
      </c>
      <c r="D133" s="112" t="s">
        <v>141</v>
      </c>
      <c r="E133" s="113" t="s">
        <v>616</v>
      </c>
      <c r="F133" s="197" t="s">
        <v>617</v>
      </c>
      <c r="G133" s="196"/>
      <c r="H133" s="196"/>
      <c r="I133" s="196"/>
      <c r="J133" s="114" t="s">
        <v>430</v>
      </c>
      <c r="K133" s="115">
        <v>4</v>
      </c>
      <c r="L133" s="195"/>
      <c r="M133" s="196"/>
      <c r="N133" s="195">
        <f>ROUND($L$133*$K$133,2)</f>
        <v>0</v>
      </c>
      <c r="O133" s="196"/>
      <c r="P133" s="196"/>
      <c r="Q133" s="196"/>
      <c r="R133" s="20"/>
      <c r="T133" s="116"/>
      <c r="U133" s="25" t="s">
        <v>34</v>
      </c>
      <c r="V133" s="117">
        <v>0</v>
      </c>
      <c r="W133" s="117">
        <f>$V$133*$K$133</f>
        <v>0</v>
      </c>
      <c r="X133" s="117">
        <v>0</v>
      </c>
      <c r="Y133" s="117">
        <f>$X$133*$K$133</f>
        <v>0</v>
      </c>
      <c r="Z133" s="117">
        <v>0</v>
      </c>
      <c r="AA133" s="118">
        <f>$Z$133*$K$133</f>
        <v>0</v>
      </c>
      <c r="AR133" s="6" t="s">
        <v>145</v>
      </c>
      <c r="AT133" s="6" t="s">
        <v>141</v>
      </c>
      <c r="AU133" s="6" t="s">
        <v>18</v>
      </c>
      <c r="AY133" s="6" t="s">
        <v>140</v>
      </c>
      <c r="BE133" s="119">
        <f>IF($U$133="základní",$N$133,0)</f>
        <v>0</v>
      </c>
      <c r="BF133" s="119">
        <f>IF($U$133="snížená",$N$133,0)</f>
        <v>0</v>
      </c>
      <c r="BG133" s="119">
        <f>IF($U$133="zákl. přenesená",$N$133,0)</f>
        <v>0</v>
      </c>
      <c r="BH133" s="119">
        <f>IF($U$133="sníž. přenesená",$N$133,0)</f>
        <v>0</v>
      </c>
      <c r="BI133" s="119">
        <f>IF($U$133="nulová",$N$133,0)</f>
        <v>0</v>
      </c>
      <c r="BJ133" s="6" t="s">
        <v>18</v>
      </c>
      <c r="BK133" s="119">
        <f>ROUND($L$133*$K$133,2)</f>
        <v>0</v>
      </c>
      <c r="BL133" s="6" t="s">
        <v>145</v>
      </c>
    </row>
    <row r="134" spans="2:64" s="6" customFormat="1" ht="15.75" customHeight="1" x14ac:dyDescent="0.3">
      <c r="B134" s="19"/>
      <c r="C134" s="112" t="s">
        <v>7</v>
      </c>
      <c r="D134" s="112" t="s">
        <v>141</v>
      </c>
      <c r="E134" s="113" t="s">
        <v>618</v>
      </c>
      <c r="F134" s="197" t="s">
        <v>619</v>
      </c>
      <c r="G134" s="196"/>
      <c r="H134" s="196"/>
      <c r="I134" s="196"/>
      <c r="J134" s="114" t="s">
        <v>430</v>
      </c>
      <c r="K134" s="115">
        <v>2</v>
      </c>
      <c r="L134" s="195"/>
      <c r="M134" s="196"/>
      <c r="N134" s="195">
        <f>ROUND($L$134*$K$134,2)</f>
        <v>0</v>
      </c>
      <c r="O134" s="196"/>
      <c r="P134" s="196"/>
      <c r="Q134" s="196"/>
      <c r="R134" s="20"/>
      <c r="T134" s="116"/>
      <c r="U134" s="25" t="s">
        <v>34</v>
      </c>
      <c r="V134" s="117">
        <v>0</v>
      </c>
      <c r="W134" s="117">
        <f>$V$134*$K$134</f>
        <v>0</v>
      </c>
      <c r="X134" s="117">
        <v>0</v>
      </c>
      <c r="Y134" s="117">
        <f>$X$134*$K$134</f>
        <v>0</v>
      </c>
      <c r="Z134" s="117">
        <v>0</v>
      </c>
      <c r="AA134" s="118">
        <f>$Z$134*$K$134</f>
        <v>0</v>
      </c>
      <c r="AR134" s="6" t="s">
        <v>145</v>
      </c>
      <c r="AT134" s="6" t="s">
        <v>141</v>
      </c>
      <c r="AU134" s="6" t="s">
        <v>18</v>
      </c>
      <c r="AY134" s="6" t="s">
        <v>140</v>
      </c>
      <c r="BE134" s="119">
        <f>IF($U$134="základní",$N$134,0)</f>
        <v>0</v>
      </c>
      <c r="BF134" s="119">
        <f>IF($U$134="snížená",$N$134,0)</f>
        <v>0</v>
      </c>
      <c r="BG134" s="119">
        <f>IF($U$134="zákl. přenesená",$N$134,0)</f>
        <v>0</v>
      </c>
      <c r="BH134" s="119">
        <f>IF($U$134="sníž. přenesená",$N$134,0)</f>
        <v>0</v>
      </c>
      <c r="BI134" s="119">
        <f>IF($U$134="nulová",$N$134,0)</f>
        <v>0</v>
      </c>
      <c r="BJ134" s="6" t="s">
        <v>18</v>
      </c>
      <c r="BK134" s="119">
        <f>ROUND($L$134*$K$134,2)</f>
        <v>0</v>
      </c>
      <c r="BL134" s="6" t="s">
        <v>145</v>
      </c>
    </row>
    <row r="135" spans="2:64" s="6" customFormat="1" ht="15.75" customHeight="1" x14ac:dyDescent="0.3">
      <c r="B135" s="19"/>
      <c r="C135" s="112" t="s">
        <v>205</v>
      </c>
      <c r="D135" s="112" t="s">
        <v>141</v>
      </c>
      <c r="E135" s="113" t="s">
        <v>620</v>
      </c>
      <c r="F135" s="197" t="s">
        <v>621</v>
      </c>
      <c r="G135" s="196"/>
      <c r="H135" s="196"/>
      <c r="I135" s="196"/>
      <c r="J135" s="114" t="s">
        <v>430</v>
      </c>
      <c r="K135" s="115">
        <v>2</v>
      </c>
      <c r="L135" s="195"/>
      <c r="M135" s="196"/>
      <c r="N135" s="195">
        <f>ROUND($L$135*$K$135,2)</f>
        <v>0</v>
      </c>
      <c r="O135" s="196"/>
      <c r="P135" s="196"/>
      <c r="Q135" s="196"/>
      <c r="R135" s="20"/>
      <c r="T135" s="116"/>
      <c r="U135" s="25" t="s">
        <v>34</v>
      </c>
      <c r="V135" s="117">
        <v>0</v>
      </c>
      <c r="W135" s="117">
        <f>$V$135*$K$135</f>
        <v>0</v>
      </c>
      <c r="X135" s="117">
        <v>0</v>
      </c>
      <c r="Y135" s="117">
        <f>$X$135*$K$135</f>
        <v>0</v>
      </c>
      <c r="Z135" s="117">
        <v>0</v>
      </c>
      <c r="AA135" s="118">
        <f>$Z$135*$K$135</f>
        <v>0</v>
      </c>
      <c r="AR135" s="6" t="s">
        <v>145</v>
      </c>
      <c r="AT135" s="6" t="s">
        <v>141</v>
      </c>
      <c r="AU135" s="6" t="s">
        <v>18</v>
      </c>
      <c r="AY135" s="6" t="s">
        <v>140</v>
      </c>
      <c r="BE135" s="119">
        <f>IF($U$135="základní",$N$135,0)</f>
        <v>0</v>
      </c>
      <c r="BF135" s="119">
        <f>IF($U$135="snížená",$N$135,0)</f>
        <v>0</v>
      </c>
      <c r="BG135" s="119">
        <f>IF($U$135="zákl. přenesená",$N$135,0)</f>
        <v>0</v>
      </c>
      <c r="BH135" s="119">
        <f>IF($U$135="sníž. přenesená",$N$135,0)</f>
        <v>0</v>
      </c>
      <c r="BI135" s="119">
        <f>IF($U$135="nulová",$N$135,0)</f>
        <v>0</v>
      </c>
      <c r="BJ135" s="6" t="s">
        <v>18</v>
      </c>
      <c r="BK135" s="119">
        <f>ROUND($L$135*$K$135,2)</f>
        <v>0</v>
      </c>
      <c r="BL135" s="6" t="s">
        <v>145</v>
      </c>
    </row>
    <row r="136" spans="2:64" s="6" customFormat="1" ht="15.75" customHeight="1" x14ac:dyDescent="0.3">
      <c r="B136" s="19"/>
      <c r="C136" s="112" t="s">
        <v>208</v>
      </c>
      <c r="D136" s="112" t="s">
        <v>141</v>
      </c>
      <c r="E136" s="113" t="s">
        <v>622</v>
      </c>
      <c r="F136" s="197" t="s">
        <v>623</v>
      </c>
      <c r="G136" s="196"/>
      <c r="H136" s="196"/>
      <c r="I136" s="196"/>
      <c r="J136" s="114" t="s">
        <v>430</v>
      </c>
      <c r="K136" s="115">
        <v>10</v>
      </c>
      <c r="L136" s="195"/>
      <c r="M136" s="196"/>
      <c r="N136" s="195">
        <f>ROUND($L$136*$K$136,2)</f>
        <v>0</v>
      </c>
      <c r="O136" s="196"/>
      <c r="P136" s="196"/>
      <c r="Q136" s="196"/>
      <c r="R136" s="20"/>
      <c r="T136" s="116"/>
      <c r="U136" s="25" t="s">
        <v>34</v>
      </c>
      <c r="V136" s="117">
        <v>0</v>
      </c>
      <c r="W136" s="117">
        <f>$V$136*$K$136</f>
        <v>0</v>
      </c>
      <c r="X136" s="117">
        <v>0</v>
      </c>
      <c r="Y136" s="117">
        <f>$X$136*$K$136</f>
        <v>0</v>
      </c>
      <c r="Z136" s="117">
        <v>0</v>
      </c>
      <c r="AA136" s="118">
        <f>$Z$136*$K$136</f>
        <v>0</v>
      </c>
      <c r="AR136" s="6" t="s">
        <v>145</v>
      </c>
      <c r="AT136" s="6" t="s">
        <v>141</v>
      </c>
      <c r="AU136" s="6" t="s">
        <v>18</v>
      </c>
      <c r="AY136" s="6" t="s">
        <v>140</v>
      </c>
      <c r="BE136" s="119">
        <f>IF($U$136="základní",$N$136,0)</f>
        <v>0</v>
      </c>
      <c r="BF136" s="119">
        <f>IF($U$136="snížená",$N$136,0)</f>
        <v>0</v>
      </c>
      <c r="BG136" s="119">
        <f>IF($U$136="zákl. přenesená",$N$136,0)</f>
        <v>0</v>
      </c>
      <c r="BH136" s="119">
        <f>IF($U$136="sníž. přenesená",$N$136,0)</f>
        <v>0</v>
      </c>
      <c r="BI136" s="119">
        <f>IF($U$136="nulová",$N$136,0)</f>
        <v>0</v>
      </c>
      <c r="BJ136" s="6" t="s">
        <v>18</v>
      </c>
      <c r="BK136" s="119">
        <f>ROUND($L$136*$K$136,2)</f>
        <v>0</v>
      </c>
      <c r="BL136" s="6" t="s">
        <v>145</v>
      </c>
    </row>
    <row r="137" spans="2:64" s="6" customFormat="1" ht="15.75" customHeight="1" x14ac:dyDescent="0.3">
      <c r="B137" s="19"/>
      <c r="C137" s="112" t="s">
        <v>211</v>
      </c>
      <c r="D137" s="112" t="s">
        <v>141</v>
      </c>
      <c r="E137" s="113" t="s">
        <v>624</v>
      </c>
      <c r="F137" s="197" t="s">
        <v>625</v>
      </c>
      <c r="G137" s="196"/>
      <c r="H137" s="196"/>
      <c r="I137" s="196"/>
      <c r="J137" s="114" t="s">
        <v>430</v>
      </c>
      <c r="K137" s="115">
        <v>2</v>
      </c>
      <c r="L137" s="195"/>
      <c r="M137" s="196"/>
      <c r="N137" s="195">
        <f>ROUND($L$137*$K$137,2)</f>
        <v>0</v>
      </c>
      <c r="O137" s="196"/>
      <c r="P137" s="196"/>
      <c r="Q137" s="196"/>
      <c r="R137" s="20"/>
      <c r="T137" s="116"/>
      <c r="U137" s="25" t="s">
        <v>34</v>
      </c>
      <c r="V137" s="117">
        <v>0</v>
      </c>
      <c r="W137" s="117">
        <f>$V$137*$K$137</f>
        <v>0</v>
      </c>
      <c r="X137" s="117">
        <v>0</v>
      </c>
      <c r="Y137" s="117">
        <f>$X$137*$K$137</f>
        <v>0</v>
      </c>
      <c r="Z137" s="117">
        <v>0</v>
      </c>
      <c r="AA137" s="118">
        <f>$Z$137*$K$137</f>
        <v>0</v>
      </c>
      <c r="AR137" s="6" t="s">
        <v>145</v>
      </c>
      <c r="AT137" s="6" t="s">
        <v>141</v>
      </c>
      <c r="AU137" s="6" t="s">
        <v>18</v>
      </c>
      <c r="AY137" s="6" t="s">
        <v>140</v>
      </c>
      <c r="BE137" s="119">
        <f>IF($U$137="základní",$N$137,0)</f>
        <v>0</v>
      </c>
      <c r="BF137" s="119">
        <f>IF($U$137="snížená",$N$137,0)</f>
        <v>0</v>
      </c>
      <c r="BG137" s="119">
        <f>IF($U$137="zákl. přenesená",$N$137,0)</f>
        <v>0</v>
      </c>
      <c r="BH137" s="119">
        <f>IF($U$137="sníž. přenesená",$N$137,0)</f>
        <v>0</v>
      </c>
      <c r="BI137" s="119">
        <f>IF($U$137="nulová",$N$137,0)</f>
        <v>0</v>
      </c>
      <c r="BJ137" s="6" t="s">
        <v>18</v>
      </c>
      <c r="BK137" s="119">
        <f>ROUND($L$137*$K$137,2)</f>
        <v>0</v>
      </c>
      <c r="BL137" s="6" t="s">
        <v>145</v>
      </c>
    </row>
    <row r="138" spans="2:64" s="6" customFormat="1" ht="15.75" customHeight="1" x14ac:dyDescent="0.3">
      <c r="B138" s="19"/>
      <c r="C138" s="112" t="s">
        <v>215</v>
      </c>
      <c r="D138" s="112" t="s">
        <v>141</v>
      </c>
      <c r="E138" s="113" t="s">
        <v>626</v>
      </c>
      <c r="F138" s="197" t="s">
        <v>627</v>
      </c>
      <c r="G138" s="196"/>
      <c r="H138" s="196"/>
      <c r="I138" s="196"/>
      <c r="J138" s="114" t="s">
        <v>430</v>
      </c>
      <c r="K138" s="115">
        <v>10</v>
      </c>
      <c r="L138" s="195"/>
      <c r="M138" s="196"/>
      <c r="N138" s="195">
        <f>ROUND($L$138*$K$138,2)</f>
        <v>0</v>
      </c>
      <c r="O138" s="196"/>
      <c r="P138" s="196"/>
      <c r="Q138" s="196"/>
      <c r="R138" s="20"/>
      <c r="T138" s="116"/>
      <c r="U138" s="25" t="s">
        <v>34</v>
      </c>
      <c r="V138" s="117">
        <v>0</v>
      </c>
      <c r="W138" s="117">
        <f>$V$138*$K$138</f>
        <v>0</v>
      </c>
      <c r="X138" s="117">
        <v>0</v>
      </c>
      <c r="Y138" s="117">
        <f>$X$138*$K$138</f>
        <v>0</v>
      </c>
      <c r="Z138" s="117">
        <v>0</v>
      </c>
      <c r="AA138" s="118">
        <f>$Z$138*$K$138</f>
        <v>0</v>
      </c>
      <c r="AR138" s="6" t="s">
        <v>145</v>
      </c>
      <c r="AT138" s="6" t="s">
        <v>141</v>
      </c>
      <c r="AU138" s="6" t="s">
        <v>18</v>
      </c>
      <c r="AY138" s="6" t="s">
        <v>140</v>
      </c>
      <c r="BE138" s="119">
        <f>IF($U$138="základní",$N$138,0)</f>
        <v>0</v>
      </c>
      <c r="BF138" s="119">
        <f>IF($U$138="snížená",$N$138,0)</f>
        <v>0</v>
      </c>
      <c r="BG138" s="119">
        <f>IF($U$138="zákl. přenesená",$N$138,0)</f>
        <v>0</v>
      </c>
      <c r="BH138" s="119">
        <f>IF($U$138="sníž. přenesená",$N$138,0)</f>
        <v>0</v>
      </c>
      <c r="BI138" s="119">
        <f>IF($U$138="nulová",$N$138,0)</f>
        <v>0</v>
      </c>
      <c r="BJ138" s="6" t="s">
        <v>18</v>
      </c>
      <c r="BK138" s="119">
        <f>ROUND($L$138*$K$138,2)</f>
        <v>0</v>
      </c>
      <c r="BL138" s="6" t="s">
        <v>145</v>
      </c>
    </row>
    <row r="139" spans="2:64" s="6" customFormat="1" ht="15.75" customHeight="1" x14ac:dyDescent="0.3">
      <c r="B139" s="19"/>
      <c r="C139" s="112" t="s">
        <v>218</v>
      </c>
      <c r="D139" s="112" t="s">
        <v>141</v>
      </c>
      <c r="E139" s="113" t="s">
        <v>628</v>
      </c>
      <c r="F139" s="197" t="s">
        <v>629</v>
      </c>
      <c r="G139" s="196"/>
      <c r="H139" s="196"/>
      <c r="I139" s="196"/>
      <c r="J139" s="114" t="s">
        <v>430</v>
      </c>
      <c r="K139" s="115">
        <v>2</v>
      </c>
      <c r="L139" s="195"/>
      <c r="M139" s="196"/>
      <c r="N139" s="195">
        <f>ROUND($L$139*$K$139,2)</f>
        <v>0</v>
      </c>
      <c r="O139" s="196"/>
      <c r="P139" s="196"/>
      <c r="Q139" s="196"/>
      <c r="R139" s="20"/>
      <c r="T139" s="116"/>
      <c r="U139" s="25" t="s">
        <v>34</v>
      </c>
      <c r="V139" s="117">
        <v>0</v>
      </c>
      <c r="W139" s="117">
        <f>$V$139*$K$139</f>
        <v>0</v>
      </c>
      <c r="X139" s="117">
        <v>0</v>
      </c>
      <c r="Y139" s="117">
        <f>$X$139*$K$139</f>
        <v>0</v>
      </c>
      <c r="Z139" s="117">
        <v>0</v>
      </c>
      <c r="AA139" s="118">
        <f>$Z$139*$K$139</f>
        <v>0</v>
      </c>
      <c r="AR139" s="6" t="s">
        <v>145</v>
      </c>
      <c r="AT139" s="6" t="s">
        <v>141</v>
      </c>
      <c r="AU139" s="6" t="s">
        <v>18</v>
      </c>
      <c r="AY139" s="6" t="s">
        <v>140</v>
      </c>
      <c r="BE139" s="119">
        <f>IF($U$139="základní",$N$139,0)</f>
        <v>0</v>
      </c>
      <c r="BF139" s="119">
        <f>IF($U$139="snížená",$N$139,0)</f>
        <v>0</v>
      </c>
      <c r="BG139" s="119">
        <f>IF($U$139="zákl. přenesená",$N$139,0)</f>
        <v>0</v>
      </c>
      <c r="BH139" s="119">
        <f>IF($U$139="sníž. přenesená",$N$139,0)</f>
        <v>0</v>
      </c>
      <c r="BI139" s="119">
        <f>IF($U$139="nulová",$N$139,0)</f>
        <v>0</v>
      </c>
      <c r="BJ139" s="6" t="s">
        <v>18</v>
      </c>
      <c r="BK139" s="119">
        <f>ROUND($L$139*$K$139,2)</f>
        <v>0</v>
      </c>
      <c r="BL139" s="6" t="s">
        <v>145</v>
      </c>
    </row>
    <row r="140" spans="2:64" s="6" customFormat="1" ht="15.75" customHeight="1" x14ac:dyDescent="0.3">
      <c r="B140" s="19"/>
      <c r="C140" s="112" t="s">
        <v>221</v>
      </c>
      <c r="D140" s="112" t="s">
        <v>141</v>
      </c>
      <c r="E140" s="113" t="s">
        <v>630</v>
      </c>
      <c r="F140" s="197" t="s">
        <v>631</v>
      </c>
      <c r="G140" s="196"/>
      <c r="H140" s="196"/>
      <c r="I140" s="196"/>
      <c r="J140" s="114" t="s">
        <v>430</v>
      </c>
      <c r="K140" s="115">
        <v>4</v>
      </c>
      <c r="L140" s="195"/>
      <c r="M140" s="196"/>
      <c r="N140" s="195">
        <f>ROUND($L$140*$K$140,2)</f>
        <v>0</v>
      </c>
      <c r="O140" s="196"/>
      <c r="P140" s="196"/>
      <c r="Q140" s="196"/>
      <c r="R140" s="20"/>
      <c r="T140" s="116"/>
      <c r="U140" s="25" t="s">
        <v>34</v>
      </c>
      <c r="V140" s="117">
        <v>0</v>
      </c>
      <c r="W140" s="117">
        <f>$V$140*$K$140</f>
        <v>0</v>
      </c>
      <c r="X140" s="117">
        <v>0</v>
      </c>
      <c r="Y140" s="117">
        <f>$X$140*$K$140</f>
        <v>0</v>
      </c>
      <c r="Z140" s="117">
        <v>0</v>
      </c>
      <c r="AA140" s="118">
        <f>$Z$140*$K$140</f>
        <v>0</v>
      </c>
      <c r="AR140" s="6" t="s">
        <v>145</v>
      </c>
      <c r="AT140" s="6" t="s">
        <v>141</v>
      </c>
      <c r="AU140" s="6" t="s">
        <v>18</v>
      </c>
      <c r="AY140" s="6" t="s">
        <v>140</v>
      </c>
      <c r="BE140" s="119">
        <f>IF($U$140="základní",$N$140,0)</f>
        <v>0</v>
      </c>
      <c r="BF140" s="119">
        <f>IF($U$140="snížená",$N$140,0)</f>
        <v>0</v>
      </c>
      <c r="BG140" s="119">
        <f>IF($U$140="zákl. přenesená",$N$140,0)</f>
        <v>0</v>
      </c>
      <c r="BH140" s="119">
        <f>IF($U$140="sníž. přenesená",$N$140,0)</f>
        <v>0</v>
      </c>
      <c r="BI140" s="119">
        <f>IF($U$140="nulová",$N$140,0)</f>
        <v>0</v>
      </c>
      <c r="BJ140" s="6" t="s">
        <v>18</v>
      </c>
      <c r="BK140" s="119">
        <f>ROUND($L$140*$K$140,2)</f>
        <v>0</v>
      </c>
      <c r="BL140" s="6" t="s">
        <v>145</v>
      </c>
    </row>
    <row r="141" spans="2:64" s="6" customFormat="1" ht="15.75" customHeight="1" x14ac:dyDescent="0.3">
      <c r="B141" s="19"/>
      <c r="C141" s="112" t="s">
        <v>224</v>
      </c>
      <c r="D141" s="112" t="s">
        <v>141</v>
      </c>
      <c r="E141" s="113" t="s">
        <v>632</v>
      </c>
      <c r="F141" s="197" t="s">
        <v>633</v>
      </c>
      <c r="G141" s="196"/>
      <c r="H141" s="196"/>
      <c r="I141" s="196"/>
      <c r="J141" s="114" t="s">
        <v>430</v>
      </c>
      <c r="K141" s="115">
        <v>4</v>
      </c>
      <c r="L141" s="195"/>
      <c r="M141" s="196"/>
      <c r="N141" s="195">
        <f>ROUND($L$141*$K$141,2)</f>
        <v>0</v>
      </c>
      <c r="O141" s="196"/>
      <c r="P141" s="196"/>
      <c r="Q141" s="196"/>
      <c r="R141" s="20"/>
      <c r="T141" s="116"/>
      <c r="U141" s="25" t="s">
        <v>34</v>
      </c>
      <c r="V141" s="117">
        <v>0</v>
      </c>
      <c r="W141" s="117">
        <f>$V$141*$K$141</f>
        <v>0</v>
      </c>
      <c r="X141" s="117">
        <v>0</v>
      </c>
      <c r="Y141" s="117">
        <f>$X$141*$K$141</f>
        <v>0</v>
      </c>
      <c r="Z141" s="117">
        <v>0</v>
      </c>
      <c r="AA141" s="118">
        <f>$Z$141*$K$141</f>
        <v>0</v>
      </c>
      <c r="AR141" s="6" t="s">
        <v>145</v>
      </c>
      <c r="AT141" s="6" t="s">
        <v>141</v>
      </c>
      <c r="AU141" s="6" t="s">
        <v>18</v>
      </c>
      <c r="AY141" s="6" t="s">
        <v>140</v>
      </c>
      <c r="BE141" s="119">
        <f>IF($U$141="základní",$N$141,0)</f>
        <v>0</v>
      </c>
      <c r="BF141" s="119">
        <f>IF($U$141="snížená",$N$141,0)</f>
        <v>0</v>
      </c>
      <c r="BG141" s="119">
        <f>IF($U$141="zákl. přenesená",$N$141,0)</f>
        <v>0</v>
      </c>
      <c r="BH141" s="119">
        <f>IF($U$141="sníž. přenesená",$N$141,0)</f>
        <v>0</v>
      </c>
      <c r="BI141" s="119">
        <f>IF($U$141="nulová",$N$141,0)</f>
        <v>0</v>
      </c>
      <c r="BJ141" s="6" t="s">
        <v>18</v>
      </c>
      <c r="BK141" s="119">
        <f>ROUND($L$141*$K$141,2)</f>
        <v>0</v>
      </c>
      <c r="BL141" s="6" t="s">
        <v>145</v>
      </c>
    </row>
    <row r="142" spans="2:64" s="6" customFormat="1" ht="15.75" customHeight="1" x14ac:dyDescent="0.3">
      <c r="B142" s="19"/>
      <c r="C142" s="112" t="s">
        <v>228</v>
      </c>
      <c r="D142" s="112" t="s">
        <v>141</v>
      </c>
      <c r="E142" s="113" t="s">
        <v>634</v>
      </c>
      <c r="F142" s="197" t="s">
        <v>635</v>
      </c>
      <c r="G142" s="196"/>
      <c r="H142" s="196"/>
      <c r="I142" s="196"/>
      <c r="J142" s="114" t="s">
        <v>430</v>
      </c>
      <c r="K142" s="115">
        <v>8</v>
      </c>
      <c r="L142" s="195"/>
      <c r="M142" s="196"/>
      <c r="N142" s="195">
        <f>ROUND($L$142*$K$142,2)</f>
        <v>0</v>
      </c>
      <c r="O142" s="196"/>
      <c r="P142" s="196"/>
      <c r="Q142" s="196"/>
      <c r="R142" s="20"/>
      <c r="T142" s="116"/>
      <c r="U142" s="25" t="s">
        <v>34</v>
      </c>
      <c r="V142" s="117">
        <v>0</v>
      </c>
      <c r="W142" s="117">
        <f>$V$142*$K$142</f>
        <v>0</v>
      </c>
      <c r="X142" s="117">
        <v>0</v>
      </c>
      <c r="Y142" s="117">
        <f>$X$142*$K$142</f>
        <v>0</v>
      </c>
      <c r="Z142" s="117">
        <v>0</v>
      </c>
      <c r="AA142" s="118">
        <f>$Z$142*$K$142</f>
        <v>0</v>
      </c>
      <c r="AR142" s="6" t="s">
        <v>145</v>
      </c>
      <c r="AT142" s="6" t="s">
        <v>141</v>
      </c>
      <c r="AU142" s="6" t="s">
        <v>18</v>
      </c>
      <c r="AY142" s="6" t="s">
        <v>140</v>
      </c>
      <c r="BE142" s="119">
        <f>IF($U$142="základní",$N$142,0)</f>
        <v>0</v>
      </c>
      <c r="BF142" s="119">
        <f>IF($U$142="snížená",$N$142,0)</f>
        <v>0</v>
      </c>
      <c r="BG142" s="119">
        <f>IF($U$142="zákl. přenesená",$N$142,0)</f>
        <v>0</v>
      </c>
      <c r="BH142" s="119">
        <f>IF($U$142="sníž. přenesená",$N$142,0)</f>
        <v>0</v>
      </c>
      <c r="BI142" s="119">
        <f>IF($U$142="nulová",$N$142,0)</f>
        <v>0</v>
      </c>
      <c r="BJ142" s="6" t="s">
        <v>18</v>
      </c>
      <c r="BK142" s="119">
        <f>ROUND($L$142*$K$142,2)</f>
        <v>0</v>
      </c>
      <c r="BL142" s="6" t="s">
        <v>145</v>
      </c>
    </row>
    <row r="143" spans="2:64" s="6" customFormat="1" ht="15.75" customHeight="1" x14ac:dyDescent="0.3">
      <c r="B143" s="19"/>
      <c r="C143" s="112" t="s">
        <v>231</v>
      </c>
      <c r="D143" s="112" t="s">
        <v>141</v>
      </c>
      <c r="E143" s="113" t="s">
        <v>636</v>
      </c>
      <c r="F143" s="197" t="s">
        <v>637</v>
      </c>
      <c r="G143" s="196"/>
      <c r="H143" s="196"/>
      <c r="I143" s="196"/>
      <c r="J143" s="114" t="s">
        <v>430</v>
      </c>
      <c r="K143" s="115">
        <v>4</v>
      </c>
      <c r="L143" s="195"/>
      <c r="M143" s="196"/>
      <c r="N143" s="195">
        <f>ROUND($L$143*$K$143,2)</f>
        <v>0</v>
      </c>
      <c r="O143" s="196"/>
      <c r="P143" s="196"/>
      <c r="Q143" s="196"/>
      <c r="R143" s="20"/>
      <c r="T143" s="116"/>
      <c r="U143" s="25" t="s">
        <v>34</v>
      </c>
      <c r="V143" s="117">
        <v>0</v>
      </c>
      <c r="W143" s="117">
        <f>$V$143*$K$143</f>
        <v>0</v>
      </c>
      <c r="X143" s="117">
        <v>0</v>
      </c>
      <c r="Y143" s="117">
        <f>$X$143*$K$143</f>
        <v>0</v>
      </c>
      <c r="Z143" s="117">
        <v>0</v>
      </c>
      <c r="AA143" s="118">
        <f>$Z$143*$K$143</f>
        <v>0</v>
      </c>
      <c r="AR143" s="6" t="s">
        <v>145</v>
      </c>
      <c r="AT143" s="6" t="s">
        <v>141</v>
      </c>
      <c r="AU143" s="6" t="s">
        <v>18</v>
      </c>
      <c r="AY143" s="6" t="s">
        <v>140</v>
      </c>
      <c r="BE143" s="119">
        <f>IF($U$143="základní",$N$143,0)</f>
        <v>0</v>
      </c>
      <c r="BF143" s="119">
        <f>IF($U$143="snížená",$N$143,0)</f>
        <v>0</v>
      </c>
      <c r="BG143" s="119">
        <f>IF($U$143="zákl. přenesená",$N$143,0)</f>
        <v>0</v>
      </c>
      <c r="BH143" s="119">
        <f>IF($U$143="sníž. přenesená",$N$143,0)</f>
        <v>0</v>
      </c>
      <c r="BI143" s="119">
        <f>IF($U$143="nulová",$N$143,0)</f>
        <v>0</v>
      </c>
      <c r="BJ143" s="6" t="s">
        <v>18</v>
      </c>
      <c r="BK143" s="119">
        <f>ROUND($L$143*$K$143,2)</f>
        <v>0</v>
      </c>
      <c r="BL143" s="6" t="s">
        <v>145</v>
      </c>
    </row>
    <row r="144" spans="2:64" s="6" customFormat="1" ht="15.75" customHeight="1" x14ac:dyDescent="0.3">
      <c r="B144" s="19"/>
      <c r="C144" s="112" t="s">
        <v>234</v>
      </c>
      <c r="D144" s="112" t="s">
        <v>141</v>
      </c>
      <c r="E144" s="113" t="s">
        <v>638</v>
      </c>
      <c r="F144" s="197" t="s">
        <v>639</v>
      </c>
      <c r="G144" s="196"/>
      <c r="H144" s="196"/>
      <c r="I144" s="196"/>
      <c r="J144" s="114" t="s">
        <v>430</v>
      </c>
      <c r="K144" s="115">
        <v>2</v>
      </c>
      <c r="L144" s="195"/>
      <c r="M144" s="196"/>
      <c r="N144" s="195">
        <f>ROUND($L$144*$K$144,2)</f>
        <v>0</v>
      </c>
      <c r="O144" s="196"/>
      <c r="P144" s="196"/>
      <c r="Q144" s="196"/>
      <c r="R144" s="20"/>
      <c r="T144" s="116"/>
      <c r="U144" s="25" t="s">
        <v>34</v>
      </c>
      <c r="V144" s="117">
        <v>0</v>
      </c>
      <c r="W144" s="117">
        <f>$V$144*$K$144</f>
        <v>0</v>
      </c>
      <c r="X144" s="117">
        <v>0</v>
      </c>
      <c r="Y144" s="117">
        <f>$X$144*$K$144</f>
        <v>0</v>
      </c>
      <c r="Z144" s="117">
        <v>0</v>
      </c>
      <c r="AA144" s="118">
        <f>$Z$144*$K$144</f>
        <v>0</v>
      </c>
      <c r="AR144" s="6" t="s">
        <v>145</v>
      </c>
      <c r="AT144" s="6" t="s">
        <v>141</v>
      </c>
      <c r="AU144" s="6" t="s">
        <v>18</v>
      </c>
      <c r="AY144" s="6" t="s">
        <v>140</v>
      </c>
      <c r="BE144" s="119">
        <f>IF($U$144="základní",$N$144,0)</f>
        <v>0</v>
      </c>
      <c r="BF144" s="119">
        <f>IF($U$144="snížená",$N$144,0)</f>
        <v>0</v>
      </c>
      <c r="BG144" s="119">
        <f>IF($U$144="zákl. přenesená",$N$144,0)</f>
        <v>0</v>
      </c>
      <c r="BH144" s="119">
        <f>IF($U$144="sníž. přenesená",$N$144,0)</f>
        <v>0</v>
      </c>
      <c r="BI144" s="119">
        <f>IF($U$144="nulová",$N$144,0)</f>
        <v>0</v>
      </c>
      <c r="BJ144" s="6" t="s">
        <v>18</v>
      </c>
      <c r="BK144" s="119">
        <f>ROUND($L$144*$K$144,2)</f>
        <v>0</v>
      </c>
      <c r="BL144" s="6" t="s">
        <v>145</v>
      </c>
    </row>
    <row r="145" spans="2:64" s="6" customFormat="1" ht="15.75" customHeight="1" x14ac:dyDescent="0.3">
      <c r="B145" s="19"/>
      <c r="C145" s="112" t="s">
        <v>237</v>
      </c>
      <c r="D145" s="112" t="s">
        <v>141</v>
      </c>
      <c r="E145" s="113" t="s">
        <v>640</v>
      </c>
      <c r="F145" s="197" t="s">
        <v>641</v>
      </c>
      <c r="G145" s="196"/>
      <c r="H145" s="196"/>
      <c r="I145" s="196"/>
      <c r="J145" s="114" t="s">
        <v>430</v>
      </c>
      <c r="K145" s="115">
        <v>5</v>
      </c>
      <c r="L145" s="195"/>
      <c r="M145" s="196"/>
      <c r="N145" s="195">
        <f>ROUND($L$145*$K$145,2)</f>
        <v>0</v>
      </c>
      <c r="O145" s="196"/>
      <c r="P145" s="196"/>
      <c r="Q145" s="196"/>
      <c r="R145" s="20"/>
      <c r="T145" s="116"/>
      <c r="U145" s="25" t="s">
        <v>34</v>
      </c>
      <c r="V145" s="117">
        <v>0</v>
      </c>
      <c r="W145" s="117">
        <f>$V$145*$K$145</f>
        <v>0</v>
      </c>
      <c r="X145" s="117">
        <v>0</v>
      </c>
      <c r="Y145" s="117">
        <f>$X$145*$K$145</f>
        <v>0</v>
      </c>
      <c r="Z145" s="117">
        <v>0</v>
      </c>
      <c r="AA145" s="118">
        <f>$Z$145*$K$145</f>
        <v>0</v>
      </c>
      <c r="AR145" s="6" t="s">
        <v>145</v>
      </c>
      <c r="AT145" s="6" t="s">
        <v>141</v>
      </c>
      <c r="AU145" s="6" t="s">
        <v>18</v>
      </c>
      <c r="AY145" s="6" t="s">
        <v>140</v>
      </c>
      <c r="BE145" s="119">
        <f>IF($U$145="základní",$N$145,0)</f>
        <v>0</v>
      </c>
      <c r="BF145" s="119">
        <f>IF($U$145="snížená",$N$145,0)</f>
        <v>0</v>
      </c>
      <c r="BG145" s="119">
        <f>IF($U$145="zákl. přenesená",$N$145,0)</f>
        <v>0</v>
      </c>
      <c r="BH145" s="119">
        <f>IF($U$145="sníž. přenesená",$N$145,0)</f>
        <v>0</v>
      </c>
      <c r="BI145" s="119">
        <f>IF($U$145="nulová",$N$145,0)</f>
        <v>0</v>
      </c>
      <c r="BJ145" s="6" t="s">
        <v>18</v>
      </c>
      <c r="BK145" s="119">
        <f>ROUND($L$145*$K$145,2)</f>
        <v>0</v>
      </c>
      <c r="BL145" s="6" t="s">
        <v>145</v>
      </c>
    </row>
    <row r="146" spans="2:64" s="6" customFormat="1" ht="15.75" customHeight="1" x14ac:dyDescent="0.3">
      <c r="B146" s="19"/>
      <c r="C146" s="112" t="s">
        <v>240</v>
      </c>
      <c r="D146" s="112" t="s">
        <v>141</v>
      </c>
      <c r="E146" s="113" t="s">
        <v>642</v>
      </c>
      <c r="F146" s="197" t="s">
        <v>643</v>
      </c>
      <c r="G146" s="196"/>
      <c r="H146" s="196"/>
      <c r="I146" s="196"/>
      <c r="J146" s="114" t="s">
        <v>430</v>
      </c>
      <c r="K146" s="115">
        <v>2</v>
      </c>
      <c r="L146" s="195"/>
      <c r="M146" s="196"/>
      <c r="N146" s="195">
        <f>ROUND($L$146*$K$146,2)</f>
        <v>0</v>
      </c>
      <c r="O146" s="196"/>
      <c r="P146" s="196"/>
      <c r="Q146" s="196"/>
      <c r="R146" s="20"/>
      <c r="T146" s="116"/>
      <c r="U146" s="25" t="s">
        <v>34</v>
      </c>
      <c r="V146" s="117">
        <v>0</v>
      </c>
      <c r="W146" s="117">
        <f>$V$146*$K$146</f>
        <v>0</v>
      </c>
      <c r="X146" s="117">
        <v>0</v>
      </c>
      <c r="Y146" s="117">
        <f>$X$146*$K$146</f>
        <v>0</v>
      </c>
      <c r="Z146" s="117">
        <v>0</v>
      </c>
      <c r="AA146" s="118">
        <f>$Z$146*$K$146</f>
        <v>0</v>
      </c>
      <c r="AR146" s="6" t="s">
        <v>145</v>
      </c>
      <c r="AT146" s="6" t="s">
        <v>141</v>
      </c>
      <c r="AU146" s="6" t="s">
        <v>18</v>
      </c>
      <c r="AY146" s="6" t="s">
        <v>140</v>
      </c>
      <c r="BE146" s="119">
        <f>IF($U$146="základní",$N$146,0)</f>
        <v>0</v>
      </c>
      <c r="BF146" s="119">
        <f>IF($U$146="snížená",$N$146,0)</f>
        <v>0</v>
      </c>
      <c r="BG146" s="119">
        <f>IF($U$146="zákl. přenesená",$N$146,0)</f>
        <v>0</v>
      </c>
      <c r="BH146" s="119">
        <f>IF($U$146="sníž. přenesená",$N$146,0)</f>
        <v>0</v>
      </c>
      <c r="BI146" s="119">
        <f>IF($U$146="nulová",$N$146,0)</f>
        <v>0</v>
      </c>
      <c r="BJ146" s="6" t="s">
        <v>18</v>
      </c>
      <c r="BK146" s="119">
        <f>ROUND($L$146*$K$146,2)</f>
        <v>0</v>
      </c>
      <c r="BL146" s="6" t="s">
        <v>145</v>
      </c>
    </row>
    <row r="147" spans="2:64" s="6" customFormat="1" ht="15.75" customHeight="1" x14ac:dyDescent="0.3">
      <c r="B147" s="19"/>
      <c r="C147" s="112" t="s">
        <v>243</v>
      </c>
      <c r="D147" s="112" t="s">
        <v>141</v>
      </c>
      <c r="E147" s="113" t="s">
        <v>644</v>
      </c>
      <c r="F147" s="197" t="s">
        <v>645</v>
      </c>
      <c r="G147" s="196"/>
      <c r="H147" s="196"/>
      <c r="I147" s="196"/>
      <c r="J147" s="114" t="s">
        <v>430</v>
      </c>
      <c r="K147" s="115">
        <v>1</v>
      </c>
      <c r="L147" s="195"/>
      <c r="M147" s="196"/>
      <c r="N147" s="195">
        <f>ROUND($L$147*$K$147,2)</f>
        <v>0</v>
      </c>
      <c r="O147" s="196"/>
      <c r="P147" s="196"/>
      <c r="Q147" s="196"/>
      <c r="R147" s="20"/>
      <c r="T147" s="116"/>
      <c r="U147" s="25" t="s">
        <v>34</v>
      </c>
      <c r="V147" s="117">
        <v>0</v>
      </c>
      <c r="W147" s="117">
        <f>$V$147*$K$147</f>
        <v>0</v>
      </c>
      <c r="X147" s="117">
        <v>0</v>
      </c>
      <c r="Y147" s="117">
        <f>$X$147*$K$147</f>
        <v>0</v>
      </c>
      <c r="Z147" s="117">
        <v>0</v>
      </c>
      <c r="AA147" s="118">
        <f>$Z$147*$K$147</f>
        <v>0</v>
      </c>
      <c r="AR147" s="6" t="s">
        <v>145</v>
      </c>
      <c r="AT147" s="6" t="s">
        <v>141</v>
      </c>
      <c r="AU147" s="6" t="s">
        <v>18</v>
      </c>
      <c r="AY147" s="6" t="s">
        <v>140</v>
      </c>
      <c r="BE147" s="119">
        <f>IF($U$147="základní",$N$147,0)</f>
        <v>0</v>
      </c>
      <c r="BF147" s="119">
        <f>IF($U$147="snížená",$N$147,0)</f>
        <v>0</v>
      </c>
      <c r="BG147" s="119">
        <f>IF($U$147="zákl. přenesená",$N$147,0)</f>
        <v>0</v>
      </c>
      <c r="BH147" s="119">
        <f>IF($U$147="sníž. přenesená",$N$147,0)</f>
        <v>0</v>
      </c>
      <c r="BI147" s="119">
        <f>IF($U$147="nulová",$N$147,0)</f>
        <v>0</v>
      </c>
      <c r="BJ147" s="6" t="s">
        <v>18</v>
      </c>
      <c r="BK147" s="119">
        <f>ROUND($L$147*$K$147,2)</f>
        <v>0</v>
      </c>
      <c r="BL147" s="6" t="s">
        <v>145</v>
      </c>
    </row>
    <row r="148" spans="2:64" s="6" customFormat="1" ht="27" customHeight="1" x14ac:dyDescent="0.3">
      <c r="B148" s="19"/>
      <c r="C148" s="112" t="s">
        <v>246</v>
      </c>
      <c r="D148" s="112" t="s">
        <v>141</v>
      </c>
      <c r="E148" s="113" t="s">
        <v>646</v>
      </c>
      <c r="F148" s="197" t="s">
        <v>647</v>
      </c>
      <c r="G148" s="196"/>
      <c r="H148" s="196"/>
      <c r="I148" s="196"/>
      <c r="J148" s="114" t="s">
        <v>214</v>
      </c>
      <c r="K148" s="115">
        <v>3</v>
      </c>
      <c r="L148" s="195"/>
      <c r="M148" s="196"/>
      <c r="N148" s="195">
        <f>ROUND($L$148*$K$148,2)</f>
        <v>0</v>
      </c>
      <c r="O148" s="196"/>
      <c r="P148" s="196"/>
      <c r="Q148" s="196"/>
      <c r="R148" s="20"/>
      <c r="T148" s="116"/>
      <c r="U148" s="25" t="s">
        <v>34</v>
      </c>
      <c r="V148" s="117">
        <v>0</v>
      </c>
      <c r="W148" s="117">
        <f>$V$148*$K$148</f>
        <v>0</v>
      </c>
      <c r="X148" s="117">
        <v>0</v>
      </c>
      <c r="Y148" s="117">
        <f>$X$148*$K$148</f>
        <v>0</v>
      </c>
      <c r="Z148" s="117">
        <v>0</v>
      </c>
      <c r="AA148" s="118">
        <f>$Z$148*$K$148</f>
        <v>0</v>
      </c>
      <c r="AR148" s="6" t="s">
        <v>145</v>
      </c>
      <c r="AT148" s="6" t="s">
        <v>141</v>
      </c>
      <c r="AU148" s="6" t="s">
        <v>18</v>
      </c>
      <c r="AY148" s="6" t="s">
        <v>140</v>
      </c>
      <c r="BE148" s="119">
        <f>IF($U$148="základní",$N$148,0)</f>
        <v>0</v>
      </c>
      <c r="BF148" s="119">
        <f>IF($U$148="snížená",$N$148,0)</f>
        <v>0</v>
      </c>
      <c r="BG148" s="119">
        <f>IF($U$148="zákl. přenesená",$N$148,0)</f>
        <v>0</v>
      </c>
      <c r="BH148" s="119">
        <f>IF($U$148="sníž. přenesená",$N$148,0)</f>
        <v>0</v>
      </c>
      <c r="BI148" s="119">
        <f>IF($U$148="nulová",$N$148,0)</f>
        <v>0</v>
      </c>
      <c r="BJ148" s="6" t="s">
        <v>18</v>
      </c>
      <c r="BK148" s="119">
        <f>ROUND($L$148*$K$148,2)</f>
        <v>0</v>
      </c>
      <c r="BL148" s="6" t="s">
        <v>145</v>
      </c>
    </row>
    <row r="149" spans="2:64" s="6" customFormat="1" ht="27" customHeight="1" x14ac:dyDescent="0.3">
      <c r="B149" s="19"/>
      <c r="C149" s="112" t="s">
        <v>249</v>
      </c>
      <c r="D149" s="112" t="s">
        <v>141</v>
      </c>
      <c r="E149" s="113" t="s">
        <v>648</v>
      </c>
      <c r="F149" s="197" t="s">
        <v>649</v>
      </c>
      <c r="G149" s="196"/>
      <c r="H149" s="196"/>
      <c r="I149" s="196"/>
      <c r="J149" s="114" t="s">
        <v>214</v>
      </c>
      <c r="K149" s="115">
        <v>4</v>
      </c>
      <c r="L149" s="195"/>
      <c r="M149" s="196"/>
      <c r="N149" s="195">
        <f>ROUND($L$149*$K$149,2)</f>
        <v>0</v>
      </c>
      <c r="O149" s="196"/>
      <c r="P149" s="196"/>
      <c r="Q149" s="196"/>
      <c r="R149" s="20"/>
      <c r="T149" s="116"/>
      <c r="U149" s="25" t="s">
        <v>34</v>
      </c>
      <c r="V149" s="117">
        <v>0</v>
      </c>
      <c r="W149" s="117">
        <f>$V$149*$K$149</f>
        <v>0</v>
      </c>
      <c r="X149" s="117">
        <v>0</v>
      </c>
      <c r="Y149" s="117">
        <f>$X$149*$K$149</f>
        <v>0</v>
      </c>
      <c r="Z149" s="117">
        <v>0</v>
      </c>
      <c r="AA149" s="118">
        <f>$Z$149*$K$149</f>
        <v>0</v>
      </c>
      <c r="AR149" s="6" t="s">
        <v>145</v>
      </c>
      <c r="AT149" s="6" t="s">
        <v>141</v>
      </c>
      <c r="AU149" s="6" t="s">
        <v>18</v>
      </c>
      <c r="AY149" s="6" t="s">
        <v>140</v>
      </c>
      <c r="BE149" s="119">
        <f>IF($U$149="základní",$N$149,0)</f>
        <v>0</v>
      </c>
      <c r="BF149" s="119">
        <f>IF($U$149="snížená",$N$149,0)</f>
        <v>0</v>
      </c>
      <c r="BG149" s="119">
        <f>IF($U$149="zákl. přenesená",$N$149,0)</f>
        <v>0</v>
      </c>
      <c r="BH149" s="119">
        <f>IF($U$149="sníž. přenesená",$N$149,0)</f>
        <v>0</v>
      </c>
      <c r="BI149" s="119">
        <f>IF($U$149="nulová",$N$149,0)</f>
        <v>0</v>
      </c>
      <c r="BJ149" s="6" t="s">
        <v>18</v>
      </c>
      <c r="BK149" s="119">
        <f>ROUND($L$149*$K$149,2)</f>
        <v>0</v>
      </c>
      <c r="BL149" s="6" t="s">
        <v>145</v>
      </c>
    </row>
    <row r="150" spans="2:64" s="6" customFormat="1" ht="27" customHeight="1" x14ac:dyDescent="0.3">
      <c r="B150" s="19"/>
      <c r="C150" s="112" t="s">
        <v>252</v>
      </c>
      <c r="D150" s="112" t="s">
        <v>141</v>
      </c>
      <c r="E150" s="113" t="s">
        <v>650</v>
      </c>
      <c r="F150" s="197" t="s">
        <v>651</v>
      </c>
      <c r="G150" s="196"/>
      <c r="H150" s="196"/>
      <c r="I150" s="196"/>
      <c r="J150" s="114" t="s">
        <v>214</v>
      </c>
      <c r="K150" s="115">
        <v>3</v>
      </c>
      <c r="L150" s="195"/>
      <c r="M150" s="196"/>
      <c r="N150" s="195">
        <f>ROUND($L$150*$K$150,2)</f>
        <v>0</v>
      </c>
      <c r="O150" s="196"/>
      <c r="P150" s="196"/>
      <c r="Q150" s="196"/>
      <c r="R150" s="20"/>
      <c r="T150" s="116"/>
      <c r="U150" s="25" t="s">
        <v>34</v>
      </c>
      <c r="V150" s="117">
        <v>0</v>
      </c>
      <c r="W150" s="117">
        <f>$V$150*$K$150</f>
        <v>0</v>
      </c>
      <c r="X150" s="117">
        <v>0</v>
      </c>
      <c r="Y150" s="117">
        <f>$X$150*$K$150</f>
        <v>0</v>
      </c>
      <c r="Z150" s="117">
        <v>0</v>
      </c>
      <c r="AA150" s="118">
        <f>$Z$150*$K$150</f>
        <v>0</v>
      </c>
      <c r="AR150" s="6" t="s">
        <v>145</v>
      </c>
      <c r="AT150" s="6" t="s">
        <v>141</v>
      </c>
      <c r="AU150" s="6" t="s">
        <v>18</v>
      </c>
      <c r="AY150" s="6" t="s">
        <v>140</v>
      </c>
      <c r="BE150" s="119">
        <f>IF($U$150="základní",$N$150,0)</f>
        <v>0</v>
      </c>
      <c r="BF150" s="119">
        <f>IF($U$150="snížená",$N$150,0)</f>
        <v>0</v>
      </c>
      <c r="BG150" s="119">
        <f>IF($U$150="zákl. přenesená",$N$150,0)</f>
        <v>0</v>
      </c>
      <c r="BH150" s="119">
        <f>IF($U$150="sníž. přenesená",$N$150,0)</f>
        <v>0</v>
      </c>
      <c r="BI150" s="119">
        <f>IF($U$150="nulová",$N$150,0)</f>
        <v>0</v>
      </c>
      <c r="BJ150" s="6" t="s">
        <v>18</v>
      </c>
      <c r="BK150" s="119">
        <f>ROUND($L$150*$K$150,2)</f>
        <v>0</v>
      </c>
      <c r="BL150" s="6" t="s">
        <v>145</v>
      </c>
    </row>
    <row r="151" spans="2:64" s="6" customFormat="1" ht="15.75" customHeight="1" x14ac:dyDescent="0.3">
      <c r="B151" s="19"/>
      <c r="C151" s="112" t="s">
        <v>255</v>
      </c>
      <c r="D151" s="112" t="s">
        <v>141</v>
      </c>
      <c r="E151" s="113" t="s">
        <v>652</v>
      </c>
      <c r="F151" s="197" t="s">
        <v>653</v>
      </c>
      <c r="G151" s="196"/>
      <c r="H151" s="196"/>
      <c r="I151" s="196"/>
      <c r="J151" s="114" t="s">
        <v>214</v>
      </c>
      <c r="K151" s="115">
        <v>6</v>
      </c>
      <c r="L151" s="195"/>
      <c r="M151" s="196"/>
      <c r="N151" s="195">
        <f>ROUND($L$151*$K$151,2)</f>
        <v>0</v>
      </c>
      <c r="O151" s="196"/>
      <c r="P151" s="196"/>
      <c r="Q151" s="196"/>
      <c r="R151" s="20"/>
      <c r="T151" s="116"/>
      <c r="U151" s="25" t="s">
        <v>34</v>
      </c>
      <c r="V151" s="117">
        <v>0</v>
      </c>
      <c r="W151" s="117">
        <f>$V$151*$K$151</f>
        <v>0</v>
      </c>
      <c r="X151" s="117">
        <v>0</v>
      </c>
      <c r="Y151" s="117">
        <f>$X$151*$K$151</f>
        <v>0</v>
      </c>
      <c r="Z151" s="117">
        <v>0</v>
      </c>
      <c r="AA151" s="118">
        <f>$Z$151*$K$151</f>
        <v>0</v>
      </c>
      <c r="AR151" s="6" t="s">
        <v>145</v>
      </c>
      <c r="AT151" s="6" t="s">
        <v>141</v>
      </c>
      <c r="AU151" s="6" t="s">
        <v>18</v>
      </c>
      <c r="AY151" s="6" t="s">
        <v>140</v>
      </c>
      <c r="BE151" s="119">
        <f>IF($U$151="základní",$N$151,0)</f>
        <v>0</v>
      </c>
      <c r="BF151" s="119">
        <f>IF($U$151="snížená",$N$151,0)</f>
        <v>0</v>
      </c>
      <c r="BG151" s="119">
        <f>IF($U$151="zákl. přenesená",$N$151,0)</f>
        <v>0</v>
      </c>
      <c r="BH151" s="119">
        <f>IF($U$151="sníž. přenesená",$N$151,0)</f>
        <v>0</v>
      </c>
      <c r="BI151" s="119">
        <f>IF($U$151="nulová",$N$151,0)</f>
        <v>0</v>
      </c>
      <c r="BJ151" s="6" t="s">
        <v>18</v>
      </c>
      <c r="BK151" s="119">
        <f>ROUND($L$151*$K$151,2)</f>
        <v>0</v>
      </c>
      <c r="BL151" s="6" t="s">
        <v>145</v>
      </c>
    </row>
    <row r="152" spans="2:64" s="6" customFormat="1" ht="15.75" customHeight="1" x14ac:dyDescent="0.3">
      <c r="B152" s="19"/>
      <c r="C152" s="112" t="s">
        <v>259</v>
      </c>
      <c r="D152" s="112" t="s">
        <v>141</v>
      </c>
      <c r="E152" s="113" t="s">
        <v>654</v>
      </c>
      <c r="F152" s="197" t="s">
        <v>655</v>
      </c>
      <c r="G152" s="196"/>
      <c r="H152" s="196"/>
      <c r="I152" s="196"/>
      <c r="J152" s="114" t="s">
        <v>214</v>
      </c>
      <c r="K152" s="115">
        <v>1</v>
      </c>
      <c r="L152" s="195"/>
      <c r="M152" s="196"/>
      <c r="N152" s="195">
        <f>ROUND($L$152*$K$152,2)</f>
        <v>0</v>
      </c>
      <c r="O152" s="196"/>
      <c r="P152" s="196"/>
      <c r="Q152" s="196"/>
      <c r="R152" s="20"/>
      <c r="T152" s="116"/>
      <c r="U152" s="25" t="s">
        <v>34</v>
      </c>
      <c r="V152" s="117">
        <v>0</v>
      </c>
      <c r="W152" s="117">
        <f>$V$152*$K$152</f>
        <v>0</v>
      </c>
      <c r="X152" s="117">
        <v>0</v>
      </c>
      <c r="Y152" s="117">
        <f>$X$152*$K$152</f>
        <v>0</v>
      </c>
      <c r="Z152" s="117">
        <v>0</v>
      </c>
      <c r="AA152" s="118">
        <f>$Z$152*$K$152</f>
        <v>0</v>
      </c>
      <c r="AR152" s="6" t="s">
        <v>145</v>
      </c>
      <c r="AT152" s="6" t="s">
        <v>141</v>
      </c>
      <c r="AU152" s="6" t="s">
        <v>18</v>
      </c>
      <c r="AY152" s="6" t="s">
        <v>140</v>
      </c>
      <c r="BE152" s="119">
        <f>IF($U$152="základní",$N$152,0)</f>
        <v>0</v>
      </c>
      <c r="BF152" s="119">
        <f>IF($U$152="snížená",$N$152,0)</f>
        <v>0</v>
      </c>
      <c r="BG152" s="119">
        <f>IF($U$152="zákl. přenesená",$N$152,0)</f>
        <v>0</v>
      </c>
      <c r="BH152" s="119">
        <f>IF($U$152="sníž. přenesená",$N$152,0)</f>
        <v>0</v>
      </c>
      <c r="BI152" s="119">
        <f>IF($U$152="nulová",$N$152,0)</f>
        <v>0</v>
      </c>
      <c r="BJ152" s="6" t="s">
        <v>18</v>
      </c>
      <c r="BK152" s="119">
        <f>ROUND($L$152*$K$152,2)</f>
        <v>0</v>
      </c>
      <c r="BL152" s="6" t="s">
        <v>145</v>
      </c>
    </row>
    <row r="153" spans="2:64" s="6" customFormat="1" ht="15.75" customHeight="1" x14ac:dyDescent="0.3">
      <c r="B153" s="19"/>
      <c r="C153" s="112" t="s">
        <v>262</v>
      </c>
      <c r="D153" s="112" t="s">
        <v>141</v>
      </c>
      <c r="E153" s="113" t="s">
        <v>656</v>
      </c>
      <c r="F153" s="197" t="s">
        <v>657</v>
      </c>
      <c r="G153" s="196"/>
      <c r="H153" s="196"/>
      <c r="I153" s="196"/>
      <c r="J153" s="114" t="s">
        <v>658</v>
      </c>
      <c r="K153" s="115">
        <v>3</v>
      </c>
      <c r="L153" s="195"/>
      <c r="M153" s="196"/>
      <c r="N153" s="195">
        <f>ROUND($L$153*$K$153,2)</f>
        <v>0</v>
      </c>
      <c r="O153" s="196"/>
      <c r="P153" s="196"/>
      <c r="Q153" s="196"/>
      <c r="R153" s="20"/>
      <c r="T153" s="116"/>
      <c r="U153" s="25" t="s">
        <v>34</v>
      </c>
      <c r="V153" s="117">
        <v>0</v>
      </c>
      <c r="W153" s="117">
        <f>$V$153*$K$153</f>
        <v>0</v>
      </c>
      <c r="X153" s="117">
        <v>0</v>
      </c>
      <c r="Y153" s="117">
        <f>$X$153*$K$153</f>
        <v>0</v>
      </c>
      <c r="Z153" s="117">
        <v>0</v>
      </c>
      <c r="AA153" s="118">
        <f>$Z$153*$K$153</f>
        <v>0</v>
      </c>
      <c r="AR153" s="6" t="s">
        <v>145</v>
      </c>
      <c r="AT153" s="6" t="s">
        <v>141</v>
      </c>
      <c r="AU153" s="6" t="s">
        <v>18</v>
      </c>
      <c r="AY153" s="6" t="s">
        <v>140</v>
      </c>
      <c r="BE153" s="119">
        <f>IF($U$153="základní",$N$153,0)</f>
        <v>0</v>
      </c>
      <c r="BF153" s="119">
        <f>IF($U$153="snížená",$N$153,0)</f>
        <v>0</v>
      </c>
      <c r="BG153" s="119">
        <f>IF($U$153="zákl. přenesená",$N$153,0)</f>
        <v>0</v>
      </c>
      <c r="BH153" s="119">
        <f>IF($U$153="sníž. přenesená",$N$153,0)</f>
        <v>0</v>
      </c>
      <c r="BI153" s="119">
        <f>IF($U$153="nulová",$N$153,0)</f>
        <v>0</v>
      </c>
      <c r="BJ153" s="6" t="s">
        <v>18</v>
      </c>
      <c r="BK153" s="119">
        <f>ROUND($L$153*$K$153,2)</f>
        <v>0</v>
      </c>
      <c r="BL153" s="6" t="s">
        <v>145</v>
      </c>
    </row>
    <row r="154" spans="2:64" s="6" customFormat="1" ht="15.75" customHeight="1" x14ac:dyDescent="0.3">
      <c r="B154" s="19"/>
      <c r="C154" s="112" t="s">
        <v>263</v>
      </c>
      <c r="D154" s="112" t="s">
        <v>141</v>
      </c>
      <c r="E154" s="113" t="s">
        <v>659</v>
      </c>
      <c r="F154" s="197" t="s">
        <v>660</v>
      </c>
      <c r="G154" s="196"/>
      <c r="H154" s="196"/>
      <c r="I154" s="196"/>
      <c r="J154" s="114" t="s">
        <v>658</v>
      </c>
      <c r="K154" s="115">
        <v>10</v>
      </c>
      <c r="L154" s="195"/>
      <c r="M154" s="196"/>
      <c r="N154" s="195">
        <f>ROUND($L$154*$K$154,2)</f>
        <v>0</v>
      </c>
      <c r="O154" s="196"/>
      <c r="P154" s="196"/>
      <c r="Q154" s="196"/>
      <c r="R154" s="20"/>
      <c r="T154" s="116"/>
      <c r="U154" s="25" t="s">
        <v>34</v>
      </c>
      <c r="V154" s="117">
        <v>0</v>
      </c>
      <c r="W154" s="117">
        <f>$V$154*$K$154</f>
        <v>0</v>
      </c>
      <c r="X154" s="117">
        <v>0</v>
      </c>
      <c r="Y154" s="117">
        <f>$X$154*$K$154</f>
        <v>0</v>
      </c>
      <c r="Z154" s="117">
        <v>0</v>
      </c>
      <c r="AA154" s="118">
        <f>$Z$154*$K$154</f>
        <v>0</v>
      </c>
      <c r="AR154" s="6" t="s">
        <v>145</v>
      </c>
      <c r="AT154" s="6" t="s">
        <v>141</v>
      </c>
      <c r="AU154" s="6" t="s">
        <v>18</v>
      </c>
      <c r="AY154" s="6" t="s">
        <v>140</v>
      </c>
      <c r="BE154" s="119">
        <f>IF($U$154="základní",$N$154,0)</f>
        <v>0</v>
      </c>
      <c r="BF154" s="119">
        <f>IF($U$154="snížená",$N$154,0)</f>
        <v>0</v>
      </c>
      <c r="BG154" s="119">
        <f>IF($U$154="zákl. přenesená",$N$154,0)</f>
        <v>0</v>
      </c>
      <c r="BH154" s="119">
        <f>IF($U$154="sníž. přenesená",$N$154,0)</f>
        <v>0</v>
      </c>
      <c r="BI154" s="119">
        <f>IF($U$154="nulová",$N$154,0)</f>
        <v>0</v>
      </c>
      <c r="BJ154" s="6" t="s">
        <v>18</v>
      </c>
      <c r="BK154" s="119">
        <f>ROUND($L$154*$K$154,2)</f>
        <v>0</v>
      </c>
      <c r="BL154" s="6" t="s">
        <v>145</v>
      </c>
    </row>
    <row r="155" spans="2:64" s="6" customFormat="1" ht="15.75" customHeight="1" x14ac:dyDescent="0.3">
      <c r="B155" s="19"/>
      <c r="C155" s="112" t="s">
        <v>264</v>
      </c>
      <c r="D155" s="112" t="s">
        <v>141</v>
      </c>
      <c r="E155" s="113" t="s">
        <v>661</v>
      </c>
      <c r="F155" s="197" t="s">
        <v>662</v>
      </c>
      <c r="G155" s="196"/>
      <c r="H155" s="196"/>
      <c r="I155" s="196"/>
      <c r="J155" s="114" t="s">
        <v>430</v>
      </c>
      <c r="K155" s="115">
        <v>13</v>
      </c>
      <c r="L155" s="195"/>
      <c r="M155" s="196"/>
      <c r="N155" s="195">
        <f>ROUND($L$155*$K$155,2)</f>
        <v>0</v>
      </c>
      <c r="O155" s="196"/>
      <c r="P155" s="196"/>
      <c r="Q155" s="196"/>
      <c r="R155" s="20"/>
      <c r="T155" s="116"/>
      <c r="U155" s="25" t="s">
        <v>34</v>
      </c>
      <c r="V155" s="117">
        <v>0</v>
      </c>
      <c r="W155" s="117">
        <f>$V$155*$K$155</f>
        <v>0</v>
      </c>
      <c r="X155" s="117">
        <v>0</v>
      </c>
      <c r="Y155" s="117">
        <f>$X$155*$K$155</f>
        <v>0</v>
      </c>
      <c r="Z155" s="117">
        <v>0</v>
      </c>
      <c r="AA155" s="118">
        <f>$Z$155*$K$155</f>
        <v>0</v>
      </c>
      <c r="AR155" s="6" t="s">
        <v>145</v>
      </c>
      <c r="AT155" s="6" t="s">
        <v>141</v>
      </c>
      <c r="AU155" s="6" t="s">
        <v>18</v>
      </c>
      <c r="AY155" s="6" t="s">
        <v>140</v>
      </c>
      <c r="BE155" s="119">
        <f>IF($U$155="základní",$N$155,0)</f>
        <v>0</v>
      </c>
      <c r="BF155" s="119">
        <f>IF($U$155="snížená",$N$155,0)</f>
        <v>0</v>
      </c>
      <c r="BG155" s="119">
        <f>IF($U$155="zákl. přenesená",$N$155,0)</f>
        <v>0</v>
      </c>
      <c r="BH155" s="119">
        <f>IF($U$155="sníž. přenesená",$N$155,0)</f>
        <v>0</v>
      </c>
      <c r="BI155" s="119">
        <f>IF($U$155="nulová",$N$155,0)</f>
        <v>0</v>
      </c>
      <c r="BJ155" s="6" t="s">
        <v>18</v>
      </c>
      <c r="BK155" s="119">
        <f>ROUND($L$155*$K$155,2)</f>
        <v>0</v>
      </c>
      <c r="BL155" s="6" t="s">
        <v>145</v>
      </c>
    </row>
    <row r="156" spans="2:64" s="102" customFormat="1" ht="37.5" customHeight="1" x14ac:dyDescent="0.35">
      <c r="B156" s="103"/>
      <c r="D156" s="104" t="s">
        <v>577</v>
      </c>
      <c r="E156" s="104"/>
      <c r="F156" s="104"/>
      <c r="G156" s="104"/>
      <c r="H156" s="104"/>
      <c r="I156" s="104"/>
      <c r="J156" s="104"/>
      <c r="K156" s="104"/>
      <c r="L156" s="104"/>
      <c r="M156" s="104"/>
      <c r="N156" s="209">
        <f>SUM(N157:Q162)</f>
        <v>0</v>
      </c>
      <c r="O156" s="202"/>
      <c r="P156" s="202"/>
      <c r="Q156" s="202"/>
      <c r="R156" s="106"/>
      <c r="T156" s="107"/>
      <c r="W156" s="108">
        <f>SUM($W$157:$W$162)</f>
        <v>0</v>
      </c>
      <c r="Y156" s="108">
        <f>SUM($Y$157:$Y$162)</f>
        <v>0</v>
      </c>
      <c r="AA156" s="109">
        <f>SUM($AA$157:$AA$162)</f>
        <v>0</v>
      </c>
      <c r="AR156" s="105" t="s">
        <v>18</v>
      </c>
      <c r="AT156" s="105" t="s">
        <v>68</v>
      </c>
      <c r="AU156" s="105" t="s">
        <v>69</v>
      </c>
      <c r="AY156" s="105" t="s">
        <v>140</v>
      </c>
      <c r="BK156" s="110">
        <f>SUM($BK$157:$BK$162)</f>
        <v>0</v>
      </c>
    </row>
    <row r="157" spans="2:64" s="6" customFormat="1" ht="15.75" customHeight="1" x14ac:dyDescent="0.3">
      <c r="B157" s="19"/>
      <c r="C157" s="112" t="s">
        <v>268</v>
      </c>
      <c r="D157" s="112" t="s">
        <v>141</v>
      </c>
      <c r="E157" s="113" t="s">
        <v>663</v>
      </c>
      <c r="F157" s="197" t="s">
        <v>664</v>
      </c>
      <c r="G157" s="196"/>
      <c r="H157" s="196"/>
      <c r="I157" s="196"/>
      <c r="J157" s="114" t="s">
        <v>658</v>
      </c>
      <c r="K157" s="115">
        <v>4.5</v>
      </c>
      <c r="L157" s="195"/>
      <c r="M157" s="196"/>
      <c r="N157" s="195">
        <f>ROUND($L$157*$K$157,2)</f>
        <v>0</v>
      </c>
      <c r="O157" s="196"/>
      <c r="P157" s="196"/>
      <c r="Q157" s="196"/>
      <c r="R157" s="20"/>
      <c r="T157" s="116"/>
      <c r="U157" s="25" t="s">
        <v>34</v>
      </c>
      <c r="V157" s="117">
        <v>0</v>
      </c>
      <c r="W157" s="117">
        <f>$V$157*$K$157</f>
        <v>0</v>
      </c>
      <c r="X157" s="117">
        <v>0</v>
      </c>
      <c r="Y157" s="117">
        <f>$X$157*$K$157</f>
        <v>0</v>
      </c>
      <c r="Z157" s="117">
        <v>0</v>
      </c>
      <c r="AA157" s="118">
        <f>$Z$157*$K$157</f>
        <v>0</v>
      </c>
      <c r="AR157" s="6" t="s">
        <v>145</v>
      </c>
      <c r="AT157" s="6" t="s">
        <v>141</v>
      </c>
      <c r="AU157" s="6" t="s">
        <v>18</v>
      </c>
      <c r="AY157" s="6" t="s">
        <v>140</v>
      </c>
      <c r="BE157" s="119">
        <f>IF($U$157="základní",$N$157,0)</f>
        <v>0</v>
      </c>
      <c r="BF157" s="119">
        <f>IF($U$157="snížená",$N$157,0)</f>
        <v>0</v>
      </c>
      <c r="BG157" s="119">
        <f>IF($U$157="zákl. přenesená",$N$157,0)</f>
        <v>0</v>
      </c>
      <c r="BH157" s="119">
        <f>IF($U$157="sníž. přenesená",$N$157,0)</f>
        <v>0</v>
      </c>
      <c r="BI157" s="119">
        <f>IF($U$157="nulová",$N$157,0)</f>
        <v>0</v>
      </c>
      <c r="BJ157" s="6" t="s">
        <v>18</v>
      </c>
      <c r="BK157" s="119">
        <f>ROUND($L$157*$K$157,2)</f>
        <v>0</v>
      </c>
      <c r="BL157" s="6" t="s">
        <v>145</v>
      </c>
    </row>
    <row r="158" spans="2:64" s="6" customFormat="1" ht="15.75" customHeight="1" x14ac:dyDescent="0.3">
      <c r="B158" s="19"/>
      <c r="C158" s="112" t="s">
        <v>272</v>
      </c>
      <c r="D158" s="112" t="s">
        <v>141</v>
      </c>
      <c r="E158" s="113" t="s">
        <v>665</v>
      </c>
      <c r="F158" s="197" t="s">
        <v>666</v>
      </c>
      <c r="G158" s="196"/>
      <c r="H158" s="196"/>
      <c r="I158" s="196"/>
      <c r="J158" s="114" t="s">
        <v>658</v>
      </c>
      <c r="K158" s="115">
        <v>4.5</v>
      </c>
      <c r="L158" s="195"/>
      <c r="M158" s="196"/>
      <c r="N158" s="195">
        <f>ROUND($L$158*$K$158,2)</f>
        <v>0</v>
      </c>
      <c r="O158" s="196"/>
      <c r="P158" s="196"/>
      <c r="Q158" s="196"/>
      <c r="R158" s="20"/>
      <c r="T158" s="116"/>
      <c r="U158" s="25" t="s">
        <v>34</v>
      </c>
      <c r="V158" s="117">
        <v>0</v>
      </c>
      <c r="W158" s="117">
        <f>$V$158*$K$158</f>
        <v>0</v>
      </c>
      <c r="X158" s="117">
        <v>0</v>
      </c>
      <c r="Y158" s="117">
        <f>$X$158*$K$158</f>
        <v>0</v>
      </c>
      <c r="Z158" s="117">
        <v>0</v>
      </c>
      <c r="AA158" s="118">
        <f>$Z$158*$K$158</f>
        <v>0</v>
      </c>
      <c r="AR158" s="6" t="s">
        <v>145</v>
      </c>
      <c r="AT158" s="6" t="s">
        <v>141</v>
      </c>
      <c r="AU158" s="6" t="s">
        <v>18</v>
      </c>
      <c r="AY158" s="6" t="s">
        <v>140</v>
      </c>
      <c r="BE158" s="119">
        <f>IF($U$158="základní",$N$158,0)</f>
        <v>0</v>
      </c>
      <c r="BF158" s="119">
        <f>IF($U$158="snížená",$N$158,0)</f>
        <v>0</v>
      </c>
      <c r="BG158" s="119">
        <f>IF($U$158="zákl. přenesená",$N$158,0)</f>
        <v>0</v>
      </c>
      <c r="BH158" s="119">
        <f>IF($U$158="sníž. přenesená",$N$158,0)</f>
        <v>0</v>
      </c>
      <c r="BI158" s="119">
        <f>IF($U$158="nulová",$N$158,0)</f>
        <v>0</v>
      </c>
      <c r="BJ158" s="6" t="s">
        <v>18</v>
      </c>
      <c r="BK158" s="119">
        <f>ROUND($L$158*$K$158,2)</f>
        <v>0</v>
      </c>
      <c r="BL158" s="6" t="s">
        <v>145</v>
      </c>
    </row>
    <row r="159" spans="2:64" s="6" customFormat="1" ht="15.75" customHeight="1" x14ac:dyDescent="0.3">
      <c r="B159" s="19"/>
      <c r="C159" s="112" t="s">
        <v>275</v>
      </c>
      <c r="D159" s="112" t="s">
        <v>141</v>
      </c>
      <c r="E159" s="113" t="s">
        <v>667</v>
      </c>
      <c r="F159" s="197" t="s">
        <v>668</v>
      </c>
      <c r="G159" s="196"/>
      <c r="H159" s="196"/>
      <c r="I159" s="196"/>
      <c r="J159" s="114" t="s">
        <v>658</v>
      </c>
      <c r="K159" s="115">
        <v>2.5</v>
      </c>
      <c r="L159" s="195"/>
      <c r="M159" s="196"/>
      <c r="N159" s="195">
        <f>ROUND($L$159*$K$159,2)</f>
        <v>0</v>
      </c>
      <c r="O159" s="196"/>
      <c r="P159" s="196"/>
      <c r="Q159" s="196"/>
      <c r="R159" s="20"/>
      <c r="T159" s="116"/>
      <c r="U159" s="25" t="s">
        <v>34</v>
      </c>
      <c r="V159" s="117">
        <v>0</v>
      </c>
      <c r="W159" s="117">
        <f>$V$159*$K$159</f>
        <v>0</v>
      </c>
      <c r="X159" s="117">
        <v>0</v>
      </c>
      <c r="Y159" s="117">
        <f>$X$159*$K$159</f>
        <v>0</v>
      </c>
      <c r="Z159" s="117">
        <v>0</v>
      </c>
      <c r="AA159" s="118">
        <f>$Z$159*$K$159</f>
        <v>0</v>
      </c>
      <c r="AR159" s="6" t="s">
        <v>145</v>
      </c>
      <c r="AT159" s="6" t="s">
        <v>141</v>
      </c>
      <c r="AU159" s="6" t="s">
        <v>18</v>
      </c>
      <c r="AY159" s="6" t="s">
        <v>140</v>
      </c>
      <c r="BE159" s="119">
        <f>IF($U$159="základní",$N$159,0)</f>
        <v>0</v>
      </c>
      <c r="BF159" s="119">
        <f>IF($U$159="snížená",$N$159,0)</f>
        <v>0</v>
      </c>
      <c r="BG159" s="119">
        <f>IF($U$159="zákl. přenesená",$N$159,0)</f>
        <v>0</v>
      </c>
      <c r="BH159" s="119">
        <f>IF($U$159="sníž. přenesená",$N$159,0)</f>
        <v>0</v>
      </c>
      <c r="BI159" s="119">
        <f>IF($U$159="nulová",$N$159,0)</f>
        <v>0</v>
      </c>
      <c r="BJ159" s="6" t="s">
        <v>18</v>
      </c>
      <c r="BK159" s="119">
        <f>ROUND($L$159*$K$159,2)</f>
        <v>0</v>
      </c>
      <c r="BL159" s="6" t="s">
        <v>145</v>
      </c>
    </row>
    <row r="160" spans="2:64" s="6" customFormat="1" ht="15.75" customHeight="1" x14ac:dyDescent="0.3">
      <c r="B160" s="19"/>
      <c r="C160" s="112" t="s">
        <v>278</v>
      </c>
      <c r="D160" s="112" t="s">
        <v>141</v>
      </c>
      <c r="E160" s="113" t="s">
        <v>669</v>
      </c>
      <c r="F160" s="197" t="s">
        <v>670</v>
      </c>
      <c r="G160" s="196"/>
      <c r="H160" s="196"/>
      <c r="I160" s="196"/>
      <c r="J160" s="114" t="s">
        <v>671</v>
      </c>
      <c r="K160" s="115">
        <v>3</v>
      </c>
      <c r="L160" s="195"/>
      <c r="M160" s="196"/>
      <c r="N160" s="195">
        <f>ROUND($L$160*$K$160,2)</f>
        <v>0</v>
      </c>
      <c r="O160" s="196"/>
      <c r="P160" s="196"/>
      <c r="Q160" s="196"/>
      <c r="R160" s="20"/>
      <c r="T160" s="116"/>
      <c r="U160" s="25" t="s">
        <v>34</v>
      </c>
      <c r="V160" s="117">
        <v>0</v>
      </c>
      <c r="W160" s="117">
        <f>$V$160*$K$160</f>
        <v>0</v>
      </c>
      <c r="X160" s="117">
        <v>0</v>
      </c>
      <c r="Y160" s="117">
        <f>$X$160*$K$160</f>
        <v>0</v>
      </c>
      <c r="Z160" s="117">
        <v>0</v>
      </c>
      <c r="AA160" s="118">
        <f>$Z$160*$K$160</f>
        <v>0</v>
      </c>
      <c r="AR160" s="6" t="s">
        <v>145</v>
      </c>
      <c r="AT160" s="6" t="s">
        <v>141</v>
      </c>
      <c r="AU160" s="6" t="s">
        <v>18</v>
      </c>
      <c r="AY160" s="6" t="s">
        <v>140</v>
      </c>
      <c r="BE160" s="119">
        <f>IF($U$160="základní",$N$160,0)</f>
        <v>0</v>
      </c>
      <c r="BF160" s="119">
        <f>IF($U$160="snížená",$N$160,0)</f>
        <v>0</v>
      </c>
      <c r="BG160" s="119">
        <f>IF($U$160="zákl. přenesená",$N$160,0)</f>
        <v>0</v>
      </c>
      <c r="BH160" s="119">
        <f>IF($U$160="sníž. přenesená",$N$160,0)</f>
        <v>0</v>
      </c>
      <c r="BI160" s="119">
        <f>IF($U$160="nulová",$N$160,0)</f>
        <v>0</v>
      </c>
      <c r="BJ160" s="6" t="s">
        <v>18</v>
      </c>
      <c r="BK160" s="119">
        <f>ROUND($L$160*$K$160,2)</f>
        <v>0</v>
      </c>
      <c r="BL160" s="6" t="s">
        <v>145</v>
      </c>
    </row>
    <row r="161" spans="2:64" s="6" customFormat="1" ht="15.75" customHeight="1" x14ac:dyDescent="0.3">
      <c r="B161" s="19"/>
      <c r="C161" s="112" t="s">
        <v>281</v>
      </c>
      <c r="D161" s="112" t="s">
        <v>141</v>
      </c>
      <c r="E161" s="113" t="s">
        <v>672</v>
      </c>
      <c r="F161" s="197" t="s">
        <v>673</v>
      </c>
      <c r="G161" s="196"/>
      <c r="H161" s="196"/>
      <c r="I161" s="196"/>
      <c r="J161" s="114" t="s">
        <v>144</v>
      </c>
      <c r="K161" s="115">
        <v>27</v>
      </c>
      <c r="L161" s="195"/>
      <c r="M161" s="196"/>
      <c r="N161" s="195">
        <f>ROUND($L$161*$K$161,2)</f>
        <v>0</v>
      </c>
      <c r="O161" s="196"/>
      <c r="P161" s="196"/>
      <c r="Q161" s="196"/>
      <c r="R161" s="20"/>
      <c r="T161" s="116"/>
      <c r="U161" s="25" t="s">
        <v>34</v>
      </c>
      <c r="V161" s="117">
        <v>0</v>
      </c>
      <c r="W161" s="117">
        <f>$V$161*$K$161</f>
        <v>0</v>
      </c>
      <c r="X161" s="117">
        <v>0</v>
      </c>
      <c r="Y161" s="117">
        <f>$X$161*$K$161</f>
        <v>0</v>
      </c>
      <c r="Z161" s="117">
        <v>0</v>
      </c>
      <c r="AA161" s="118">
        <f>$Z$161*$K$161</f>
        <v>0</v>
      </c>
      <c r="AR161" s="6" t="s">
        <v>145</v>
      </c>
      <c r="AT161" s="6" t="s">
        <v>141</v>
      </c>
      <c r="AU161" s="6" t="s">
        <v>18</v>
      </c>
      <c r="AY161" s="6" t="s">
        <v>140</v>
      </c>
      <c r="BE161" s="119">
        <f>IF($U$161="základní",$N$161,0)</f>
        <v>0</v>
      </c>
      <c r="BF161" s="119">
        <f>IF($U$161="snížená",$N$161,0)</f>
        <v>0</v>
      </c>
      <c r="BG161" s="119">
        <f>IF($U$161="zákl. přenesená",$N$161,0)</f>
        <v>0</v>
      </c>
      <c r="BH161" s="119">
        <f>IF($U$161="sníž. přenesená",$N$161,0)</f>
        <v>0</v>
      </c>
      <c r="BI161" s="119">
        <f>IF($U$161="nulová",$N$161,0)</f>
        <v>0</v>
      </c>
      <c r="BJ161" s="6" t="s">
        <v>18</v>
      </c>
      <c r="BK161" s="119">
        <f>ROUND($L$161*$K$161,2)</f>
        <v>0</v>
      </c>
      <c r="BL161" s="6" t="s">
        <v>145</v>
      </c>
    </row>
    <row r="162" spans="2:64" s="6" customFormat="1" ht="15.75" customHeight="1" x14ac:dyDescent="0.3">
      <c r="B162" s="19"/>
      <c r="C162" s="112" t="s">
        <v>285</v>
      </c>
      <c r="D162" s="112" t="s">
        <v>141</v>
      </c>
      <c r="E162" s="113" t="s">
        <v>674</v>
      </c>
      <c r="F162" s="197" t="s">
        <v>675</v>
      </c>
      <c r="G162" s="196"/>
      <c r="H162" s="196"/>
      <c r="I162" s="196"/>
      <c r="J162" s="114" t="s">
        <v>144</v>
      </c>
      <c r="K162" s="115">
        <v>27</v>
      </c>
      <c r="L162" s="195"/>
      <c r="M162" s="196"/>
      <c r="N162" s="195">
        <f>ROUND($L$162*$K$162,2)</f>
        <v>0</v>
      </c>
      <c r="O162" s="196"/>
      <c r="P162" s="196"/>
      <c r="Q162" s="196"/>
      <c r="R162" s="20"/>
      <c r="T162" s="116"/>
      <c r="U162" s="25" t="s">
        <v>34</v>
      </c>
      <c r="V162" s="117">
        <v>0</v>
      </c>
      <c r="W162" s="117">
        <f>$V$162*$K$162</f>
        <v>0</v>
      </c>
      <c r="X162" s="117">
        <v>0</v>
      </c>
      <c r="Y162" s="117">
        <f>$X$162*$K$162</f>
        <v>0</v>
      </c>
      <c r="Z162" s="117">
        <v>0</v>
      </c>
      <c r="AA162" s="118">
        <f>$Z$162*$K$162</f>
        <v>0</v>
      </c>
      <c r="AR162" s="6" t="s">
        <v>145</v>
      </c>
      <c r="AT162" s="6" t="s">
        <v>141</v>
      </c>
      <c r="AU162" s="6" t="s">
        <v>18</v>
      </c>
      <c r="AY162" s="6" t="s">
        <v>140</v>
      </c>
      <c r="BE162" s="119">
        <f>IF($U$162="základní",$N$162,0)</f>
        <v>0</v>
      </c>
      <c r="BF162" s="119">
        <f>IF($U$162="snížená",$N$162,0)</f>
        <v>0</v>
      </c>
      <c r="BG162" s="119">
        <f>IF($U$162="zákl. přenesená",$N$162,0)</f>
        <v>0</v>
      </c>
      <c r="BH162" s="119">
        <f>IF($U$162="sníž. přenesená",$N$162,0)</f>
        <v>0</v>
      </c>
      <c r="BI162" s="119">
        <f>IF($U$162="nulová",$N$162,0)</f>
        <v>0</v>
      </c>
      <c r="BJ162" s="6" t="s">
        <v>18</v>
      </c>
      <c r="BK162" s="119">
        <f>ROUND($L$162*$K$162,2)</f>
        <v>0</v>
      </c>
      <c r="BL162" s="6" t="s">
        <v>145</v>
      </c>
    </row>
    <row r="163" spans="2:64" s="102" customFormat="1" ht="37.5" customHeight="1" x14ac:dyDescent="0.35">
      <c r="B163" s="103"/>
      <c r="D163" s="104" t="s">
        <v>578</v>
      </c>
      <c r="E163" s="104"/>
      <c r="F163" s="104"/>
      <c r="G163" s="104"/>
      <c r="H163" s="104"/>
      <c r="I163" s="104"/>
      <c r="J163" s="104"/>
      <c r="K163" s="104"/>
      <c r="L163" s="104"/>
      <c r="M163" s="104"/>
      <c r="N163" s="209">
        <f>SUM(N164:Q167)</f>
        <v>0</v>
      </c>
      <c r="O163" s="202"/>
      <c r="P163" s="202"/>
      <c r="Q163" s="202"/>
      <c r="R163" s="106"/>
      <c r="T163" s="107"/>
      <c r="W163" s="108">
        <f>SUM($W$164:$W$167)</f>
        <v>0</v>
      </c>
      <c r="Y163" s="108">
        <f>SUM($Y$164:$Y$167)</f>
        <v>0</v>
      </c>
      <c r="AA163" s="109">
        <f>SUM($AA$164:$AA$167)</f>
        <v>0</v>
      </c>
      <c r="AR163" s="105" t="s">
        <v>18</v>
      </c>
      <c r="AT163" s="105" t="s">
        <v>68</v>
      </c>
      <c r="AU163" s="105" t="s">
        <v>69</v>
      </c>
      <c r="AY163" s="105" t="s">
        <v>140</v>
      </c>
      <c r="BK163" s="110">
        <f>SUM($BK$164:$BK$167)</f>
        <v>0</v>
      </c>
    </row>
    <row r="164" spans="2:64" s="6" customFormat="1" ht="15.75" customHeight="1" x14ac:dyDescent="0.3">
      <c r="B164" s="19"/>
      <c r="C164" s="112" t="s">
        <v>288</v>
      </c>
      <c r="D164" s="112" t="s">
        <v>141</v>
      </c>
      <c r="E164" s="113" t="s">
        <v>676</v>
      </c>
      <c r="F164" s="197" t="s">
        <v>677</v>
      </c>
      <c r="G164" s="196"/>
      <c r="H164" s="196"/>
      <c r="I164" s="196"/>
      <c r="J164" s="114" t="s">
        <v>267</v>
      </c>
      <c r="K164" s="115">
        <v>4</v>
      </c>
      <c r="L164" s="195"/>
      <c r="M164" s="196"/>
      <c r="N164" s="195">
        <f>ROUND($L$164*$K$164,2)</f>
        <v>0</v>
      </c>
      <c r="O164" s="196"/>
      <c r="P164" s="196"/>
      <c r="Q164" s="196"/>
      <c r="R164" s="20"/>
      <c r="T164" s="116"/>
      <c r="U164" s="25" t="s">
        <v>34</v>
      </c>
      <c r="V164" s="117">
        <v>0</v>
      </c>
      <c r="W164" s="117">
        <f>$V$164*$K$164</f>
        <v>0</v>
      </c>
      <c r="X164" s="117">
        <v>0</v>
      </c>
      <c r="Y164" s="117">
        <f>$X$164*$K$164</f>
        <v>0</v>
      </c>
      <c r="Z164" s="117">
        <v>0</v>
      </c>
      <c r="AA164" s="118">
        <f>$Z$164*$K$164</f>
        <v>0</v>
      </c>
      <c r="AR164" s="6" t="s">
        <v>145</v>
      </c>
      <c r="AT164" s="6" t="s">
        <v>141</v>
      </c>
      <c r="AU164" s="6" t="s">
        <v>18</v>
      </c>
      <c r="AY164" s="6" t="s">
        <v>140</v>
      </c>
      <c r="BE164" s="119">
        <f>IF($U$164="základní",$N$164,0)</f>
        <v>0</v>
      </c>
      <c r="BF164" s="119">
        <f>IF($U$164="snížená",$N$164,0)</f>
        <v>0</v>
      </c>
      <c r="BG164" s="119">
        <f>IF($U$164="zákl. přenesená",$N$164,0)</f>
        <v>0</v>
      </c>
      <c r="BH164" s="119">
        <f>IF($U$164="sníž. přenesená",$N$164,0)</f>
        <v>0</v>
      </c>
      <c r="BI164" s="119">
        <f>IF($U$164="nulová",$N$164,0)</f>
        <v>0</v>
      </c>
      <c r="BJ164" s="6" t="s">
        <v>18</v>
      </c>
      <c r="BK164" s="119">
        <f>ROUND($L$164*$K$164,2)</f>
        <v>0</v>
      </c>
      <c r="BL164" s="6" t="s">
        <v>145</v>
      </c>
    </row>
    <row r="165" spans="2:64" s="6" customFormat="1" ht="15.75" customHeight="1" x14ac:dyDescent="0.3">
      <c r="B165" s="19"/>
      <c r="C165" s="112" t="s">
        <v>291</v>
      </c>
      <c r="D165" s="112" t="s">
        <v>141</v>
      </c>
      <c r="E165" s="113" t="s">
        <v>678</v>
      </c>
      <c r="F165" s="197" t="s">
        <v>679</v>
      </c>
      <c r="G165" s="196"/>
      <c r="H165" s="196"/>
      <c r="I165" s="196"/>
      <c r="J165" s="114" t="s">
        <v>267</v>
      </c>
      <c r="K165" s="115">
        <v>3.6</v>
      </c>
      <c r="L165" s="195"/>
      <c r="M165" s="196"/>
      <c r="N165" s="195">
        <f>ROUND($L$165*$K$165,2)</f>
        <v>0</v>
      </c>
      <c r="O165" s="196"/>
      <c r="P165" s="196"/>
      <c r="Q165" s="196"/>
      <c r="R165" s="20"/>
      <c r="T165" s="116"/>
      <c r="U165" s="25" t="s">
        <v>34</v>
      </c>
      <c r="V165" s="117">
        <v>0</v>
      </c>
      <c r="W165" s="117">
        <f>$V$165*$K$165</f>
        <v>0</v>
      </c>
      <c r="X165" s="117">
        <v>0</v>
      </c>
      <c r="Y165" s="117">
        <f>$X$165*$K$165</f>
        <v>0</v>
      </c>
      <c r="Z165" s="117">
        <v>0</v>
      </c>
      <c r="AA165" s="118">
        <f>$Z$165*$K$165</f>
        <v>0</v>
      </c>
      <c r="AR165" s="6" t="s">
        <v>145</v>
      </c>
      <c r="AT165" s="6" t="s">
        <v>141</v>
      </c>
      <c r="AU165" s="6" t="s">
        <v>18</v>
      </c>
      <c r="AY165" s="6" t="s">
        <v>140</v>
      </c>
      <c r="BE165" s="119">
        <f>IF($U$165="základní",$N$165,0)</f>
        <v>0</v>
      </c>
      <c r="BF165" s="119">
        <f>IF($U$165="snížená",$N$165,0)</f>
        <v>0</v>
      </c>
      <c r="BG165" s="119">
        <f>IF($U$165="zákl. přenesená",$N$165,0)</f>
        <v>0</v>
      </c>
      <c r="BH165" s="119">
        <f>IF($U$165="sníž. přenesená",$N$165,0)</f>
        <v>0</v>
      </c>
      <c r="BI165" s="119">
        <f>IF($U$165="nulová",$N$165,0)</f>
        <v>0</v>
      </c>
      <c r="BJ165" s="6" t="s">
        <v>18</v>
      </c>
      <c r="BK165" s="119">
        <f>ROUND($L$165*$K$165,2)</f>
        <v>0</v>
      </c>
      <c r="BL165" s="6" t="s">
        <v>145</v>
      </c>
    </row>
    <row r="166" spans="2:64" s="6" customFormat="1" ht="15.75" customHeight="1" x14ac:dyDescent="0.3">
      <c r="B166" s="19"/>
      <c r="C166" s="112" t="s">
        <v>294</v>
      </c>
      <c r="D166" s="112" t="s">
        <v>141</v>
      </c>
      <c r="E166" s="113" t="s">
        <v>680</v>
      </c>
      <c r="F166" s="197" t="s">
        <v>681</v>
      </c>
      <c r="G166" s="196"/>
      <c r="H166" s="196"/>
      <c r="I166" s="196"/>
      <c r="J166" s="114" t="s">
        <v>199</v>
      </c>
      <c r="K166" s="115">
        <v>1</v>
      </c>
      <c r="L166" s="195"/>
      <c r="M166" s="196"/>
      <c r="N166" s="195">
        <f>ROUND($L$166*$K$166,2)</f>
        <v>0</v>
      </c>
      <c r="O166" s="196"/>
      <c r="P166" s="196"/>
      <c r="Q166" s="196"/>
      <c r="R166" s="20"/>
      <c r="T166" s="116"/>
      <c r="U166" s="25" t="s">
        <v>34</v>
      </c>
      <c r="V166" s="117">
        <v>0</v>
      </c>
      <c r="W166" s="117">
        <f>$V$166*$K$166</f>
        <v>0</v>
      </c>
      <c r="X166" s="117">
        <v>0</v>
      </c>
      <c r="Y166" s="117">
        <f>$X$166*$K$166</f>
        <v>0</v>
      </c>
      <c r="Z166" s="117">
        <v>0</v>
      </c>
      <c r="AA166" s="118">
        <f>$Z$166*$K$166</f>
        <v>0</v>
      </c>
      <c r="AR166" s="6" t="s">
        <v>145</v>
      </c>
      <c r="AT166" s="6" t="s">
        <v>141</v>
      </c>
      <c r="AU166" s="6" t="s">
        <v>18</v>
      </c>
      <c r="AY166" s="6" t="s">
        <v>140</v>
      </c>
      <c r="BE166" s="119">
        <f>IF($U$166="základní",$N$166,0)</f>
        <v>0</v>
      </c>
      <c r="BF166" s="119">
        <f>IF($U$166="snížená",$N$166,0)</f>
        <v>0</v>
      </c>
      <c r="BG166" s="119">
        <f>IF($U$166="zákl. přenesená",$N$166,0)</f>
        <v>0</v>
      </c>
      <c r="BH166" s="119">
        <f>IF($U$166="sníž. přenesená",$N$166,0)</f>
        <v>0</v>
      </c>
      <c r="BI166" s="119">
        <f>IF($U$166="nulová",$N$166,0)</f>
        <v>0</v>
      </c>
      <c r="BJ166" s="6" t="s">
        <v>18</v>
      </c>
      <c r="BK166" s="119">
        <f>ROUND($L$166*$K$166,2)</f>
        <v>0</v>
      </c>
      <c r="BL166" s="6" t="s">
        <v>145</v>
      </c>
    </row>
    <row r="167" spans="2:64" s="6" customFormat="1" ht="15.75" customHeight="1" x14ac:dyDescent="0.3">
      <c r="B167" s="19"/>
      <c r="C167" s="112" t="s">
        <v>297</v>
      </c>
      <c r="D167" s="112" t="s">
        <v>141</v>
      </c>
      <c r="E167" s="113" t="s">
        <v>682</v>
      </c>
      <c r="F167" s="197" t="s">
        <v>683</v>
      </c>
      <c r="G167" s="196"/>
      <c r="H167" s="196"/>
      <c r="I167" s="196"/>
      <c r="J167" s="114" t="s">
        <v>684</v>
      </c>
      <c r="K167" s="115">
        <v>50</v>
      </c>
      <c r="L167" s="195"/>
      <c r="M167" s="196"/>
      <c r="N167" s="195">
        <f>ROUND($L$167*$K$167,2)</f>
        <v>0</v>
      </c>
      <c r="O167" s="196"/>
      <c r="P167" s="196"/>
      <c r="Q167" s="196"/>
      <c r="R167" s="20"/>
      <c r="T167" s="116"/>
      <c r="U167" s="144" t="s">
        <v>34</v>
      </c>
      <c r="V167" s="145">
        <v>0</v>
      </c>
      <c r="W167" s="145">
        <f>$V$167*$K$167</f>
        <v>0</v>
      </c>
      <c r="X167" s="145">
        <v>0</v>
      </c>
      <c r="Y167" s="145">
        <f>$X$167*$K$167</f>
        <v>0</v>
      </c>
      <c r="Z167" s="145">
        <v>0</v>
      </c>
      <c r="AA167" s="146">
        <f>$Z$167*$K$167</f>
        <v>0</v>
      </c>
      <c r="AR167" s="6" t="s">
        <v>145</v>
      </c>
      <c r="AT167" s="6" t="s">
        <v>141</v>
      </c>
      <c r="AU167" s="6" t="s">
        <v>18</v>
      </c>
      <c r="AY167" s="6" t="s">
        <v>140</v>
      </c>
      <c r="BE167" s="119">
        <f>IF($U$167="základní",$N$167,0)</f>
        <v>0</v>
      </c>
      <c r="BF167" s="119">
        <f>IF($U$167="snížená",$N$167,0)</f>
        <v>0</v>
      </c>
      <c r="BG167" s="119">
        <f>IF($U$167="zákl. přenesená",$N$167,0)</f>
        <v>0</v>
      </c>
      <c r="BH167" s="119">
        <f>IF($U$167="sníž. přenesená",$N$167,0)</f>
        <v>0</v>
      </c>
      <c r="BI167" s="119">
        <f>IF($U$167="nulová",$N$167,0)</f>
        <v>0</v>
      </c>
      <c r="BJ167" s="6" t="s">
        <v>18</v>
      </c>
      <c r="BK167" s="119">
        <f>ROUND($L$167*$K$167,2)</f>
        <v>0</v>
      </c>
      <c r="BL167" s="6" t="s">
        <v>145</v>
      </c>
    </row>
    <row r="168" spans="2:64" s="6" customFormat="1" ht="7.5" customHeight="1" x14ac:dyDescent="0.3">
      <c r="B168" s="40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2"/>
    </row>
    <row r="434" s="2" customFormat="1" ht="14.25" customHeight="1" x14ac:dyDescent="0.3"/>
  </sheetData>
  <mergeCells count="213">
    <mergeCell ref="C2:Q2"/>
    <mergeCell ref="C4:Q4"/>
    <mergeCell ref="F6:P6"/>
    <mergeCell ref="F7:P7"/>
    <mergeCell ref="O15:P15"/>
    <mergeCell ref="O17:P17"/>
    <mergeCell ref="O21:P21"/>
    <mergeCell ref="E24:L24"/>
    <mergeCell ref="M27:P27"/>
    <mergeCell ref="M28:P28"/>
    <mergeCell ref="O18:P18"/>
    <mergeCell ref="O20:P20"/>
    <mergeCell ref="O9:P9"/>
    <mergeCell ref="O11:P11"/>
    <mergeCell ref="O12:P12"/>
    <mergeCell ref="O14:P14"/>
    <mergeCell ref="L38:P38"/>
    <mergeCell ref="C76:Q76"/>
    <mergeCell ref="H34:J34"/>
    <mergeCell ref="M34:P34"/>
    <mergeCell ref="H35:J35"/>
    <mergeCell ref="M35:P35"/>
    <mergeCell ref="M30:P30"/>
    <mergeCell ref="H32:J32"/>
    <mergeCell ref="M32:P32"/>
    <mergeCell ref="H33:J33"/>
    <mergeCell ref="M33:P33"/>
    <mergeCell ref="F114:I114"/>
    <mergeCell ref="L114:M114"/>
    <mergeCell ref="N114:Q114"/>
    <mergeCell ref="F115:I115"/>
    <mergeCell ref="L115:M115"/>
    <mergeCell ref="N115:Q115"/>
    <mergeCell ref="L95:Q95"/>
    <mergeCell ref="C101:Q101"/>
    <mergeCell ref="F103:P103"/>
    <mergeCell ref="F104:P104"/>
    <mergeCell ref="F118:I118"/>
    <mergeCell ref="L118:M118"/>
    <mergeCell ref="N118:Q118"/>
    <mergeCell ref="F119:I119"/>
    <mergeCell ref="L119:M119"/>
    <mergeCell ref="N119:Q119"/>
    <mergeCell ref="F116:I116"/>
    <mergeCell ref="L116:M116"/>
    <mergeCell ref="N116:Q116"/>
    <mergeCell ref="F117:I117"/>
    <mergeCell ref="L117:M117"/>
    <mergeCell ref="N117:Q117"/>
    <mergeCell ref="F122:I122"/>
    <mergeCell ref="L122:M122"/>
    <mergeCell ref="N122:Q122"/>
    <mergeCell ref="F123:I123"/>
    <mergeCell ref="L123:M123"/>
    <mergeCell ref="N123:Q123"/>
    <mergeCell ref="F120:I120"/>
    <mergeCell ref="L120:M120"/>
    <mergeCell ref="N120:Q120"/>
    <mergeCell ref="F121:I121"/>
    <mergeCell ref="L121:M121"/>
    <mergeCell ref="N121:Q121"/>
    <mergeCell ref="F126:I126"/>
    <mergeCell ref="L126:M126"/>
    <mergeCell ref="N126:Q126"/>
    <mergeCell ref="F127:I127"/>
    <mergeCell ref="L127:M127"/>
    <mergeCell ref="N127:Q127"/>
    <mergeCell ref="F124:I124"/>
    <mergeCell ref="L124:M124"/>
    <mergeCell ref="N124:Q124"/>
    <mergeCell ref="F125:I125"/>
    <mergeCell ref="L125:M125"/>
    <mergeCell ref="N125:Q125"/>
    <mergeCell ref="F130:I130"/>
    <mergeCell ref="L130:M130"/>
    <mergeCell ref="N130:Q130"/>
    <mergeCell ref="F131:I131"/>
    <mergeCell ref="L131:M131"/>
    <mergeCell ref="N131:Q131"/>
    <mergeCell ref="F128:I128"/>
    <mergeCell ref="L128:M128"/>
    <mergeCell ref="N128:Q128"/>
    <mergeCell ref="F129:I129"/>
    <mergeCell ref="L129:M129"/>
    <mergeCell ref="N129:Q129"/>
    <mergeCell ref="F134:I134"/>
    <mergeCell ref="L134:M134"/>
    <mergeCell ref="N134:Q134"/>
    <mergeCell ref="F135:I135"/>
    <mergeCell ref="L135:M135"/>
    <mergeCell ref="N135:Q135"/>
    <mergeCell ref="F132:I132"/>
    <mergeCell ref="L132:M132"/>
    <mergeCell ref="N132:Q132"/>
    <mergeCell ref="F133:I133"/>
    <mergeCell ref="L133:M133"/>
    <mergeCell ref="N133:Q133"/>
    <mergeCell ref="F138:I138"/>
    <mergeCell ref="L138:M138"/>
    <mergeCell ref="N138:Q138"/>
    <mergeCell ref="F139:I139"/>
    <mergeCell ref="L139:M139"/>
    <mergeCell ref="N139:Q139"/>
    <mergeCell ref="F136:I136"/>
    <mergeCell ref="L136:M136"/>
    <mergeCell ref="N136:Q136"/>
    <mergeCell ref="F137:I137"/>
    <mergeCell ref="L137:M137"/>
    <mergeCell ref="N137:Q137"/>
    <mergeCell ref="F142:I142"/>
    <mergeCell ref="L142:M142"/>
    <mergeCell ref="N142:Q142"/>
    <mergeCell ref="F143:I143"/>
    <mergeCell ref="L143:M143"/>
    <mergeCell ref="N143:Q143"/>
    <mergeCell ref="F140:I140"/>
    <mergeCell ref="L140:M140"/>
    <mergeCell ref="N140:Q140"/>
    <mergeCell ref="F141:I141"/>
    <mergeCell ref="L141:M141"/>
    <mergeCell ref="N141:Q141"/>
    <mergeCell ref="F146:I146"/>
    <mergeCell ref="L146:M146"/>
    <mergeCell ref="N146:Q146"/>
    <mergeCell ref="F147:I147"/>
    <mergeCell ref="L147:M147"/>
    <mergeCell ref="N147:Q147"/>
    <mergeCell ref="F144:I144"/>
    <mergeCell ref="L144:M144"/>
    <mergeCell ref="N144:Q144"/>
    <mergeCell ref="F145:I145"/>
    <mergeCell ref="L145:M145"/>
    <mergeCell ref="N145:Q145"/>
    <mergeCell ref="F150:I150"/>
    <mergeCell ref="L150:M150"/>
    <mergeCell ref="N150:Q150"/>
    <mergeCell ref="F151:I151"/>
    <mergeCell ref="L151:M151"/>
    <mergeCell ref="N151:Q151"/>
    <mergeCell ref="F148:I148"/>
    <mergeCell ref="L148:M148"/>
    <mergeCell ref="N148:Q148"/>
    <mergeCell ref="F149:I149"/>
    <mergeCell ref="L149:M149"/>
    <mergeCell ref="N149:Q149"/>
    <mergeCell ref="F154:I154"/>
    <mergeCell ref="L154:M154"/>
    <mergeCell ref="N154:Q154"/>
    <mergeCell ref="F155:I155"/>
    <mergeCell ref="L155:M155"/>
    <mergeCell ref="N155:Q155"/>
    <mergeCell ref="F152:I152"/>
    <mergeCell ref="L152:M152"/>
    <mergeCell ref="N152:Q152"/>
    <mergeCell ref="F153:I153"/>
    <mergeCell ref="L153:M153"/>
    <mergeCell ref="N153:Q153"/>
    <mergeCell ref="F167:I167"/>
    <mergeCell ref="L167:M167"/>
    <mergeCell ref="N167:Q167"/>
    <mergeCell ref="F164:I164"/>
    <mergeCell ref="L164:M164"/>
    <mergeCell ref="N164:Q164"/>
    <mergeCell ref="F165:I165"/>
    <mergeCell ref="L165:M165"/>
    <mergeCell ref="N165:Q165"/>
    <mergeCell ref="N156:Q156"/>
    <mergeCell ref="N163:Q163"/>
    <mergeCell ref="F166:I166"/>
    <mergeCell ref="L166:M166"/>
    <mergeCell ref="N166:Q166"/>
    <mergeCell ref="F161:I161"/>
    <mergeCell ref="L161:M161"/>
    <mergeCell ref="N161:Q161"/>
    <mergeCell ref="F162:I162"/>
    <mergeCell ref="L162:M162"/>
    <mergeCell ref="N162:Q162"/>
    <mergeCell ref="F159:I159"/>
    <mergeCell ref="L159:M159"/>
    <mergeCell ref="N159:Q159"/>
    <mergeCell ref="F160:I160"/>
    <mergeCell ref="L160:M160"/>
    <mergeCell ref="N160:Q160"/>
    <mergeCell ref="F157:I157"/>
    <mergeCell ref="L157:M157"/>
    <mergeCell ref="N157:Q157"/>
    <mergeCell ref="F158:I158"/>
    <mergeCell ref="L158:M158"/>
    <mergeCell ref="N158:Q158"/>
    <mergeCell ref="H1:K1"/>
    <mergeCell ref="S2:AC2"/>
    <mergeCell ref="N112:Q112"/>
    <mergeCell ref="N113:Q113"/>
    <mergeCell ref="M106:P106"/>
    <mergeCell ref="M108:Q108"/>
    <mergeCell ref="M109:Q109"/>
    <mergeCell ref="F111:I111"/>
    <mergeCell ref="L111:M111"/>
    <mergeCell ref="N111:Q111"/>
    <mergeCell ref="N89:Q89"/>
    <mergeCell ref="N90:Q90"/>
    <mergeCell ref="N91:Q91"/>
    <mergeCell ref="N93:Q93"/>
    <mergeCell ref="M84:Q84"/>
    <mergeCell ref="C86:G86"/>
    <mergeCell ref="N86:Q86"/>
    <mergeCell ref="N88:Q88"/>
    <mergeCell ref="F78:P78"/>
    <mergeCell ref="F79:P79"/>
    <mergeCell ref="M81:P81"/>
    <mergeCell ref="M83:Q83"/>
    <mergeCell ref="H36:J36"/>
    <mergeCell ref="M36:P36"/>
  </mergeCells>
  <phoneticPr fontId="0" type="noConversion"/>
  <hyperlinks>
    <hyperlink ref="F1:G1" location="C2" tooltip="Krycí list rozpočtu" display="1) Krycí list rozpočtu"/>
    <hyperlink ref="H1:K1" location="C86" tooltip="Rekapitulace rozpočtu" display="2) Rekapitulace rozpočtu"/>
    <hyperlink ref="L1" location="C111" tooltip="Rozpočet" display="3) Rozpočet"/>
    <hyperlink ref="S1:T1" location="'Rekapitulace stavby'!C2" tooltip="Rekapitulace stavby" display="Rekapitulace stavby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verticalDpi="0" r:id="rId1"/>
  <headerFooter alignWithMargins="0"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34"/>
  <sheetViews>
    <sheetView showGridLines="0" zoomScale="70" zoomScaleNormal="70" workbookViewId="0">
      <pane ySplit="1" topLeftCell="A2" activePane="bottomLeft" state="frozenSplit"/>
      <selection pane="bottomLeft" activeCell="H33" sqref="H33:J33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7" width="11.1640625" style="2" customWidth="1"/>
    <col min="8" max="8" width="12.5" style="2" customWidth="1"/>
    <col min="9" max="9" width="7" style="2" customWidth="1"/>
    <col min="10" max="10" width="5.1640625" style="2" customWidth="1"/>
    <col min="11" max="11" width="11.5" style="2" customWidth="1"/>
    <col min="12" max="12" width="12" style="2" customWidth="1"/>
    <col min="13" max="14" width="6" style="2" customWidth="1"/>
    <col min="15" max="15" width="2" style="2" customWidth="1"/>
    <col min="16" max="16" width="12.5" style="2" customWidth="1"/>
    <col min="17" max="17" width="4.1640625" style="2" customWidth="1"/>
    <col min="18" max="18" width="1.6640625" style="2" customWidth="1"/>
    <col min="19" max="19" width="8.1640625" style="2" customWidth="1"/>
    <col min="20" max="20" width="29.6640625" style="2" hidden="1" customWidth="1"/>
    <col min="21" max="21" width="16.33203125" style="2" hidden="1" customWidth="1"/>
    <col min="22" max="22" width="12.33203125" style="2" hidden="1" customWidth="1"/>
    <col min="23" max="23" width="16.33203125" style="2" hidden="1" customWidth="1"/>
    <col min="24" max="24" width="12.1640625" style="2" hidden="1" customWidth="1"/>
    <col min="25" max="25" width="15" style="2" hidden="1" customWidth="1"/>
    <col min="26" max="26" width="11" style="2" hidden="1" customWidth="1"/>
    <col min="27" max="27" width="15" style="2" hidden="1" customWidth="1"/>
    <col min="28" max="28" width="16.33203125" style="2" hidden="1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4" width="10.5" style="2" hidden="1" customWidth="1"/>
    <col min="65" max="16384" width="10.5" style="1"/>
  </cols>
  <sheetData>
    <row r="1" spans="1:256" s="3" customFormat="1" ht="22.5" customHeight="1" x14ac:dyDescent="0.3">
      <c r="A1" s="152"/>
      <c r="B1" s="149"/>
      <c r="C1" s="149"/>
      <c r="D1" s="150" t="s">
        <v>1</v>
      </c>
      <c r="E1" s="149"/>
      <c r="F1" s="151" t="s">
        <v>764</v>
      </c>
      <c r="G1" s="151"/>
      <c r="H1" s="192" t="s">
        <v>765</v>
      </c>
      <c r="I1" s="192"/>
      <c r="J1" s="192"/>
      <c r="K1" s="192"/>
      <c r="L1" s="151" t="s">
        <v>766</v>
      </c>
      <c r="M1" s="149"/>
      <c r="N1" s="149"/>
      <c r="O1" s="150" t="s">
        <v>93</v>
      </c>
      <c r="P1" s="149"/>
      <c r="Q1" s="149"/>
      <c r="R1" s="149"/>
      <c r="S1" s="151" t="s">
        <v>767</v>
      </c>
      <c r="T1" s="151"/>
      <c r="U1" s="152"/>
      <c r="V1" s="152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C2" s="190" t="s">
        <v>4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S2" s="161" t="s">
        <v>5</v>
      </c>
      <c r="T2" s="162"/>
      <c r="U2" s="162"/>
      <c r="V2" s="162"/>
      <c r="W2" s="162"/>
      <c r="X2" s="162"/>
      <c r="Y2" s="162"/>
      <c r="Z2" s="162"/>
      <c r="AA2" s="162"/>
      <c r="AB2" s="162"/>
      <c r="AC2" s="162"/>
      <c r="AT2" s="2" t="s">
        <v>85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AT3" s="2" t="s">
        <v>94</v>
      </c>
    </row>
    <row r="4" spans="1:256" s="2" customFormat="1" ht="37.5" customHeight="1" x14ac:dyDescent="0.3">
      <c r="B4" s="10"/>
      <c r="C4" s="171" t="s">
        <v>95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1"/>
      <c r="T4" s="12" t="s">
        <v>10</v>
      </c>
      <c r="AT4" s="2" t="s">
        <v>3</v>
      </c>
    </row>
    <row r="5" spans="1:256" s="2" customFormat="1" ht="7.5" customHeight="1" x14ac:dyDescent="0.3">
      <c r="B5" s="10"/>
      <c r="R5" s="11"/>
    </row>
    <row r="6" spans="1:256" s="2" customFormat="1" ht="26.25" customHeight="1" x14ac:dyDescent="0.3">
      <c r="B6" s="10"/>
      <c r="D6" s="16" t="s">
        <v>14</v>
      </c>
      <c r="F6" s="220" t="str">
        <f>'Rekapitulace stavby'!$K$6</f>
        <v xml:space="preserve">MŠ Spojenců 2170/44 - Rozvody ZTI II. Etapa I. část - třídní pavilon </v>
      </c>
      <c r="G6" s="162"/>
      <c r="H6" s="162"/>
      <c r="I6" s="162"/>
      <c r="J6" s="162"/>
      <c r="K6" s="162"/>
      <c r="L6" s="162"/>
      <c r="M6" s="162"/>
      <c r="N6" s="162"/>
      <c r="O6" s="162"/>
      <c r="P6" s="162"/>
      <c r="R6" s="11"/>
    </row>
    <row r="7" spans="1:256" s="6" customFormat="1" ht="33.75" customHeight="1" x14ac:dyDescent="0.3">
      <c r="B7" s="19"/>
      <c r="D7" s="15" t="s">
        <v>96</v>
      </c>
      <c r="F7" s="191" t="s">
        <v>685</v>
      </c>
      <c r="G7" s="165"/>
      <c r="H7" s="165"/>
      <c r="I7" s="165"/>
      <c r="J7" s="165"/>
      <c r="K7" s="165"/>
      <c r="L7" s="165"/>
      <c r="M7" s="165"/>
      <c r="N7" s="165"/>
      <c r="O7" s="165"/>
      <c r="P7" s="165"/>
      <c r="R7" s="20"/>
    </row>
    <row r="8" spans="1:256" s="6" customFormat="1" ht="15" customHeight="1" x14ac:dyDescent="0.3">
      <c r="B8" s="19"/>
      <c r="D8" s="16" t="s">
        <v>16</v>
      </c>
      <c r="F8" s="14"/>
      <c r="M8" s="16" t="s">
        <v>17</v>
      </c>
      <c r="O8" s="14"/>
      <c r="R8" s="20"/>
    </row>
    <row r="9" spans="1:256" s="6" customFormat="1" ht="15" customHeight="1" x14ac:dyDescent="0.3">
      <c r="B9" s="19"/>
      <c r="D9" s="16" t="s">
        <v>19</v>
      </c>
      <c r="F9" s="14" t="s">
        <v>20</v>
      </c>
      <c r="M9" s="16" t="s">
        <v>21</v>
      </c>
      <c r="O9" s="216"/>
      <c r="P9" s="165"/>
      <c r="R9" s="20"/>
    </row>
    <row r="10" spans="1:256" s="6" customFormat="1" ht="12" customHeight="1" x14ac:dyDescent="0.3">
      <c r="B10" s="19"/>
      <c r="R10" s="20"/>
    </row>
    <row r="11" spans="1:256" s="6" customFormat="1" ht="15" customHeight="1" x14ac:dyDescent="0.3">
      <c r="B11" s="19"/>
      <c r="D11" s="16" t="s">
        <v>22</v>
      </c>
      <c r="M11" s="16" t="s">
        <v>23</v>
      </c>
      <c r="O11" s="176" t="str">
        <f>IF('Rekapitulace stavby'!$AN$10="","",'Rekapitulace stavby'!$AN$10)</f>
        <v/>
      </c>
      <c r="P11" s="165"/>
      <c r="R11" s="20"/>
    </row>
    <row r="12" spans="1:256" s="6" customFormat="1" ht="18.75" customHeight="1" x14ac:dyDescent="0.3">
      <c r="B12" s="19"/>
      <c r="E12" s="14" t="str">
        <f>IF('Rekapitulace stavby'!$E$11="","",'Rekapitulace stavby'!$E$11)</f>
        <v xml:space="preserve"> </v>
      </c>
      <c r="M12" s="16" t="s">
        <v>24</v>
      </c>
      <c r="O12" s="176" t="str">
        <f>IF('Rekapitulace stavby'!$AN$11="","",'Rekapitulace stavby'!$AN$11)</f>
        <v/>
      </c>
      <c r="P12" s="165"/>
      <c r="R12" s="20"/>
    </row>
    <row r="13" spans="1:256" s="6" customFormat="1" ht="7.5" customHeight="1" x14ac:dyDescent="0.3">
      <c r="B13" s="19"/>
      <c r="R13" s="20"/>
    </row>
    <row r="14" spans="1:256" s="6" customFormat="1" ht="15" customHeight="1" x14ac:dyDescent="0.3">
      <c r="B14" s="19"/>
      <c r="D14" s="16" t="s">
        <v>25</v>
      </c>
      <c r="M14" s="16" t="s">
        <v>23</v>
      </c>
      <c r="O14" s="176" t="str">
        <f>IF('Rekapitulace stavby'!$AN$13="","",'Rekapitulace stavby'!$AN$13)</f>
        <v/>
      </c>
      <c r="P14" s="165"/>
      <c r="R14" s="20"/>
    </row>
    <row r="15" spans="1:256" s="6" customFormat="1" ht="18.75" customHeight="1" x14ac:dyDescent="0.3">
      <c r="B15" s="19"/>
      <c r="E15" s="14" t="str">
        <f>IF('Rekapitulace stavby'!$E$14="","",'Rekapitulace stavby'!$E$14)</f>
        <v xml:space="preserve"> </v>
      </c>
      <c r="M15" s="16" t="s">
        <v>24</v>
      </c>
      <c r="O15" s="176" t="str">
        <f>IF('Rekapitulace stavby'!$AN$14="","",'Rekapitulace stavby'!$AN$14)</f>
        <v/>
      </c>
      <c r="P15" s="165"/>
      <c r="R15" s="20"/>
    </row>
    <row r="16" spans="1:256" s="6" customFormat="1" ht="7.5" customHeight="1" x14ac:dyDescent="0.3">
      <c r="B16" s="19"/>
      <c r="R16" s="20"/>
    </row>
    <row r="17" spans="2:18" s="6" customFormat="1" ht="15" customHeight="1" x14ac:dyDescent="0.3">
      <c r="B17" s="19"/>
      <c r="D17" s="16" t="s">
        <v>26</v>
      </c>
      <c r="M17" s="16" t="s">
        <v>23</v>
      </c>
      <c r="O17" s="176" t="str">
        <f>IF('Rekapitulace stavby'!$AN$16="","",'Rekapitulace stavby'!$AN$16)</f>
        <v/>
      </c>
      <c r="P17" s="165"/>
      <c r="R17" s="20"/>
    </row>
    <row r="18" spans="2:18" s="6" customFormat="1" ht="18.75" customHeight="1" x14ac:dyDescent="0.3">
      <c r="B18" s="19"/>
      <c r="E18" s="14" t="str">
        <f>IF('Rekapitulace stavby'!$E$17="","",'Rekapitulace stavby'!$E$17)</f>
        <v xml:space="preserve"> </v>
      </c>
      <c r="M18" s="16" t="s">
        <v>24</v>
      </c>
      <c r="O18" s="176" t="str">
        <f>IF('Rekapitulace stavby'!$AN$17="","",'Rekapitulace stavby'!$AN$17)</f>
        <v/>
      </c>
      <c r="P18" s="165"/>
      <c r="R18" s="20"/>
    </row>
    <row r="19" spans="2:18" s="6" customFormat="1" ht="7.5" customHeight="1" x14ac:dyDescent="0.3">
      <c r="B19" s="19"/>
      <c r="R19" s="20"/>
    </row>
    <row r="20" spans="2:18" s="6" customFormat="1" ht="15" customHeight="1" x14ac:dyDescent="0.3">
      <c r="B20" s="19"/>
      <c r="D20" s="16" t="s">
        <v>28</v>
      </c>
      <c r="M20" s="16" t="s">
        <v>23</v>
      </c>
      <c r="O20" s="176" t="str">
        <f>IF('Rekapitulace stavby'!$AN$19="","",'Rekapitulace stavby'!$AN$19)</f>
        <v/>
      </c>
      <c r="P20" s="165"/>
      <c r="R20" s="20"/>
    </row>
    <row r="21" spans="2:18" s="6" customFormat="1" ht="18.75" customHeight="1" x14ac:dyDescent="0.3">
      <c r="B21" s="19"/>
      <c r="E21" s="14" t="str">
        <f>IF('Rekapitulace stavby'!$E$20="","",'Rekapitulace stavby'!$E$20)</f>
        <v xml:space="preserve"> </v>
      </c>
      <c r="M21" s="16" t="s">
        <v>24</v>
      </c>
      <c r="O21" s="176" t="str">
        <f>IF('Rekapitulace stavby'!$AN$20="","",'Rekapitulace stavby'!$AN$20)</f>
        <v/>
      </c>
      <c r="P21" s="165"/>
      <c r="R21" s="20"/>
    </row>
    <row r="22" spans="2:18" s="6" customFormat="1" ht="7.5" customHeight="1" x14ac:dyDescent="0.3">
      <c r="B22" s="19"/>
      <c r="R22" s="20"/>
    </row>
    <row r="23" spans="2:18" s="6" customFormat="1" ht="15" customHeight="1" x14ac:dyDescent="0.3">
      <c r="B23" s="19"/>
      <c r="D23" s="16" t="s">
        <v>29</v>
      </c>
      <c r="R23" s="20"/>
    </row>
    <row r="24" spans="2:18" s="78" customFormat="1" ht="15.75" customHeight="1" x14ac:dyDescent="0.3">
      <c r="B24" s="79"/>
      <c r="E24" s="186"/>
      <c r="F24" s="228"/>
      <c r="G24" s="228"/>
      <c r="H24" s="228"/>
      <c r="I24" s="228"/>
      <c r="J24" s="228"/>
      <c r="K24" s="228"/>
      <c r="L24" s="228"/>
      <c r="R24" s="80"/>
    </row>
    <row r="25" spans="2:18" s="6" customFormat="1" ht="7.5" customHeight="1" x14ac:dyDescent="0.3">
      <c r="B25" s="19"/>
      <c r="R25" s="20"/>
    </row>
    <row r="26" spans="2:18" s="6" customFormat="1" ht="7.5" customHeight="1" x14ac:dyDescent="0.3">
      <c r="B26" s="1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R26" s="20"/>
    </row>
    <row r="27" spans="2:18" s="6" customFormat="1" ht="15" customHeight="1" x14ac:dyDescent="0.3">
      <c r="B27" s="19"/>
      <c r="D27" s="81" t="s">
        <v>98</v>
      </c>
      <c r="M27" s="187">
        <f>N88</f>
        <v>0</v>
      </c>
      <c r="N27" s="165"/>
      <c r="O27" s="165"/>
      <c r="P27" s="165"/>
      <c r="R27" s="20"/>
    </row>
    <row r="28" spans="2:18" s="6" customFormat="1" ht="15" customHeight="1" x14ac:dyDescent="0.3">
      <c r="B28" s="19"/>
      <c r="D28" s="18" t="s">
        <v>99</v>
      </c>
      <c r="M28" s="187">
        <f>N93</f>
        <v>0</v>
      </c>
      <c r="N28" s="165"/>
      <c r="O28" s="165"/>
      <c r="P28" s="165"/>
      <c r="R28" s="20"/>
    </row>
    <row r="29" spans="2:18" s="6" customFormat="1" ht="7.5" customHeight="1" x14ac:dyDescent="0.3">
      <c r="B29" s="19"/>
      <c r="R29" s="20"/>
    </row>
    <row r="30" spans="2:18" s="6" customFormat="1" ht="26.25" customHeight="1" x14ac:dyDescent="0.3">
      <c r="B30" s="19"/>
      <c r="D30" s="82" t="s">
        <v>32</v>
      </c>
      <c r="M30" s="226">
        <f>M27+M28</f>
        <v>0</v>
      </c>
      <c r="N30" s="165"/>
      <c r="O30" s="165"/>
      <c r="P30" s="165"/>
      <c r="R30" s="20"/>
    </row>
    <row r="31" spans="2:18" s="6" customFormat="1" ht="7.5" customHeight="1" x14ac:dyDescent="0.3">
      <c r="B31" s="1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R31" s="20"/>
    </row>
    <row r="32" spans="2:18" s="6" customFormat="1" ht="15" customHeight="1" x14ac:dyDescent="0.3">
      <c r="B32" s="19"/>
      <c r="D32" s="24" t="s">
        <v>33</v>
      </c>
      <c r="E32" s="24" t="s">
        <v>34</v>
      </c>
      <c r="F32" s="83">
        <v>0.21</v>
      </c>
      <c r="G32" s="84" t="s">
        <v>35</v>
      </c>
      <c r="H32" s="225">
        <f>M30</f>
        <v>0</v>
      </c>
      <c r="I32" s="165"/>
      <c r="J32" s="165"/>
      <c r="M32" s="225">
        <f>H32*F32</f>
        <v>0</v>
      </c>
      <c r="N32" s="227"/>
      <c r="O32" s="227"/>
      <c r="P32" s="227"/>
      <c r="R32" s="20"/>
    </row>
    <row r="33" spans="2:18" s="6" customFormat="1" ht="15" customHeight="1" x14ac:dyDescent="0.3">
      <c r="B33" s="19"/>
      <c r="E33" s="24" t="s">
        <v>36</v>
      </c>
      <c r="F33" s="83">
        <v>0.15</v>
      </c>
      <c r="G33" s="84" t="s">
        <v>35</v>
      </c>
      <c r="H33" s="225">
        <v>0</v>
      </c>
      <c r="I33" s="165"/>
      <c r="J33" s="165"/>
      <c r="M33" s="225">
        <v>0</v>
      </c>
      <c r="N33" s="165"/>
      <c r="O33" s="165"/>
      <c r="P33" s="165"/>
      <c r="R33" s="20"/>
    </row>
    <row r="34" spans="2:18" s="6" customFormat="1" ht="15" hidden="1" customHeight="1" x14ac:dyDescent="0.3">
      <c r="B34" s="19"/>
      <c r="E34" s="24" t="s">
        <v>37</v>
      </c>
      <c r="F34" s="83">
        <v>0.21</v>
      </c>
      <c r="G34" s="84" t="s">
        <v>35</v>
      </c>
      <c r="H34" s="225">
        <f>ROUND((SUM($BG$93:$BG$94)+SUM($BG$112:$BG$146)),2)</f>
        <v>0</v>
      </c>
      <c r="I34" s="165"/>
      <c r="J34" s="165"/>
      <c r="M34" s="225">
        <v>0</v>
      </c>
      <c r="N34" s="165"/>
      <c r="O34" s="165"/>
      <c r="P34" s="165"/>
      <c r="R34" s="20"/>
    </row>
    <row r="35" spans="2:18" s="6" customFormat="1" ht="15" hidden="1" customHeight="1" x14ac:dyDescent="0.3">
      <c r="B35" s="19"/>
      <c r="E35" s="24" t="s">
        <v>38</v>
      </c>
      <c r="F35" s="83">
        <v>0.15</v>
      </c>
      <c r="G35" s="84" t="s">
        <v>35</v>
      </c>
      <c r="H35" s="225">
        <f>ROUND((SUM($BH$93:$BH$94)+SUM($BH$112:$BH$146)),2)</f>
        <v>0</v>
      </c>
      <c r="I35" s="165"/>
      <c r="J35" s="165"/>
      <c r="M35" s="225">
        <v>0</v>
      </c>
      <c r="N35" s="165"/>
      <c r="O35" s="165"/>
      <c r="P35" s="165"/>
      <c r="R35" s="20"/>
    </row>
    <row r="36" spans="2:18" s="6" customFormat="1" ht="15" hidden="1" customHeight="1" x14ac:dyDescent="0.3">
      <c r="B36" s="19"/>
      <c r="E36" s="24" t="s">
        <v>39</v>
      </c>
      <c r="F36" s="83">
        <v>0</v>
      </c>
      <c r="G36" s="84" t="s">
        <v>35</v>
      </c>
      <c r="H36" s="225">
        <f>ROUND((SUM($BI$93:$BI$94)+SUM($BI$112:$BI$146)),2)</f>
        <v>0</v>
      </c>
      <c r="I36" s="165"/>
      <c r="J36" s="165"/>
      <c r="M36" s="225">
        <v>0</v>
      </c>
      <c r="N36" s="165"/>
      <c r="O36" s="165"/>
      <c r="P36" s="165"/>
      <c r="R36" s="20"/>
    </row>
    <row r="37" spans="2:18" s="6" customFormat="1" ht="7.5" customHeight="1" x14ac:dyDescent="0.3">
      <c r="B37" s="19"/>
      <c r="R37" s="20"/>
    </row>
    <row r="38" spans="2:18" s="6" customFormat="1" ht="26.25" customHeight="1" x14ac:dyDescent="0.3">
      <c r="B38" s="19"/>
      <c r="C38" s="27"/>
      <c r="D38" s="28" t="s">
        <v>40</v>
      </c>
      <c r="E38" s="29"/>
      <c r="F38" s="29"/>
      <c r="G38" s="85" t="s">
        <v>41</v>
      </c>
      <c r="H38" s="30" t="s">
        <v>42</v>
      </c>
      <c r="I38" s="29"/>
      <c r="J38" s="29"/>
      <c r="K38" s="29"/>
      <c r="L38" s="184">
        <f>M32+M30</f>
        <v>0</v>
      </c>
      <c r="M38" s="169"/>
      <c r="N38" s="169"/>
      <c r="O38" s="169"/>
      <c r="P38" s="170"/>
      <c r="Q38" s="27"/>
      <c r="R38" s="20"/>
    </row>
    <row r="39" spans="2:18" s="6" customFormat="1" ht="15" customHeight="1" x14ac:dyDescent="0.3">
      <c r="B39" s="19"/>
      <c r="R39" s="20"/>
    </row>
    <row r="40" spans="2:18" s="6" customFormat="1" ht="15" customHeight="1" x14ac:dyDescent="0.3">
      <c r="B40" s="19"/>
      <c r="R40" s="20"/>
    </row>
    <row r="41" spans="2:18" ht="14.25" customHeight="1" x14ac:dyDescent="0.3">
      <c r="B41" s="10"/>
      <c r="R41" s="11"/>
    </row>
    <row r="42" spans="2:18" ht="14.25" customHeight="1" x14ac:dyDescent="0.3">
      <c r="B42" s="10"/>
      <c r="R42" s="11"/>
    </row>
    <row r="43" spans="2:18" ht="14.25" customHeight="1" x14ac:dyDescent="0.3">
      <c r="B43" s="10"/>
      <c r="R43" s="11"/>
    </row>
    <row r="44" spans="2:18" ht="14.25" customHeight="1" x14ac:dyDescent="0.3">
      <c r="B44" s="10"/>
      <c r="R44" s="11"/>
    </row>
    <row r="45" spans="2:18" ht="14.25" customHeight="1" x14ac:dyDescent="0.3">
      <c r="B45" s="10"/>
      <c r="R45" s="11"/>
    </row>
    <row r="46" spans="2:18" ht="14.25" customHeight="1" x14ac:dyDescent="0.3">
      <c r="B46" s="10"/>
      <c r="R46" s="11"/>
    </row>
    <row r="47" spans="2:18" ht="14.25" customHeight="1" x14ac:dyDescent="0.3">
      <c r="B47" s="10"/>
      <c r="R47" s="11"/>
    </row>
    <row r="48" spans="2:18" ht="14.25" customHeight="1" x14ac:dyDescent="0.3">
      <c r="B48" s="10"/>
      <c r="R48" s="11"/>
    </row>
    <row r="49" spans="2:18" ht="14.25" customHeight="1" x14ac:dyDescent="0.3">
      <c r="B49" s="10"/>
      <c r="R49" s="11"/>
    </row>
    <row r="50" spans="2:18" s="6" customFormat="1" ht="15.75" customHeight="1" x14ac:dyDescent="0.3">
      <c r="B50" s="19"/>
      <c r="D50" s="31" t="s">
        <v>43</v>
      </c>
      <c r="E50" s="32"/>
      <c r="F50" s="32"/>
      <c r="G50" s="32"/>
      <c r="H50" s="33"/>
      <c r="J50" s="31" t="s">
        <v>44</v>
      </c>
      <c r="K50" s="32"/>
      <c r="L50" s="32"/>
      <c r="M50" s="32"/>
      <c r="N50" s="32"/>
      <c r="O50" s="32"/>
      <c r="P50" s="33"/>
      <c r="R50" s="20"/>
    </row>
    <row r="51" spans="2:18" ht="14.25" customHeight="1" x14ac:dyDescent="0.3">
      <c r="B51" s="10"/>
      <c r="D51" s="34"/>
      <c r="H51" s="35"/>
      <c r="J51" s="34"/>
      <c r="P51" s="35"/>
      <c r="R51" s="11"/>
    </row>
    <row r="52" spans="2:18" ht="14.25" customHeight="1" x14ac:dyDescent="0.3">
      <c r="B52" s="10"/>
      <c r="D52" s="34"/>
      <c r="H52" s="35"/>
      <c r="J52" s="34"/>
      <c r="P52" s="35"/>
      <c r="R52" s="11"/>
    </row>
    <row r="53" spans="2:18" ht="14.25" customHeight="1" x14ac:dyDescent="0.3">
      <c r="B53" s="10"/>
      <c r="D53" s="34"/>
      <c r="H53" s="35"/>
      <c r="J53" s="34"/>
      <c r="P53" s="35"/>
      <c r="R53" s="11"/>
    </row>
    <row r="54" spans="2:18" ht="14.25" customHeight="1" x14ac:dyDescent="0.3">
      <c r="B54" s="10"/>
      <c r="D54" s="34"/>
      <c r="H54" s="35"/>
      <c r="J54" s="34"/>
      <c r="P54" s="35"/>
      <c r="R54" s="11"/>
    </row>
    <row r="55" spans="2:18" ht="14.25" customHeight="1" x14ac:dyDescent="0.3">
      <c r="B55" s="10"/>
      <c r="D55" s="34"/>
      <c r="H55" s="35"/>
      <c r="J55" s="34"/>
      <c r="P55" s="35"/>
      <c r="R55" s="11"/>
    </row>
    <row r="56" spans="2:18" ht="14.25" customHeight="1" x14ac:dyDescent="0.3">
      <c r="B56" s="10"/>
      <c r="D56" s="34"/>
      <c r="H56" s="35"/>
      <c r="J56" s="34"/>
      <c r="P56" s="35"/>
      <c r="R56" s="11"/>
    </row>
    <row r="57" spans="2:18" ht="14.25" customHeight="1" x14ac:dyDescent="0.3">
      <c r="B57" s="10"/>
      <c r="D57" s="34"/>
      <c r="H57" s="35"/>
      <c r="J57" s="34"/>
      <c r="P57" s="35"/>
      <c r="R57" s="11"/>
    </row>
    <row r="58" spans="2:18" ht="14.25" customHeight="1" x14ac:dyDescent="0.3">
      <c r="B58" s="10"/>
      <c r="D58" s="34"/>
      <c r="H58" s="35"/>
      <c r="J58" s="34"/>
      <c r="P58" s="35"/>
      <c r="R58" s="11"/>
    </row>
    <row r="59" spans="2:18" s="6" customFormat="1" ht="15.75" customHeight="1" x14ac:dyDescent="0.3">
      <c r="B59" s="19"/>
      <c r="D59" s="36" t="s">
        <v>45</v>
      </c>
      <c r="E59" s="37"/>
      <c r="F59" s="37"/>
      <c r="G59" s="38" t="s">
        <v>46</v>
      </c>
      <c r="H59" s="39"/>
      <c r="J59" s="36" t="s">
        <v>45</v>
      </c>
      <c r="K59" s="37"/>
      <c r="L59" s="37"/>
      <c r="M59" s="37"/>
      <c r="N59" s="38" t="s">
        <v>46</v>
      </c>
      <c r="O59" s="37"/>
      <c r="P59" s="39"/>
      <c r="R59" s="20"/>
    </row>
    <row r="60" spans="2:18" ht="14.25" customHeight="1" x14ac:dyDescent="0.3">
      <c r="B60" s="10"/>
      <c r="R60" s="11"/>
    </row>
    <row r="61" spans="2:18" s="6" customFormat="1" ht="15.75" customHeight="1" x14ac:dyDescent="0.3">
      <c r="B61" s="19"/>
      <c r="D61" s="31" t="s">
        <v>47</v>
      </c>
      <c r="E61" s="32"/>
      <c r="F61" s="32"/>
      <c r="G61" s="32"/>
      <c r="H61" s="33"/>
      <c r="J61" s="31" t="s">
        <v>48</v>
      </c>
      <c r="K61" s="32"/>
      <c r="L61" s="32"/>
      <c r="M61" s="32"/>
      <c r="N61" s="32"/>
      <c r="O61" s="32"/>
      <c r="P61" s="33"/>
      <c r="R61" s="20"/>
    </row>
    <row r="62" spans="2:18" ht="14.25" customHeight="1" x14ac:dyDescent="0.3">
      <c r="B62" s="10"/>
      <c r="D62" s="34"/>
      <c r="H62" s="35"/>
      <c r="J62" s="34"/>
      <c r="P62" s="35"/>
      <c r="R62" s="11"/>
    </row>
    <row r="63" spans="2:18" ht="14.25" customHeight="1" x14ac:dyDescent="0.3">
      <c r="B63" s="10"/>
      <c r="D63" s="34"/>
      <c r="H63" s="35"/>
      <c r="J63" s="34"/>
      <c r="P63" s="35"/>
      <c r="R63" s="11"/>
    </row>
    <row r="64" spans="2:18" ht="14.25" customHeight="1" x14ac:dyDescent="0.3">
      <c r="B64" s="10"/>
      <c r="D64" s="34"/>
      <c r="H64" s="35"/>
      <c r="J64" s="34"/>
      <c r="P64" s="35"/>
      <c r="R64" s="11"/>
    </row>
    <row r="65" spans="2:18" ht="14.25" customHeight="1" x14ac:dyDescent="0.3">
      <c r="B65" s="10"/>
      <c r="D65" s="34"/>
      <c r="H65" s="35"/>
      <c r="J65" s="34"/>
      <c r="P65" s="35"/>
      <c r="R65" s="11"/>
    </row>
    <row r="66" spans="2:18" ht="14.25" customHeight="1" x14ac:dyDescent="0.3">
      <c r="B66" s="10"/>
      <c r="D66" s="34"/>
      <c r="H66" s="35"/>
      <c r="J66" s="34"/>
      <c r="P66" s="35"/>
      <c r="R66" s="11"/>
    </row>
    <row r="67" spans="2:18" ht="14.25" customHeight="1" x14ac:dyDescent="0.3">
      <c r="B67" s="10"/>
      <c r="D67" s="34"/>
      <c r="H67" s="35"/>
      <c r="J67" s="34"/>
      <c r="P67" s="35"/>
      <c r="R67" s="11"/>
    </row>
    <row r="68" spans="2:18" ht="14.25" customHeight="1" x14ac:dyDescent="0.3">
      <c r="B68" s="10"/>
      <c r="D68" s="34"/>
      <c r="H68" s="35"/>
      <c r="J68" s="34"/>
      <c r="P68" s="35"/>
      <c r="R68" s="11"/>
    </row>
    <row r="69" spans="2:18" ht="14.25" customHeight="1" x14ac:dyDescent="0.3">
      <c r="B69" s="10"/>
      <c r="D69" s="34"/>
      <c r="H69" s="35"/>
      <c r="J69" s="34"/>
      <c r="P69" s="35"/>
      <c r="R69" s="11"/>
    </row>
    <row r="70" spans="2:18" s="6" customFormat="1" ht="15.75" customHeight="1" x14ac:dyDescent="0.3">
      <c r="B70" s="19"/>
      <c r="D70" s="36" t="s">
        <v>45</v>
      </c>
      <c r="E70" s="37"/>
      <c r="F70" s="37"/>
      <c r="G70" s="38" t="s">
        <v>46</v>
      </c>
      <c r="H70" s="39"/>
      <c r="J70" s="36" t="s">
        <v>45</v>
      </c>
      <c r="K70" s="37"/>
      <c r="L70" s="37"/>
      <c r="M70" s="37"/>
      <c r="N70" s="38" t="s">
        <v>46</v>
      </c>
      <c r="O70" s="37"/>
      <c r="P70" s="39"/>
      <c r="R70" s="20"/>
    </row>
    <row r="71" spans="2:18" s="6" customFormat="1" ht="1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6" customFormat="1" ht="7.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6" customFormat="1" ht="37.5" customHeight="1" x14ac:dyDescent="0.3">
      <c r="B76" s="19"/>
      <c r="C76" s="171" t="s">
        <v>100</v>
      </c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20"/>
    </row>
    <row r="77" spans="2:18" s="6" customFormat="1" ht="7.5" customHeight="1" x14ac:dyDescent="0.3">
      <c r="B77" s="19"/>
      <c r="R77" s="20"/>
    </row>
    <row r="78" spans="2:18" s="6" customFormat="1" ht="30.75" customHeight="1" x14ac:dyDescent="0.3">
      <c r="B78" s="19"/>
      <c r="C78" s="16" t="s">
        <v>14</v>
      </c>
      <c r="F78" s="220" t="str">
        <f>$F$6</f>
        <v xml:space="preserve">MŠ Spojenců 2170/44 - Rozvody ZTI II. Etapa I. část - třídní pavilon </v>
      </c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R78" s="20"/>
    </row>
    <row r="79" spans="2:18" s="6" customFormat="1" ht="37.5" customHeight="1" x14ac:dyDescent="0.3">
      <c r="B79" s="19"/>
      <c r="C79" s="48" t="s">
        <v>96</v>
      </c>
      <c r="F79" s="172" t="str">
        <f>$F$7</f>
        <v>01.6 - SO 01.6 Elektroinstalace</v>
      </c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R79" s="20"/>
    </row>
    <row r="80" spans="2:18" s="6" customFormat="1" ht="7.5" customHeight="1" x14ac:dyDescent="0.3">
      <c r="B80" s="19"/>
      <c r="R80" s="20"/>
    </row>
    <row r="81" spans="2:47" s="6" customFormat="1" ht="18.75" customHeight="1" x14ac:dyDescent="0.3">
      <c r="B81" s="19"/>
      <c r="C81" s="16" t="s">
        <v>19</v>
      </c>
      <c r="F81" s="14" t="str">
        <f>$F$9</f>
        <v xml:space="preserve"> </v>
      </c>
      <c r="K81" s="16" t="s">
        <v>21</v>
      </c>
      <c r="M81" s="216" t="str">
        <f>IF($O$9="","",$O$9)</f>
        <v/>
      </c>
      <c r="N81" s="165"/>
      <c r="O81" s="165"/>
      <c r="P81" s="165"/>
      <c r="R81" s="20"/>
    </row>
    <row r="82" spans="2:47" s="6" customFormat="1" ht="7.5" customHeight="1" x14ac:dyDescent="0.3">
      <c r="B82" s="19"/>
      <c r="R82" s="20"/>
    </row>
    <row r="83" spans="2:47" s="6" customFormat="1" ht="15.75" customHeight="1" x14ac:dyDescent="0.3">
      <c r="B83" s="19"/>
      <c r="C83" s="16" t="s">
        <v>22</v>
      </c>
      <c r="F83" s="14" t="str">
        <f>$E$12</f>
        <v xml:space="preserve"> </v>
      </c>
      <c r="K83" s="16" t="s">
        <v>26</v>
      </c>
      <c r="M83" s="176" t="str">
        <f>$E$18</f>
        <v xml:space="preserve"> </v>
      </c>
      <c r="N83" s="165"/>
      <c r="O83" s="165"/>
      <c r="P83" s="165"/>
      <c r="Q83" s="165"/>
      <c r="R83" s="20"/>
    </row>
    <row r="84" spans="2:47" s="6" customFormat="1" ht="15" customHeight="1" x14ac:dyDescent="0.3">
      <c r="B84" s="19"/>
      <c r="C84" s="16" t="s">
        <v>25</v>
      </c>
      <c r="F84" s="14" t="str">
        <f>IF($E$15="","",$E$15)</f>
        <v xml:space="preserve"> </v>
      </c>
      <c r="K84" s="16" t="s">
        <v>28</v>
      </c>
      <c r="M84" s="176" t="str">
        <f>$E$21</f>
        <v xml:space="preserve"> </v>
      </c>
      <c r="N84" s="165"/>
      <c r="O84" s="165"/>
      <c r="P84" s="165"/>
      <c r="Q84" s="165"/>
      <c r="R84" s="20"/>
    </row>
    <row r="85" spans="2:47" s="6" customFormat="1" ht="11.25" customHeight="1" x14ac:dyDescent="0.3">
      <c r="B85" s="19"/>
      <c r="R85" s="20"/>
    </row>
    <row r="86" spans="2:47" s="6" customFormat="1" ht="30" customHeight="1" x14ac:dyDescent="0.3">
      <c r="B86" s="19"/>
      <c r="C86" s="224" t="s">
        <v>101</v>
      </c>
      <c r="D86" s="160"/>
      <c r="E86" s="160"/>
      <c r="F86" s="160"/>
      <c r="G86" s="160"/>
      <c r="H86" s="27"/>
      <c r="I86" s="27"/>
      <c r="J86" s="27"/>
      <c r="K86" s="27"/>
      <c r="L86" s="27"/>
      <c r="M86" s="27"/>
      <c r="N86" s="224" t="s">
        <v>102</v>
      </c>
      <c r="O86" s="165"/>
      <c r="P86" s="165"/>
      <c r="Q86" s="165"/>
      <c r="R86" s="20"/>
    </row>
    <row r="87" spans="2:47" s="6" customFormat="1" ht="11.25" customHeight="1" x14ac:dyDescent="0.3">
      <c r="B87" s="19"/>
      <c r="R87" s="20"/>
    </row>
    <row r="88" spans="2:47" s="6" customFormat="1" ht="30" customHeight="1" x14ac:dyDescent="0.3">
      <c r="B88" s="19"/>
      <c r="C88" s="59" t="s">
        <v>103</v>
      </c>
      <c r="N88" s="163">
        <f>N112</f>
        <v>0</v>
      </c>
      <c r="O88" s="165"/>
      <c r="P88" s="165"/>
      <c r="Q88" s="165"/>
      <c r="R88" s="20"/>
      <c r="AU88" s="6" t="s">
        <v>104</v>
      </c>
    </row>
    <row r="89" spans="2:47" s="64" customFormat="1" ht="25.5" customHeight="1" x14ac:dyDescent="0.3">
      <c r="B89" s="86"/>
      <c r="D89" s="87" t="s">
        <v>686</v>
      </c>
      <c r="N89" s="223">
        <f>N113</f>
        <v>0</v>
      </c>
      <c r="O89" s="222"/>
      <c r="P89" s="222"/>
      <c r="Q89" s="222"/>
      <c r="R89" s="88"/>
    </row>
    <row r="90" spans="2:47" s="64" customFormat="1" ht="25.5" customHeight="1" x14ac:dyDescent="0.3">
      <c r="B90" s="86"/>
      <c r="D90" s="87" t="s">
        <v>687</v>
      </c>
      <c r="N90" s="223">
        <f>N132</f>
        <v>0</v>
      </c>
      <c r="O90" s="222"/>
      <c r="P90" s="222"/>
      <c r="Q90" s="222"/>
      <c r="R90" s="88"/>
    </row>
    <row r="91" spans="2:47" s="64" customFormat="1" ht="25.5" customHeight="1" x14ac:dyDescent="0.3">
      <c r="B91" s="86"/>
      <c r="D91" s="87" t="s">
        <v>578</v>
      </c>
      <c r="N91" s="223">
        <f>N142</f>
        <v>0</v>
      </c>
      <c r="O91" s="222"/>
      <c r="P91" s="222"/>
      <c r="Q91" s="222"/>
      <c r="R91" s="88"/>
    </row>
    <row r="92" spans="2:47" s="6" customFormat="1" ht="22.5" customHeight="1" x14ac:dyDescent="0.3">
      <c r="B92" s="19"/>
      <c r="R92" s="20"/>
    </row>
    <row r="93" spans="2:47" s="6" customFormat="1" ht="30" customHeight="1" x14ac:dyDescent="0.3">
      <c r="B93" s="19"/>
      <c r="C93" s="59" t="s">
        <v>124</v>
      </c>
      <c r="N93" s="163">
        <v>0</v>
      </c>
      <c r="O93" s="165"/>
      <c r="P93" s="165"/>
      <c r="Q93" s="165"/>
      <c r="R93" s="20"/>
      <c r="T93" s="92"/>
      <c r="U93" s="93" t="s">
        <v>33</v>
      </c>
    </row>
    <row r="94" spans="2:47" s="6" customFormat="1" ht="18.75" customHeight="1" x14ac:dyDescent="0.3">
      <c r="B94" s="19"/>
      <c r="R94" s="20"/>
    </row>
    <row r="95" spans="2:47" s="6" customFormat="1" ht="30" customHeight="1" x14ac:dyDescent="0.3">
      <c r="B95" s="19"/>
      <c r="C95" s="77" t="s">
        <v>92</v>
      </c>
      <c r="D95" s="27"/>
      <c r="E95" s="27"/>
      <c r="F95" s="27"/>
      <c r="G95" s="27"/>
      <c r="H95" s="27"/>
      <c r="I95" s="27"/>
      <c r="J95" s="27"/>
      <c r="K95" s="27"/>
      <c r="L95" s="159">
        <f>N88+N93</f>
        <v>0</v>
      </c>
      <c r="M95" s="160"/>
      <c r="N95" s="160"/>
      <c r="O95" s="160"/>
      <c r="P95" s="160"/>
      <c r="Q95" s="160"/>
      <c r="R95" s="20"/>
    </row>
    <row r="96" spans="2:47" s="6" customFormat="1" ht="7.5" customHeight="1" x14ac:dyDescent="0.3">
      <c r="B96" s="40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2"/>
    </row>
    <row r="100" spans="2:63" s="6" customFormat="1" ht="7.5" customHeight="1" x14ac:dyDescent="0.3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5"/>
    </row>
    <row r="101" spans="2:63" s="6" customFormat="1" ht="37.5" customHeight="1" x14ac:dyDescent="0.3">
      <c r="B101" s="19"/>
      <c r="C101" s="171" t="s">
        <v>125</v>
      </c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20"/>
    </row>
    <row r="102" spans="2:63" s="6" customFormat="1" ht="7.5" customHeight="1" x14ac:dyDescent="0.3">
      <c r="B102" s="19"/>
      <c r="R102" s="20"/>
    </row>
    <row r="103" spans="2:63" s="6" customFormat="1" ht="30.75" customHeight="1" x14ac:dyDescent="0.3">
      <c r="B103" s="19"/>
      <c r="C103" s="16" t="s">
        <v>14</v>
      </c>
      <c r="F103" s="220" t="str">
        <f>$F$6</f>
        <v xml:space="preserve">MŠ Spojenců 2170/44 - Rozvody ZTI II. Etapa I. část - třídní pavilon </v>
      </c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R103" s="20"/>
    </row>
    <row r="104" spans="2:63" s="6" customFormat="1" ht="37.5" customHeight="1" x14ac:dyDescent="0.3">
      <c r="B104" s="19"/>
      <c r="C104" s="48" t="s">
        <v>96</v>
      </c>
      <c r="F104" s="172" t="str">
        <f>$F$7</f>
        <v>01.6 - SO 01.6 Elektroinstalace</v>
      </c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R104" s="20"/>
    </row>
    <row r="105" spans="2:63" s="6" customFormat="1" ht="7.5" customHeight="1" x14ac:dyDescent="0.3">
      <c r="B105" s="19"/>
      <c r="R105" s="20"/>
    </row>
    <row r="106" spans="2:63" s="6" customFormat="1" ht="18.75" customHeight="1" x14ac:dyDescent="0.3">
      <c r="B106" s="19"/>
      <c r="C106" s="16" t="s">
        <v>19</v>
      </c>
      <c r="F106" s="14" t="str">
        <f>$F$9</f>
        <v xml:space="preserve"> </v>
      </c>
      <c r="K106" s="16" t="s">
        <v>21</v>
      </c>
      <c r="M106" s="216" t="str">
        <f>IF($O$9="","",$O$9)</f>
        <v/>
      </c>
      <c r="N106" s="165"/>
      <c r="O106" s="165"/>
      <c r="P106" s="165"/>
      <c r="R106" s="20"/>
    </row>
    <row r="107" spans="2:63" s="6" customFormat="1" ht="7.5" customHeight="1" x14ac:dyDescent="0.3">
      <c r="B107" s="19"/>
      <c r="R107" s="20"/>
    </row>
    <row r="108" spans="2:63" s="6" customFormat="1" ht="15.75" customHeight="1" x14ac:dyDescent="0.3">
      <c r="B108" s="19"/>
      <c r="C108" s="16" t="s">
        <v>22</v>
      </c>
      <c r="F108" s="14" t="str">
        <f>$E$12</f>
        <v xml:space="preserve"> </v>
      </c>
      <c r="K108" s="16" t="s">
        <v>26</v>
      </c>
      <c r="M108" s="176" t="str">
        <f>$E$18</f>
        <v xml:space="preserve"> </v>
      </c>
      <c r="N108" s="165"/>
      <c r="O108" s="165"/>
      <c r="P108" s="165"/>
      <c r="Q108" s="165"/>
      <c r="R108" s="20"/>
    </row>
    <row r="109" spans="2:63" s="6" customFormat="1" ht="15" customHeight="1" x14ac:dyDescent="0.3">
      <c r="B109" s="19"/>
      <c r="C109" s="16" t="s">
        <v>25</v>
      </c>
      <c r="F109" s="14" t="str">
        <f>IF($E$15="","",$E$15)</f>
        <v xml:space="preserve"> </v>
      </c>
      <c r="K109" s="16" t="s">
        <v>28</v>
      </c>
      <c r="M109" s="176" t="str">
        <f>$E$21</f>
        <v xml:space="preserve"> </v>
      </c>
      <c r="N109" s="165"/>
      <c r="O109" s="165"/>
      <c r="P109" s="165"/>
      <c r="Q109" s="165"/>
      <c r="R109" s="20"/>
    </row>
    <row r="110" spans="2:63" s="6" customFormat="1" ht="11.25" customHeight="1" x14ac:dyDescent="0.3">
      <c r="B110" s="19"/>
      <c r="R110" s="20"/>
    </row>
    <row r="111" spans="2:63" s="94" customFormat="1" ht="30" customHeight="1" x14ac:dyDescent="0.3">
      <c r="B111" s="95"/>
      <c r="C111" s="96" t="s">
        <v>126</v>
      </c>
      <c r="D111" s="97" t="s">
        <v>127</v>
      </c>
      <c r="E111" s="97" t="s">
        <v>51</v>
      </c>
      <c r="F111" s="217" t="s">
        <v>128</v>
      </c>
      <c r="G111" s="218"/>
      <c r="H111" s="218"/>
      <c r="I111" s="218"/>
      <c r="J111" s="97" t="s">
        <v>129</v>
      </c>
      <c r="K111" s="97" t="s">
        <v>130</v>
      </c>
      <c r="L111" s="217" t="s">
        <v>131</v>
      </c>
      <c r="M111" s="218"/>
      <c r="N111" s="217" t="s">
        <v>132</v>
      </c>
      <c r="O111" s="218"/>
      <c r="P111" s="218"/>
      <c r="Q111" s="219"/>
      <c r="R111" s="98"/>
      <c r="T111" s="54" t="s">
        <v>133</v>
      </c>
      <c r="U111" s="55" t="s">
        <v>33</v>
      </c>
      <c r="V111" s="55" t="s">
        <v>134</v>
      </c>
      <c r="W111" s="55" t="s">
        <v>135</v>
      </c>
      <c r="X111" s="55" t="s">
        <v>136</v>
      </c>
      <c r="Y111" s="55" t="s">
        <v>137</v>
      </c>
      <c r="Z111" s="55" t="s">
        <v>138</v>
      </c>
      <c r="AA111" s="56" t="s">
        <v>139</v>
      </c>
    </row>
    <row r="112" spans="2:63" s="6" customFormat="1" ht="30" customHeight="1" x14ac:dyDescent="0.35">
      <c r="B112" s="19"/>
      <c r="C112" s="59" t="s">
        <v>98</v>
      </c>
      <c r="N112" s="208">
        <f>N113+N132+N142</f>
        <v>0</v>
      </c>
      <c r="O112" s="165"/>
      <c r="P112" s="165"/>
      <c r="Q112" s="165"/>
      <c r="R112" s="20"/>
      <c r="T112" s="58"/>
      <c r="U112" s="32"/>
      <c r="V112" s="32"/>
      <c r="W112" s="99">
        <f>$W$113+$W$132+$W$142</f>
        <v>0</v>
      </c>
      <c r="X112" s="32"/>
      <c r="Y112" s="99">
        <f>$Y$113+$Y$132+$Y$142</f>
        <v>0</v>
      </c>
      <c r="Z112" s="32"/>
      <c r="AA112" s="100">
        <f>$AA$113+$AA$132+$AA$142</f>
        <v>0</v>
      </c>
      <c r="AT112" s="6" t="s">
        <v>68</v>
      </c>
      <c r="AU112" s="6" t="s">
        <v>104</v>
      </c>
      <c r="BK112" s="101">
        <f>$BK$113+$BK$132+$BK$142</f>
        <v>0</v>
      </c>
    </row>
    <row r="113" spans="2:64" s="102" customFormat="1" ht="37.5" customHeight="1" x14ac:dyDescent="0.35">
      <c r="B113" s="103"/>
      <c r="D113" s="104" t="s">
        <v>686</v>
      </c>
      <c r="E113" s="104"/>
      <c r="F113" s="104"/>
      <c r="G113" s="104"/>
      <c r="H113" s="104"/>
      <c r="I113" s="104"/>
      <c r="J113" s="104"/>
      <c r="K113" s="104"/>
      <c r="L113" s="104"/>
      <c r="M113" s="104"/>
      <c r="N113" s="209">
        <f>SUM(N114:Q131)</f>
        <v>0</v>
      </c>
      <c r="O113" s="202"/>
      <c r="P113" s="202"/>
      <c r="Q113" s="202"/>
      <c r="R113" s="106"/>
      <c r="T113" s="107"/>
      <c r="W113" s="108">
        <f>SUM($W$114:$W$131)</f>
        <v>0</v>
      </c>
      <c r="Y113" s="108">
        <f>SUM($Y$114:$Y$131)</f>
        <v>0</v>
      </c>
      <c r="AA113" s="109">
        <f>SUM($AA$114:$AA$131)</f>
        <v>0</v>
      </c>
      <c r="AR113" s="105" t="s">
        <v>94</v>
      </c>
      <c r="AT113" s="105" t="s">
        <v>68</v>
      </c>
      <c r="AU113" s="105" t="s">
        <v>69</v>
      </c>
      <c r="AY113" s="105" t="s">
        <v>140</v>
      </c>
      <c r="BK113" s="110">
        <f>SUM($BK$114:$BK$131)</f>
        <v>0</v>
      </c>
    </row>
    <row r="114" spans="2:64" s="6" customFormat="1" ht="15.75" customHeight="1" x14ac:dyDescent="0.3">
      <c r="B114" s="19"/>
      <c r="C114" s="154" t="s">
        <v>18</v>
      </c>
      <c r="D114" s="112" t="s">
        <v>141</v>
      </c>
      <c r="E114" s="113" t="s">
        <v>688</v>
      </c>
      <c r="F114" s="197" t="s">
        <v>689</v>
      </c>
      <c r="G114" s="196"/>
      <c r="H114" s="196"/>
      <c r="I114" s="196"/>
      <c r="J114" s="114" t="s">
        <v>177</v>
      </c>
      <c r="K114" s="115">
        <v>16</v>
      </c>
      <c r="L114" s="195"/>
      <c r="M114" s="196"/>
      <c r="N114" s="195">
        <f>ROUND($L$114*$K$114,2)</f>
        <v>0</v>
      </c>
      <c r="O114" s="196"/>
      <c r="P114" s="196"/>
      <c r="Q114" s="196"/>
      <c r="R114" s="20"/>
      <c r="T114" s="116"/>
      <c r="U114" s="25" t="s">
        <v>34</v>
      </c>
      <c r="V114" s="117">
        <v>0</v>
      </c>
      <c r="W114" s="117">
        <f>$V$114*$K$114</f>
        <v>0</v>
      </c>
      <c r="X114" s="117">
        <v>0</v>
      </c>
      <c r="Y114" s="117">
        <f>$X$114*$K$114</f>
        <v>0</v>
      </c>
      <c r="Z114" s="117">
        <v>0</v>
      </c>
      <c r="AA114" s="118">
        <f>$Z$114*$K$114</f>
        <v>0</v>
      </c>
      <c r="AR114" s="6" t="s">
        <v>190</v>
      </c>
      <c r="AT114" s="6" t="s">
        <v>141</v>
      </c>
      <c r="AU114" s="6" t="s">
        <v>18</v>
      </c>
      <c r="AY114" s="6" t="s">
        <v>140</v>
      </c>
      <c r="BE114" s="119">
        <f>IF($U$114="základní",$N$114,0)</f>
        <v>0</v>
      </c>
      <c r="BF114" s="119">
        <f>IF($U$114="snížená",$N$114,0)</f>
        <v>0</v>
      </c>
      <c r="BG114" s="119">
        <f>IF($U$114="zákl. přenesená",$N$114,0)</f>
        <v>0</v>
      </c>
      <c r="BH114" s="119">
        <f>IF($U$114="sníž. přenesená",$N$114,0)</f>
        <v>0</v>
      </c>
      <c r="BI114" s="119">
        <f>IF($U$114="nulová",$N$114,0)</f>
        <v>0</v>
      </c>
      <c r="BJ114" s="6" t="s">
        <v>18</v>
      </c>
      <c r="BK114" s="119">
        <f>ROUND($L$114*$K$114,2)</f>
        <v>0</v>
      </c>
      <c r="BL114" s="6" t="s">
        <v>190</v>
      </c>
    </row>
    <row r="115" spans="2:64" s="6" customFormat="1" ht="15.75" customHeight="1" x14ac:dyDescent="0.3">
      <c r="B115" s="19"/>
      <c r="C115" s="154" t="s">
        <v>94</v>
      </c>
      <c r="D115" s="112" t="s">
        <v>141</v>
      </c>
      <c r="E115" s="113" t="s">
        <v>690</v>
      </c>
      <c r="F115" s="197" t="s">
        <v>691</v>
      </c>
      <c r="G115" s="196"/>
      <c r="H115" s="196"/>
      <c r="I115" s="196"/>
      <c r="J115" s="114" t="s">
        <v>177</v>
      </c>
      <c r="K115" s="115">
        <v>6</v>
      </c>
      <c r="L115" s="195"/>
      <c r="M115" s="196"/>
      <c r="N115" s="195">
        <f>ROUND($L$115*$K$115,2)</f>
        <v>0</v>
      </c>
      <c r="O115" s="196"/>
      <c r="P115" s="196"/>
      <c r="Q115" s="196"/>
      <c r="R115" s="20"/>
      <c r="T115" s="116"/>
      <c r="U115" s="25" t="s">
        <v>34</v>
      </c>
      <c r="V115" s="117">
        <v>0</v>
      </c>
      <c r="W115" s="117">
        <f>$V$115*$K$115</f>
        <v>0</v>
      </c>
      <c r="X115" s="117">
        <v>0</v>
      </c>
      <c r="Y115" s="117">
        <f>$X$115*$K$115</f>
        <v>0</v>
      </c>
      <c r="Z115" s="117">
        <v>0</v>
      </c>
      <c r="AA115" s="118">
        <f>$Z$115*$K$115</f>
        <v>0</v>
      </c>
      <c r="AR115" s="6" t="s">
        <v>190</v>
      </c>
      <c r="AT115" s="6" t="s">
        <v>141</v>
      </c>
      <c r="AU115" s="6" t="s">
        <v>18</v>
      </c>
      <c r="AY115" s="6" t="s">
        <v>140</v>
      </c>
      <c r="BE115" s="119">
        <f>IF($U$115="základní",$N$115,0)</f>
        <v>0</v>
      </c>
      <c r="BF115" s="119">
        <f>IF($U$115="snížená",$N$115,0)</f>
        <v>0</v>
      </c>
      <c r="BG115" s="119">
        <f>IF($U$115="zákl. přenesená",$N$115,0)</f>
        <v>0</v>
      </c>
      <c r="BH115" s="119">
        <f>IF($U$115="sníž. přenesená",$N$115,0)</f>
        <v>0</v>
      </c>
      <c r="BI115" s="119">
        <f>IF($U$115="nulová",$N$115,0)</f>
        <v>0</v>
      </c>
      <c r="BJ115" s="6" t="s">
        <v>18</v>
      </c>
      <c r="BK115" s="119">
        <f>ROUND($L$115*$K$115,2)</f>
        <v>0</v>
      </c>
      <c r="BL115" s="6" t="s">
        <v>190</v>
      </c>
    </row>
    <row r="116" spans="2:64" s="6" customFormat="1" ht="15.75" customHeight="1" x14ac:dyDescent="0.3">
      <c r="B116" s="19"/>
      <c r="C116" s="154" t="s">
        <v>153</v>
      </c>
      <c r="D116" s="112" t="s">
        <v>141</v>
      </c>
      <c r="E116" s="113" t="s">
        <v>692</v>
      </c>
      <c r="F116" s="197" t="s">
        <v>693</v>
      </c>
      <c r="G116" s="196"/>
      <c r="H116" s="196"/>
      <c r="I116" s="196"/>
      <c r="J116" s="114" t="s">
        <v>177</v>
      </c>
      <c r="K116" s="115">
        <v>7</v>
      </c>
      <c r="L116" s="195"/>
      <c r="M116" s="196"/>
      <c r="N116" s="195">
        <f>ROUND($L$116*$K$116,2)</f>
        <v>0</v>
      </c>
      <c r="O116" s="196"/>
      <c r="P116" s="196"/>
      <c r="Q116" s="196"/>
      <c r="R116" s="20"/>
      <c r="T116" s="116"/>
      <c r="U116" s="25" t="s">
        <v>34</v>
      </c>
      <c r="V116" s="117">
        <v>0</v>
      </c>
      <c r="W116" s="117">
        <f>$V$116*$K$116</f>
        <v>0</v>
      </c>
      <c r="X116" s="117">
        <v>0</v>
      </c>
      <c r="Y116" s="117">
        <f>$X$116*$K$116</f>
        <v>0</v>
      </c>
      <c r="Z116" s="117">
        <v>0</v>
      </c>
      <c r="AA116" s="118">
        <f>$Z$116*$K$116</f>
        <v>0</v>
      </c>
      <c r="AR116" s="6" t="s">
        <v>190</v>
      </c>
      <c r="AT116" s="6" t="s">
        <v>141</v>
      </c>
      <c r="AU116" s="6" t="s">
        <v>18</v>
      </c>
      <c r="AY116" s="6" t="s">
        <v>140</v>
      </c>
      <c r="BE116" s="119">
        <f>IF($U$116="základní",$N$116,0)</f>
        <v>0</v>
      </c>
      <c r="BF116" s="119">
        <f>IF($U$116="snížená",$N$116,0)</f>
        <v>0</v>
      </c>
      <c r="BG116" s="119">
        <f>IF($U$116="zákl. přenesená",$N$116,0)</f>
        <v>0</v>
      </c>
      <c r="BH116" s="119">
        <f>IF($U$116="sníž. přenesená",$N$116,0)</f>
        <v>0</v>
      </c>
      <c r="BI116" s="119">
        <f>IF($U$116="nulová",$N$116,0)</f>
        <v>0</v>
      </c>
      <c r="BJ116" s="6" t="s">
        <v>18</v>
      </c>
      <c r="BK116" s="119">
        <f>ROUND($L$116*$K$116,2)</f>
        <v>0</v>
      </c>
      <c r="BL116" s="6" t="s">
        <v>190</v>
      </c>
    </row>
    <row r="117" spans="2:64" s="6" customFormat="1" ht="27" customHeight="1" x14ac:dyDescent="0.3">
      <c r="B117" s="19"/>
      <c r="C117" s="154" t="s">
        <v>145</v>
      </c>
      <c r="D117" s="112" t="s">
        <v>141</v>
      </c>
      <c r="E117" s="113" t="s">
        <v>694</v>
      </c>
      <c r="F117" s="197" t="s">
        <v>695</v>
      </c>
      <c r="G117" s="196"/>
      <c r="H117" s="196"/>
      <c r="I117" s="196"/>
      <c r="J117" s="114" t="s">
        <v>177</v>
      </c>
      <c r="K117" s="115">
        <v>6</v>
      </c>
      <c r="L117" s="195"/>
      <c r="M117" s="196"/>
      <c r="N117" s="195">
        <f>ROUND($L$117*$K$117,2)</f>
        <v>0</v>
      </c>
      <c r="O117" s="196"/>
      <c r="P117" s="196"/>
      <c r="Q117" s="196"/>
      <c r="R117" s="20"/>
      <c r="T117" s="116"/>
      <c r="U117" s="25" t="s">
        <v>34</v>
      </c>
      <c r="V117" s="117">
        <v>0</v>
      </c>
      <c r="W117" s="117">
        <f>$V$117*$K$117</f>
        <v>0</v>
      </c>
      <c r="X117" s="117">
        <v>0</v>
      </c>
      <c r="Y117" s="117">
        <f>$X$117*$K$117</f>
        <v>0</v>
      </c>
      <c r="Z117" s="117">
        <v>0</v>
      </c>
      <c r="AA117" s="118">
        <f>$Z$117*$K$117</f>
        <v>0</v>
      </c>
      <c r="AR117" s="6" t="s">
        <v>190</v>
      </c>
      <c r="AT117" s="6" t="s">
        <v>141</v>
      </c>
      <c r="AU117" s="6" t="s">
        <v>18</v>
      </c>
      <c r="AY117" s="6" t="s">
        <v>140</v>
      </c>
      <c r="BE117" s="119">
        <f>IF($U$117="základní",$N$117,0)</f>
        <v>0</v>
      </c>
      <c r="BF117" s="119">
        <f>IF($U$117="snížená",$N$117,0)</f>
        <v>0</v>
      </c>
      <c r="BG117" s="119">
        <f>IF($U$117="zákl. přenesená",$N$117,0)</f>
        <v>0</v>
      </c>
      <c r="BH117" s="119">
        <f>IF($U$117="sníž. přenesená",$N$117,0)</f>
        <v>0</v>
      </c>
      <c r="BI117" s="119">
        <f>IF($U$117="nulová",$N$117,0)</f>
        <v>0</v>
      </c>
      <c r="BJ117" s="6" t="s">
        <v>18</v>
      </c>
      <c r="BK117" s="119">
        <f>ROUND($L$117*$K$117,2)</f>
        <v>0</v>
      </c>
      <c r="BL117" s="6" t="s">
        <v>190</v>
      </c>
    </row>
    <row r="118" spans="2:64" s="6" customFormat="1" ht="15.75" customHeight="1" x14ac:dyDescent="0.3">
      <c r="B118" s="19"/>
      <c r="C118" s="154" t="s">
        <v>158</v>
      </c>
      <c r="D118" s="112" t="s">
        <v>141</v>
      </c>
      <c r="E118" s="113" t="s">
        <v>696</v>
      </c>
      <c r="F118" s="197" t="s">
        <v>697</v>
      </c>
      <c r="G118" s="196"/>
      <c r="H118" s="196"/>
      <c r="I118" s="196"/>
      <c r="J118" s="114" t="s">
        <v>177</v>
      </c>
      <c r="K118" s="115">
        <v>50</v>
      </c>
      <c r="L118" s="195"/>
      <c r="M118" s="196"/>
      <c r="N118" s="195">
        <f>ROUND($L$118*$K$118,2)</f>
        <v>0</v>
      </c>
      <c r="O118" s="196"/>
      <c r="P118" s="196"/>
      <c r="Q118" s="196"/>
      <c r="R118" s="20"/>
      <c r="T118" s="116"/>
      <c r="U118" s="25" t="s">
        <v>34</v>
      </c>
      <c r="V118" s="117">
        <v>0</v>
      </c>
      <c r="W118" s="117">
        <f>$V$118*$K$118</f>
        <v>0</v>
      </c>
      <c r="X118" s="117">
        <v>0</v>
      </c>
      <c r="Y118" s="117">
        <f>$X$118*$K$118</f>
        <v>0</v>
      </c>
      <c r="Z118" s="117">
        <v>0</v>
      </c>
      <c r="AA118" s="118">
        <f>$Z$118*$K$118</f>
        <v>0</v>
      </c>
      <c r="AR118" s="6" t="s">
        <v>190</v>
      </c>
      <c r="AT118" s="6" t="s">
        <v>141</v>
      </c>
      <c r="AU118" s="6" t="s">
        <v>18</v>
      </c>
      <c r="AY118" s="6" t="s">
        <v>140</v>
      </c>
      <c r="BE118" s="119">
        <f>IF($U$118="základní",$N$118,0)</f>
        <v>0</v>
      </c>
      <c r="BF118" s="119">
        <f>IF($U$118="snížená",$N$118,0)</f>
        <v>0</v>
      </c>
      <c r="BG118" s="119">
        <f>IF($U$118="zákl. přenesená",$N$118,0)</f>
        <v>0</v>
      </c>
      <c r="BH118" s="119">
        <f>IF($U$118="sníž. přenesená",$N$118,0)</f>
        <v>0</v>
      </c>
      <c r="BI118" s="119">
        <f>IF($U$118="nulová",$N$118,0)</f>
        <v>0</v>
      </c>
      <c r="BJ118" s="6" t="s">
        <v>18</v>
      </c>
      <c r="BK118" s="119">
        <f>ROUND($L$118*$K$118,2)</f>
        <v>0</v>
      </c>
      <c r="BL118" s="6" t="s">
        <v>190</v>
      </c>
    </row>
    <row r="119" spans="2:64" s="6" customFormat="1" ht="15.75" customHeight="1" x14ac:dyDescent="0.3">
      <c r="B119" s="19"/>
      <c r="C119" s="154" t="s">
        <v>161</v>
      </c>
      <c r="D119" s="112" t="s">
        <v>141</v>
      </c>
      <c r="E119" s="113" t="s">
        <v>698</v>
      </c>
      <c r="F119" s="197" t="s">
        <v>699</v>
      </c>
      <c r="G119" s="196"/>
      <c r="H119" s="196"/>
      <c r="I119" s="196"/>
      <c r="J119" s="114" t="s">
        <v>177</v>
      </c>
      <c r="K119" s="115">
        <v>35</v>
      </c>
      <c r="L119" s="195"/>
      <c r="M119" s="196"/>
      <c r="N119" s="195">
        <f>ROUND($L$119*$K$119,2)</f>
        <v>0</v>
      </c>
      <c r="O119" s="196"/>
      <c r="P119" s="196"/>
      <c r="Q119" s="196"/>
      <c r="R119" s="20"/>
      <c r="T119" s="116"/>
      <c r="U119" s="25" t="s">
        <v>34</v>
      </c>
      <c r="V119" s="117">
        <v>0</v>
      </c>
      <c r="W119" s="117">
        <f>$V$119*$K$119</f>
        <v>0</v>
      </c>
      <c r="X119" s="117">
        <v>0</v>
      </c>
      <c r="Y119" s="117">
        <f>$X$119*$K$119</f>
        <v>0</v>
      </c>
      <c r="Z119" s="117">
        <v>0</v>
      </c>
      <c r="AA119" s="118">
        <f>$Z$119*$K$119</f>
        <v>0</v>
      </c>
      <c r="AR119" s="6" t="s">
        <v>190</v>
      </c>
      <c r="AT119" s="6" t="s">
        <v>141</v>
      </c>
      <c r="AU119" s="6" t="s">
        <v>18</v>
      </c>
      <c r="AY119" s="6" t="s">
        <v>140</v>
      </c>
      <c r="BE119" s="119">
        <f>IF($U$119="základní",$N$119,0)</f>
        <v>0</v>
      </c>
      <c r="BF119" s="119">
        <f>IF($U$119="snížená",$N$119,0)</f>
        <v>0</v>
      </c>
      <c r="BG119" s="119">
        <f>IF($U$119="zákl. přenesená",$N$119,0)</f>
        <v>0</v>
      </c>
      <c r="BH119" s="119">
        <f>IF($U$119="sníž. přenesená",$N$119,0)</f>
        <v>0</v>
      </c>
      <c r="BI119" s="119">
        <f>IF($U$119="nulová",$N$119,0)</f>
        <v>0</v>
      </c>
      <c r="BJ119" s="6" t="s">
        <v>18</v>
      </c>
      <c r="BK119" s="119">
        <f>ROUND($L$119*$K$119,2)</f>
        <v>0</v>
      </c>
      <c r="BL119" s="6" t="s">
        <v>190</v>
      </c>
    </row>
    <row r="120" spans="2:64" s="6" customFormat="1" ht="15.75" customHeight="1" x14ac:dyDescent="0.3">
      <c r="B120" s="19"/>
      <c r="C120" s="154" t="s">
        <v>165</v>
      </c>
      <c r="D120" s="112" t="s">
        <v>141</v>
      </c>
      <c r="E120" s="113" t="s">
        <v>700</v>
      </c>
      <c r="F120" s="197" t="s">
        <v>701</v>
      </c>
      <c r="G120" s="196"/>
      <c r="H120" s="196"/>
      <c r="I120" s="196"/>
      <c r="J120" s="114" t="s">
        <v>177</v>
      </c>
      <c r="K120" s="115">
        <v>8</v>
      </c>
      <c r="L120" s="195"/>
      <c r="M120" s="196"/>
      <c r="N120" s="195">
        <f>ROUND($L$120*$K$120,2)</f>
        <v>0</v>
      </c>
      <c r="O120" s="196"/>
      <c r="P120" s="196"/>
      <c r="Q120" s="196"/>
      <c r="R120" s="20"/>
      <c r="T120" s="116"/>
      <c r="U120" s="25" t="s">
        <v>34</v>
      </c>
      <c r="V120" s="117">
        <v>0</v>
      </c>
      <c r="W120" s="117">
        <f>$V$120*$K$120</f>
        <v>0</v>
      </c>
      <c r="X120" s="117">
        <v>0</v>
      </c>
      <c r="Y120" s="117">
        <f>$X$120*$K$120</f>
        <v>0</v>
      </c>
      <c r="Z120" s="117">
        <v>0</v>
      </c>
      <c r="AA120" s="118">
        <f>$Z$120*$K$120</f>
        <v>0</v>
      </c>
      <c r="AR120" s="6" t="s">
        <v>190</v>
      </c>
      <c r="AT120" s="6" t="s">
        <v>141</v>
      </c>
      <c r="AU120" s="6" t="s">
        <v>18</v>
      </c>
      <c r="AY120" s="6" t="s">
        <v>140</v>
      </c>
      <c r="BE120" s="119">
        <f>IF($U$120="základní",$N$120,0)</f>
        <v>0</v>
      </c>
      <c r="BF120" s="119">
        <f>IF($U$120="snížená",$N$120,0)</f>
        <v>0</v>
      </c>
      <c r="BG120" s="119">
        <f>IF($U$120="zákl. přenesená",$N$120,0)</f>
        <v>0</v>
      </c>
      <c r="BH120" s="119">
        <f>IF($U$120="sníž. přenesená",$N$120,0)</f>
        <v>0</v>
      </c>
      <c r="BI120" s="119">
        <f>IF($U$120="nulová",$N$120,0)</f>
        <v>0</v>
      </c>
      <c r="BJ120" s="6" t="s">
        <v>18</v>
      </c>
      <c r="BK120" s="119">
        <f>ROUND($L$120*$K$120,2)</f>
        <v>0</v>
      </c>
      <c r="BL120" s="6" t="s">
        <v>190</v>
      </c>
    </row>
    <row r="121" spans="2:64" s="6" customFormat="1" ht="27" customHeight="1" x14ac:dyDescent="0.3">
      <c r="B121" s="19"/>
      <c r="C121" s="154" t="s">
        <v>168</v>
      </c>
      <c r="D121" s="112" t="s">
        <v>141</v>
      </c>
      <c r="E121" s="113" t="s">
        <v>702</v>
      </c>
      <c r="F121" s="197" t="s">
        <v>703</v>
      </c>
      <c r="G121" s="196"/>
      <c r="H121" s="196"/>
      <c r="I121" s="196"/>
      <c r="J121" s="114" t="s">
        <v>177</v>
      </c>
      <c r="K121" s="115">
        <v>9</v>
      </c>
      <c r="L121" s="195"/>
      <c r="M121" s="196"/>
      <c r="N121" s="195">
        <f>ROUND($L$121*$K$121,2)</f>
        <v>0</v>
      </c>
      <c r="O121" s="196"/>
      <c r="P121" s="196"/>
      <c r="Q121" s="196"/>
      <c r="R121" s="20"/>
      <c r="T121" s="116"/>
      <c r="U121" s="25" t="s">
        <v>34</v>
      </c>
      <c r="V121" s="117">
        <v>0</v>
      </c>
      <c r="W121" s="117">
        <f>$V$121*$K$121</f>
        <v>0</v>
      </c>
      <c r="X121" s="117">
        <v>0</v>
      </c>
      <c r="Y121" s="117">
        <f>$X$121*$K$121</f>
        <v>0</v>
      </c>
      <c r="Z121" s="117">
        <v>0</v>
      </c>
      <c r="AA121" s="118">
        <f>$Z$121*$K$121</f>
        <v>0</v>
      </c>
      <c r="AR121" s="6" t="s">
        <v>190</v>
      </c>
      <c r="AT121" s="6" t="s">
        <v>141</v>
      </c>
      <c r="AU121" s="6" t="s">
        <v>18</v>
      </c>
      <c r="AY121" s="6" t="s">
        <v>140</v>
      </c>
      <c r="BE121" s="119">
        <f>IF($U$121="základní",$N$121,0)</f>
        <v>0</v>
      </c>
      <c r="BF121" s="119">
        <f>IF($U$121="snížená",$N$121,0)</f>
        <v>0</v>
      </c>
      <c r="BG121" s="119">
        <f>IF($U$121="zákl. přenesená",$N$121,0)</f>
        <v>0</v>
      </c>
      <c r="BH121" s="119">
        <f>IF($U$121="sníž. přenesená",$N$121,0)</f>
        <v>0</v>
      </c>
      <c r="BI121" s="119">
        <f>IF($U$121="nulová",$N$121,0)</f>
        <v>0</v>
      </c>
      <c r="BJ121" s="6" t="s">
        <v>18</v>
      </c>
      <c r="BK121" s="119">
        <f>ROUND($L$121*$K$121,2)</f>
        <v>0</v>
      </c>
      <c r="BL121" s="6" t="s">
        <v>190</v>
      </c>
    </row>
    <row r="122" spans="2:64" s="6" customFormat="1" ht="15.75" customHeight="1" x14ac:dyDescent="0.3">
      <c r="B122" s="19"/>
      <c r="C122" s="154" t="s">
        <v>171</v>
      </c>
      <c r="D122" s="112" t="s">
        <v>141</v>
      </c>
      <c r="E122" s="113" t="s">
        <v>704</v>
      </c>
      <c r="F122" s="197" t="s">
        <v>705</v>
      </c>
      <c r="G122" s="196"/>
      <c r="H122" s="196"/>
      <c r="I122" s="196"/>
      <c r="J122" s="114" t="s">
        <v>177</v>
      </c>
      <c r="K122" s="115">
        <v>8</v>
      </c>
      <c r="L122" s="195"/>
      <c r="M122" s="196"/>
      <c r="N122" s="195">
        <f>ROUND($L$122*$K$122,2)</f>
        <v>0</v>
      </c>
      <c r="O122" s="196"/>
      <c r="P122" s="196"/>
      <c r="Q122" s="196"/>
      <c r="R122" s="20"/>
      <c r="T122" s="116"/>
      <c r="U122" s="25" t="s">
        <v>34</v>
      </c>
      <c r="V122" s="117">
        <v>0</v>
      </c>
      <c r="W122" s="117">
        <f>$V$122*$K$122</f>
        <v>0</v>
      </c>
      <c r="X122" s="117">
        <v>0</v>
      </c>
      <c r="Y122" s="117">
        <f>$X$122*$K$122</f>
        <v>0</v>
      </c>
      <c r="Z122" s="117">
        <v>0</v>
      </c>
      <c r="AA122" s="118">
        <f>$Z$122*$K$122</f>
        <v>0</v>
      </c>
      <c r="AR122" s="6" t="s">
        <v>190</v>
      </c>
      <c r="AT122" s="6" t="s">
        <v>141</v>
      </c>
      <c r="AU122" s="6" t="s">
        <v>18</v>
      </c>
      <c r="AY122" s="6" t="s">
        <v>140</v>
      </c>
      <c r="BE122" s="119">
        <f>IF($U$122="základní",$N$122,0)</f>
        <v>0</v>
      </c>
      <c r="BF122" s="119">
        <f>IF($U$122="snížená",$N$122,0)</f>
        <v>0</v>
      </c>
      <c r="BG122" s="119">
        <f>IF($U$122="zákl. přenesená",$N$122,0)</f>
        <v>0</v>
      </c>
      <c r="BH122" s="119">
        <f>IF($U$122="sníž. přenesená",$N$122,0)</f>
        <v>0</v>
      </c>
      <c r="BI122" s="119">
        <f>IF($U$122="nulová",$N$122,0)</f>
        <v>0</v>
      </c>
      <c r="BJ122" s="6" t="s">
        <v>18</v>
      </c>
      <c r="BK122" s="119">
        <f>ROUND($L$122*$K$122,2)</f>
        <v>0</v>
      </c>
      <c r="BL122" s="6" t="s">
        <v>190</v>
      </c>
    </row>
    <row r="123" spans="2:64" s="6" customFormat="1" ht="27" customHeight="1" x14ac:dyDescent="0.3">
      <c r="B123" s="19"/>
      <c r="C123" s="154" t="s">
        <v>174</v>
      </c>
      <c r="D123" s="112" t="s">
        <v>141</v>
      </c>
      <c r="E123" s="113" t="s">
        <v>706</v>
      </c>
      <c r="F123" s="197" t="s">
        <v>707</v>
      </c>
      <c r="G123" s="196"/>
      <c r="H123" s="196"/>
      <c r="I123" s="196"/>
      <c r="J123" s="114" t="s">
        <v>177</v>
      </c>
      <c r="K123" s="115">
        <v>2</v>
      </c>
      <c r="L123" s="195"/>
      <c r="M123" s="196"/>
      <c r="N123" s="195">
        <f>ROUND($L$123*$K$123,2)</f>
        <v>0</v>
      </c>
      <c r="O123" s="196"/>
      <c r="P123" s="196"/>
      <c r="Q123" s="196"/>
      <c r="R123" s="20"/>
      <c r="T123" s="116"/>
      <c r="U123" s="25" t="s">
        <v>34</v>
      </c>
      <c r="V123" s="117">
        <v>0</v>
      </c>
      <c r="W123" s="117">
        <f>$V$123*$K$123</f>
        <v>0</v>
      </c>
      <c r="X123" s="117">
        <v>0</v>
      </c>
      <c r="Y123" s="117">
        <f>$X$123*$K$123</f>
        <v>0</v>
      </c>
      <c r="Z123" s="117">
        <v>0</v>
      </c>
      <c r="AA123" s="118">
        <f>$Z$123*$K$123</f>
        <v>0</v>
      </c>
      <c r="AR123" s="6" t="s">
        <v>190</v>
      </c>
      <c r="AT123" s="6" t="s">
        <v>141</v>
      </c>
      <c r="AU123" s="6" t="s">
        <v>18</v>
      </c>
      <c r="AY123" s="6" t="s">
        <v>140</v>
      </c>
      <c r="BE123" s="119">
        <f>IF($U$123="základní",$N$123,0)</f>
        <v>0</v>
      </c>
      <c r="BF123" s="119">
        <f>IF($U$123="snížená",$N$123,0)</f>
        <v>0</v>
      </c>
      <c r="BG123" s="119">
        <f>IF($U$123="zákl. přenesená",$N$123,0)</f>
        <v>0</v>
      </c>
      <c r="BH123" s="119">
        <f>IF($U$123="sníž. přenesená",$N$123,0)</f>
        <v>0</v>
      </c>
      <c r="BI123" s="119">
        <f>IF($U$123="nulová",$N$123,0)</f>
        <v>0</v>
      </c>
      <c r="BJ123" s="6" t="s">
        <v>18</v>
      </c>
      <c r="BK123" s="119">
        <f>ROUND($L$123*$K$123,2)</f>
        <v>0</v>
      </c>
      <c r="BL123" s="6" t="s">
        <v>190</v>
      </c>
    </row>
    <row r="124" spans="2:64" s="6" customFormat="1" ht="15.75" customHeight="1" x14ac:dyDescent="0.3">
      <c r="B124" s="19"/>
      <c r="C124" s="154" t="s">
        <v>178</v>
      </c>
      <c r="D124" s="112" t="s">
        <v>141</v>
      </c>
      <c r="E124" s="113" t="s">
        <v>708</v>
      </c>
      <c r="F124" s="197" t="s">
        <v>709</v>
      </c>
      <c r="G124" s="196"/>
      <c r="H124" s="196"/>
      <c r="I124" s="196"/>
      <c r="J124" s="114" t="s">
        <v>177</v>
      </c>
      <c r="K124" s="115">
        <v>2</v>
      </c>
      <c r="L124" s="195"/>
      <c r="M124" s="196"/>
      <c r="N124" s="195">
        <f>ROUND($L$124*$K$124,2)</f>
        <v>0</v>
      </c>
      <c r="O124" s="196"/>
      <c r="P124" s="196"/>
      <c r="Q124" s="196"/>
      <c r="R124" s="20"/>
      <c r="T124" s="116"/>
      <c r="U124" s="25" t="s">
        <v>34</v>
      </c>
      <c r="V124" s="117">
        <v>0</v>
      </c>
      <c r="W124" s="117">
        <f>$V$124*$K$124</f>
        <v>0</v>
      </c>
      <c r="X124" s="117">
        <v>0</v>
      </c>
      <c r="Y124" s="117">
        <f>$X$124*$K$124</f>
        <v>0</v>
      </c>
      <c r="Z124" s="117">
        <v>0</v>
      </c>
      <c r="AA124" s="118">
        <f>$Z$124*$K$124</f>
        <v>0</v>
      </c>
      <c r="AR124" s="6" t="s">
        <v>190</v>
      </c>
      <c r="AT124" s="6" t="s">
        <v>141</v>
      </c>
      <c r="AU124" s="6" t="s">
        <v>18</v>
      </c>
      <c r="AY124" s="6" t="s">
        <v>140</v>
      </c>
      <c r="BE124" s="119">
        <f>IF($U$124="základní",$N$124,0)</f>
        <v>0</v>
      </c>
      <c r="BF124" s="119">
        <f>IF($U$124="snížená",$N$124,0)</f>
        <v>0</v>
      </c>
      <c r="BG124" s="119">
        <f>IF($U$124="zákl. přenesená",$N$124,0)</f>
        <v>0</v>
      </c>
      <c r="BH124" s="119">
        <f>IF($U$124="sníž. přenesená",$N$124,0)</f>
        <v>0</v>
      </c>
      <c r="BI124" s="119">
        <f>IF($U$124="nulová",$N$124,0)</f>
        <v>0</v>
      </c>
      <c r="BJ124" s="6" t="s">
        <v>18</v>
      </c>
      <c r="BK124" s="119">
        <f>ROUND($L$124*$K$124,2)</f>
        <v>0</v>
      </c>
      <c r="BL124" s="6" t="s">
        <v>190</v>
      </c>
    </row>
    <row r="125" spans="2:64" s="6" customFormat="1" ht="15.75" customHeight="1" x14ac:dyDescent="0.3">
      <c r="B125" s="19"/>
      <c r="C125" s="154" t="s">
        <v>181</v>
      </c>
      <c r="D125" s="112" t="s">
        <v>141</v>
      </c>
      <c r="E125" s="113" t="s">
        <v>710</v>
      </c>
      <c r="F125" s="197" t="s">
        <v>711</v>
      </c>
      <c r="G125" s="196"/>
      <c r="H125" s="196"/>
      <c r="I125" s="196"/>
      <c r="J125" s="114" t="s">
        <v>177</v>
      </c>
      <c r="K125" s="115">
        <v>2</v>
      </c>
      <c r="L125" s="195"/>
      <c r="M125" s="196"/>
      <c r="N125" s="195">
        <f>ROUND($L$125*$K$125,2)</f>
        <v>0</v>
      </c>
      <c r="O125" s="196"/>
      <c r="P125" s="196"/>
      <c r="Q125" s="196"/>
      <c r="R125" s="20"/>
      <c r="T125" s="116"/>
      <c r="U125" s="25" t="s">
        <v>34</v>
      </c>
      <c r="V125" s="117">
        <v>0</v>
      </c>
      <c r="W125" s="117">
        <f>$V$125*$K$125</f>
        <v>0</v>
      </c>
      <c r="X125" s="117">
        <v>0</v>
      </c>
      <c r="Y125" s="117">
        <f>$X$125*$K$125</f>
        <v>0</v>
      </c>
      <c r="Z125" s="117">
        <v>0</v>
      </c>
      <c r="AA125" s="118">
        <f>$Z$125*$K$125</f>
        <v>0</v>
      </c>
      <c r="AR125" s="6" t="s">
        <v>190</v>
      </c>
      <c r="AT125" s="6" t="s">
        <v>141</v>
      </c>
      <c r="AU125" s="6" t="s">
        <v>18</v>
      </c>
      <c r="AY125" s="6" t="s">
        <v>140</v>
      </c>
      <c r="BE125" s="119">
        <f>IF($U$125="základní",$N$125,0)</f>
        <v>0</v>
      </c>
      <c r="BF125" s="119">
        <f>IF($U$125="snížená",$N$125,0)</f>
        <v>0</v>
      </c>
      <c r="BG125" s="119">
        <f>IF($U$125="zákl. přenesená",$N$125,0)</f>
        <v>0</v>
      </c>
      <c r="BH125" s="119">
        <f>IF($U$125="sníž. přenesená",$N$125,0)</f>
        <v>0</v>
      </c>
      <c r="BI125" s="119">
        <f>IF($U$125="nulová",$N$125,0)</f>
        <v>0</v>
      </c>
      <c r="BJ125" s="6" t="s">
        <v>18</v>
      </c>
      <c r="BK125" s="119">
        <f>ROUND($L$125*$K$125,2)</f>
        <v>0</v>
      </c>
      <c r="BL125" s="6" t="s">
        <v>190</v>
      </c>
    </row>
    <row r="126" spans="2:64" s="6" customFormat="1" ht="15.75" customHeight="1" x14ac:dyDescent="0.3">
      <c r="B126" s="19"/>
      <c r="C126" s="154" t="s">
        <v>184</v>
      </c>
      <c r="D126" s="112" t="s">
        <v>141</v>
      </c>
      <c r="E126" s="113" t="s">
        <v>712</v>
      </c>
      <c r="F126" s="197" t="s">
        <v>713</v>
      </c>
      <c r="G126" s="196"/>
      <c r="H126" s="196"/>
      <c r="I126" s="196"/>
      <c r="J126" s="114" t="s">
        <v>177</v>
      </c>
      <c r="K126" s="115">
        <v>2</v>
      </c>
      <c r="L126" s="195"/>
      <c r="M126" s="196"/>
      <c r="N126" s="195">
        <f>ROUND($L$126*$K$126,2)</f>
        <v>0</v>
      </c>
      <c r="O126" s="196"/>
      <c r="P126" s="196"/>
      <c r="Q126" s="196"/>
      <c r="R126" s="20"/>
      <c r="T126" s="116"/>
      <c r="U126" s="25" t="s">
        <v>34</v>
      </c>
      <c r="V126" s="117">
        <v>0</v>
      </c>
      <c r="W126" s="117">
        <f>$V$126*$K$126</f>
        <v>0</v>
      </c>
      <c r="X126" s="117">
        <v>0</v>
      </c>
      <c r="Y126" s="117">
        <f>$X$126*$K$126</f>
        <v>0</v>
      </c>
      <c r="Z126" s="117">
        <v>0</v>
      </c>
      <c r="AA126" s="118">
        <f>$Z$126*$K$126</f>
        <v>0</v>
      </c>
      <c r="AR126" s="6" t="s">
        <v>190</v>
      </c>
      <c r="AT126" s="6" t="s">
        <v>141</v>
      </c>
      <c r="AU126" s="6" t="s">
        <v>18</v>
      </c>
      <c r="AY126" s="6" t="s">
        <v>140</v>
      </c>
      <c r="BE126" s="119">
        <f>IF($U$126="základní",$N$126,0)</f>
        <v>0</v>
      </c>
      <c r="BF126" s="119">
        <f>IF($U$126="snížená",$N$126,0)</f>
        <v>0</v>
      </c>
      <c r="BG126" s="119">
        <f>IF($U$126="zákl. přenesená",$N$126,0)</f>
        <v>0</v>
      </c>
      <c r="BH126" s="119">
        <f>IF($U$126="sníž. přenesená",$N$126,0)</f>
        <v>0</v>
      </c>
      <c r="BI126" s="119">
        <f>IF($U$126="nulová",$N$126,0)</f>
        <v>0</v>
      </c>
      <c r="BJ126" s="6" t="s">
        <v>18</v>
      </c>
      <c r="BK126" s="119">
        <f>ROUND($L$126*$K$126,2)</f>
        <v>0</v>
      </c>
      <c r="BL126" s="6" t="s">
        <v>190</v>
      </c>
    </row>
    <row r="127" spans="2:64" s="6" customFormat="1" ht="15.75" customHeight="1" x14ac:dyDescent="0.3">
      <c r="B127" s="19"/>
      <c r="C127" s="154" t="s">
        <v>187</v>
      </c>
      <c r="D127" s="112" t="s">
        <v>141</v>
      </c>
      <c r="E127" s="113" t="s">
        <v>714</v>
      </c>
      <c r="F127" s="197" t="s">
        <v>715</v>
      </c>
      <c r="G127" s="196"/>
      <c r="H127" s="196"/>
      <c r="I127" s="196"/>
      <c r="J127" s="114" t="s">
        <v>177</v>
      </c>
      <c r="K127" s="115">
        <v>2</v>
      </c>
      <c r="L127" s="195"/>
      <c r="M127" s="196"/>
      <c r="N127" s="195">
        <f>ROUND($L$127*$K$127,2)</f>
        <v>0</v>
      </c>
      <c r="O127" s="196"/>
      <c r="P127" s="196"/>
      <c r="Q127" s="196"/>
      <c r="R127" s="20"/>
      <c r="T127" s="116"/>
      <c r="U127" s="25" t="s">
        <v>34</v>
      </c>
      <c r="V127" s="117">
        <v>0</v>
      </c>
      <c r="W127" s="117">
        <f>$V$127*$K$127</f>
        <v>0</v>
      </c>
      <c r="X127" s="117">
        <v>0</v>
      </c>
      <c r="Y127" s="117">
        <f>$X$127*$K$127</f>
        <v>0</v>
      </c>
      <c r="Z127" s="117">
        <v>0</v>
      </c>
      <c r="AA127" s="118">
        <f>$Z$127*$K$127</f>
        <v>0</v>
      </c>
      <c r="AR127" s="6" t="s">
        <v>190</v>
      </c>
      <c r="AT127" s="6" t="s">
        <v>141</v>
      </c>
      <c r="AU127" s="6" t="s">
        <v>18</v>
      </c>
      <c r="AY127" s="6" t="s">
        <v>140</v>
      </c>
      <c r="BE127" s="119">
        <f>IF($U$127="základní",$N$127,0)</f>
        <v>0</v>
      </c>
      <c r="BF127" s="119">
        <f>IF($U$127="snížená",$N$127,0)</f>
        <v>0</v>
      </c>
      <c r="BG127" s="119">
        <f>IF($U$127="zákl. přenesená",$N$127,0)</f>
        <v>0</v>
      </c>
      <c r="BH127" s="119">
        <f>IF($U$127="sníž. přenesená",$N$127,0)</f>
        <v>0</v>
      </c>
      <c r="BI127" s="119">
        <f>IF($U$127="nulová",$N$127,0)</f>
        <v>0</v>
      </c>
      <c r="BJ127" s="6" t="s">
        <v>18</v>
      </c>
      <c r="BK127" s="119">
        <f>ROUND($L$127*$K$127,2)</f>
        <v>0</v>
      </c>
      <c r="BL127" s="6" t="s">
        <v>190</v>
      </c>
    </row>
    <row r="128" spans="2:64" s="6" customFormat="1" ht="15.75" customHeight="1" x14ac:dyDescent="0.3">
      <c r="B128" s="19"/>
      <c r="C128" s="154" t="s">
        <v>8</v>
      </c>
      <c r="D128" s="112" t="s">
        <v>141</v>
      </c>
      <c r="E128" s="113" t="s">
        <v>716</v>
      </c>
      <c r="F128" s="197" t="s">
        <v>717</v>
      </c>
      <c r="G128" s="196"/>
      <c r="H128" s="196"/>
      <c r="I128" s="196"/>
      <c r="J128" s="114" t="s">
        <v>177</v>
      </c>
      <c r="K128" s="115">
        <v>2</v>
      </c>
      <c r="L128" s="195"/>
      <c r="M128" s="196"/>
      <c r="N128" s="195">
        <f>ROUND($L$128*$K$128,2)</f>
        <v>0</v>
      </c>
      <c r="O128" s="196"/>
      <c r="P128" s="196"/>
      <c r="Q128" s="196"/>
      <c r="R128" s="20"/>
      <c r="T128" s="116"/>
      <c r="U128" s="25" t="s">
        <v>34</v>
      </c>
      <c r="V128" s="117">
        <v>0</v>
      </c>
      <c r="W128" s="117">
        <f>$V$128*$K$128</f>
        <v>0</v>
      </c>
      <c r="X128" s="117">
        <v>0</v>
      </c>
      <c r="Y128" s="117">
        <f>$X$128*$K$128</f>
        <v>0</v>
      </c>
      <c r="Z128" s="117">
        <v>0</v>
      </c>
      <c r="AA128" s="118">
        <f>$Z$128*$K$128</f>
        <v>0</v>
      </c>
      <c r="AR128" s="6" t="s">
        <v>190</v>
      </c>
      <c r="AT128" s="6" t="s">
        <v>141</v>
      </c>
      <c r="AU128" s="6" t="s">
        <v>18</v>
      </c>
      <c r="AY128" s="6" t="s">
        <v>140</v>
      </c>
      <c r="BE128" s="119">
        <f>IF($U$128="základní",$N$128,0)</f>
        <v>0</v>
      </c>
      <c r="BF128" s="119">
        <f>IF($U$128="snížená",$N$128,0)</f>
        <v>0</v>
      </c>
      <c r="BG128" s="119">
        <f>IF($U$128="zákl. přenesená",$N$128,0)</f>
        <v>0</v>
      </c>
      <c r="BH128" s="119">
        <f>IF($U$128="sníž. přenesená",$N$128,0)</f>
        <v>0</v>
      </c>
      <c r="BI128" s="119">
        <f>IF($U$128="nulová",$N$128,0)</f>
        <v>0</v>
      </c>
      <c r="BJ128" s="6" t="s">
        <v>18</v>
      </c>
      <c r="BK128" s="119">
        <f>ROUND($L$128*$K$128,2)</f>
        <v>0</v>
      </c>
      <c r="BL128" s="6" t="s">
        <v>190</v>
      </c>
    </row>
    <row r="129" spans="2:64" s="6" customFormat="1" ht="15.75" customHeight="1" x14ac:dyDescent="0.3">
      <c r="B129" s="19"/>
      <c r="C129" s="154" t="s">
        <v>190</v>
      </c>
      <c r="D129" s="112" t="s">
        <v>141</v>
      </c>
      <c r="E129" s="113" t="s">
        <v>718</v>
      </c>
      <c r="F129" s="197" t="s">
        <v>719</v>
      </c>
      <c r="G129" s="196"/>
      <c r="H129" s="196"/>
      <c r="I129" s="196"/>
      <c r="J129" s="114" t="s">
        <v>177</v>
      </c>
      <c r="K129" s="115">
        <v>2</v>
      </c>
      <c r="L129" s="195"/>
      <c r="M129" s="196"/>
      <c r="N129" s="195">
        <f>ROUND($L$129*$K$129,2)</f>
        <v>0</v>
      </c>
      <c r="O129" s="196"/>
      <c r="P129" s="196"/>
      <c r="Q129" s="196"/>
      <c r="R129" s="20"/>
      <c r="T129" s="116"/>
      <c r="U129" s="25" t="s">
        <v>34</v>
      </c>
      <c r="V129" s="117">
        <v>0</v>
      </c>
      <c r="W129" s="117">
        <f>$V$129*$K$129</f>
        <v>0</v>
      </c>
      <c r="X129" s="117">
        <v>0</v>
      </c>
      <c r="Y129" s="117">
        <f>$X$129*$K$129</f>
        <v>0</v>
      </c>
      <c r="Z129" s="117">
        <v>0</v>
      </c>
      <c r="AA129" s="118">
        <f>$Z$129*$K$129</f>
        <v>0</v>
      </c>
      <c r="AR129" s="6" t="s">
        <v>190</v>
      </c>
      <c r="AT129" s="6" t="s">
        <v>141</v>
      </c>
      <c r="AU129" s="6" t="s">
        <v>18</v>
      </c>
      <c r="AY129" s="6" t="s">
        <v>140</v>
      </c>
      <c r="BE129" s="119">
        <f>IF($U$129="základní",$N$129,0)</f>
        <v>0</v>
      </c>
      <c r="BF129" s="119">
        <f>IF($U$129="snížená",$N$129,0)</f>
        <v>0</v>
      </c>
      <c r="BG129" s="119">
        <f>IF($U$129="zákl. přenesená",$N$129,0)</f>
        <v>0</v>
      </c>
      <c r="BH129" s="119">
        <f>IF($U$129="sníž. přenesená",$N$129,0)</f>
        <v>0</v>
      </c>
      <c r="BI129" s="119">
        <f>IF($U$129="nulová",$N$129,0)</f>
        <v>0</v>
      </c>
      <c r="BJ129" s="6" t="s">
        <v>18</v>
      </c>
      <c r="BK129" s="119">
        <f>ROUND($L$129*$K$129,2)</f>
        <v>0</v>
      </c>
      <c r="BL129" s="6" t="s">
        <v>190</v>
      </c>
    </row>
    <row r="130" spans="2:64" s="6" customFormat="1" ht="15.75" customHeight="1" x14ac:dyDescent="0.3">
      <c r="B130" s="19"/>
      <c r="C130" s="154" t="s">
        <v>193</v>
      </c>
      <c r="D130" s="112" t="s">
        <v>141</v>
      </c>
      <c r="E130" s="113" t="s">
        <v>720</v>
      </c>
      <c r="F130" s="197" t="s">
        <v>721</v>
      </c>
      <c r="G130" s="196"/>
      <c r="H130" s="196"/>
      <c r="I130" s="196"/>
      <c r="J130" s="114" t="s">
        <v>177</v>
      </c>
      <c r="K130" s="115">
        <v>8</v>
      </c>
      <c r="L130" s="195"/>
      <c r="M130" s="196"/>
      <c r="N130" s="195">
        <f>ROUND($L$130*$K$130,2)</f>
        <v>0</v>
      </c>
      <c r="O130" s="196"/>
      <c r="P130" s="196"/>
      <c r="Q130" s="196"/>
      <c r="R130" s="20"/>
      <c r="T130" s="116"/>
      <c r="U130" s="25" t="s">
        <v>34</v>
      </c>
      <c r="V130" s="117">
        <v>0</v>
      </c>
      <c r="W130" s="117">
        <f>$V$130*$K$130</f>
        <v>0</v>
      </c>
      <c r="X130" s="117">
        <v>0</v>
      </c>
      <c r="Y130" s="117">
        <f>$X$130*$K$130</f>
        <v>0</v>
      </c>
      <c r="Z130" s="117">
        <v>0</v>
      </c>
      <c r="AA130" s="118">
        <f>$Z$130*$K$130</f>
        <v>0</v>
      </c>
      <c r="AR130" s="6" t="s">
        <v>190</v>
      </c>
      <c r="AT130" s="6" t="s">
        <v>141</v>
      </c>
      <c r="AU130" s="6" t="s">
        <v>18</v>
      </c>
      <c r="AY130" s="6" t="s">
        <v>140</v>
      </c>
      <c r="BE130" s="119">
        <f>IF($U$130="základní",$N$130,0)</f>
        <v>0</v>
      </c>
      <c r="BF130" s="119">
        <f>IF($U$130="snížená",$N$130,0)</f>
        <v>0</v>
      </c>
      <c r="BG130" s="119">
        <f>IF($U$130="zákl. přenesená",$N$130,0)</f>
        <v>0</v>
      </c>
      <c r="BH130" s="119">
        <f>IF($U$130="sníž. přenesená",$N$130,0)</f>
        <v>0</v>
      </c>
      <c r="BI130" s="119">
        <f>IF($U$130="nulová",$N$130,0)</f>
        <v>0</v>
      </c>
      <c r="BJ130" s="6" t="s">
        <v>18</v>
      </c>
      <c r="BK130" s="119">
        <f>ROUND($L$130*$K$130,2)</f>
        <v>0</v>
      </c>
      <c r="BL130" s="6" t="s">
        <v>190</v>
      </c>
    </row>
    <row r="131" spans="2:64" s="6" customFormat="1" ht="15.75" customHeight="1" x14ac:dyDescent="0.3">
      <c r="B131" s="19"/>
      <c r="C131" s="154" t="s">
        <v>196</v>
      </c>
      <c r="D131" s="112" t="s">
        <v>141</v>
      </c>
      <c r="E131" s="113" t="s">
        <v>722</v>
      </c>
      <c r="F131" s="197" t="s">
        <v>723</v>
      </c>
      <c r="G131" s="196"/>
      <c r="H131" s="196"/>
      <c r="I131" s="196"/>
      <c r="J131" s="114" t="s">
        <v>177</v>
      </c>
      <c r="K131" s="115">
        <v>2</v>
      </c>
      <c r="L131" s="195"/>
      <c r="M131" s="196"/>
      <c r="N131" s="195">
        <f>ROUND($L$131*$K$131,2)</f>
        <v>0</v>
      </c>
      <c r="O131" s="196"/>
      <c r="P131" s="196"/>
      <c r="Q131" s="196"/>
      <c r="R131" s="20"/>
      <c r="T131" s="116"/>
      <c r="U131" s="25" t="s">
        <v>34</v>
      </c>
      <c r="V131" s="117">
        <v>0</v>
      </c>
      <c r="W131" s="117">
        <f>$V$131*$K$131</f>
        <v>0</v>
      </c>
      <c r="X131" s="117">
        <v>0</v>
      </c>
      <c r="Y131" s="117">
        <f>$X$131*$K$131</f>
        <v>0</v>
      </c>
      <c r="Z131" s="117">
        <v>0</v>
      </c>
      <c r="AA131" s="118">
        <f>$Z$131*$K$131</f>
        <v>0</v>
      </c>
      <c r="AR131" s="6" t="s">
        <v>190</v>
      </c>
      <c r="AT131" s="6" t="s">
        <v>141</v>
      </c>
      <c r="AU131" s="6" t="s">
        <v>18</v>
      </c>
      <c r="AY131" s="6" t="s">
        <v>140</v>
      </c>
      <c r="BE131" s="119">
        <f>IF($U$131="základní",$N$131,0)</f>
        <v>0</v>
      </c>
      <c r="BF131" s="119">
        <f>IF($U$131="snížená",$N$131,0)</f>
        <v>0</v>
      </c>
      <c r="BG131" s="119">
        <f>IF($U$131="zákl. přenesená",$N$131,0)</f>
        <v>0</v>
      </c>
      <c r="BH131" s="119">
        <f>IF($U$131="sníž. přenesená",$N$131,0)</f>
        <v>0</v>
      </c>
      <c r="BI131" s="119">
        <f>IF($U$131="nulová",$N$131,0)</f>
        <v>0</v>
      </c>
      <c r="BJ131" s="6" t="s">
        <v>18</v>
      </c>
      <c r="BK131" s="119">
        <f>ROUND($L$131*$K$131,2)</f>
        <v>0</v>
      </c>
      <c r="BL131" s="6" t="s">
        <v>190</v>
      </c>
    </row>
    <row r="132" spans="2:64" s="102" customFormat="1" ht="37.5" customHeight="1" x14ac:dyDescent="0.35">
      <c r="B132" s="103"/>
      <c r="C132" s="155"/>
      <c r="D132" s="104" t="s">
        <v>687</v>
      </c>
      <c r="E132" s="104"/>
      <c r="F132" s="104"/>
      <c r="G132" s="104"/>
      <c r="H132" s="104"/>
      <c r="I132" s="104"/>
      <c r="J132" s="104"/>
      <c r="K132" s="104"/>
      <c r="L132" s="104"/>
      <c r="M132" s="104"/>
      <c r="N132" s="209">
        <f>SUM(N133:Q141)</f>
        <v>0</v>
      </c>
      <c r="O132" s="202"/>
      <c r="P132" s="202"/>
      <c r="Q132" s="202"/>
      <c r="R132" s="106"/>
      <c r="T132" s="107"/>
      <c r="W132" s="108">
        <f>SUM($W$133:$W$141)</f>
        <v>0</v>
      </c>
      <c r="Y132" s="108">
        <f>SUM($Y$133:$Y$141)</f>
        <v>0</v>
      </c>
      <c r="AA132" s="109">
        <f>SUM($AA$133:$AA$141)</f>
        <v>0</v>
      </c>
      <c r="AR132" s="105" t="s">
        <v>94</v>
      </c>
      <c r="AT132" s="105" t="s">
        <v>68</v>
      </c>
      <c r="AU132" s="105" t="s">
        <v>69</v>
      </c>
      <c r="AY132" s="105" t="s">
        <v>140</v>
      </c>
      <c r="BK132" s="110">
        <f>SUM($BK$133:$BK$141)</f>
        <v>0</v>
      </c>
    </row>
    <row r="133" spans="2:64" s="6" customFormat="1" ht="15.75" customHeight="1" x14ac:dyDescent="0.3">
      <c r="B133" s="19"/>
      <c r="C133" s="154" t="s">
        <v>200</v>
      </c>
      <c r="D133" s="112" t="s">
        <v>141</v>
      </c>
      <c r="E133" s="113" t="s">
        <v>724</v>
      </c>
      <c r="F133" s="197" t="s">
        <v>725</v>
      </c>
      <c r="G133" s="196"/>
      <c r="H133" s="196"/>
      <c r="I133" s="196"/>
      <c r="J133" s="114" t="s">
        <v>214</v>
      </c>
      <c r="K133" s="115">
        <v>40</v>
      </c>
      <c r="L133" s="195"/>
      <c r="M133" s="196"/>
      <c r="N133" s="195">
        <f>ROUND($L$133*$K$133,2)</f>
        <v>0</v>
      </c>
      <c r="O133" s="196"/>
      <c r="P133" s="196"/>
      <c r="Q133" s="196"/>
      <c r="R133" s="20"/>
      <c r="T133" s="116"/>
      <c r="U133" s="25" t="s">
        <v>34</v>
      </c>
      <c r="V133" s="117">
        <v>0</v>
      </c>
      <c r="W133" s="117">
        <f>$V$133*$K$133</f>
        <v>0</v>
      </c>
      <c r="X133" s="117">
        <v>0</v>
      </c>
      <c r="Y133" s="117">
        <f>$X$133*$K$133</f>
        <v>0</v>
      </c>
      <c r="Z133" s="117">
        <v>0</v>
      </c>
      <c r="AA133" s="118">
        <f>$Z$133*$K$133</f>
        <v>0</v>
      </c>
      <c r="AR133" s="6" t="s">
        <v>190</v>
      </c>
      <c r="AT133" s="6" t="s">
        <v>141</v>
      </c>
      <c r="AU133" s="6" t="s">
        <v>18</v>
      </c>
      <c r="AY133" s="6" t="s">
        <v>140</v>
      </c>
      <c r="BE133" s="119">
        <f>IF($U$133="základní",$N$133,0)</f>
        <v>0</v>
      </c>
      <c r="BF133" s="119">
        <f>IF($U$133="snížená",$N$133,0)</f>
        <v>0</v>
      </c>
      <c r="BG133" s="119">
        <f>IF($U$133="zákl. přenesená",$N$133,0)</f>
        <v>0</v>
      </c>
      <c r="BH133" s="119">
        <f>IF($U$133="sníž. přenesená",$N$133,0)</f>
        <v>0</v>
      </c>
      <c r="BI133" s="119">
        <f>IF($U$133="nulová",$N$133,0)</f>
        <v>0</v>
      </c>
      <c r="BJ133" s="6" t="s">
        <v>18</v>
      </c>
      <c r="BK133" s="119">
        <f>ROUND($L$133*$K$133,2)</f>
        <v>0</v>
      </c>
      <c r="BL133" s="6" t="s">
        <v>190</v>
      </c>
    </row>
    <row r="134" spans="2:64" s="6" customFormat="1" ht="15.75" customHeight="1" x14ac:dyDescent="0.3">
      <c r="B134" s="19"/>
      <c r="C134" s="154" t="s">
        <v>201</v>
      </c>
      <c r="D134" s="112" t="s">
        <v>141</v>
      </c>
      <c r="E134" s="113" t="s">
        <v>726</v>
      </c>
      <c r="F134" s="197" t="s">
        <v>727</v>
      </c>
      <c r="G134" s="196"/>
      <c r="H134" s="196"/>
      <c r="I134" s="196"/>
      <c r="J134" s="114" t="s">
        <v>214</v>
      </c>
      <c r="K134" s="115">
        <v>170</v>
      </c>
      <c r="L134" s="195"/>
      <c r="M134" s="196"/>
      <c r="N134" s="195">
        <f>ROUND($L$134*$K$134,2)</f>
        <v>0</v>
      </c>
      <c r="O134" s="196"/>
      <c r="P134" s="196"/>
      <c r="Q134" s="196"/>
      <c r="R134" s="20"/>
      <c r="T134" s="116"/>
      <c r="U134" s="25" t="s">
        <v>34</v>
      </c>
      <c r="V134" s="117">
        <v>0</v>
      </c>
      <c r="W134" s="117">
        <f>$V$134*$K$134</f>
        <v>0</v>
      </c>
      <c r="X134" s="117">
        <v>0</v>
      </c>
      <c r="Y134" s="117">
        <f>$X$134*$K$134</f>
        <v>0</v>
      </c>
      <c r="Z134" s="117">
        <v>0</v>
      </c>
      <c r="AA134" s="118">
        <f>$Z$134*$K$134</f>
        <v>0</v>
      </c>
      <c r="AR134" s="6" t="s">
        <v>190</v>
      </c>
      <c r="AT134" s="6" t="s">
        <v>141</v>
      </c>
      <c r="AU134" s="6" t="s">
        <v>18</v>
      </c>
      <c r="AY134" s="6" t="s">
        <v>140</v>
      </c>
      <c r="BE134" s="119">
        <f>IF($U$134="základní",$N$134,0)</f>
        <v>0</v>
      </c>
      <c r="BF134" s="119">
        <f>IF($U$134="snížená",$N$134,0)</f>
        <v>0</v>
      </c>
      <c r="BG134" s="119">
        <f>IF($U$134="zákl. přenesená",$N$134,0)</f>
        <v>0</v>
      </c>
      <c r="BH134" s="119">
        <f>IF($U$134="sníž. přenesená",$N$134,0)</f>
        <v>0</v>
      </c>
      <c r="BI134" s="119">
        <f>IF($U$134="nulová",$N$134,0)</f>
        <v>0</v>
      </c>
      <c r="BJ134" s="6" t="s">
        <v>18</v>
      </c>
      <c r="BK134" s="119">
        <f>ROUND($L$134*$K$134,2)</f>
        <v>0</v>
      </c>
      <c r="BL134" s="6" t="s">
        <v>190</v>
      </c>
    </row>
    <row r="135" spans="2:64" s="6" customFormat="1" ht="15.75" customHeight="1" x14ac:dyDescent="0.3">
      <c r="B135" s="19"/>
      <c r="C135" s="154" t="s">
        <v>7</v>
      </c>
      <c r="D135" s="112" t="s">
        <v>141</v>
      </c>
      <c r="E135" s="113" t="s">
        <v>728</v>
      </c>
      <c r="F135" s="197" t="s">
        <v>729</v>
      </c>
      <c r="G135" s="196"/>
      <c r="H135" s="196"/>
      <c r="I135" s="196"/>
      <c r="J135" s="114" t="s">
        <v>214</v>
      </c>
      <c r="K135" s="115">
        <v>50</v>
      </c>
      <c r="L135" s="195"/>
      <c r="M135" s="196"/>
      <c r="N135" s="195">
        <f>ROUND($L$135*$K$135,2)</f>
        <v>0</v>
      </c>
      <c r="O135" s="196"/>
      <c r="P135" s="196"/>
      <c r="Q135" s="196"/>
      <c r="R135" s="20"/>
      <c r="T135" s="116"/>
      <c r="U135" s="25" t="s">
        <v>34</v>
      </c>
      <c r="V135" s="117">
        <v>0</v>
      </c>
      <c r="W135" s="117">
        <f>$V$135*$K$135</f>
        <v>0</v>
      </c>
      <c r="X135" s="117">
        <v>0</v>
      </c>
      <c r="Y135" s="117">
        <f>$X$135*$K$135</f>
        <v>0</v>
      </c>
      <c r="Z135" s="117">
        <v>0</v>
      </c>
      <c r="AA135" s="118">
        <f>$Z$135*$K$135</f>
        <v>0</v>
      </c>
      <c r="AR135" s="6" t="s">
        <v>190</v>
      </c>
      <c r="AT135" s="6" t="s">
        <v>141</v>
      </c>
      <c r="AU135" s="6" t="s">
        <v>18</v>
      </c>
      <c r="AY135" s="6" t="s">
        <v>140</v>
      </c>
      <c r="BE135" s="119">
        <f>IF($U$135="základní",$N$135,0)</f>
        <v>0</v>
      </c>
      <c r="BF135" s="119">
        <f>IF($U$135="snížená",$N$135,0)</f>
        <v>0</v>
      </c>
      <c r="BG135" s="119">
        <f>IF($U$135="zákl. přenesená",$N$135,0)</f>
        <v>0</v>
      </c>
      <c r="BH135" s="119">
        <f>IF($U$135="sníž. přenesená",$N$135,0)</f>
        <v>0</v>
      </c>
      <c r="BI135" s="119">
        <f>IF($U$135="nulová",$N$135,0)</f>
        <v>0</v>
      </c>
      <c r="BJ135" s="6" t="s">
        <v>18</v>
      </c>
      <c r="BK135" s="119">
        <f>ROUND($L$135*$K$135,2)</f>
        <v>0</v>
      </c>
      <c r="BL135" s="6" t="s">
        <v>190</v>
      </c>
    </row>
    <row r="136" spans="2:64" s="6" customFormat="1" ht="15.75" customHeight="1" x14ac:dyDescent="0.3">
      <c r="B136" s="19"/>
      <c r="C136" s="154" t="s">
        <v>205</v>
      </c>
      <c r="D136" s="112" t="s">
        <v>141</v>
      </c>
      <c r="E136" s="113" t="s">
        <v>730</v>
      </c>
      <c r="F136" s="197" t="s">
        <v>731</v>
      </c>
      <c r="G136" s="196"/>
      <c r="H136" s="196"/>
      <c r="I136" s="196"/>
      <c r="J136" s="114" t="s">
        <v>214</v>
      </c>
      <c r="K136" s="115">
        <v>220</v>
      </c>
      <c r="L136" s="195"/>
      <c r="M136" s="196"/>
      <c r="N136" s="195">
        <f>ROUND($L$136*$K$136,2)</f>
        <v>0</v>
      </c>
      <c r="O136" s="196"/>
      <c r="P136" s="196"/>
      <c r="Q136" s="196"/>
      <c r="R136" s="20"/>
      <c r="T136" s="116"/>
      <c r="U136" s="25" t="s">
        <v>34</v>
      </c>
      <c r="V136" s="117">
        <v>0</v>
      </c>
      <c r="W136" s="117">
        <f>$V$136*$K$136</f>
        <v>0</v>
      </c>
      <c r="X136" s="117">
        <v>0</v>
      </c>
      <c r="Y136" s="117">
        <f>$X$136*$K$136</f>
        <v>0</v>
      </c>
      <c r="Z136" s="117">
        <v>0</v>
      </c>
      <c r="AA136" s="118">
        <f>$Z$136*$K$136</f>
        <v>0</v>
      </c>
      <c r="AR136" s="6" t="s">
        <v>190</v>
      </c>
      <c r="AT136" s="6" t="s">
        <v>141</v>
      </c>
      <c r="AU136" s="6" t="s">
        <v>18</v>
      </c>
      <c r="AY136" s="6" t="s">
        <v>140</v>
      </c>
      <c r="BE136" s="119">
        <f>IF($U$136="základní",$N$136,0)</f>
        <v>0</v>
      </c>
      <c r="BF136" s="119">
        <f>IF($U$136="snížená",$N$136,0)</f>
        <v>0</v>
      </c>
      <c r="BG136" s="119">
        <f>IF($U$136="zákl. přenesená",$N$136,0)</f>
        <v>0</v>
      </c>
      <c r="BH136" s="119">
        <f>IF($U$136="sníž. přenesená",$N$136,0)</f>
        <v>0</v>
      </c>
      <c r="BI136" s="119">
        <f>IF($U$136="nulová",$N$136,0)</f>
        <v>0</v>
      </c>
      <c r="BJ136" s="6" t="s">
        <v>18</v>
      </c>
      <c r="BK136" s="119">
        <f>ROUND($L$136*$K$136,2)</f>
        <v>0</v>
      </c>
      <c r="BL136" s="6" t="s">
        <v>190</v>
      </c>
    </row>
    <row r="137" spans="2:64" s="6" customFormat="1" ht="15.75" customHeight="1" x14ac:dyDescent="0.3">
      <c r="B137" s="19"/>
      <c r="C137" s="154" t="s">
        <v>208</v>
      </c>
      <c r="D137" s="112" t="s">
        <v>141</v>
      </c>
      <c r="E137" s="113" t="s">
        <v>732</v>
      </c>
      <c r="F137" s="197" t="s">
        <v>733</v>
      </c>
      <c r="G137" s="196"/>
      <c r="H137" s="196"/>
      <c r="I137" s="196"/>
      <c r="J137" s="114" t="s">
        <v>214</v>
      </c>
      <c r="K137" s="115">
        <v>10</v>
      </c>
      <c r="L137" s="195"/>
      <c r="M137" s="196"/>
      <c r="N137" s="195">
        <f>ROUND($L$137*$K$137,2)</f>
        <v>0</v>
      </c>
      <c r="O137" s="196"/>
      <c r="P137" s="196"/>
      <c r="Q137" s="196"/>
      <c r="R137" s="20"/>
      <c r="T137" s="116"/>
      <c r="U137" s="25" t="s">
        <v>34</v>
      </c>
      <c r="V137" s="117">
        <v>0</v>
      </c>
      <c r="W137" s="117">
        <f>$V$137*$K$137</f>
        <v>0</v>
      </c>
      <c r="X137" s="117">
        <v>0</v>
      </c>
      <c r="Y137" s="117">
        <f>$X$137*$K$137</f>
        <v>0</v>
      </c>
      <c r="Z137" s="117">
        <v>0</v>
      </c>
      <c r="AA137" s="118">
        <f>$Z$137*$K$137</f>
        <v>0</v>
      </c>
      <c r="AR137" s="6" t="s">
        <v>190</v>
      </c>
      <c r="AT137" s="6" t="s">
        <v>141</v>
      </c>
      <c r="AU137" s="6" t="s">
        <v>18</v>
      </c>
      <c r="AY137" s="6" t="s">
        <v>140</v>
      </c>
      <c r="BE137" s="119">
        <f>IF($U$137="základní",$N$137,0)</f>
        <v>0</v>
      </c>
      <c r="BF137" s="119">
        <f>IF($U$137="snížená",$N$137,0)</f>
        <v>0</v>
      </c>
      <c r="BG137" s="119">
        <f>IF($U$137="zákl. přenesená",$N$137,0)</f>
        <v>0</v>
      </c>
      <c r="BH137" s="119">
        <f>IF($U$137="sníž. přenesená",$N$137,0)</f>
        <v>0</v>
      </c>
      <c r="BI137" s="119">
        <f>IF($U$137="nulová",$N$137,0)</f>
        <v>0</v>
      </c>
      <c r="BJ137" s="6" t="s">
        <v>18</v>
      </c>
      <c r="BK137" s="119">
        <f>ROUND($L$137*$K$137,2)</f>
        <v>0</v>
      </c>
      <c r="BL137" s="6" t="s">
        <v>190</v>
      </c>
    </row>
    <row r="138" spans="2:64" s="6" customFormat="1" ht="15.75" customHeight="1" x14ac:dyDescent="0.3">
      <c r="B138" s="19"/>
      <c r="C138" s="154" t="s">
        <v>211</v>
      </c>
      <c r="D138" s="112" t="s">
        <v>141</v>
      </c>
      <c r="E138" s="113" t="s">
        <v>734</v>
      </c>
      <c r="F138" s="197" t="s">
        <v>735</v>
      </c>
      <c r="G138" s="196"/>
      <c r="H138" s="196"/>
      <c r="I138" s="196"/>
      <c r="J138" s="114" t="s">
        <v>214</v>
      </c>
      <c r="K138" s="115">
        <v>10</v>
      </c>
      <c r="L138" s="195"/>
      <c r="M138" s="196"/>
      <c r="N138" s="195">
        <f>ROUND($L$138*$K$138,2)</f>
        <v>0</v>
      </c>
      <c r="O138" s="196"/>
      <c r="P138" s="196"/>
      <c r="Q138" s="196"/>
      <c r="R138" s="20"/>
      <c r="T138" s="116"/>
      <c r="U138" s="25" t="s">
        <v>34</v>
      </c>
      <c r="V138" s="117">
        <v>0</v>
      </c>
      <c r="W138" s="117">
        <f>$V$138*$K$138</f>
        <v>0</v>
      </c>
      <c r="X138" s="117">
        <v>0</v>
      </c>
      <c r="Y138" s="117">
        <f>$X$138*$K$138</f>
        <v>0</v>
      </c>
      <c r="Z138" s="117">
        <v>0</v>
      </c>
      <c r="AA138" s="118">
        <f>$Z$138*$K$138</f>
        <v>0</v>
      </c>
      <c r="AR138" s="6" t="s">
        <v>190</v>
      </c>
      <c r="AT138" s="6" t="s">
        <v>141</v>
      </c>
      <c r="AU138" s="6" t="s">
        <v>18</v>
      </c>
      <c r="AY138" s="6" t="s">
        <v>140</v>
      </c>
      <c r="BE138" s="119">
        <f>IF($U$138="základní",$N$138,0)</f>
        <v>0</v>
      </c>
      <c r="BF138" s="119">
        <f>IF($U$138="snížená",$N$138,0)</f>
        <v>0</v>
      </c>
      <c r="BG138" s="119">
        <f>IF($U$138="zákl. přenesená",$N$138,0)</f>
        <v>0</v>
      </c>
      <c r="BH138" s="119">
        <f>IF($U$138="sníž. přenesená",$N$138,0)</f>
        <v>0</v>
      </c>
      <c r="BI138" s="119">
        <f>IF($U$138="nulová",$N$138,0)</f>
        <v>0</v>
      </c>
      <c r="BJ138" s="6" t="s">
        <v>18</v>
      </c>
      <c r="BK138" s="119">
        <f>ROUND($L$138*$K$138,2)</f>
        <v>0</v>
      </c>
      <c r="BL138" s="6" t="s">
        <v>190</v>
      </c>
    </row>
    <row r="139" spans="2:64" s="6" customFormat="1" ht="15.75" customHeight="1" x14ac:dyDescent="0.3">
      <c r="B139" s="19"/>
      <c r="C139" s="154" t="s">
        <v>215</v>
      </c>
      <c r="D139" s="112" t="s">
        <v>141</v>
      </c>
      <c r="E139" s="113" t="s">
        <v>736</v>
      </c>
      <c r="F139" s="197" t="s">
        <v>737</v>
      </c>
      <c r="G139" s="196"/>
      <c r="H139" s="196"/>
      <c r="I139" s="196"/>
      <c r="J139" s="114" t="s">
        <v>214</v>
      </c>
      <c r="K139" s="115">
        <v>25</v>
      </c>
      <c r="L139" s="195"/>
      <c r="M139" s="196"/>
      <c r="N139" s="195">
        <f>ROUND($L$139*$K$139,2)</f>
        <v>0</v>
      </c>
      <c r="O139" s="196"/>
      <c r="P139" s="196"/>
      <c r="Q139" s="196"/>
      <c r="R139" s="20"/>
      <c r="T139" s="116"/>
      <c r="U139" s="25" t="s">
        <v>34</v>
      </c>
      <c r="V139" s="117">
        <v>0</v>
      </c>
      <c r="W139" s="117">
        <f>$V$139*$K$139</f>
        <v>0</v>
      </c>
      <c r="X139" s="117">
        <v>0</v>
      </c>
      <c r="Y139" s="117">
        <f>$X$139*$K$139</f>
        <v>0</v>
      </c>
      <c r="Z139" s="117">
        <v>0</v>
      </c>
      <c r="AA139" s="118">
        <f>$Z$139*$K$139</f>
        <v>0</v>
      </c>
      <c r="AR139" s="6" t="s">
        <v>190</v>
      </c>
      <c r="AT139" s="6" t="s">
        <v>141</v>
      </c>
      <c r="AU139" s="6" t="s">
        <v>18</v>
      </c>
      <c r="AY139" s="6" t="s">
        <v>140</v>
      </c>
      <c r="BE139" s="119">
        <f>IF($U$139="základní",$N$139,0)</f>
        <v>0</v>
      </c>
      <c r="BF139" s="119">
        <f>IF($U$139="snížená",$N$139,0)</f>
        <v>0</v>
      </c>
      <c r="BG139" s="119">
        <f>IF($U$139="zákl. přenesená",$N$139,0)</f>
        <v>0</v>
      </c>
      <c r="BH139" s="119">
        <f>IF($U$139="sníž. přenesená",$N$139,0)</f>
        <v>0</v>
      </c>
      <c r="BI139" s="119">
        <f>IF($U$139="nulová",$N$139,0)</f>
        <v>0</v>
      </c>
      <c r="BJ139" s="6" t="s">
        <v>18</v>
      </c>
      <c r="BK139" s="119">
        <f>ROUND($L$139*$K$139,2)</f>
        <v>0</v>
      </c>
      <c r="BL139" s="6" t="s">
        <v>190</v>
      </c>
    </row>
    <row r="140" spans="2:64" s="6" customFormat="1" ht="15.75" customHeight="1" x14ac:dyDescent="0.3">
      <c r="B140" s="19"/>
      <c r="C140" s="154" t="s">
        <v>218</v>
      </c>
      <c r="D140" s="112" t="s">
        <v>141</v>
      </c>
      <c r="E140" s="113" t="s">
        <v>738</v>
      </c>
      <c r="F140" s="197" t="s">
        <v>739</v>
      </c>
      <c r="G140" s="196"/>
      <c r="H140" s="196"/>
      <c r="I140" s="196"/>
      <c r="J140" s="114" t="s">
        <v>177</v>
      </c>
      <c r="K140" s="115">
        <v>2</v>
      </c>
      <c r="L140" s="195"/>
      <c r="M140" s="196"/>
      <c r="N140" s="195">
        <f>ROUND($L$140*$K$140,2)</f>
        <v>0</v>
      </c>
      <c r="O140" s="196"/>
      <c r="P140" s="196"/>
      <c r="Q140" s="196"/>
      <c r="R140" s="20"/>
      <c r="T140" s="116"/>
      <c r="U140" s="25" t="s">
        <v>34</v>
      </c>
      <c r="V140" s="117">
        <v>0</v>
      </c>
      <c r="W140" s="117">
        <f>$V$140*$K$140</f>
        <v>0</v>
      </c>
      <c r="X140" s="117">
        <v>0</v>
      </c>
      <c r="Y140" s="117">
        <f>$X$140*$K$140</f>
        <v>0</v>
      </c>
      <c r="Z140" s="117">
        <v>0</v>
      </c>
      <c r="AA140" s="118">
        <f>$Z$140*$K$140</f>
        <v>0</v>
      </c>
      <c r="AR140" s="6" t="s">
        <v>190</v>
      </c>
      <c r="AT140" s="6" t="s">
        <v>141</v>
      </c>
      <c r="AU140" s="6" t="s">
        <v>18</v>
      </c>
      <c r="AY140" s="6" t="s">
        <v>140</v>
      </c>
      <c r="BE140" s="119">
        <f>IF($U$140="základní",$N$140,0)</f>
        <v>0</v>
      </c>
      <c r="BF140" s="119">
        <f>IF($U$140="snížená",$N$140,0)</f>
        <v>0</v>
      </c>
      <c r="BG140" s="119">
        <f>IF($U$140="zákl. přenesená",$N$140,0)</f>
        <v>0</v>
      </c>
      <c r="BH140" s="119">
        <f>IF($U$140="sníž. přenesená",$N$140,0)</f>
        <v>0</v>
      </c>
      <c r="BI140" s="119">
        <f>IF($U$140="nulová",$N$140,0)</f>
        <v>0</v>
      </c>
      <c r="BJ140" s="6" t="s">
        <v>18</v>
      </c>
      <c r="BK140" s="119">
        <f>ROUND($L$140*$K$140,2)</f>
        <v>0</v>
      </c>
      <c r="BL140" s="6" t="s">
        <v>190</v>
      </c>
    </row>
    <row r="141" spans="2:64" s="6" customFormat="1" ht="15.75" customHeight="1" x14ac:dyDescent="0.3">
      <c r="B141" s="19"/>
      <c r="C141" s="154" t="s">
        <v>221</v>
      </c>
      <c r="D141" s="112" t="s">
        <v>141</v>
      </c>
      <c r="E141" s="113" t="s">
        <v>740</v>
      </c>
      <c r="F141" s="197" t="s">
        <v>741</v>
      </c>
      <c r="G141" s="196"/>
      <c r="H141" s="196"/>
      <c r="I141" s="196"/>
      <c r="J141" s="114" t="s">
        <v>177</v>
      </c>
      <c r="K141" s="115">
        <v>2</v>
      </c>
      <c r="L141" s="195"/>
      <c r="M141" s="196"/>
      <c r="N141" s="195">
        <f>ROUND($L$141*$K$141,2)</f>
        <v>0</v>
      </c>
      <c r="O141" s="196"/>
      <c r="P141" s="196"/>
      <c r="Q141" s="196"/>
      <c r="R141" s="20"/>
      <c r="T141" s="116"/>
      <c r="U141" s="25" t="s">
        <v>34</v>
      </c>
      <c r="V141" s="117">
        <v>0</v>
      </c>
      <c r="W141" s="117">
        <f>$V$141*$K$141</f>
        <v>0</v>
      </c>
      <c r="X141" s="117">
        <v>0</v>
      </c>
      <c r="Y141" s="117">
        <f>$X$141*$K$141</f>
        <v>0</v>
      </c>
      <c r="Z141" s="117">
        <v>0</v>
      </c>
      <c r="AA141" s="118">
        <f>$Z$141*$K$141</f>
        <v>0</v>
      </c>
      <c r="AR141" s="6" t="s">
        <v>190</v>
      </c>
      <c r="AT141" s="6" t="s">
        <v>141</v>
      </c>
      <c r="AU141" s="6" t="s">
        <v>18</v>
      </c>
      <c r="AY141" s="6" t="s">
        <v>140</v>
      </c>
      <c r="BE141" s="119">
        <f>IF($U$141="základní",$N$141,0)</f>
        <v>0</v>
      </c>
      <c r="BF141" s="119">
        <f>IF($U$141="snížená",$N$141,0)</f>
        <v>0</v>
      </c>
      <c r="BG141" s="119">
        <f>IF($U$141="zákl. přenesená",$N$141,0)</f>
        <v>0</v>
      </c>
      <c r="BH141" s="119">
        <f>IF($U$141="sníž. přenesená",$N$141,0)</f>
        <v>0</v>
      </c>
      <c r="BI141" s="119">
        <f>IF($U$141="nulová",$N$141,0)</f>
        <v>0</v>
      </c>
      <c r="BJ141" s="6" t="s">
        <v>18</v>
      </c>
      <c r="BK141" s="119">
        <f>ROUND($L$141*$K$141,2)</f>
        <v>0</v>
      </c>
      <c r="BL141" s="6" t="s">
        <v>190</v>
      </c>
    </row>
    <row r="142" spans="2:64" s="102" customFormat="1" ht="37.5" customHeight="1" x14ac:dyDescent="0.35">
      <c r="B142" s="103"/>
      <c r="C142" s="155"/>
      <c r="D142" s="104" t="s">
        <v>578</v>
      </c>
      <c r="E142" s="104"/>
      <c r="F142" s="104"/>
      <c r="G142" s="104"/>
      <c r="H142" s="104"/>
      <c r="I142" s="104"/>
      <c r="J142" s="104"/>
      <c r="K142" s="104"/>
      <c r="L142" s="104"/>
      <c r="M142" s="104"/>
      <c r="N142" s="209">
        <f>SUM(N143:Q146)</f>
        <v>0</v>
      </c>
      <c r="O142" s="202"/>
      <c r="P142" s="202"/>
      <c r="Q142" s="202"/>
      <c r="R142" s="106"/>
      <c r="T142" s="107"/>
      <c r="W142" s="108">
        <f>SUM($W$143:$W$146)</f>
        <v>0</v>
      </c>
      <c r="Y142" s="108">
        <f>SUM($Y$143:$Y$146)</f>
        <v>0</v>
      </c>
      <c r="AA142" s="109">
        <f>SUM($AA$143:$AA$146)</f>
        <v>0</v>
      </c>
      <c r="AR142" s="105" t="s">
        <v>94</v>
      </c>
      <c r="AT142" s="105" t="s">
        <v>68</v>
      </c>
      <c r="AU142" s="105" t="s">
        <v>69</v>
      </c>
      <c r="AY142" s="105" t="s">
        <v>140</v>
      </c>
      <c r="BK142" s="110">
        <f>SUM($BK$143:$BK$146)</f>
        <v>0</v>
      </c>
    </row>
    <row r="143" spans="2:64" s="6" customFormat="1" ht="15.75" customHeight="1" x14ac:dyDescent="0.3">
      <c r="B143" s="19"/>
      <c r="C143" s="154" t="s">
        <v>224</v>
      </c>
      <c r="D143" s="112" t="s">
        <v>141</v>
      </c>
      <c r="E143" s="113" t="s">
        <v>742</v>
      </c>
      <c r="F143" s="197" t="s">
        <v>743</v>
      </c>
      <c r="G143" s="196"/>
      <c r="H143" s="196"/>
      <c r="I143" s="196"/>
      <c r="J143" s="114" t="s">
        <v>406</v>
      </c>
      <c r="K143" s="115">
        <v>40</v>
      </c>
      <c r="L143" s="195"/>
      <c r="M143" s="196"/>
      <c r="N143" s="195">
        <f>ROUND($L$143*$K$143,2)</f>
        <v>0</v>
      </c>
      <c r="O143" s="196"/>
      <c r="P143" s="196"/>
      <c r="Q143" s="196"/>
      <c r="R143" s="20"/>
      <c r="T143" s="116"/>
      <c r="U143" s="25" t="s">
        <v>34</v>
      </c>
      <c r="V143" s="117">
        <v>0</v>
      </c>
      <c r="W143" s="117">
        <f>$V$143*$K$143</f>
        <v>0</v>
      </c>
      <c r="X143" s="117">
        <v>0</v>
      </c>
      <c r="Y143" s="117">
        <f>$X$143*$K$143</f>
        <v>0</v>
      </c>
      <c r="Z143" s="117">
        <v>0</v>
      </c>
      <c r="AA143" s="118">
        <f>$Z$143*$K$143</f>
        <v>0</v>
      </c>
      <c r="AR143" s="6" t="s">
        <v>190</v>
      </c>
      <c r="AT143" s="6" t="s">
        <v>141</v>
      </c>
      <c r="AU143" s="6" t="s">
        <v>18</v>
      </c>
      <c r="AY143" s="6" t="s">
        <v>140</v>
      </c>
      <c r="BE143" s="119">
        <f>IF($U$143="základní",$N$143,0)</f>
        <v>0</v>
      </c>
      <c r="BF143" s="119">
        <f>IF($U$143="snížená",$N$143,0)</f>
        <v>0</v>
      </c>
      <c r="BG143" s="119">
        <f>IF($U$143="zákl. přenesená",$N$143,0)</f>
        <v>0</v>
      </c>
      <c r="BH143" s="119">
        <f>IF($U$143="sníž. přenesená",$N$143,0)</f>
        <v>0</v>
      </c>
      <c r="BI143" s="119">
        <f>IF($U$143="nulová",$N$143,0)</f>
        <v>0</v>
      </c>
      <c r="BJ143" s="6" t="s">
        <v>18</v>
      </c>
      <c r="BK143" s="119">
        <f>ROUND($L$143*$K$143,2)</f>
        <v>0</v>
      </c>
      <c r="BL143" s="6" t="s">
        <v>190</v>
      </c>
    </row>
    <row r="144" spans="2:64" s="6" customFormat="1" ht="15.75" customHeight="1" x14ac:dyDescent="0.3">
      <c r="B144" s="19"/>
      <c r="C144" s="154" t="s">
        <v>228</v>
      </c>
      <c r="D144" s="112" t="s">
        <v>141</v>
      </c>
      <c r="E144" s="113" t="s">
        <v>744</v>
      </c>
      <c r="F144" s="197" t="s">
        <v>745</v>
      </c>
      <c r="G144" s="196"/>
      <c r="H144" s="196"/>
      <c r="I144" s="196"/>
      <c r="J144" s="114" t="s">
        <v>199</v>
      </c>
      <c r="K144" s="115">
        <v>1</v>
      </c>
      <c r="L144" s="195"/>
      <c r="M144" s="196"/>
      <c r="N144" s="195">
        <f>ROUND($L$144*$K$144,2)</f>
        <v>0</v>
      </c>
      <c r="O144" s="196"/>
      <c r="P144" s="196"/>
      <c r="Q144" s="196"/>
      <c r="R144" s="20"/>
      <c r="T144" s="116"/>
      <c r="U144" s="25" t="s">
        <v>34</v>
      </c>
      <c r="V144" s="117">
        <v>0</v>
      </c>
      <c r="W144" s="117">
        <f>$V$144*$K$144</f>
        <v>0</v>
      </c>
      <c r="X144" s="117">
        <v>0</v>
      </c>
      <c r="Y144" s="117">
        <f>$X$144*$K$144</f>
        <v>0</v>
      </c>
      <c r="Z144" s="117">
        <v>0</v>
      </c>
      <c r="AA144" s="118">
        <f>$Z$144*$K$144</f>
        <v>0</v>
      </c>
      <c r="AR144" s="6" t="s">
        <v>190</v>
      </c>
      <c r="AT144" s="6" t="s">
        <v>141</v>
      </c>
      <c r="AU144" s="6" t="s">
        <v>18</v>
      </c>
      <c r="AY144" s="6" t="s">
        <v>140</v>
      </c>
      <c r="BE144" s="119">
        <f>IF($U$144="základní",$N$144,0)</f>
        <v>0</v>
      </c>
      <c r="BF144" s="119">
        <f>IF($U$144="snížená",$N$144,0)</f>
        <v>0</v>
      </c>
      <c r="BG144" s="119">
        <f>IF($U$144="zákl. přenesená",$N$144,0)</f>
        <v>0</v>
      </c>
      <c r="BH144" s="119">
        <f>IF($U$144="sníž. přenesená",$N$144,0)</f>
        <v>0</v>
      </c>
      <c r="BI144" s="119">
        <f>IF($U$144="nulová",$N$144,0)</f>
        <v>0</v>
      </c>
      <c r="BJ144" s="6" t="s">
        <v>18</v>
      </c>
      <c r="BK144" s="119">
        <f>ROUND($L$144*$K$144,2)</f>
        <v>0</v>
      </c>
      <c r="BL144" s="6" t="s">
        <v>190</v>
      </c>
    </row>
    <row r="145" spans="2:64" s="6" customFormat="1" ht="15.75" customHeight="1" x14ac:dyDescent="0.3">
      <c r="B145" s="19"/>
      <c r="C145" s="154" t="s">
        <v>231</v>
      </c>
      <c r="D145" s="112" t="s">
        <v>141</v>
      </c>
      <c r="E145" s="113" t="s">
        <v>746</v>
      </c>
      <c r="F145" s="197" t="s">
        <v>747</v>
      </c>
      <c r="G145" s="196"/>
      <c r="H145" s="196"/>
      <c r="I145" s="196"/>
      <c r="J145" s="114" t="s">
        <v>267</v>
      </c>
      <c r="K145" s="115">
        <v>5</v>
      </c>
      <c r="L145" s="195"/>
      <c r="M145" s="196"/>
      <c r="N145" s="195">
        <f>ROUND($L$145*$K$145,2)</f>
        <v>0</v>
      </c>
      <c r="O145" s="196"/>
      <c r="P145" s="196"/>
      <c r="Q145" s="196"/>
      <c r="R145" s="20"/>
      <c r="T145" s="116"/>
      <c r="U145" s="25" t="s">
        <v>34</v>
      </c>
      <c r="V145" s="117">
        <v>0</v>
      </c>
      <c r="W145" s="117">
        <f>$V$145*$K$145</f>
        <v>0</v>
      </c>
      <c r="X145" s="117">
        <v>0</v>
      </c>
      <c r="Y145" s="117">
        <f>$X$145*$K$145</f>
        <v>0</v>
      </c>
      <c r="Z145" s="117">
        <v>0</v>
      </c>
      <c r="AA145" s="118">
        <f>$Z$145*$K$145</f>
        <v>0</v>
      </c>
      <c r="AR145" s="6" t="s">
        <v>190</v>
      </c>
      <c r="AT145" s="6" t="s">
        <v>141</v>
      </c>
      <c r="AU145" s="6" t="s">
        <v>18</v>
      </c>
      <c r="AY145" s="6" t="s">
        <v>140</v>
      </c>
      <c r="BE145" s="119">
        <f>IF($U$145="základní",$N$145,0)</f>
        <v>0</v>
      </c>
      <c r="BF145" s="119">
        <f>IF($U$145="snížená",$N$145,0)</f>
        <v>0</v>
      </c>
      <c r="BG145" s="119">
        <f>IF($U$145="zákl. přenesená",$N$145,0)</f>
        <v>0</v>
      </c>
      <c r="BH145" s="119">
        <f>IF($U$145="sníž. přenesená",$N$145,0)</f>
        <v>0</v>
      </c>
      <c r="BI145" s="119">
        <f>IF($U$145="nulová",$N$145,0)</f>
        <v>0</v>
      </c>
      <c r="BJ145" s="6" t="s">
        <v>18</v>
      </c>
      <c r="BK145" s="119">
        <f>ROUND($L$145*$K$145,2)</f>
        <v>0</v>
      </c>
      <c r="BL145" s="6" t="s">
        <v>190</v>
      </c>
    </row>
    <row r="146" spans="2:64" s="6" customFormat="1" ht="27" customHeight="1" x14ac:dyDescent="0.3">
      <c r="B146" s="19"/>
      <c r="C146" s="154" t="s">
        <v>234</v>
      </c>
      <c r="D146" s="112" t="s">
        <v>141</v>
      </c>
      <c r="E146" s="113" t="s">
        <v>748</v>
      </c>
      <c r="F146" s="197" t="s">
        <v>749</v>
      </c>
      <c r="G146" s="196"/>
      <c r="H146" s="196"/>
      <c r="I146" s="196"/>
      <c r="J146" s="114" t="s">
        <v>267</v>
      </c>
      <c r="K146" s="115">
        <v>7.5</v>
      </c>
      <c r="L146" s="195"/>
      <c r="M146" s="196"/>
      <c r="N146" s="195">
        <f>ROUND($L$146*$K$146,2)</f>
        <v>0</v>
      </c>
      <c r="O146" s="196"/>
      <c r="P146" s="196"/>
      <c r="Q146" s="196"/>
      <c r="R146" s="20"/>
      <c r="T146" s="116"/>
      <c r="U146" s="144" t="s">
        <v>34</v>
      </c>
      <c r="V146" s="145">
        <v>0</v>
      </c>
      <c r="W146" s="145">
        <f>$V$146*$K$146</f>
        <v>0</v>
      </c>
      <c r="X146" s="145">
        <v>0</v>
      </c>
      <c r="Y146" s="145">
        <f>$X$146*$K$146</f>
        <v>0</v>
      </c>
      <c r="Z146" s="145">
        <v>0</v>
      </c>
      <c r="AA146" s="146">
        <f>$Z$146*$K$146</f>
        <v>0</v>
      </c>
      <c r="AR146" s="6" t="s">
        <v>190</v>
      </c>
      <c r="AT146" s="6" t="s">
        <v>141</v>
      </c>
      <c r="AU146" s="6" t="s">
        <v>18</v>
      </c>
      <c r="AY146" s="6" t="s">
        <v>140</v>
      </c>
      <c r="BE146" s="119">
        <f>IF($U$146="základní",$N$146,0)</f>
        <v>0</v>
      </c>
      <c r="BF146" s="119">
        <f>IF($U$146="snížená",$N$146,0)</f>
        <v>0</v>
      </c>
      <c r="BG146" s="119">
        <f>IF($U$146="zákl. přenesená",$N$146,0)</f>
        <v>0</v>
      </c>
      <c r="BH146" s="119">
        <f>IF($U$146="sníž. přenesená",$N$146,0)</f>
        <v>0</v>
      </c>
      <c r="BI146" s="119">
        <f>IF($U$146="nulová",$N$146,0)</f>
        <v>0</v>
      </c>
      <c r="BJ146" s="6" t="s">
        <v>18</v>
      </c>
      <c r="BK146" s="119">
        <f>ROUND($L$146*$K$146,2)</f>
        <v>0</v>
      </c>
      <c r="BL146" s="6" t="s">
        <v>190</v>
      </c>
    </row>
    <row r="147" spans="2:64" s="6" customFormat="1" ht="7.5" customHeight="1" x14ac:dyDescent="0.3">
      <c r="B147" s="40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2"/>
    </row>
    <row r="434" s="2" customFormat="1" ht="14.25" customHeight="1" x14ac:dyDescent="0.3"/>
  </sheetData>
  <mergeCells count="150">
    <mergeCell ref="O18:P18"/>
    <mergeCell ref="O20:P20"/>
    <mergeCell ref="O9:P9"/>
    <mergeCell ref="O11:P11"/>
    <mergeCell ref="O12:P12"/>
    <mergeCell ref="O14:P14"/>
    <mergeCell ref="C2:Q2"/>
    <mergeCell ref="C4:Q4"/>
    <mergeCell ref="F6:P6"/>
    <mergeCell ref="F7:P7"/>
    <mergeCell ref="O15:P15"/>
    <mergeCell ref="O17:P17"/>
    <mergeCell ref="M30:P30"/>
    <mergeCell ref="H32:J32"/>
    <mergeCell ref="M32:P32"/>
    <mergeCell ref="H33:J33"/>
    <mergeCell ref="M33:P33"/>
    <mergeCell ref="O21:P21"/>
    <mergeCell ref="E24:L24"/>
    <mergeCell ref="M27:P27"/>
    <mergeCell ref="M28:P28"/>
    <mergeCell ref="F78:P78"/>
    <mergeCell ref="F79:P79"/>
    <mergeCell ref="M81:P81"/>
    <mergeCell ref="M83:Q83"/>
    <mergeCell ref="H36:J36"/>
    <mergeCell ref="M36:P36"/>
    <mergeCell ref="L38:P38"/>
    <mergeCell ref="C76:Q76"/>
    <mergeCell ref="H34:J34"/>
    <mergeCell ref="M34:P34"/>
    <mergeCell ref="H35:J35"/>
    <mergeCell ref="M35:P35"/>
    <mergeCell ref="L95:Q95"/>
    <mergeCell ref="C101:Q101"/>
    <mergeCell ref="F103:P103"/>
    <mergeCell ref="F104:P104"/>
    <mergeCell ref="N89:Q89"/>
    <mergeCell ref="N90:Q90"/>
    <mergeCell ref="N91:Q91"/>
    <mergeCell ref="N93:Q93"/>
    <mergeCell ref="M84:Q84"/>
    <mergeCell ref="C86:G86"/>
    <mergeCell ref="N86:Q86"/>
    <mergeCell ref="N88:Q88"/>
    <mergeCell ref="F114:I114"/>
    <mergeCell ref="L114:M114"/>
    <mergeCell ref="N114:Q114"/>
    <mergeCell ref="F115:I115"/>
    <mergeCell ref="L115:M115"/>
    <mergeCell ref="N115:Q115"/>
    <mergeCell ref="M106:P106"/>
    <mergeCell ref="M108:Q108"/>
    <mergeCell ref="M109:Q109"/>
    <mergeCell ref="F111:I111"/>
    <mergeCell ref="L111:M111"/>
    <mergeCell ref="N111:Q111"/>
    <mergeCell ref="F118:I118"/>
    <mergeCell ref="L118:M118"/>
    <mergeCell ref="N118:Q118"/>
    <mergeCell ref="F119:I119"/>
    <mergeCell ref="L119:M119"/>
    <mergeCell ref="N119:Q119"/>
    <mergeCell ref="F116:I116"/>
    <mergeCell ref="L116:M116"/>
    <mergeCell ref="N116:Q116"/>
    <mergeCell ref="F117:I117"/>
    <mergeCell ref="L117:M117"/>
    <mergeCell ref="N117:Q117"/>
    <mergeCell ref="F122:I122"/>
    <mergeCell ref="L122:M122"/>
    <mergeCell ref="N122:Q122"/>
    <mergeCell ref="F123:I123"/>
    <mergeCell ref="L123:M123"/>
    <mergeCell ref="N123:Q123"/>
    <mergeCell ref="F120:I120"/>
    <mergeCell ref="L120:M120"/>
    <mergeCell ref="N120:Q120"/>
    <mergeCell ref="F121:I121"/>
    <mergeCell ref="L121:M121"/>
    <mergeCell ref="N121:Q121"/>
    <mergeCell ref="F126:I126"/>
    <mergeCell ref="L126:M126"/>
    <mergeCell ref="N126:Q126"/>
    <mergeCell ref="F127:I127"/>
    <mergeCell ref="L127:M127"/>
    <mergeCell ref="N127:Q127"/>
    <mergeCell ref="F124:I124"/>
    <mergeCell ref="L124:M124"/>
    <mergeCell ref="N124:Q124"/>
    <mergeCell ref="F125:I125"/>
    <mergeCell ref="L125:M125"/>
    <mergeCell ref="N125:Q125"/>
    <mergeCell ref="F130:I130"/>
    <mergeCell ref="L130:M130"/>
    <mergeCell ref="N130:Q130"/>
    <mergeCell ref="F131:I131"/>
    <mergeCell ref="L131:M131"/>
    <mergeCell ref="N131:Q131"/>
    <mergeCell ref="F128:I128"/>
    <mergeCell ref="L128:M128"/>
    <mergeCell ref="N128:Q128"/>
    <mergeCell ref="F129:I129"/>
    <mergeCell ref="L129:M129"/>
    <mergeCell ref="N129:Q129"/>
    <mergeCell ref="F135:I135"/>
    <mergeCell ref="L135:M135"/>
    <mergeCell ref="N135:Q135"/>
    <mergeCell ref="F136:I136"/>
    <mergeCell ref="L136:M136"/>
    <mergeCell ref="N136:Q136"/>
    <mergeCell ref="F133:I133"/>
    <mergeCell ref="L133:M133"/>
    <mergeCell ref="N133:Q133"/>
    <mergeCell ref="F134:I134"/>
    <mergeCell ref="L134:M134"/>
    <mergeCell ref="N134:Q134"/>
    <mergeCell ref="F140:I140"/>
    <mergeCell ref="L140:M140"/>
    <mergeCell ref="N140:Q140"/>
    <mergeCell ref="F137:I137"/>
    <mergeCell ref="L137:M137"/>
    <mergeCell ref="N137:Q137"/>
    <mergeCell ref="F138:I138"/>
    <mergeCell ref="L138:M138"/>
    <mergeCell ref="N138:Q138"/>
    <mergeCell ref="H1:K1"/>
    <mergeCell ref="S2:AC2"/>
    <mergeCell ref="F146:I146"/>
    <mergeCell ref="L146:M146"/>
    <mergeCell ref="N146:Q146"/>
    <mergeCell ref="N112:Q112"/>
    <mergeCell ref="N113:Q113"/>
    <mergeCell ref="N132:Q132"/>
    <mergeCell ref="N142:Q142"/>
    <mergeCell ref="F144:I144"/>
    <mergeCell ref="L144:M144"/>
    <mergeCell ref="N144:Q144"/>
    <mergeCell ref="F145:I145"/>
    <mergeCell ref="L145:M145"/>
    <mergeCell ref="N145:Q145"/>
    <mergeCell ref="F141:I141"/>
    <mergeCell ref="L141:M141"/>
    <mergeCell ref="N141:Q141"/>
    <mergeCell ref="F143:I143"/>
    <mergeCell ref="L143:M143"/>
    <mergeCell ref="N143:Q143"/>
    <mergeCell ref="F139:I139"/>
    <mergeCell ref="L139:M139"/>
    <mergeCell ref="N139:Q139"/>
  </mergeCells>
  <phoneticPr fontId="0" type="noConversion"/>
  <hyperlinks>
    <hyperlink ref="F1:G1" location="C2" tooltip="Krycí list rozpočtu" display="1) Krycí list rozpočtu"/>
    <hyperlink ref="H1:K1" location="C86" tooltip="Rekapitulace rozpočtu" display="2) Rekapitulace rozpočtu"/>
    <hyperlink ref="L1" location="C111" tooltip="Rozpočet" display="3) Rozpočet"/>
    <hyperlink ref="S1:T1" location="'Rekapitulace stavby'!C2" tooltip="Rekapitulace stavby" display="Rekapitulace stavby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verticalDpi="0" r:id="rId1"/>
  <headerFooter alignWithMargins="0"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33"/>
  <sheetViews>
    <sheetView showGridLines="0" tabSelected="1" topLeftCell="B1" zoomScale="70" zoomScaleNormal="70" workbookViewId="0">
      <pane ySplit="1" topLeftCell="A12" activePane="bottomLeft" state="frozenSplit"/>
      <selection pane="bottomLeft" activeCell="H33" sqref="H33:J33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7" width="11.1640625" style="2" customWidth="1"/>
    <col min="8" max="8" width="12.5" style="2" customWidth="1"/>
    <col min="9" max="9" width="7" style="2" customWidth="1"/>
    <col min="10" max="10" width="5.1640625" style="2" customWidth="1"/>
    <col min="11" max="11" width="11.5" style="2" customWidth="1"/>
    <col min="12" max="12" width="12" style="2" customWidth="1"/>
    <col min="13" max="14" width="6" style="2" customWidth="1"/>
    <col min="15" max="15" width="2" style="2" customWidth="1"/>
    <col min="16" max="16" width="12.5" style="2" customWidth="1"/>
    <col min="17" max="17" width="4.1640625" style="2" customWidth="1"/>
    <col min="18" max="18" width="1.6640625" style="2" customWidth="1"/>
    <col min="19" max="19" width="8.1640625" style="2" customWidth="1"/>
    <col min="20" max="20" width="29.6640625" style="2" hidden="1" customWidth="1"/>
    <col min="21" max="21" width="16.33203125" style="2" hidden="1" customWidth="1"/>
    <col min="22" max="22" width="12.33203125" style="2" hidden="1" customWidth="1"/>
    <col min="23" max="23" width="16.33203125" style="2" hidden="1" customWidth="1"/>
    <col min="24" max="24" width="12.1640625" style="2" hidden="1" customWidth="1"/>
    <col min="25" max="25" width="15" style="2" hidden="1" customWidth="1"/>
    <col min="26" max="26" width="11" style="2" hidden="1" customWidth="1"/>
    <col min="27" max="27" width="15" style="2" hidden="1" customWidth="1"/>
    <col min="28" max="28" width="16.33203125" style="2" hidden="1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4" width="10.5" style="2" hidden="1" customWidth="1"/>
    <col min="65" max="16384" width="10.5" style="1"/>
  </cols>
  <sheetData>
    <row r="1" spans="1:256" s="3" customFormat="1" ht="22.5" customHeight="1" x14ac:dyDescent="0.3">
      <c r="A1" s="152"/>
      <c r="B1" s="149"/>
      <c r="C1" s="149"/>
      <c r="D1" s="150" t="s">
        <v>1</v>
      </c>
      <c r="E1" s="149"/>
      <c r="F1" s="151" t="s">
        <v>764</v>
      </c>
      <c r="G1" s="151"/>
      <c r="H1" s="192" t="s">
        <v>765</v>
      </c>
      <c r="I1" s="192"/>
      <c r="J1" s="192"/>
      <c r="K1" s="192"/>
      <c r="L1" s="151" t="s">
        <v>766</v>
      </c>
      <c r="M1" s="149"/>
      <c r="N1" s="149"/>
      <c r="O1" s="150" t="s">
        <v>93</v>
      </c>
      <c r="P1" s="149"/>
      <c r="Q1" s="149"/>
      <c r="R1" s="149"/>
      <c r="S1" s="151" t="s">
        <v>767</v>
      </c>
      <c r="T1" s="151"/>
      <c r="U1" s="152"/>
      <c r="V1" s="152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C2" s="190" t="s">
        <v>4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S2" s="161" t="s">
        <v>5</v>
      </c>
      <c r="T2" s="162"/>
      <c r="U2" s="162"/>
      <c r="V2" s="162"/>
      <c r="W2" s="162"/>
      <c r="X2" s="162"/>
      <c r="Y2" s="162"/>
      <c r="Z2" s="162"/>
      <c r="AA2" s="162"/>
      <c r="AB2" s="162"/>
      <c r="AC2" s="162"/>
      <c r="AT2" s="2" t="s">
        <v>88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AT3" s="2" t="s">
        <v>94</v>
      </c>
    </row>
    <row r="4" spans="1:256" s="2" customFormat="1" ht="37.5" customHeight="1" x14ac:dyDescent="0.3">
      <c r="B4" s="10"/>
      <c r="C4" s="171" t="s">
        <v>95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1"/>
      <c r="T4" s="12" t="s">
        <v>10</v>
      </c>
      <c r="AT4" s="2" t="s">
        <v>3</v>
      </c>
    </row>
    <row r="5" spans="1:256" s="2" customFormat="1" ht="7.5" customHeight="1" x14ac:dyDescent="0.3">
      <c r="B5" s="10"/>
      <c r="R5" s="11"/>
    </row>
    <row r="6" spans="1:256" s="2" customFormat="1" ht="26.25" customHeight="1" x14ac:dyDescent="0.3">
      <c r="B6" s="10"/>
      <c r="D6" s="16" t="s">
        <v>14</v>
      </c>
      <c r="F6" s="220" t="str">
        <f>'Rekapitulace stavby'!$K$6</f>
        <v xml:space="preserve">MŠ Spojenců 2170/44 - Rozvody ZTI II. Etapa I. část - třídní pavilon </v>
      </c>
      <c r="G6" s="162"/>
      <c r="H6" s="162"/>
      <c r="I6" s="162"/>
      <c r="J6" s="162"/>
      <c r="K6" s="162"/>
      <c r="L6" s="162"/>
      <c r="M6" s="162"/>
      <c r="N6" s="162"/>
      <c r="O6" s="162"/>
      <c r="P6" s="162"/>
      <c r="R6" s="11"/>
    </row>
    <row r="7" spans="1:256" s="6" customFormat="1" ht="33.75" customHeight="1" x14ac:dyDescent="0.3">
      <c r="B7" s="19"/>
      <c r="D7" s="15" t="s">
        <v>96</v>
      </c>
      <c r="F7" s="191" t="s">
        <v>750</v>
      </c>
      <c r="G7" s="165"/>
      <c r="H7" s="165"/>
      <c r="I7" s="165"/>
      <c r="J7" s="165"/>
      <c r="K7" s="165"/>
      <c r="L7" s="165"/>
      <c r="M7" s="165"/>
      <c r="N7" s="165"/>
      <c r="O7" s="165"/>
      <c r="P7" s="165"/>
      <c r="R7" s="20"/>
    </row>
    <row r="8" spans="1:256" s="6" customFormat="1" ht="15" customHeight="1" x14ac:dyDescent="0.3">
      <c r="B8" s="19"/>
      <c r="D8" s="16" t="s">
        <v>16</v>
      </c>
      <c r="F8" s="14"/>
      <c r="M8" s="16" t="s">
        <v>17</v>
      </c>
      <c r="O8" s="14"/>
      <c r="R8" s="20"/>
    </row>
    <row r="9" spans="1:256" s="6" customFormat="1" ht="15" customHeight="1" x14ac:dyDescent="0.3">
      <c r="B9" s="19"/>
      <c r="D9" s="16" t="s">
        <v>19</v>
      </c>
      <c r="F9" s="14" t="s">
        <v>20</v>
      </c>
      <c r="M9" s="16" t="s">
        <v>21</v>
      </c>
      <c r="O9" s="216"/>
      <c r="P9" s="165"/>
      <c r="R9" s="20"/>
    </row>
    <row r="10" spans="1:256" s="6" customFormat="1" ht="12" customHeight="1" x14ac:dyDescent="0.3">
      <c r="B10" s="19"/>
      <c r="R10" s="20"/>
    </row>
    <row r="11" spans="1:256" s="6" customFormat="1" ht="15" customHeight="1" x14ac:dyDescent="0.3">
      <c r="B11" s="19"/>
      <c r="D11" s="16" t="s">
        <v>22</v>
      </c>
      <c r="M11" s="16" t="s">
        <v>23</v>
      </c>
      <c r="O11" s="176" t="str">
        <f>IF('Rekapitulace stavby'!$AN$10="","",'Rekapitulace stavby'!$AN$10)</f>
        <v/>
      </c>
      <c r="P11" s="165"/>
      <c r="R11" s="20"/>
    </row>
    <row r="12" spans="1:256" s="6" customFormat="1" ht="18.75" customHeight="1" x14ac:dyDescent="0.3">
      <c r="B12" s="19"/>
      <c r="E12" s="14" t="str">
        <f>IF('Rekapitulace stavby'!$E$11="","",'Rekapitulace stavby'!$E$11)</f>
        <v xml:space="preserve"> </v>
      </c>
      <c r="M12" s="16" t="s">
        <v>24</v>
      </c>
      <c r="O12" s="176" t="str">
        <f>IF('Rekapitulace stavby'!$AN$11="","",'Rekapitulace stavby'!$AN$11)</f>
        <v/>
      </c>
      <c r="P12" s="165"/>
      <c r="R12" s="20"/>
    </row>
    <row r="13" spans="1:256" s="6" customFormat="1" ht="7.5" customHeight="1" x14ac:dyDescent="0.3">
      <c r="B13" s="19"/>
      <c r="R13" s="20"/>
    </row>
    <row r="14" spans="1:256" s="6" customFormat="1" ht="15" customHeight="1" x14ac:dyDescent="0.3">
      <c r="B14" s="19"/>
      <c r="D14" s="16" t="s">
        <v>25</v>
      </c>
      <c r="M14" s="16" t="s">
        <v>23</v>
      </c>
      <c r="O14" s="176" t="str">
        <f>IF('Rekapitulace stavby'!$AN$13="","",'Rekapitulace stavby'!$AN$13)</f>
        <v/>
      </c>
      <c r="P14" s="165"/>
      <c r="R14" s="20"/>
    </row>
    <row r="15" spans="1:256" s="6" customFormat="1" ht="18.75" customHeight="1" x14ac:dyDescent="0.3">
      <c r="B15" s="19"/>
      <c r="E15" s="14" t="str">
        <f>IF('Rekapitulace stavby'!$E$14="","",'Rekapitulace stavby'!$E$14)</f>
        <v xml:space="preserve"> </v>
      </c>
      <c r="M15" s="16" t="s">
        <v>24</v>
      </c>
      <c r="O15" s="176" t="str">
        <f>IF('Rekapitulace stavby'!$AN$14="","",'Rekapitulace stavby'!$AN$14)</f>
        <v/>
      </c>
      <c r="P15" s="165"/>
      <c r="R15" s="20"/>
    </row>
    <row r="16" spans="1:256" s="6" customFormat="1" ht="7.5" customHeight="1" x14ac:dyDescent="0.3">
      <c r="B16" s="19"/>
      <c r="R16" s="20"/>
    </row>
    <row r="17" spans="2:18" s="6" customFormat="1" ht="15" customHeight="1" x14ac:dyDescent="0.3">
      <c r="B17" s="19"/>
      <c r="D17" s="16" t="s">
        <v>26</v>
      </c>
      <c r="M17" s="16" t="s">
        <v>23</v>
      </c>
      <c r="O17" s="176" t="str">
        <f>IF('Rekapitulace stavby'!$AN$16="","",'Rekapitulace stavby'!$AN$16)</f>
        <v/>
      </c>
      <c r="P17" s="165"/>
      <c r="R17" s="20"/>
    </row>
    <row r="18" spans="2:18" s="6" customFormat="1" ht="18.75" customHeight="1" x14ac:dyDescent="0.3">
      <c r="B18" s="19"/>
      <c r="E18" s="14" t="str">
        <f>IF('Rekapitulace stavby'!$E$17="","",'Rekapitulace stavby'!$E$17)</f>
        <v xml:space="preserve"> </v>
      </c>
      <c r="M18" s="16" t="s">
        <v>24</v>
      </c>
      <c r="O18" s="176" t="str">
        <f>IF('Rekapitulace stavby'!$AN$17="","",'Rekapitulace stavby'!$AN$17)</f>
        <v/>
      </c>
      <c r="P18" s="165"/>
      <c r="R18" s="20"/>
    </row>
    <row r="19" spans="2:18" s="6" customFormat="1" ht="7.5" customHeight="1" x14ac:dyDescent="0.3">
      <c r="B19" s="19"/>
      <c r="R19" s="20"/>
    </row>
    <row r="20" spans="2:18" s="6" customFormat="1" ht="15" customHeight="1" x14ac:dyDescent="0.3">
      <c r="B20" s="19"/>
      <c r="D20" s="16" t="s">
        <v>28</v>
      </c>
      <c r="M20" s="16" t="s">
        <v>23</v>
      </c>
      <c r="O20" s="176" t="str">
        <f>IF('Rekapitulace stavby'!$AN$19="","",'Rekapitulace stavby'!$AN$19)</f>
        <v/>
      </c>
      <c r="P20" s="165"/>
      <c r="R20" s="20"/>
    </row>
    <row r="21" spans="2:18" s="6" customFormat="1" ht="18.75" customHeight="1" x14ac:dyDescent="0.3">
      <c r="B21" s="19"/>
      <c r="E21" s="14" t="str">
        <f>IF('Rekapitulace stavby'!$E$20="","",'Rekapitulace stavby'!$E$20)</f>
        <v xml:space="preserve"> </v>
      </c>
      <c r="M21" s="16" t="s">
        <v>24</v>
      </c>
      <c r="O21" s="176" t="str">
        <f>IF('Rekapitulace stavby'!$AN$20="","",'Rekapitulace stavby'!$AN$20)</f>
        <v/>
      </c>
      <c r="P21" s="165"/>
      <c r="R21" s="20"/>
    </row>
    <row r="22" spans="2:18" s="6" customFormat="1" ht="7.5" customHeight="1" x14ac:dyDescent="0.3">
      <c r="B22" s="19"/>
      <c r="R22" s="20"/>
    </row>
    <row r="23" spans="2:18" s="6" customFormat="1" ht="15" customHeight="1" x14ac:dyDescent="0.3">
      <c r="B23" s="19"/>
      <c r="D23" s="16" t="s">
        <v>29</v>
      </c>
      <c r="R23" s="20"/>
    </row>
    <row r="24" spans="2:18" s="78" customFormat="1" ht="15.75" customHeight="1" x14ac:dyDescent="0.3">
      <c r="B24" s="79"/>
      <c r="E24" s="186"/>
      <c r="F24" s="228"/>
      <c r="G24" s="228"/>
      <c r="H24" s="228"/>
      <c r="I24" s="228"/>
      <c r="J24" s="228"/>
      <c r="K24" s="228"/>
      <c r="L24" s="228"/>
      <c r="R24" s="80"/>
    </row>
    <row r="25" spans="2:18" s="6" customFormat="1" ht="7.5" customHeight="1" x14ac:dyDescent="0.3">
      <c r="B25" s="19"/>
      <c r="R25" s="20"/>
    </row>
    <row r="26" spans="2:18" s="6" customFormat="1" ht="7.5" customHeight="1" x14ac:dyDescent="0.3">
      <c r="B26" s="1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R26" s="20"/>
    </row>
    <row r="27" spans="2:18" s="6" customFormat="1" ht="15" customHeight="1" x14ac:dyDescent="0.3">
      <c r="B27" s="19"/>
      <c r="D27" s="81" t="s">
        <v>98</v>
      </c>
      <c r="M27" s="187">
        <f>N88</f>
        <v>0</v>
      </c>
      <c r="N27" s="165"/>
      <c r="O27" s="165"/>
      <c r="P27" s="165"/>
      <c r="R27" s="20"/>
    </row>
    <row r="28" spans="2:18" s="6" customFormat="1" ht="15" customHeight="1" x14ac:dyDescent="0.3">
      <c r="B28" s="19"/>
      <c r="D28" s="18" t="s">
        <v>99</v>
      </c>
      <c r="M28" s="187">
        <f>N92</f>
        <v>0</v>
      </c>
      <c r="N28" s="165"/>
      <c r="O28" s="165"/>
      <c r="P28" s="165"/>
      <c r="R28" s="20"/>
    </row>
    <row r="29" spans="2:18" s="6" customFormat="1" ht="7.5" customHeight="1" x14ac:dyDescent="0.3">
      <c r="B29" s="19"/>
      <c r="R29" s="20"/>
    </row>
    <row r="30" spans="2:18" s="6" customFormat="1" ht="26.25" customHeight="1" x14ac:dyDescent="0.3">
      <c r="B30" s="19"/>
      <c r="D30" s="82" t="s">
        <v>32</v>
      </c>
      <c r="M30" s="226">
        <f>M27+M28</f>
        <v>0</v>
      </c>
      <c r="N30" s="165"/>
      <c r="O30" s="165"/>
      <c r="P30" s="165"/>
      <c r="R30" s="20"/>
    </row>
    <row r="31" spans="2:18" s="6" customFormat="1" ht="7.5" customHeight="1" x14ac:dyDescent="0.3">
      <c r="B31" s="1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R31" s="20"/>
    </row>
    <row r="32" spans="2:18" s="6" customFormat="1" ht="15" customHeight="1" x14ac:dyDescent="0.3">
      <c r="B32" s="19"/>
      <c r="D32" s="24" t="s">
        <v>33</v>
      </c>
      <c r="E32" s="24" t="s">
        <v>34</v>
      </c>
      <c r="F32" s="83">
        <v>0.21</v>
      </c>
      <c r="G32" s="84" t="s">
        <v>35</v>
      </c>
      <c r="H32" s="225">
        <f>M30</f>
        <v>0</v>
      </c>
      <c r="I32" s="165"/>
      <c r="J32" s="165"/>
      <c r="M32" s="225">
        <f>H32*F32</f>
        <v>0</v>
      </c>
      <c r="N32" s="227"/>
      <c r="O32" s="227"/>
      <c r="P32" s="227"/>
      <c r="R32" s="20"/>
    </row>
    <row r="33" spans="2:18" s="6" customFormat="1" ht="15" customHeight="1" x14ac:dyDescent="0.3">
      <c r="B33" s="19"/>
      <c r="E33" s="24" t="s">
        <v>36</v>
      </c>
      <c r="F33" s="83">
        <v>0.15</v>
      </c>
      <c r="G33" s="84" t="s">
        <v>35</v>
      </c>
      <c r="H33" s="225">
        <v>0</v>
      </c>
      <c r="I33" s="165"/>
      <c r="J33" s="165"/>
      <c r="M33" s="225">
        <v>0</v>
      </c>
      <c r="N33" s="165"/>
      <c r="O33" s="165"/>
      <c r="P33" s="165"/>
      <c r="R33" s="20"/>
    </row>
    <row r="34" spans="2:18" s="6" customFormat="1" ht="15" hidden="1" customHeight="1" x14ac:dyDescent="0.3">
      <c r="B34" s="19"/>
      <c r="E34" s="24" t="s">
        <v>37</v>
      </c>
      <c r="F34" s="83">
        <v>0.21</v>
      </c>
      <c r="G34" s="84" t="s">
        <v>35</v>
      </c>
      <c r="H34" s="225">
        <f>ROUND((SUM($BG$92:$BG$93)+SUM($BG$111:$BG$117)),2)</f>
        <v>0</v>
      </c>
      <c r="I34" s="165"/>
      <c r="J34" s="165"/>
      <c r="M34" s="225">
        <v>0</v>
      </c>
      <c r="N34" s="165"/>
      <c r="O34" s="165"/>
      <c r="P34" s="165"/>
      <c r="R34" s="20"/>
    </row>
    <row r="35" spans="2:18" s="6" customFormat="1" ht="15" hidden="1" customHeight="1" x14ac:dyDescent="0.3">
      <c r="B35" s="19"/>
      <c r="E35" s="24" t="s">
        <v>38</v>
      </c>
      <c r="F35" s="83">
        <v>0.15</v>
      </c>
      <c r="G35" s="84" t="s">
        <v>35</v>
      </c>
      <c r="H35" s="225">
        <f>ROUND((SUM($BH$92:$BH$93)+SUM($BH$111:$BH$117)),2)</f>
        <v>0</v>
      </c>
      <c r="I35" s="165"/>
      <c r="J35" s="165"/>
      <c r="M35" s="225">
        <v>0</v>
      </c>
      <c r="N35" s="165"/>
      <c r="O35" s="165"/>
      <c r="P35" s="165"/>
      <c r="R35" s="20"/>
    </row>
    <row r="36" spans="2:18" s="6" customFormat="1" ht="15" hidden="1" customHeight="1" x14ac:dyDescent="0.3">
      <c r="B36" s="19"/>
      <c r="E36" s="24" t="s">
        <v>39</v>
      </c>
      <c r="F36" s="83">
        <v>0</v>
      </c>
      <c r="G36" s="84" t="s">
        <v>35</v>
      </c>
      <c r="H36" s="225">
        <f>ROUND((SUM($BI$92:$BI$93)+SUM($BI$111:$BI$117)),2)</f>
        <v>0</v>
      </c>
      <c r="I36" s="165"/>
      <c r="J36" s="165"/>
      <c r="M36" s="225">
        <v>0</v>
      </c>
      <c r="N36" s="165"/>
      <c r="O36" s="165"/>
      <c r="P36" s="165"/>
      <c r="R36" s="20"/>
    </row>
    <row r="37" spans="2:18" s="6" customFormat="1" ht="7.5" customHeight="1" x14ac:dyDescent="0.3">
      <c r="B37" s="19"/>
      <c r="R37" s="20"/>
    </row>
    <row r="38" spans="2:18" s="6" customFormat="1" ht="26.25" customHeight="1" x14ac:dyDescent="0.3">
      <c r="B38" s="19"/>
      <c r="C38" s="27"/>
      <c r="D38" s="28" t="s">
        <v>40</v>
      </c>
      <c r="E38" s="29"/>
      <c r="F38" s="29"/>
      <c r="G38" s="85" t="s">
        <v>41</v>
      </c>
      <c r="H38" s="30" t="s">
        <v>42</v>
      </c>
      <c r="I38" s="29"/>
      <c r="J38" s="29"/>
      <c r="K38" s="29"/>
      <c r="L38" s="184">
        <f>M30+M32</f>
        <v>0</v>
      </c>
      <c r="M38" s="169"/>
      <c r="N38" s="169"/>
      <c r="O38" s="169"/>
      <c r="P38" s="170"/>
      <c r="Q38" s="27"/>
      <c r="R38" s="20"/>
    </row>
    <row r="39" spans="2:18" s="6" customFormat="1" ht="15" customHeight="1" x14ac:dyDescent="0.3">
      <c r="B39" s="19"/>
      <c r="R39" s="20"/>
    </row>
    <row r="40" spans="2:18" s="6" customFormat="1" ht="15" customHeight="1" x14ac:dyDescent="0.3">
      <c r="B40" s="19"/>
      <c r="R40" s="20"/>
    </row>
    <row r="41" spans="2:18" ht="14.25" customHeight="1" x14ac:dyDescent="0.3">
      <c r="B41" s="10"/>
      <c r="R41" s="11"/>
    </row>
    <row r="42" spans="2:18" ht="14.25" customHeight="1" x14ac:dyDescent="0.3">
      <c r="B42" s="10"/>
      <c r="R42" s="11"/>
    </row>
    <row r="43" spans="2:18" ht="14.25" customHeight="1" x14ac:dyDescent="0.3">
      <c r="B43" s="10"/>
      <c r="R43" s="11"/>
    </row>
    <row r="44" spans="2:18" ht="14.25" customHeight="1" x14ac:dyDescent="0.3">
      <c r="B44" s="10"/>
      <c r="R44" s="11"/>
    </row>
    <row r="45" spans="2:18" ht="14.25" customHeight="1" x14ac:dyDescent="0.3">
      <c r="B45" s="10"/>
      <c r="R45" s="11"/>
    </row>
    <row r="46" spans="2:18" ht="14.25" customHeight="1" x14ac:dyDescent="0.3">
      <c r="B46" s="10"/>
      <c r="R46" s="11"/>
    </row>
    <row r="47" spans="2:18" ht="14.25" customHeight="1" x14ac:dyDescent="0.3">
      <c r="B47" s="10"/>
      <c r="R47" s="11"/>
    </row>
    <row r="48" spans="2:18" ht="14.25" customHeight="1" x14ac:dyDescent="0.3">
      <c r="B48" s="10"/>
      <c r="R48" s="11"/>
    </row>
    <row r="49" spans="2:18" ht="14.25" customHeight="1" x14ac:dyDescent="0.3">
      <c r="B49" s="10"/>
      <c r="R49" s="11"/>
    </row>
    <row r="50" spans="2:18" s="6" customFormat="1" ht="15.75" customHeight="1" x14ac:dyDescent="0.3">
      <c r="B50" s="19"/>
      <c r="D50" s="31" t="s">
        <v>43</v>
      </c>
      <c r="E50" s="32"/>
      <c r="F50" s="32"/>
      <c r="G50" s="32"/>
      <c r="H50" s="33"/>
      <c r="J50" s="31" t="s">
        <v>44</v>
      </c>
      <c r="K50" s="32"/>
      <c r="L50" s="32"/>
      <c r="M50" s="32"/>
      <c r="N50" s="32"/>
      <c r="O50" s="32"/>
      <c r="P50" s="33"/>
      <c r="R50" s="20"/>
    </row>
    <row r="51" spans="2:18" ht="14.25" customHeight="1" x14ac:dyDescent="0.3">
      <c r="B51" s="10"/>
      <c r="D51" s="34"/>
      <c r="H51" s="35"/>
      <c r="J51" s="34"/>
      <c r="P51" s="35"/>
      <c r="R51" s="11"/>
    </row>
    <row r="52" spans="2:18" ht="14.25" customHeight="1" x14ac:dyDescent="0.3">
      <c r="B52" s="10"/>
      <c r="D52" s="34"/>
      <c r="H52" s="35"/>
      <c r="J52" s="34"/>
      <c r="P52" s="35"/>
      <c r="R52" s="11"/>
    </row>
    <row r="53" spans="2:18" ht="14.25" customHeight="1" x14ac:dyDescent="0.3">
      <c r="B53" s="10"/>
      <c r="D53" s="34"/>
      <c r="H53" s="35"/>
      <c r="J53" s="34"/>
      <c r="P53" s="35"/>
      <c r="R53" s="11"/>
    </row>
    <row r="54" spans="2:18" ht="14.25" customHeight="1" x14ac:dyDescent="0.3">
      <c r="B54" s="10"/>
      <c r="D54" s="34"/>
      <c r="H54" s="35"/>
      <c r="J54" s="34"/>
      <c r="P54" s="35"/>
      <c r="R54" s="11"/>
    </row>
    <row r="55" spans="2:18" ht="14.25" customHeight="1" x14ac:dyDescent="0.3">
      <c r="B55" s="10"/>
      <c r="D55" s="34"/>
      <c r="H55" s="35"/>
      <c r="J55" s="34"/>
      <c r="P55" s="35"/>
      <c r="R55" s="11"/>
    </row>
    <row r="56" spans="2:18" ht="14.25" customHeight="1" x14ac:dyDescent="0.3">
      <c r="B56" s="10"/>
      <c r="D56" s="34"/>
      <c r="H56" s="35"/>
      <c r="J56" s="34"/>
      <c r="P56" s="35"/>
      <c r="R56" s="11"/>
    </row>
    <row r="57" spans="2:18" ht="14.25" customHeight="1" x14ac:dyDescent="0.3">
      <c r="B57" s="10"/>
      <c r="D57" s="34"/>
      <c r="H57" s="35"/>
      <c r="J57" s="34"/>
      <c r="P57" s="35"/>
      <c r="R57" s="11"/>
    </row>
    <row r="58" spans="2:18" ht="14.25" customHeight="1" x14ac:dyDescent="0.3">
      <c r="B58" s="10"/>
      <c r="D58" s="34"/>
      <c r="H58" s="35"/>
      <c r="J58" s="34"/>
      <c r="P58" s="35"/>
      <c r="R58" s="11"/>
    </row>
    <row r="59" spans="2:18" s="6" customFormat="1" ht="15.75" customHeight="1" x14ac:dyDescent="0.3">
      <c r="B59" s="19"/>
      <c r="D59" s="36" t="s">
        <v>45</v>
      </c>
      <c r="E59" s="37"/>
      <c r="F59" s="37"/>
      <c r="G59" s="38" t="s">
        <v>46</v>
      </c>
      <c r="H59" s="39"/>
      <c r="J59" s="36" t="s">
        <v>45</v>
      </c>
      <c r="K59" s="37"/>
      <c r="L59" s="37"/>
      <c r="M59" s="37"/>
      <c r="N59" s="38" t="s">
        <v>46</v>
      </c>
      <c r="O59" s="37"/>
      <c r="P59" s="39"/>
      <c r="R59" s="20"/>
    </row>
    <row r="60" spans="2:18" ht="14.25" customHeight="1" x14ac:dyDescent="0.3">
      <c r="B60" s="10"/>
      <c r="R60" s="11"/>
    </row>
    <row r="61" spans="2:18" s="6" customFormat="1" ht="15.75" customHeight="1" x14ac:dyDescent="0.3">
      <c r="B61" s="19"/>
      <c r="D61" s="31" t="s">
        <v>47</v>
      </c>
      <c r="E61" s="32"/>
      <c r="F61" s="32"/>
      <c r="G61" s="32"/>
      <c r="H61" s="33"/>
      <c r="J61" s="31" t="s">
        <v>48</v>
      </c>
      <c r="K61" s="32"/>
      <c r="L61" s="32"/>
      <c r="M61" s="32"/>
      <c r="N61" s="32"/>
      <c r="O61" s="32"/>
      <c r="P61" s="33"/>
      <c r="R61" s="20"/>
    </row>
    <row r="62" spans="2:18" ht="14.25" customHeight="1" x14ac:dyDescent="0.3">
      <c r="B62" s="10"/>
      <c r="D62" s="34"/>
      <c r="H62" s="35"/>
      <c r="J62" s="34"/>
      <c r="P62" s="35"/>
      <c r="R62" s="11"/>
    </row>
    <row r="63" spans="2:18" ht="14.25" customHeight="1" x14ac:dyDescent="0.3">
      <c r="B63" s="10"/>
      <c r="D63" s="34"/>
      <c r="H63" s="35"/>
      <c r="J63" s="34"/>
      <c r="P63" s="35"/>
      <c r="R63" s="11"/>
    </row>
    <row r="64" spans="2:18" ht="14.25" customHeight="1" x14ac:dyDescent="0.3">
      <c r="B64" s="10"/>
      <c r="D64" s="34"/>
      <c r="H64" s="35"/>
      <c r="J64" s="34"/>
      <c r="P64" s="35"/>
      <c r="R64" s="11"/>
    </row>
    <row r="65" spans="2:18" ht="14.25" customHeight="1" x14ac:dyDescent="0.3">
      <c r="B65" s="10"/>
      <c r="D65" s="34"/>
      <c r="H65" s="35"/>
      <c r="J65" s="34"/>
      <c r="P65" s="35"/>
      <c r="R65" s="11"/>
    </row>
    <row r="66" spans="2:18" ht="14.25" customHeight="1" x14ac:dyDescent="0.3">
      <c r="B66" s="10"/>
      <c r="D66" s="34"/>
      <c r="H66" s="35"/>
      <c r="J66" s="34"/>
      <c r="P66" s="35"/>
      <c r="R66" s="11"/>
    </row>
    <row r="67" spans="2:18" ht="14.25" customHeight="1" x14ac:dyDescent="0.3">
      <c r="B67" s="10"/>
      <c r="D67" s="34"/>
      <c r="H67" s="35"/>
      <c r="J67" s="34"/>
      <c r="P67" s="35"/>
      <c r="R67" s="11"/>
    </row>
    <row r="68" spans="2:18" ht="14.25" customHeight="1" x14ac:dyDescent="0.3">
      <c r="B68" s="10"/>
      <c r="D68" s="34"/>
      <c r="H68" s="35"/>
      <c r="J68" s="34"/>
      <c r="P68" s="35"/>
      <c r="R68" s="11"/>
    </row>
    <row r="69" spans="2:18" ht="14.25" customHeight="1" x14ac:dyDescent="0.3">
      <c r="B69" s="10"/>
      <c r="D69" s="34"/>
      <c r="H69" s="35"/>
      <c r="J69" s="34"/>
      <c r="P69" s="35"/>
      <c r="R69" s="11"/>
    </row>
    <row r="70" spans="2:18" s="6" customFormat="1" ht="15.75" customHeight="1" x14ac:dyDescent="0.3">
      <c r="B70" s="19"/>
      <c r="D70" s="36" t="s">
        <v>45</v>
      </c>
      <c r="E70" s="37"/>
      <c r="F70" s="37"/>
      <c r="G70" s="38" t="s">
        <v>46</v>
      </c>
      <c r="H70" s="39"/>
      <c r="J70" s="36" t="s">
        <v>45</v>
      </c>
      <c r="K70" s="37"/>
      <c r="L70" s="37"/>
      <c r="M70" s="37"/>
      <c r="N70" s="38" t="s">
        <v>46</v>
      </c>
      <c r="O70" s="37"/>
      <c r="P70" s="39"/>
      <c r="R70" s="20"/>
    </row>
    <row r="71" spans="2:18" s="6" customFormat="1" ht="1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6" customFormat="1" ht="7.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6" customFormat="1" ht="37.5" customHeight="1" x14ac:dyDescent="0.3">
      <c r="B76" s="19"/>
      <c r="C76" s="171" t="s">
        <v>100</v>
      </c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20"/>
    </row>
    <row r="77" spans="2:18" s="6" customFormat="1" ht="7.5" customHeight="1" x14ac:dyDescent="0.3">
      <c r="B77" s="19"/>
      <c r="R77" s="20"/>
    </row>
    <row r="78" spans="2:18" s="6" customFormat="1" ht="30.75" customHeight="1" x14ac:dyDescent="0.3">
      <c r="B78" s="19"/>
      <c r="C78" s="16" t="s">
        <v>14</v>
      </c>
      <c r="F78" s="220" t="str">
        <f>$F$6</f>
        <v xml:space="preserve">MŠ Spojenců 2170/44 - Rozvody ZTI II. Etapa I. část - třídní pavilon </v>
      </c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R78" s="20"/>
    </row>
    <row r="79" spans="2:18" s="6" customFormat="1" ht="37.5" customHeight="1" x14ac:dyDescent="0.3">
      <c r="B79" s="19"/>
      <c r="C79" s="48" t="s">
        <v>96</v>
      </c>
      <c r="F79" s="172" t="str">
        <f>$F$7</f>
        <v>101 - VON</v>
      </c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R79" s="20"/>
    </row>
    <row r="80" spans="2:18" s="6" customFormat="1" ht="7.5" customHeight="1" x14ac:dyDescent="0.3">
      <c r="B80" s="19"/>
      <c r="R80" s="20"/>
    </row>
    <row r="81" spans="2:47" s="6" customFormat="1" ht="18.75" customHeight="1" x14ac:dyDescent="0.3">
      <c r="B81" s="19"/>
      <c r="C81" s="16" t="s">
        <v>19</v>
      </c>
      <c r="F81" s="14" t="str">
        <f>$F$9</f>
        <v xml:space="preserve"> </v>
      </c>
      <c r="K81" s="16" t="s">
        <v>21</v>
      </c>
      <c r="M81" s="216" t="str">
        <f>IF($O$9="","",$O$9)</f>
        <v/>
      </c>
      <c r="N81" s="165"/>
      <c r="O81" s="165"/>
      <c r="P81" s="165"/>
      <c r="R81" s="20"/>
    </row>
    <row r="82" spans="2:47" s="6" customFormat="1" ht="7.5" customHeight="1" x14ac:dyDescent="0.3">
      <c r="B82" s="19"/>
      <c r="R82" s="20"/>
    </row>
    <row r="83" spans="2:47" s="6" customFormat="1" ht="15.75" customHeight="1" x14ac:dyDescent="0.3">
      <c r="B83" s="19"/>
      <c r="C83" s="16" t="s">
        <v>22</v>
      </c>
      <c r="F83" s="14" t="str">
        <f>$E$12</f>
        <v xml:space="preserve"> </v>
      </c>
      <c r="K83" s="16" t="s">
        <v>26</v>
      </c>
      <c r="M83" s="176" t="str">
        <f>$E$18</f>
        <v xml:space="preserve"> </v>
      </c>
      <c r="N83" s="165"/>
      <c r="O83" s="165"/>
      <c r="P83" s="165"/>
      <c r="Q83" s="165"/>
      <c r="R83" s="20"/>
    </row>
    <row r="84" spans="2:47" s="6" customFormat="1" ht="15" customHeight="1" x14ac:dyDescent="0.3">
      <c r="B84" s="19"/>
      <c r="C84" s="16" t="s">
        <v>25</v>
      </c>
      <c r="F84" s="14" t="str">
        <f>IF($E$15="","",$E$15)</f>
        <v xml:space="preserve"> </v>
      </c>
      <c r="K84" s="16" t="s">
        <v>28</v>
      </c>
      <c r="M84" s="176" t="str">
        <f>$E$21</f>
        <v xml:space="preserve"> </v>
      </c>
      <c r="N84" s="165"/>
      <c r="O84" s="165"/>
      <c r="P84" s="165"/>
      <c r="Q84" s="165"/>
      <c r="R84" s="20"/>
    </row>
    <row r="85" spans="2:47" s="6" customFormat="1" ht="11.25" customHeight="1" x14ac:dyDescent="0.3">
      <c r="B85" s="19"/>
      <c r="R85" s="20"/>
    </row>
    <row r="86" spans="2:47" s="6" customFormat="1" ht="30" customHeight="1" x14ac:dyDescent="0.3">
      <c r="B86" s="19"/>
      <c r="C86" s="224" t="s">
        <v>101</v>
      </c>
      <c r="D86" s="160"/>
      <c r="E86" s="160"/>
      <c r="F86" s="160"/>
      <c r="G86" s="160"/>
      <c r="H86" s="27"/>
      <c r="I86" s="27"/>
      <c r="J86" s="27"/>
      <c r="K86" s="27"/>
      <c r="L86" s="27"/>
      <c r="M86" s="27"/>
      <c r="N86" s="224" t="s">
        <v>102</v>
      </c>
      <c r="O86" s="165"/>
      <c r="P86" s="165"/>
      <c r="Q86" s="165"/>
      <c r="R86" s="20"/>
    </row>
    <row r="87" spans="2:47" s="6" customFormat="1" ht="11.25" customHeight="1" x14ac:dyDescent="0.3">
      <c r="B87" s="19"/>
      <c r="R87" s="20"/>
    </row>
    <row r="88" spans="2:47" s="6" customFormat="1" ht="30" customHeight="1" x14ac:dyDescent="0.3">
      <c r="B88" s="19"/>
      <c r="C88" s="59" t="s">
        <v>103</v>
      </c>
      <c r="N88" s="163">
        <f>N111</f>
        <v>0</v>
      </c>
      <c r="O88" s="165"/>
      <c r="P88" s="165"/>
      <c r="Q88" s="165"/>
      <c r="R88" s="20"/>
      <c r="AU88" s="6" t="s">
        <v>104</v>
      </c>
    </row>
    <row r="89" spans="2:47" s="64" customFormat="1" ht="25.5" customHeight="1" x14ac:dyDescent="0.3">
      <c r="B89" s="86"/>
      <c r="D89" s="87" t="s">
        <v>751</v>
      </c>
      <c r="N89" s="223">
        <f>N112</f>
        <v>0</v>
      </c>
      <c r="O89" s="222"/>
      <c r="P89" s="222"/>
      <c r="Q89" s="222"/>
      <c r="R89" s="88"/>
    </row>
    <row r="90" spans="2:47" s="81" customFormat="1" ht="21" customHeight="1" x14ac:dyDescent="0.3">
      <c r="B90" s="89"/>
      <c r="D90" s="90" t="s">
        <v>752</v>
      </c>
      <c r="N90" s="221">
        <f>N113</f>
        <v>0</v>
      </c>
      <c r="O90" s="222"/>
      <c r="P90" s="222"/>
      <c r="Q90" s="222"/>
      <c r="R90" s="91"/>
    </row>
    <row r="91" spans="2:47" s="6" customFormat="1" ht="22.5" customHeight="1" x14ac:dyDescent="0.3">
      <c r="B91" s="19"/>
      <c r="R91" s="20"/>
    </row>
    <row r="92" spans="2:47" s="6" customFormat="1" ht="30" customHeight="1" x14ac:dyDescent="0.3">
      <c r="B92" s="19"/>
      <c r="C92" s="59" t="s">
        <v>124</v>
      </c>
      <c r="N92" s="163">
        <v>0</v>
      </c>
      <c r="O92" s="165"/>
      <c r="P92" s="165"/>
      <c r="Q92" s="165"/>
      <c r="R92" s="20"/>
      <c r="T92" s="92"/>
      <c r="U92" s="93" t="s">
        <v>33</v>
      </c>
    </row>
    <row r="93" spans="2:47" s="6" customFormat="1" ht="18.75" customHeight="1" x14ac:dyDescent="0.3">
      <c r="B93" s="19"/>
      <c r="R93" s="20"/>
    </row>
    <row r="94" spans="2:47" s="6" customFormat="1" ht="30" customHeight="1" x14ac:dyDescent="0.3">
      <c r="B94" s="19"/>
      <c r="C94" s="77" t="s">
        <v>92</v>
      </c>
      <c r="D94" s="27"/>
      <c r="E94" s="27"/>
      <c r="F94" s="27"/>
      <c r="G94" s="27"/>
      <c r="H94" s="27"/>
      <c r="I94" s="27"/>
      <c r="J94" s="27"/>
      <c r="K94" s="27"/>
      <c r="L94" s="159">
        <f>N88+N92</f>
        <v>0</v>
      </c>
      <c r="M94" s="160"/>
      <c r="N94" s="160"/>
      <c r="O94" s="160"/>
      <c r="P94" s="160"/>
      <c r="Q94" s="160"/>
      <c r="R94" s="20"/>
    </row>
    <row r="95" spans="2:47" s="6" customFormat="1" ht="7.5" customHeight="1" x14ac:dyDescent="0.3"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2"/>
    </row>
    <row r="99" spans="2:63" s="6" customFormat="1" ht="7.5" customHeight="1" x14ac:dyDescent="0.3"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5"/>
    </row>
    <row r="100" spans="2:63" s="6" customFormat="1" ht="37.5" customHeight="1" x14ac:dyDescent="0.3">
      <c r="B100" s="19"/>
      <c r="C100" s="171" t="s">
        <v>125</v>
      </c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20"/>
    </row>
    <row r="101" spans="2:63" s="6" customFormat="1" ht="7.5" customHeight="1" x14ac:dyDescent="0.3">
      <c r="B101" s="19"/>
      <c r="R101" s="20"/>
    </row>
    <row r="102" spans="2:63" s="6" customFormat="1" ht="30.75" customHeight="1" x14ac:dyDescent="0.3">
      <c r="B102" s="19"/>
      <c r="C102" s="16" t="s">
        <v>14</v>
      </c>
      <c r="F102" s="220" t="str">
        <f>$F$6</f>
        <v xml:space="preserve">MŠ Spojenců 2170/44 - Rozvody ZTI II. Etapa I. část - třídní pavilon </v>
      </c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R102" s="20"/>
    </row>
    <row r="103" spans="2:63" s="6" customFormat="1" ht="37.5" customHeight="1" x14ac:dyDescent="0.3">
      <c r="B103" s="19"/>
      <c r="C103" s="48" t="s">
        <v>96</v>
      </c>
      <c r="F103" s="172" t="str">
        <f>$F$7</f>
        <v>101 - VON</v>
      </c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R103" s="20"/>
    </row>
    <row r="104" spans="2:63" s="6" customFormat="1" ht="7.5" customHeight="1" x14ac:dyDescent="0.3">
      <c r="B104" s="19"/>
      <c r="R104" s="20"/>
    </row>
    <row r="105" spans="2:63" s="6" customFormat="1" ht="18.75" customHeight="1" x14ac:dyDescent="0.3">
      <c r="B105" s="19"/>
      <c r="C105" s="16" t="s">
        <v>19</v>
      </c>
      <c r="F105" s="14" t="str">
        <f>$F$9</f>
        <v xml:space="preserve"> </v>
      </c>
      <c r="K105" s="16" t="s">
        <v>21</v>
      </c>
      <c r="M105" s="216" t="str">
        <f>IF($O$9="","",$O$9)</f>
        <v/>
      </c>
      <c r="N105" s="165"/>
      <c r="O105" s="165"/>
      <c r="P105" s="165"/>
      <c r="R105" s="20"/>
    </row>
    <row r="106" spans="2:63" s="6" customFormat="1" ht="7.5" customHeight="1" x14ac:dyDescent="0.3">
      <c r="B106" s="19"/>
      <c r="R106" s="20"/>
    </row>
    <row r="107" spans="2:63" s="6" customFormat="1" ht="15.75" customHeight="1" x14ac:dyDescent="0.3">
      <c r="B107" s="19"/>
      <c r="C107" s="16" t="s">
        <v>22</v>
      </c>
      <c r="F107" s="14" t="str">
        <f>$E$12</f>
        <v xml:space="preserve"> </v>
      </c>
      <c r="K107" s="16" t="s">
        <v>26</v>
      </c>
      <c r="M107" s="176" t="str">
        <f>$E$18</f>
        <v xml:space="preserve"> </v>
      </c>
      <c r="N107" s="165"/>
      <c r="O107" s="165"/>
      <c r="P107" s="165"/>
      <c r="Q107" s="165"/>
      <c r="R107" s="20"/>
    </row>
    <row r="108" spans="2:63" s="6" customFormat="1" ht="15" customHeight="1" x14ac:dyDescent="0.3">
      <c r="B108" s="19"/>
      <c r="C108" s="16" t="s">
        <v>25</v>
      </c>
      <c r="F108" s="14" t="str">
        <f>IF($E$15="","",$E$15)</f>
        <v xml:space="preserve"> </v>
      </c>
      <c r="K108" s="16" t="s">
        <v>28</v>
      </c>
      <c r="M108" s="176" t="str">
        <f>$E$21</f>
        <v xml:space="preserve"> </v>
      </c>
      <c r="N108" s="165"/>
      <c r="O108" s="165"/>
      <c r="P108" s="165"/>
      <c r="Q108" s="165"/>
      <c r="R108" s="20"/>
    </row>
    <row r="109" spans="2:63" s="6" customFormat="1" ht="11.25" customHeight="1" x14ac:dyDescent="0.3">
      <c r="B109" s="19"/>
      <c r="R109" s="20"/>
    </row>
    <row r="110" spans="2:63" s="94" customFormat="1" ht="30" customHeight="1" x14ac:dyDescent="0.3">
      <c r="B110" s="95"/>
      <c r="C110" s="96" t="s">
        <v>126</v>
      </c>
      <c r="D110" s="97" t="s">
        <v>127</v>
      </c>
      <c r="E110" s="97" t="s">
        <v>51</v>
      </c>
      <c r="F110" s="217" t="s">
        <v>128</v>
      </c>
      <c r="G110" s="218"/>
      <c r="H110" s="218"/>
      <c r="I110" s="218"/>
      <c r="J110" s="97" t="s">
        <v>129</v>
      </c>
      <c r="K110" s="97" t="s">
        <v>130</v>
      </c>
      <c r="L110" s="217" t="s">
        <v>131</v>
      </c>
      <c r="M110" s="218"/>
      <c r="N110" s="217" t="s">
        <v>132</v>
      </c>
      <c r="O110" s="218"/>
      <c r="P110" s="218"/>
      <c r="Q110" s="219"/>
      <c r="R110" s="98"/>
      <c r="T110" s="54" t="s">
        <v>133</v>
      </c>
      <c r="U110" s="55" t="s">
        <v>33</v>
      </c>
      <c r="V110" s="55" t="s">
        <v>134</v>
      </c>
      <c r="W110" s="55" t="s">
        <v>135</v>
      </c>
      <c r="X110" s="55" t="s">
        <v>136</v>
      </c>
      <c r="Y110" s="55" t="s">
        <v>137</v>
      </c>
      <c r="Z110" s="55" t="s">
        <v>138</v>
      </c>
      <c r="AA110" s="56" t="s">
        <v>139</v>
      </c>
    </row>
    <row r="111" spans="2:63" s="6" customFormat="1" ht="30" customHeight="1" x14ac:dyDescent="0.35">
      <c r="B111" s="19"/>
      <c r="C111" s="59" t="s">
        <v>98</v>
      </c>
      <c r="N111" s="208">
        <f>N112</f>
        <v>0</v>
      </c>
      <c r="O111" s="165"/>
      <c r="P111" s="165"/>
      <c r="Q111" s="165"/>
      <c r="R111" s="20"/>
      <c r="T111" s="58"/>
      <c r="U111" s="32"/>
      <c r="V111" s="32"/>
      <c r="W111" s="99">
        <f>$W$112</f>
        <v>0</v>
      </c>
      <c r="X111" s="32"/>
      <c r="Y111" s="99">
        <f>$Y$112</f>
        <v>0</v>
      </c>
      <c r="Z111" s="32"/>
      <c r="AA111" s="100">
        <f>$AA$112</f>
        <v>0</v>
      </c>
      <c r="AT111" s="6" t="s">
        <v>68</v>
      </c>
      <c r="AU111" s="6" t="s">
        <v>104</v>
      </c>
      <c r="BK111" s="101">
        <f>$BK$112</f>
        <v>0</v>
      </c>
    </row>
    <row r="112" spans="2:63" s="102" customFormat="1" ht="37.5" customHeight="1" x14ac:dyDescent="0.35">
      <c r="B112" s="103"/>
      <c r="D112" s="104" t="s">
        <v>751</v>
      </c>
      <c r="E112" s="104"/>
      <c r="F112" s="104"/>
      <c r="G112" s="104"/>
      <c r="H112" s="104"/>
      <c r="I112" s="104"/>
      <c r="J112" s="104"/>
      <c r="K112" s="104"/>
      <c r="L112" s="104"/>
      <c r="M112" s="104"/>
      <c r="N112" s="209">
        <f>N113</f>
        <v>0</v>
      </c>
      <c r="O112" s="202"/>
      <c r="P112" s="202"/>
      <c r="Q112" s="202"/>
      <c r="R112" s="106"/>
      <c r="T112" s="107"/>
      <c r="W112" s="108">
        <f>$W$113</f>
        <v>0</v>
      </c>
      <c r="Y112" s="108">
        <f>$Y$113</f>
        <v>0</v>
      </c>
      <c r="AA112" s="109">
        <f>$AA$113</f>
        <v>0</v>
      </c>
      <c r="AR112" s="105" t="s">
        <v>145</v>
      </c>
      <c r="AT112" s="105" t="s">
        <v>68</v>
      </c>
      <c r="AU112" s="105" t="s">
        <v>69</v>
      </c>
      <c r="AY112" s="105" t="s">
        <v>140</v>
      </c>
      <c r="BK112" s="110">
        <f>$BK$113</f>
        <v>0</v>
      </c>
    </row>
    <row r="113" spans="2:64" s="102" customFormat="1" ht="21" customHeight="1" x14ac:dyDescent="0.3">
      <c r="B113" s="103"/>
      <c r="D113" s="111" t="s">
        <v>752</v>
      </c>
      <c r="E113" s="111"/>
      <c r="F113" s="111"/>
      <c r="G113" s="111"/>
      <c r="H113" s="111"/>
      <c r="I113" s="111"/>
      <c r="J113" s="111"/>
      <c r="K113" s="111"/>
      <c r="L113" s="111"/>
      <c r="M113" s="111"/>
      <c r="N113" s="201">
        <f>SUM(N114:Q117)</f>
        <v>0</v>
      </c>
      <c r="O113" s="202"/>
      <c r="P113" s="202"/>
      <c r="Q113" s="202"/>
      <c r="R113" s="106"/>
      <c r="T113" s="107"/>
      <c r="W113" s="108">
        <f>SUM($W$114:$W$117)</f>
        <v>0</v>
      </c>
      <c r="Y113" s="108">
        <f>SUM($Y$114:$Y$117)</f>
        <v>0</v>
      </c>
      <c r="AA113" s="109">
        <f>SUM($AA$114:$AA$117)</f>
        <v>0</v>
      </c>
      <c r="AR113" s="105" t="s">
        <v>145</v>
      </c>
      <c r="AT113" s="105" t="s">
        <v>68</v>
      </c>
      <c r="AU113" s="105" t="s">
        <v>18</v>
      </c>
      <c r="AY113" s="105" t="s">
        <v>140</v>
      </c>
      <c r="BK113" s="110">
        <f>SUM($BK$114:$BK$117)</f>
        <v>0</v>
      </c>
    </row>
    <row r="114" spans="2:64" s="6" customFormat="1" ht="15.75" customHeight="1" x14ac:dyDescent="0.3">
      <c r="B114" s="19"/>
      <c r="C114" s="112" t="s">
        <v>18</v>
      </c>
      <c r="D114" s="112" t="s">
        <v>141</v>
      </c>
      <c r="E114" s="113" t="s">
        <v>753</v>
      </c>
      <c r="F114" s="197" t="s">
        <v>801</v>
      </c>
      <c r="G114" s="196"/>
      <c r="H114" s="196"/>
      <c r="I114" s="196"/>
      <c r="J114" s="114" t="s">
        <v>199</v>
      </c>
      <c r="K114" s="115">
        <v>1</v>
      </c>
      <c r="L114" s="195"/>
      <c r="M114" s="196"/>
      <c r="N114" s="195">
        <v>0</v>
      </c>
      <c r="O114" s="196"/>
      <c r="P114" s="196"/>
      <c r="Q114" s="196"/>
      <c r="R114" s="20"/>
      <c r="T114" s="116"/>
      <c r="U114" s="25" t="s">
        <v>34</v>
      </c>
      <c r="V114" s="117">
        <v>0</v>
      </c>
      <c r="W114" s="117">
        <f>$V$114*$K$114</f>
        <v>0</v>
      </c>
      <c r="X114" s="117">
        <v>0</v>
      </c>
      <c r="Y114" s="117">
        <f>$X$114*$K$114</f>
        <v>0</v>
      </c>
      <c r="Z114" s="117">
        <v>0</v>
      </c>
      <c r="AA114" s="118">
        <f>$Z$114*$K$114</f>
        <v>0</v>
      </c>
      <c r="AR114" s="6" t="s">
        <v>754</v>
      </c>
      <c r="AT114" s="6" t="s">
        <v>141</v>
      </c>
      <c r="AU114" s="6" t="s">
        <v>94</v>
      </c>
      <c r="AY114" s="6" t="s">
        <v>140</v>
      </c>
      <c r="BE114" s="119">
        <f>IF($U$114="základní",$N$114,0)</f>
        <v>0</v>
      </c>
      <c r="BF114" s="119">
        <f>IF($U$114="snížená",$N$114,0)</f>
        <v>0</v>
      </c>
      <c r="BG114" s="119">
        <f>IF($U$114="zákl. přenesená",$N$114,0)</f>
        <v>0</v>
      </c>
      <c r="BH114" s="119">
        <f>IF($U$114="sníž. přenesená",$N$114,0)</f>
        <v>0</v>
      </c>
      <c r="BI114" s="119">
        <f>IF($U$114="nulová",$N$114,0)</f>
        <v>0</v>
      </c>
      <c r="BJ114" s="6" t="s">
        <v>18</v>
      </c>
      <c r="BK114" s="119">
        <f>ROUND($L$114*$K$114,2)</f>
        <v>0</v>
      </c>
      <c r="BL114" s="6" t="s">
        <v>754</v>
      </c>
    </row>
    <row r="115" spans="2:64" s="6" customFormat="1" ht="15.75" customHeight="1" x14ac:dyDescent="0.3">
      <c r="B115" s="19"/>
      <c r="C115" s="112">
        <v>2</v>
      </c>
      <c r="D115" s="112" t="s">
        <v>141</v>
      </c>
      <c r="E115" s="113" t="s">
        <v>755</v>
      </c>
      <c r="F115" s="197" t="s">
        <v>756</v>
      </c>
      <c r="G115" s="196"/>
      <c r="H115" s="196"/>
      <c r="I115" s="196"/>
      <c r="J115" s="114" t="s">
        <v>199</v>
      </c>
      <c r="K115" s="115">
        <v>1</v>
      </c>
      <c r="L115" s="195"/>
      <c r="M115" s="196"/>
      <c r="N115" s="195">
        <f>ROUND($L$115*$K$115,2)</f>
        <v>0</v>
      </c>
      <c r="O115" s="196"/>
      <c r="P115" s="196"/>
      <c r="Q115" s="196"/>
      <c r="R115" s="20"/>
      <c r="T115" s="116"/>
      <c r="U115" s="25" t="s">
        <v>34</v>
      </c>
      <c r="V115" s="117">
        <v>0</v>
      </c>
      <c r="W115" s="117">
        <f>$V$115*$K$115</f>
        <v>0</v>
      </c>
      <c r="X115" s="117">
        <v>0</v>
      </c>
      <c r="Y115" s="117">
        <f>$X$115*$K$115</f>
        <v>0</v>
      </c>
      <c r="Z115" s="117">
        <v>0</v>
      </c>
      <c r="AA115" s="118">
        <f>$Z$115*$K$115</f>
        <v>0</v>
      </c>
      <c r="AR115" s="6" t="s">
        <v>754</v>
      </c>
      <c r="AT115" s="6" t="s">
        <v>141</v>
      </c>
      <c r="AU115" s="6" t="s">
        <v>94</v>
      </c>
      <c r="AY115" s="6" t="s">
        <v>140</v>
      </c>
      <c r="BE115" s="119">
        <f>IF($U$115="základní",$N$115,0)</f>
        <v>0</v>
      </c>
      <c r="BF115" s="119">
        <f>IF($U$115="snížená",$N$115,0)</f>
        <v>0</v>
      </c>
      <c r="BG115" s="119">
        <f>IF($U$115="zákl. přenesená",$N$115,0)</f>
        <v>0</v>
      </c>
      <c r="BH115" s="119">
        <f>IF($U$115="sníž. přenesená",$N$115,0)</f>
        <v>0</v>
      </c>
      <c r="BI115" s="119">
        <f>IF($U$115="nulová",$N$115,0)</f>
        <v>0</v>
      </c>
      <c r="BJ115" s="6" t="s">
        <v>18</v>
      </c>
      <c r="BK115" s="119">
        <f>ROUND($L$115*$K$115,2)</f>
        <v>0</v>
      </c>
      <c r="BL115" s="6" t="s">
        <v>754</v>
      </c>
    </row>
    <row r="116" spans="2:64" s="6" customFormat="1" ht="15.75" customHeight="1" x14ac:dyDescent="0.3">
      <c r="B116" s="19"/>
      <c r="C116" s="112">
        <v>3</v>
      </c>
      <c r="D116" s="112" t="s">
        <v>141</v>
      </c>
      <c r="E116" s="113" t="s">
        <v>757</v>
      </c>
      <c r="F116" s="197" t="s">
        <v>758</v>
      </c>
      <c r="G116" s="196"/>
      <c r="H116" s="196"/>
      <c r="I116" s="196"/>
      <c r="J116" s="114" t="s">
        <v>199</v>
      </c>
      <c r="K116" s="115">
        <v>1</v>
      </c>
      <c r="L116" s="195"/>
      <c r="M116" s="196"/>
      <c r="N116" s="195">
        <f>ROUND($L$116*$K$116,2)</f>
        <v>0</v>
      </c>
      <c r="O116" s="196"/>
      <c r="P116" s="196"/>
      <c r="Q116" s="196"/>
      <c r="R116" s="20"/>
      <c r="T116" s="116"/>
      <c r="U116" s="25" t="s">
        <v>34</v>
      </c>
      <c r="V116" s="117">
        <v>0</v>
      </c>
      <c r="W116" s="117">
        <f>$V$116*$K$116</f>
        <v>0</v>
      </c>
      <c r="X116" s="117">
        <v>0</v>
      </c>
      <c r="Y116" s="117">
        <f>$X$116*$K$116</f>
        <v>0</v>
      </c>
      <c r="Z116" s="117">
        <v>0</v>
      </c>
      <c r="AA116" s="118">
        <f>$Z$116*$K$116</f>
        <v>0</v>
      </c>
      <c r="AR116" s="6" t="s">
        <v>754</v>
      </c>
      <c r="AT116" s="6" t="s">
        <v>141</v>
      </c>
      <c r="AU116" s="6" t="s">
        <v>94</v>
      </c>
      <c r="AY116" s="6" t="s">
        <v>140</v>
      </c>
      <c r="BE116" s="119">
        <f>IF($U$116="základní",$N$116,0)</f>
        <v>0</v>
      </c>
      <c r="BF116" s="119">
        <f>IF($U$116="snížená",$N$116,0)</f>
        <v>0</v>
      </c>
      <c r="BG116" s="119">
        <f>IF($U$116="zákl. přenesená",$N$116,0)</f>
        <v>0</v>
      </c>
      <c r="BH116" s="119">
        <f>IF($U$116="sníž. přenesená",$N$116,0)</f>
        <v>0</v>
      </c>
      <c r="BI116" s="119">
        <f>IF($U$116="nulová",$N$116,0)</f>
        <v>0</v>
      </c>
      <c r="BJ116" s="6" t="s">
        <v>18</v>
      </c>
      <c r="BK116" s="119">
        <f>ROUND($L$116*$K$116,2)</f>
        <v>0</v>
      </c>
      <c r="BL116" s="6" t="s">
        <v>754</v>
      </c>
    </row>
    <row r="117" spans="2:64" s="6" customFormat="1" ht="15.75" customHeight="1" x14ac:dyDescent="0.3">
      <c r="B117" s="19"/>
      <c r="C117" s="112">
        <v>4</v>
      </c>
      <c r="D117" s="112" t="s">
        <v>141</v>
      </c>
      <c r="E117" s="113" t="s">
        <v>759</v>
      </c>
      <c r="F117" s="197" t="s">
        <v>760</v>
      </c>
      <c r="G117" s="196"/>
      <c r="H117" s="196"/>
      <c r="I117" s="196"/>
      <c r="J117" s="114" t="s">
        <v>199</v>
      </c>
      <c r="K117" s="115">
        <v>1</v>
      </c>
      <c r="L117" s="195"/>
      <c r="M117" s="196"/>
      <c r="N117" s="195">
        <f>ROUND($L$117*$K$117,2)</f>
        <v>0</v>
      </c>
      <c r="O117" s="196"/>
      <c r="P117" s="196"/>
      <c r="Q117" s="196"/>
      <c r="R117" s="20"/>
      <c r="T117" s="116"/>
      <c r="U117" s="144" t="s">
        <v>34</v>
      </c>
      <c r="V117" s="145">
        <v>0</v>
      </c>
      <c r="W117" s="145">
        <f>$V$117*$K$117</f>
        <v>0</v>
      </c>
      <c r="X117" s="145">
        <v>0</v>
      </c>
      <c r="Y117" s="145">
        <f>$X$117*$K$117</f>
        <v>0</v>
      </c>
      <c r="Z117" s="145">
        <v>0</v>
      </c>
      <c r="AA117" s="146">
        <f>$Z$117*$K$117</f>
        <v>0</v>
      </c>
      <c r="AR117" s="6" t="s">
        <v>754</v>
      </c>
      <c r="AT117" s="6" t="s">
        <v>141</v>
      </c>
      <c r="AU117" s="6" t="s">
        <v>94</v>
      </c>
      <c r="AY117" s="6" t="s">
        <v>140</v>
      </c>
      <c r="BE117" s="119">
        <f>IF($U$117="základní",$N$117,0)</f>
        <v>0</v>
      </c>
      <c r="BF117" s="119">
        <f>IF($U$117="snížená",$N$117,0)</f>
        <v>0</v>
      </c>
      <c r="BG117" s="119">
        <f>IF($U$117="zákl. přenesená",$N$117,0)</f>
        <v>0</v>
      </c>
      <c r="BH117" s="119">
        <f>IF($U$117="sníž. přenesená",$N$117,0)</f>
        <v>0</v>
      </c>
      <c r="BI117" s="119">
        <f>IF($U$117="nulová",$N$117,0)</f>
        <v>0</v>
      </c>
      <c r="BJ117" s="6" t="s">
        <v>18</v>
      </c>
      <c r="BK117" s="119">
        <f>ROUND($L$117*$K$117,2)</f>
        <v>0</v>
      </c>
      <c r="BL117" s="6" t="s">
        <v>754</v>
      </c>
    </row>
    <row r="118" spans="2:64" s="6" customFormat="1" ht="7.5" customHeight="1" x14ac:dyDescent="0.3"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2"/>
    </row>
    <row r="433" s="2" customFormat="1" ht="14.25" customHeight="1" x14ac:dyDescent="0.3"/>
  </sheetData>
  <mergeCells count="67">
    <mergeCell ref="O9:P9"/>
    <mergeCell ref="O11:P11"/>
    <mergeCell ref="O12:P12"/>
    <mergeCell ref="O14:P14"/>
    <mergeCell ref="C2:Q2"/>
    <mergeCell ref="C4:Q4"/>
    <mergeCell ref="F6:P6"/>
    <mergeCell ref="F7:P7"/>
    <mergeCell ref="O21:P21"/>
    <mergeCell ref="E24:L24"/>
    <mergeCell ref="M27:P27"/>
    <mergeCell ref="M28:P28"/>
    <mergeCell ref="O15:P15"/>
    <mergeCell ref="O17:P17"/>
    <mergeCell ref="O18:P18"/>
    <mergeCell ref="O20:P20"/>
    <mergeCell ref="M30:P30"/>
    <mergeCell ref="H32:J32"/>
    <mergeCell ref="M32:P32"/>
    <mergeCell ref="H33:J33"/>
    <mergeCell ref="M33:P33"/>
    <mergeCell ref="H36:J36"/>
    <mergeCell ref="M36:P36"/>
    <mergeCell ref="L38:P38"/>
    <mergeCell ref="C76:Q76"/>
    <mergeCell ref="H34:J34"/>
    <mergeCell ref="M34:P34"/>
    <mergeCell ref="H35:J35"/>
    <mergeCell ref="M35:P35"/>
    <mergeCell ref="M84:Q84"/>
    <mergeCell ref="C86:G86"/>
    <mergeCell ref="N86:Q86"/>
    <mergeCell ref="N88:Q88"/>
    <mergeCell ref="F78:P78"/>
    <mergeCell ref="F79:P79"/>
    <mergeCell ref="M81:P81"/>
    <mergeCell ref="M83:Q83"/>
    <mergeCell ref="C100:Q100"/>
    <mergeCell ref="F102:P102"/>
    <mergeCell ref="F103:P103"/>
    <mergeCell ref="M105:P105"/>
    <mergeCell ref="N89:Q89"/>
    <mergeCell ref="N90:Q90"/>
    <mergeCell ref="N92:Q92"/>
    <mergeCell ref="L94:Q94"/>
    <mergeCell ref="N114:Q114"/>
    <mergeCell ref="M107:Q107"/>
    <mergeCell ref="M108:Q108"/>
    <mergeCell ref="F110:I110"/>
    <mergeCell ref="L110:M110"/>
    <mergeCell ref="N110:Q110"/>
    <mergeCell ref="H1:K1"/>
    <mergeCell ref="S2:AC2"/>
    <mergeCell ref="F117:I117"/>
    <mergeCell ref="L117:M117"/>
    <mergeCell ref="N117:Q117"/>
    <mergeCell ref="N111:Q111"/>
    <mergeCell ref="N112:Q112"/>
    <mergeCell ref="N113:Q113"/>
    <mergeCell ref="F115:I115"/>
    <mergeCell ref="L115:M115"/>
    <mergeCell ref="N115:Q115"/>
    <mergeCell ref="F116:I116"/>
    <mergeCell ref="L116:M116"/>
    <mergeCell ref="N116:Q116"/>
    <mergeCell ref="F114:I114"/>
    <mergeCell ref="L114:M114"/>
  </mergeCells>
  <phoneticPr fontId="0" type="noConversion"/>
  <hyperlinks>
    <hyperlink ref="F1:G1" location="C2" tooltip="Krycí list rozpočtu" display="1) Krycí list rozpočtu"/>
    <hyperlink ref="H1:K1" location="C86" tooltip="Rekapitulace rozpočtu" display="2) Rekapitulace rozpočtu"/>
    <hyperlink ref="L1" location="C110" tooltip="Rozpočet" display="3) Rozpočet"/>
    <hyperlink ref="S1:T1" location="'Rekapitulace stavby'!C2" tooltip="Rekapitulace stavby" display="Rekapitulace stavby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verticalDpi="0" r:id="rId1"/>
  <headerFooter alignWithMargins="0"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stavby</vt:lpstr>
      <vt:lpstr>01.1 - SO 01.1 Stavební část</vt:lpstr>
      <vt:lpstr>01.2 - SO 01.2  ZTI</vt:lpstr>
      <vt:lpstr>01.3 - SO 01.3  VZT</vt:lpstr>
      <vt:lpstr>01.6 - SO 01.6 Elektroins...</vt:lpstr>
      <vt:lpstr>101 - VON</vt:lpstr>
      <vt:lpstr>'01.1 - SO 01.1 Stavební část'!Názvy_tisku</vt:lpstr>
      <vt:lpstr>'01.2 - SO 01.2  ZTI'!Názvy_tisku</vt:lpstr>
      <vt:lpstr>'01.3 - SO 01.3  VZT'!Názvy_tisku</vt:lpstr>
      <vt:lpstr>'01.6 - SO 01.6 Elektroins...'!Názvy_tisku</vt:lpstr>
      <vt:lpstr>'101 - VON'!Názvy_tisku</vt:lpstr>
      <vt:lpstr>'Rekapitulace stavby'!Názvy_tisku</vt:lpstr>
      <vt:lpstr>'01.1 - SO 01.1 Stavební část'!Oblast_tisku</vt:lpstr>
      <vt:lpstr>'01.2 - SO 01.2  ZTI'!Oblast_tisku</vt:lpstr>
      <vt:lpstr>'01.3 - SO 01.3  VZT'!Oblast_tisku</vt:lpstr>
      <vt:lpstr>'01.6 - SO 01.6 Elektroins...'!Oblast_tisku</vt:lpstr>
      <vt:lpstr>'101 - VON'!Oblast_tisku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Nohejl Jiří</dc:creator>
  <cp:lastModifiedBy>Nohejl Jiří</cp:lastModifiedBy>
  <dcterms:created xsi:type="dcterms:W3CDTF">2017-01-03T15:59:19Z</dcterms:created>
  <dcterms:modified xsi:type="dcterms:W3CDTF">2020-06-03T15:13:27Z</dcterms:modified>
</cp:coreProperties>
</file>