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kapitulace stavby" sheetId="1" r:id="rId1"/>
    <sheet name="ASŘ - Hřiště" sheetId="2" r:id="rId2"/>
    <sheet name="0 - Příloha - dílčí výpočty" sheetId="4" r:id="rId3"/>
    <sheet name="VRN - Vedlejší rozpočtové..." sheetId="3" r:id="rId4"/>
  </sheets>
  <definedNames>
    <definedName name="_xlnm._FilterDatabase" localSheetId="2" hidden="1">'0 - Příloha - dílčí výpočty'!$C$94:$K$229</definedName>
    <definedName name="_xlnm._FilterDatabase" localSheetId="1" hidden="1">'ASŘ - Hřiště'!$C$86:$M$164</definedName>
    <definedName name="_xlnm._FilterDatabase" localSheetId="3" hidden="1">'VRN - Vedlejší rozpočtové...'!$C$79:$K$87</definedName>
    <definedName name="_xlnm.Print_Titles" localSheetId="2">'0 - Příloha - dílčí výpočty'!$94:$94</definedName>
    <definedName name="_xlnm.Print_Titles" localSheetId="1">'ASŘ - Hřiště'!$86:$86</definedName>
    <definedName name="_xlnm.Print_Titles" localSheetId="0">'Rekapitulace stavby'!$49:$49</definedName>
    <definedName name="_xlnm.Print_Titles" localSheetId="3">'VRN - Vedlejší rozpočtové...'!$79:$79</definedName>
    <definedName name="_xlnm.Print_Area" localSheetId="2">'0 - Příloha - dílčí výpočty'!$C$4:$J$36,'0 - Příloha - dílčí výpočty'!$C$42:$J$76,'0 - Příloha - dílčí výpočty'!$C$82:$K$229</definedName>
    <definedName name="_xlnm.Print_Area" localSheetId="1">'ASŘ - Hřiště'!$C$4:$L$36,'ASŘ - Hřiště'!$C$42:$L$68,'ASŘ - Hřiště'!$C$74:$M$164</definedName>
    <definedName name="_xlnm.Print_Area" localSheetId="0">'Rekapitulace stavby'!$D$4:$AO$33,'Rekapitulace stavby'!$C$39:$AQ$53</definedName>
    <definedName name="_xlnm.Print_Area" localSheetId="3">'VRN - Vedlejší rozpočtové...'!$C$4:$J$36,'VRN - Vedlejší rozpočtové...'!$C$42:$J$61,'VRN - Vedlejší rozpočtové...'!$C$67:$K$87</definedName>
  </definedNames>
  <calcPr calcId="181029"/>
</workbook>
</file>

<file path=xl/calcChain.xml><?xml version="1.0" encoding="utf-8"?>
<calcChain xmlns="http://schemas.openxmlformats.org/spreadsheetml/2006/main">
  <c r="L118" i="2" l="1"/>
  <c r="L120" i="2"/>
  <c r="L121" i="2"/>
  <c r="L89" i="2"/>
  <c r="L88" i="2" s="1"/>
  <c r="L126" i="2"/>
  <c r="L110" i="2"/>
  <c r="BM124" i="2" l="1"/>
  <c r="BK124" i="2"/>
  <c r="BJ124" i="2"/>
  <c r="BI124" i="2"/>
  <c r="BH124" i="2"/>
  <c r="BG124" i="2"/>
  <c r="V124" i="2"/>
  <c r="T124" i="2"/>
  <c r="R124" i="2"/>
  <c r="BM122" i="2"/>
  <c r="BK122" i="2"/>
  <c r="BJ122" i="2"/>
  <c r="BI122" i="2"/>
  <c r="BH122" i="2"/>
  <c r="BG122" i="2"/>
  <c r="V122" i="2"/>
  <c r="T122" i="2"/>
  <c r="R122" i="2"/>
  <c r="BM127" i="2"/>
  <c r="BK127" i="2"/>
  <c r="BJ127" i="2"/>
  <c r="BI127" i="2"/>
  <c r="BH127" i="2"/>
  <c r="BG127" i="2"/>
  <c r="V127" i="2"/>
  <c r="T127" i="2"/>
  <c r="R127" i="2"/>
  <c r="F229" i="4"/>
  <c r="F227" i="4"/>
  <c r="F224" i="4"/>
  <c r="F222" i="4"/>
  <c r="F219" i="4"/>
  <c r="F217" i="4"/>
  <c r="L156" i="2" l="1"/>
  <c r="L137" i="2"/>
  <c r="L113" i="2"/>
  <c r="L93" i="2"/>
  <c r="L90" i="2"/>
  <c r="F148" i="4" l="1"/>
  <c r="F140" i="4"/>
  <c r="F138" i="4"/>
  <c r="F135" i="4"/>
  <c r="F132" i="4"/>
  <c r="F127" i="4"/>
  <c r="H125" i="4"/>
  <c r="H124" i="4" s="1"/>
  <c r="R124" i="4" s="1"/>
  <c r="BD53" i="1"/>
  <c r="AY53" i="1"/>
  <c r="AX53" i="1"/>
  <c r="AW53" i="1"/>
  <c r="BK228" i="4"/>
  <c r="BI228" i="4"/>
  <c r="BH228" i="4"/>
  <c r="BG228" i="4"/>
  <c r="BF228" i="4"/>
  <c r="T228" i="4"/>
  <c r="R228" i="4"/>
  <c r="P228" i="4"/>
  <c r="J228" i="4"/>
  <c r="BE228" i="4" s="1"/>
  <c r="BK226" i="4"/>
  <c r="BI226" i="4"/>
  <c r="BH226" i="4"/>
  <c r="BG226" i="4"/>
  <c r="BF226" i="4"/>
  <c r="T226" i="4"/>
  <c r="R226" i="4"/>
  <c r="P226" i="4"/>
  <c r="J226" i="4"/>
  <c r="BE226" i="4" s="1"/>
  <c r="BK223" i="4"/>
  <c r="BI223" i="4"/>
  <c r="BH223" i="4"/>
  <c r="BG223" i="4"/>
  <c r="BF223" i="4"/>
  <c r="T223" i="4"/>
  <c r="R223" i="4"/>
  <c r="P223" i="4"/>
  <c r="J223" i="4"/>
  <c r="BE223" i="4" s="1"/>
  <c r="BK221" i="4"/>
  <c r="BI221" i="4"/>
  <c r="BH221" i="4"/>
  <c r="BG221" i="4"/>
  <c r="BF221" i="4"/>
  <c r="T221" i="4"/>
  <c r="R221" i="4"/>
  <c r="P221" i="4"/>
  <c r="J221" i="4"/>
  <c r="BE221" i="4" s="1"/>
  <c r="BK218" i="4"/>
  <c r="BI218" i="4"/>
  <c r="BH218" i="4"/>
  <c r="BG218" i="4"/>
  <c r="BF218" i="4"/>
  <c r="T218" i="4"/>
  <c r="R218" i="4"/>
  <c r="P218" i="4"/>
  <c r="J218" i="4"/>
  <c r="BE218" i="4" s="1"/>
  <c r="BK216" i="4"/>
  <c r="BI216" i="4"/>
  <c r="BH216" i="4"/>
  <c r="BG216" i="4"/>
  <c r="BF216" i="4"/>
  <c r="T216" i="4"/>
  <c r="R216" i="4"/>
  <c r="P216" i="4"/>
  <c r="J216" i="4"/>
  <c r="BE216" i="4" s="1"/>
  <c r="BK214" i="4"/>
  <c r="BI214" i="4"/>
  <c r="BH214" i="4"/>
  <c r="BG214" i="4"/>
  <c r="BF214" i="4"/>
  <c r="T214" i="4"/>
  <c r="R214" i="4"/>
  <c r="P214" i="4"/>
  <c r="J214" i="4"/>
  <c r="BE214" i="4" s="1"/>
  <c r="BK213" i="4"/>
  <c r="BI213" i="4"/>
  <c r="BH213" i="4"/>
  <c r="BG213" i="4"/>
  <c r="BF213" i="4"/>
  <c r="T213" i="4"/>
  <c r="R213" i="4"/>
  <c r="P213" i="4"/>
  <c r="J213" i="4"/>
  <c r="BE213" i="4" s="1"/>
  <c r="BK211" i="4"/>
  <c r="BI211" i="4"/>
  <c r="BH211" i="4"/>
  <c r="BG211" i="4"/>
  <c r="BF211" i="4"/>
  <c r="T211" i="4"/>
  <c r="R211" i="4"/>
  <c r="P211" i="4"/>
  <c r="J211" i="4"/>
  <c r="BE211" i="4" s="1"/>
  <c r="BK210" i="4"/>
  <c r="BI210" i="4"/>
  <c r="BH210" i="4"/>
  <c r="BG210" i="4"/>
  <c r="BF210" i="4"/>
  <c r="T210" i="4"/>
  <c r="R210" i="4"/>
  <c r="P210" i="4"/>
  <c r="J210" i="4"/>
  <c r="BE210" i="4" s="1"/>
  <c r="BK207" i="4"/>
  <c r="BI207" i="4"/>
  <c r="BH207" i="4"/>
  <c r="BG207" i="4"/>
  <c r="BF207" i="4"/>
  <c r="T207" i="4"/>
  <c r="R207" i="4"/>
  <c r="P207" i="4"/>
  <c r="J207" i="4"/>
  <c r="BE207" i="4" s="1"/>
  <c r="BK205" i="4"/>
  <c r="BI205" i="4"/>
  <c r="BH205" i="4"/>
  <c r="BG205" i="4"/>
  <c r="BF205" i="4"/>
  <c r="T205" i="4"/>
  <c r="R205" i="4"/>
  <c r="P205" i="4"/>
  <c r="J205" i="4"/>
  <c r="BE205" i="4" s="1"/>
  <c r="BK202" i="4"/>
  <c r="BI202" i="4"/>
  <c r="BH202" i="4"/>
  <c r="BG202" i="4"/>
  <c r="BF202" i="4"/>
  <c r="T202" i="4"/>
  <c r="R202" i="4"/>
  <c r="P202" i="4"/>
  <c r="J202" i="4"/>
  <c r="BE202" i="4" s="1"/>
  <c r="BK200" i="4"/>
  <c r="BI200" i="4"/>
  <c r="BH200" i="4"/>
  <c r="BG200" i="4"/>
  <c r="BF200" i="4"/>
  <c r="T200" i="4"/>
  <c r="R200" i="4"/>
  <c r="P200" i="4"/>
  <c r="J200" i="4"/>
  <c r="BE200" i="4" s="1"/>
  <c r="BK197" i="4"/>
  <c r="BI197" i="4"/>
  <c r="BH197" i="4"/>
  <c r="BG197" i="4"/>
  <c r="BF197" i="4"/>
  <c r="T197" i="4"/>
  <c r="R197" i="4"/>
  <c r="P197" i="4"/>
  <c r="J197" i="4"/>
  <c r="BE197" i="4" s="1"/>
  <c r="BK195" i="4"/>
  <c r="BI195" i="4"/>
  <c r="BH195" i="4"/>
  <c r="BG195" i="4"/>
  <c r="BF195" i="4"/>
  <c r="T195" i="4"/>
  <c r="R195" i="4"/>
  <c r="P195" i="4"/>
  <c r="J195" i="4"/>
  <c r="BE195" i="4" s="1"/>
  <c r="BK192" i="4"/>
  <c r="BI192" i="4"/>
  <c r="BH192" i="4"/>
  <c r="BG192" i="4"/>
  <c r="BF192" i="4"/>
  <c r="T192" i="4"/>
  <c r="R192" i="4"/>
  <c r="P192" i="4"/>
  <c r="J192" i="4"/>
  <c r="BE192" i="4" s="1"/>
  <c r="BK190" i="4"/>
  <c r="BI190" i="4"/>
  <c r="BH190" i="4"/>
  <c r="BG190" i="4"/>
  <c r="BF190" i="4"/>
  <c r="T190" i="4"/>
  <c r="R190" i="4"/>
  <c r="P190" i="4"/>
  <c r="J190" i="4"/>
  <c r="BE190" i="4" s="1"/>
  <c r="BK187" i="4"/>
  <c r="BI187" i="4"/>
  <c r="BH187" i="4"/>
  <c r="BG187" i="4"/>
  <c r="BF187" i="4"/>
  <c r="T187" i="4"/>
  <c r="R187" i="4"/>
  <c r="P187" i="4"/>
  <c r="J187" i="4"/>
  <c r="BE187" i="4" s="1"/>
  <c r="BK185" i="4"/>
  <c r="BI185" i="4"/>
  <c r="BH185" i="4"/>
  <c r="BG185" i="4"/>
  <c r="BF185" i="4"/>
  <c r="T185" i="4"/>
  <c r="R185" i="4"/>
  <c r="P185" i="4"/>
  <c r="J185" i="4"/>
  <c r="BE185" i="4" s="1"/>
  <c r="BK182" i="4"/>
  <c r="BI182" i="4"/>
  <c r="BH182" i="4"/>
  <c r="BG182" i="4"/>
  <c r="BF182" i="4"/>
  <c r="T182" i="4"/>
  <c r="R182" i="4"/>
  <c r="P182" i="4"/>
  <c r="J182" i="4"/>
  <c r="BE182" i="4" s="1"/>
  <c r="BK180" i="4"/>
  <c r="BI180" i="4"/>
  <c r="BH180" i="4"/>
  <c r="BG180" i="4"/>
  <c r="BF180" i="4"/>
  <c r="T180" i="4"/>
  <c r="R180" i="4"/>
  <c r="P180" i="4"/>
  <c r="J180" i="4"/>
  <c r="BE180" i="4" s="1"/>
  <c r="BK177" i="4"/>
  <c r="BI177" i="4"/>
  <c r="BH177" i="4"/>
  <c r="BG177" i="4"/>
  <c r="BF177" i="4"/>
  <c r="T177" i="4"/>
  <c r="R177" i="4"/>
  <c r="P177" i="4"/>
  <c r="J177" i="4"/>
  <c r="BE177" i="4" s="1"/>
  <c r="BK176" i="4"/>
  <c r="BI176" i="4"/>
  <c r="BH176" i="4"/>
  <c r="BG176" i="4"/>
  <c r="BF176" i="4"/>
  <c r="T176" i="4"/>
  <c r="R176" i="4"/>
  <c r="P176" i="4"/>
  <c r="J176" i="4"/>
  <c r="BE176" i="4" s="1"/>
  <c r="BK173" i="4"/>
  <c r="BK172" i="4" s="1"/>
  <c r="J172" i="4" s="1"/>
  <c r="J63" i="4" s="1"/>
  <c r="BI173" i="4"/>
  <c r="BH173" i="4"/>
  <c r="BG173" i="4"/>
  <c r="BF173" i="4"/>
  <c r="T173" i="4"/>
  <c r="T172" i="4" s="1"/>
  <c r="R173" i="4"/>
  <c r="R172" i="4" s="1"/>
  <c r="P173" i="4"/>
  <c r="P172" i="4" s="1"/>
  <c r="J173" i="4"/>
  <c r="BE173" i="4" s="1"/>
  <c r="BK170" i="4"/>
  <c r="BI170" i="4"/>
  <c r="BH170" i="4"/>
  <c r="BG170" i="4"/>
  <c r="BF170" i="4"/>
  <c r="T170" i="4"/>
  <c r="R170" i="4"/>
  <c r="P170" i="4"/>
  <c r="J170" i="4"/>
  <c r="BE170" i="4" s="1"/>
  <c r="BK169" i="4"/>
  <c r="BI169" i="4"/>
  <c r="BH169" i="4"/>
  <c r="BG169" i="4"/>
  <c r="BF169" i="4"/>
  <c r="T169" i="4"/>
  <c r="R169" i="4"/>
  <c r="P169" i="4"/>
  <c r="J169" i="4"/>
  <c r="BE169" i="4" s="1"/>
  <c r="BK168" i="4"/>
  <c r="BI168" i="4"/>
  <c r="BH168" i="4"/>
  <c r="BG168" i="4"/>
  <c r="BF168" i="4"/>
  <c r="T168" i="4"/>
  <c r="R168" i="4"/>
  <c r="P168" i="4"/>
  <c r="J168" i="4"/>
  <c r="BE168" i="4" s="1"/>
  <c r="BK167" i="4"/>
  <c r="BI167" i="4"/>
  <c r="BH167" i="4"/>
  <c r="BG167" i="4"/>
  <c r="BF167" i="4"/>
  <c r="T167" i="4"/>
  <c r="R167" i="4"/>
  <c r="P167" i="4"/>
  <c r="J167" i="4"/>
  <c r="BE167" i="4" s="1"/>
  <c r="BK165" i="4"/>
  <c r="BI165" i="4"/>
  <c r="BH165" i="4"/>
  <c r="BG165" i="4"/>
  <c r="BF165" i="4"/>
  <c r="T165" i="4"/>
  <c r="R165" i="4"/>
  <c r="P165" i="4"/>
  <c r="J165" i="4"/>
  <c r="BE165" i="4" s="1"/>
  <c r="BK164" i="4"/>
  <c r="BI164" i="4"/>
  <c r="BH164" i="4"/>
  <c r="BG164" i="4"/>
  <c r="BF164" i="4"/>
  <c r="T164" i="4"/>
  <c r="R164" i="4"/>
  <c r="P164" i="4"/>
  <c r="J164" i="4"/>
  <c r="BE164" i="4" s="1"/>
  <c r="BK161" i="4"/>
  <c r="BI161" i="4"/>
  <c r="BH161" i="4"/>
  <c r="BG161" i="4"/>
  <c r="BF161" i="4"/>
  <c r="T161" i="4"/>
  <c r="R161" i="4"/>
  <c r="P161" i="4"/>
  <c r="J161" i="4"/>
  <c r="BE161" i="4" s="1"/>
  <c r="BK160" i="4"/>
  <c r="BI160" i="4"/>
  <c r="BH160" i="4"/>
  <c r="BG160" i="4"/>
  <c r="BF160" i="4"/>
  <c r="T160" i="4"/>
  <c r="R160" i="4"/>
  <c r="P160" i="4"/>
  <c r="J160" i="4"/>
  <c r="BE160" i="4" s="1"/>
  <c r="BK159" i="4"/>
  <c r="BI159" i="4"/>
  <c r="BH159" i="4"/>
  <c r="BG159" i="4"/>
  <c r="BF159" i="4"/>
  <c r="T159" i="4"/>
  <c r="R159" i="4"/>
  <c r="P159" i="4"/>
  <c r="J159" i="4"/>
  <c r="BE159" i="4" s="1"/>
  <c r="BK158" i="4"/>
  <c r="BI158" i="4"/>
  <c r="BH158" i="4"/>
  <c r="BG158" i="4"/>
  <c r="BF158" i="4"/>
  <c r="T158" i="4"/>
  <c r="R158" i="4"/>
  <c r="P158" i="4"/>
  <c r="J158" i="4"/>
  <c r="BE158" i="4" s="1"/>
  <c r="BK156" i="4"/>
  <c r="BI156" i="4"/>
  <c r="BH156" i="4"/>
  <c r="BG156" i="4"/>
  <c r="BF156" i="4"/>
  <c r="T156" i="4"/>
  <c r="R156" i="4"/>
  <c r="P156" i="4"/>
  <c r="J156" i="4"/>
  <c r="BE156" i="4" s="1"/>
  <c r="BK154" i="4"/>
  <c r="BI154" i="4"/>
  <c r="BH154" i="4"/>
  <c r="BG154" i="4"/>
  <c r="BF154" i="4"/>
  <c r="T154" i="4"/>
  <c r="R154" i="4"/>
  <c r="P154" i="4"/>
  <c r="J154" i="4"/>
  <c r="BE154" i="4" s="1"/>
  <c r="BK153" i="4"/>
  <c r="BI153" i="4"/>
  <c r="BH153" i="4"/>
  <c r="BG153" i="4"/>
  <c r="BF153" i="4"/>
  <c r="T153" i="4"/>
  <c r="R153" i="4"/>
  <c r="P153" i="4"/>
  <c r="J153" i="4"/>
  <c r="BE153" i="4" s="1"/>
  <c r="BK152" i="4"/>
  <c r="BI152" i="4"/>
  <c r="BH152" i="4"/>
  <c r="BG152" i="4"/>
  <c r="BF152" i="4"/>
  <c r="T152" i="4"/>
  <c r="R152" i="4"/>
  <c r="P152" i="4"/>
  <c r="J152" i="4"/>
  <c r="BE152" i="4" s="1"/>
  <c r="BK151" i="4"/>
  <c r="BI151" i="4"/>
  <c r="BH151" i="4"/>
  <c r="BG151" i="4"/>
  <c r="BF151" i="4"/>
  <c r="T151" i="4"/>
  <c r="R151" i="4"/>
  <c r="P151" i="4"/>
  <c r="J151" i="4"/>
  <c r="BE151" i="4" s="1"/>
  <c r="BK150" i="4"/>
  <c r="BI150" i="4"/>
  <c r="BH150" i="4"/>
  <c r="BG150" i="4"/>
  <c r="BF150" i="4"/>
  <c r="T150" i="4"/>
  <c r="R150" i="4"/>
  <c r="P150" i="4"/>
  <c r="J150" i="4"/>
  <c r="BE150" i="4" s="1"/>
  <c r="BK147" i="4"/>
  <c r="BI147" i="4"/>
  <c r="BH147" i="4"/>
  <c r="BG147" i="4"/>
  <c r="BF147" i="4"/>
  <c r="T147" i="4"/>
  <c r="R147" i="4"/>
  <c r="P147" i="4"/>
  <c r="J147" i="4"/>
  <c r="BE147" i="4" s="1"/>
  <c r="BK146" i="4"/>
  <c r="BI146" i="4"/>
  <c r="BH146" i="4"/>
  <c r="BG146" i="4"/>
  <c r="BF146" i="4"/>
  <c r="T146" i="4"/>
  <c r="R146" i="4"/>
  <c r="P146" i="4"/>
  <c r="J146" i="4"/>
  <c r="BE146" i="4" s="1"/>
  <c r="BK144" i="4"/>
  <c r="BI144" i="4"/>
  <c r="BH144" i="4"/>
  <c r="BG144" i="4"/>
  <c r="BF144" i="4"/>
  <c r="T144" i="4"/>
  <c r="R144" i="4"/>
  <c r="P144" i="4"/>
  <c r="J144" i="4"/>
  <c r="BE144" i="4" s="1"/>
  <c r="BK143" i="4"/>
  <c r="BI143" i="4"/>
  <c r="BH143" i="4"/>
  <c r="BG143" i="4"/>
  <c r="BF143" i="4"/>
  <c r="T143" i="4"/>
  <c r="R143" i="4"/>
  <c r="P143" i="4"/>
  <c r="J143" i="4"/>
  <c r="BE143" i="4" s="1"/>
  <c r="BK142" i="4"/>
  <c r="BI142" i="4"/>
  <c r="BH142" i="4"/>
  <c r="BG142" i="4"/>
  <c r="BF142" i="4"/>
  <c r="T142" i="4"/>
  <c r="R142" i="4"/>
  <c r="P142" i="4"/>
  <c r="J142" i="4"/>
  <c r="BE142" i="4" s="1"/>
  <c r="BK141" i="4"/>
  <c r="BI141" i="4"/>
  <c r="BH141" i="4"/>
  <c r="BG141" i="4"/>
  <c r="BF141" i="4"/>
  <c r="T141" i="4"/>
  <c r="R141" i="4"/>
  <c r="P141" i="4"/>
  <c r="J141" i="4"/>
  <c r="BE141" i="4" s="1"/>
  <c r="BK139" i="4"/>
  <c r="BI139" i="4"/>
  <c r="BH139" i="4"/>
  <c r="BG139" i="4"/>
  <c r="BF139" i="4"/>
  <c r="T139" i="4"/>
  <c r="R139" i="4"/>
  <c r="P139" i="4"/>
  <c r="J139" i="4"/>
  <c r="BE139" i="4" s="1"/>
  <c r="BK137" i="4"/>
  <c r="BI137" i="4"/>
  <c r="BH137" i="4"/>
  <c r="BG137" i="4"/>
  <c r="BF137" i="4"/>
  <c r="T137" i="4"/>
  <c r="R137" i="4"/>
  <c r="P137" i="4"/>
  <c r="J137" i="4"/>
  <c r="BE137" i="4" s="1"/>
  <c r="BK134" i="4"/>
  <c r="BI134" i="4"/>
  <c r="BH134" i="4"/>
  <c r="BG134" i="4"/>
  <c r="BF134" i="4"/>
  <c r="T134" i="4"/>
  <c r="R134" i="4"/>
  <c r="P134" i="4"/>
  <c r="J134" i="4"/>
  <c r="BE134" i="4" s="1"/>
  <c r="BK133" i="4"/>
  <c r="BI133" i="4"/>
  <c r="BH133" i="4"/>
  <c r="BG133" i="4"/>
  <c r="BF133" i="4"/>
  <c r="T133" i="4"/>
  <c r="R133" i="4"/>
  <c r="P133" i="4"/>
  <c r="J133" i="4"/>
  <c r="BE133" i="4" s="1"/>
  <c r="BK131" i="4"/>
  <c r="BI131" i="4"/>
  <c r="BH131" i="4"/>
  <c r="BG131" i="4"/>
  <c r="BF131" i="4"/>
  <c r="T131" i="4"/>
  <c r="R131" i="4"/>
  <c r="P131" i="4"/>
  <c r="J131" i="4"/>
  <c r="BE131" i="4" s="1"/>
  <c r="BK130" i="4"/>
  <c r="BI130" i="4"/>
  <c r="BH130" i="4"/>
  <c r="BG130" i="4"/>
  <c r="BF130" i="4"/>
  <c r="T130" i="4"/>
  <c r="R130" i="4"/>
  <c r="P130" i="4"/>
  <c r="J130" i="4"/>
  <c r="BE130" i="4" s="1"/>
  <c r="BK129" i="4"/>
  <c r="BI129" i="4"/>
  <c r="BH129" i="4"/>
  <c r="BG129" i="4"/>
  <c r="BF129" i="4"/>
  <c r="T129" i="4"/>
  <c r="R129" i="4"/>
  <c r="P129" i="4"/>
  <c r="J129" i="4"/>
  <c r="BE129" i="4" s="1"/>
  <c r="BK128" i="4"/>
  <c r="BI128" i="4"/>
  <c r="BH128" i="4"/>
  <c r="BG128" i="4"/>
  <c r="BF128" i="4"/>
  <c r="T128" i="4"/>
  <c r="R128" i="4"/>
  <c r="P128" i="4"/>
  <c r="J128" i="4"/>
  <c r="BE128" i="4" s="1"/>
  <c r="BK126" i="4"/>
  <c r="BI126" i="4"/>
  <c r="BH126" i="4"/>
  <c r="BG126" i="4"/>
  <c r="BF126" i="4"/>
  <c r="T126" i="4"/>
  <c r="R126" i="4"/>
  <c r="P126" i="4"/>
  <c r="J126" i="4"/>
  <c r="BE126" i="4" s="1"/>
  <c r="BI124" i="4"/>
  <c r="BH124" i="4"/>
  <c r="BG124" i="4"/>
  <c r="BF124" i="4"/>
  <c r="BK122" i="4"/>
  <c r="BI122" i="4"/>
  <c r="BH122" i="4"/>
  <c r="BG122" i="4"/>
  <c r="BF122" i="4"/>
  <c r="T122" i="4"/>
  <c r="R122" i="4"/>
  <c r="P122" i="4"/>
  <c r="J122" i="4"/>
  <c r="BE122" i="4" s="1"/>
  <c r="BK110" i="4"/>
  <c r="BI110" i="4"/>
  <c r="BH110" i="4"/>
  <c r="BG110" i="4"/>
  <c r="BF110" i="4"/>
  <c r="T110" i="4"/>
  <c r="R110" i="4"/>
  <c r="P110" i="4"/>
  <c r="J110" i="4"/>
  <c r="BE110" i="4" s="1"/>
  <c r="BK108" i="4"/>
  <c r="BI108" i="4"/>
  <c r="BH108" i="4"/>
  <c r="BG108" i="4"/>
  <c r="BF108" i="4"/>
  <c r="T108" i="4"/>
  <c r="R108" i="4"/>
  <c r="P108" i="4"/>
  <c r="J108" i="4"/>
  <c r="BE108" i="4" s="1"/>
  <c r="BK107" i="4"/>
  <c r="BI107" i="4"/>
  <c r="BH107" i="4"/>
  <c r="BG107" i="4"/>
  <c r="BF107" i="4"/>
  <c r="T107" i="4"/>
  <c r="R107" i="4"/>
  <c r="P107" i="4"/>
  <c r="J107" i="4"/>
  <c r="BE107" i="4" s="1"/>
  <c r="BK106" i="4"/>
  <c r="BI106" i="4"/>
  <c r="BH106" i="4"/>
  <c r="BG106" i="4"/>
  <c r="BF106" i="4"/>
  <c r="T106" i="4"/>
  <c r="R106" i="4"/>
  <c r="P106" i="4"/>
  <c r="J106" i="4"/>
  <c r="BE106" i="4" s="1"/>
  <c r="BK104" i="4"/>
  <c r="BI104" i="4"/>
  <c r="BH104" i="4"/>
  <c r="BG104" i="4"/>
  <c r="BF104" i="4"/>
  <c r="T104" i="4"/>
  <c r="R104" i="4"/>
  <c r="P104" i="4"/>
  <c r="J104" i="4"/>
  <c r="BE104" i="4" s="1"/>
  <c r="BK103" i="4"/>
  <c r="BI103" i="4"/>
  <c r="BH103" i="4"/>
  <c r="BG103" i="4"/>
  <c r="BF103" i="4"/>
  <c r="T103" i="4"/>
  <c r="R103" i="4"/>
  <c r="P103" i="4"/>
  <c r="J103" i="4"/>
  <c r="BE103" i="4" s="1"/>
  <c r="BK102" i="4"/>
  <c r="BI102" i="4"/>
  <c r="BH102" i="4"/>
  <c r="BG102" i="4"/>
  <c r="BF102" i="4"/>
  <c r="T102" i="4"/>
  <c r="R102" i="4"/>
  <c r="P102" i="4"/>
  <c r="J102" i="4"/>
  <c r="BE102" i="4" s="1"/>
  <c r="BK101" i="4"/>
  <c r="BI101" i="4"/>
  <c r="BH101" i="4"/>
  <c r="BG101" i="4"/>
  <c r="BF101" i="4"/>
  <c r="T101" i="4"/>
  <c r="R101" i="4"/>
  <c r="P101" i="4"/>
  <c r="J101" i="4"/>
  <c r="BE101" i="4" s="1"/>
  <c r="BK99" i="4"/>
  <c r="BI99" i="4"/>
  <c r="BH99" i="4"/>
  <c r="BG99" i="4"/>
  <c r="BF99" i="4"/>
  <c r="T99" i="4"/>
  <c r="R99" i="4"/>
  <c r="P99" i="4"/>
  <c r="J99" i="4"/>
  <c r="BE99" i="4" s="1"/>
  <c r="BK98" i="4"/>
  <c r="BI98" i="4"/>
  <c r="BH98" i="4"/>
  <c r="BG98" i="4"/>
  <c r="BF98" i="4"/>
  <c r="T98" i="4"/>
  <c r="R98" i="4"/>
  <c r="P98" i="4"/>
  <c r="J98" i="4"/>
  <c r="BE98" i="4" s="1"/>
  <c r="J91" i="4"/>
  <c r="F91" i="4"/>
  <c r="F89" i="4"/>
  <c r="E87" i="4"/>
  <c r="J51" i="4"/>
  <c r="F51" i="4"/>
  <c r="F49" i="4"/>
  <c r="E47" i="4"/>
  <c r="F92" i="4" s="1"/>
  <c r="J49" i="4"/>
  <c r="E85" i="4" s="1"/>
  <c r="AZ87" i="3"/>
  <c r="AZ86" i="3" s="1"/>
  <c r="AX87" i="3"/>
  <c r="AW87" i="3"/>
  <c r="AV87" i="3"/>
  <c r="AU87" i="3"/>
  <c r="J87" i="3"/>
  <c r="AT87" i="3" s="1"/>
  <c r="AZ85" i="3"/>
  <c r="AZ84" i="3" s="1"/>
  <c r="J84" i="3" s="1"/>
  <c r="J59" i="3" s="1"/>
  <c r="AX85" i="3"/>
  <c r="AW85" i="3"/>
  <c r="AV85" i="3"/>
  <c r="AU85" i="3"/>
  <c r="J85" i="3"/>
  <c r="AT85" i="3" s="1"/>
  <c r="AZ83" i="3"/>
  <c r="AZ82" i="3" s="1"/>
  <c r="J82" i="3" s="1"/>
  <c r="J58" i="3" s="1"/>
  <c r="AX83" i="3"/>
  <c r="F34" i="3" s="1"/>
  <c r="AW83" i="3"/>
  <c r="F33" i="3" s="1"/>
  <c r="AV83" i="3"/>
  <c r="F32" i="3" s="1"/>
  <c r="F77" i="3" s="1"/>
  <c r="AU83" i="3"/>
  <c r="J83" i="3"/>
  <c r="AT83" i="3" s="1"/>
  <c r="J76" i="3"/>
  <c r="F76" i="3"/>
  <c r="F74" i="3"/>
  <c r="E72" i="3"/>
  <c r="J51" i="3"/>
  <c r="F51" i="3"/>
  <c r="F49" i="3"/>
  <c r="E47" i="3"/>
  <c r="J74" i="3"/>
  <c r="E70" i="3" s="1"/>
  <c r="R163" i="4" l="1"/>
  <c r="BK163" i="4"/>
  <c r="J163" i="4" s="1"/>
  <c r="P163" i="4"/>
  <c r="T163" i="4"/>
  <c r="T124" i="4"/>
  <c r="BK225" i="4"/>
  <c r="J225" i="4" s="1"/>
  <c r="J75" i="4" s="1"/>
  <c r="J124" i="4"/>
  <c r="BE124" i="4" s="1"/>
  <c r="J30" i="4" s="1"/>
  <c r="BK124" i="4"/>
  <c r="BK123" i="4" s="1"/>
  <c r="J123" i="4" s="1"/>
  <c r="J59" i="4" s="1"/>
  <c r="P124" i="4"/>
  <c r="P123" i="4" s="1"/>
  <c r="T215" i="4"/>
  <c r="P209" i="4"/>
  <c r="BK209" i="4"/>
  <c r="J209" i="4" s="1"/>
  <c r="J71" i="4" s="1"/>
  <c r="P220" i="4"/>
  <c r="R179" i="4"/>
  <c r="BK184" i="4"/>
  <c r="J184" i="4" s="1"/>
  <c r="J66" i="4" s="1"/>
  <c r="BK204" i="4"/>
  <c r="J204" i="4" s="1"/>
  <c r="J70" i="4" s="1"/>
  <c r="T225" i="4"/>
  <c r="P136" i="4"/>
  <c r="R194" i="4"/>
  <c r="T209" i="4"/>
  <c r="P212" i="4"/>
  <c r="BK220" i="4"/>
  <c r="J220" i="4" s="1"/>
  <c r="J74" i="4" s="1"/>
  <c r="P189" i="4"/>
  <c r="R220" i="4"/>
  <c r="J31" i="4"/>
  <c r="F34" i="4"/>
  <c r="T189" i="4"/>
  <c r="R215" i="4"/>
  <c r="P225" i="4"/>
  <c r="P194" i="4"/>
  <c r="T212" i="4"/>
  <c r="BK97" i="4"/>
  <c r="J97" i="4" s="1"/>
  <c r="BK136" i="4"/>
  <c r="J136" i="4" s="1"/>
  <c r="J60" i="4" s="1"/>
  <c r="BK149" i="4"/>
  <c r="J149" i="4" s="1"/>
  <c r="J61" i="4" s="1"/>
  <c r="P179" i="4"/>
  <c r="T199" i="4"/>
  <c r="R209" i="4"/>
  <c r="R212" i="4"/>
  <c r="R225" i="4"/>
  <c r="F31" i="4"/>
  <c r="R123" i="4"/>
  <c r="R136" i="4"/>
  <c r="P175" i="4"/>
  <c r="R189" i="4"/>
  <c r="P199" i="4"/>
  <c r="BK199" i="4"/>
  <c r="J199" i="4" s="1"/>
  <c r="J69" i="4" s="1"/>
  <c r="BK212" i="4"/>
  <c r="J212" i="4" s="1"/>
  <c r="J72" i="4" s="1"/>
  <c r="BK215" i="4"/>
  <c r="J215" i="4" s="1"/>
  <c r="J73" i="4" s="1"/>
  <c r="F33" i="4"/>
  <c r="F32" i="4"/>
  <c r="T97" i="4"/>
  <c r="R175" i="4"/>
  <c r="BK179" i="4"/>
  <c r="J179" i="4" s="1"/>
  <c r="J65" i="4" s="1"/>
  <c r="R199" i="4"/>
  <c r="T204" i="4"/>
  <c r="P215" i="4"/>
  <c r="T220" i="4"/>
  <c r="R184" i="4"/>
  <c r="P184" i="4"/>
  <c r="T123" i="4"/>
  <c r="J62" i="4"/>
  <c r="BK175" i="4"/>
  <c r="J175" i="4" s="1"/>
  <c r="J64" i="4" s="1"/>
  <c r="T175" i="4"/>
  <c r="T179" i="4"/>
  <c r="T184" i="4"/>
  <c r="BK189" i="4"/>
  <c r="J189" i="4" s="1"/>
  <c r="J67" i="4" s="1"/>
  <c r="BK194" i="4"/>
  <c r="J194" i="4" s="1"/>
  <c r="J68" i="4" s="1"/>
  <c r="T194" i="4"/>
  <c r="R204" i="4"/>
  <c r="P204" i="4"/>
  <c r="R97" i="4"/>
  <c r="P97" i="4"/>
  <c r="T149" i="4"/>
  <c r="E45" i="4"/>
  <c r="J89" i="4"/>
  <c r="R149" i="4"/>
  <c r="P149" i="4"/>
  <c r="F52" i="4"/>
  <c r="T136" i="4"/>
  <c r="AZ81" i="3"/>
  <c r="J86" i="3"/>
  <c r="J60" i="3" s="1"/>
  <c r="F52" i="3"/>
  <c r="J49" i="3"/>
  <c r="E45" i="3"/>
  <c r="F30" i="4" l="1"/>
  <c r="J58" i="4"/>
  <c r="J96" i="4"/>
  <c r="J95" i="4" s="1"/>
  <c r="T96" i="4"/>
  <c r="T95" i="4" s="1"/>
  <c r="P96" i="4"/>
  <c r="P95" i="4" s="1"/>
  <c r="R96" i="4"/>
  <c r="R95" i="4" s="1"/>
  <c r="BK96" i="4"/>
  <c r="J81" i="3"/>
  <c r="J57" i="3" s="1"/>
  <c r="AZ80" i="3"/>
  <c r="J80" i="3" s="1"/>
  <c r="BK95" i="4" l="1"/>
  <c r="J57" i="4"/>
  <c r="J56" i="3"/>
  <c r="J27" i="3"/>
  <c r="AG53" i="1" l="1"/>
  <c r="F30" i="3"/>
  <c r="J30" i="3" s="1"/>
  <c r="J36" i="3" s="1"/>
  <c r="AN53" i="1" s="1"/>
  <c r="J56" i="4"/>
  <c r="J27" i="4"/>
  <c r="J36" i="4" s="1"/>
  <c r="AY52" i="1" l="1"/>
  <c r="AX52" i="1"/>
  <c r="BK163" i="2"/>
  <c r="BJ163" i="2"/>
  <c r="BI163" i="2"/>
  <c r="BH163" i="2"/>
  <c r="V163" i="2"/>
  <c r="T163" i="2"/>
  <c r="R163" i="2"/>
  <c r="BM163" i="2"/>
  <c r="BG163" i="2"/>
  <c r="BK161" i="2"/>
  <c r="BJ161" i="2"/>
  <c r="BI161" i="2"/>
  <c r="BH161" i="2"/>
  <c r="V161" i="2"/>
  <c r="T161" i="2"/>
  <c r="R161" i="2"/>
  <c r="BM161" i="2"/>
  <c r="BG161" i="2"/>
  <c r="BK159" i="2"/>
  <c r="BJ159" i="2"/>
  <c r="BI159" i="2"/>
  <c r="BH159" i="2"/>
  <c r="V159" i="2"/>
  <c r="T159" i="2"/>
  <c r="R159" i="2"/>
  <c r="BM159" i="2"/>
  <c r="BG159" i="2"/>
  <c r="BK158" i="2"/>
  <c r="BJ158" i="2"/>
  <c r="BI158" i="2"/>
  <c r="BH158" i="2"/>
  <c r="V158" i="2"/>
  <c r="T158" i="2"/>
  <c r="R158" i="2"/>
  <c r="BM158" i="2"/>
  <c r="BG158" i="2"/>
  <c r="BK157" i="2"/>
  <c r="BJ157" i="2"/>
  <c r="BI157" i="2"/>
  <c r="BH157" i="2"/>
  <c r="V157" i="2"/>
  <c r="T157" i="2"/>
  <c r="R157" i="2"/>
  <c r="BM157" i="2"/>
  <c r="BG157" i="2"/>
  <c r="BK154" i="2"/>
  <c r="BJ154" i="2"/>
  <c r="BI154" i="2"/>
  <c r="BH154" i="2"/>
  <c r="V154" i="2"/>
  <c r="T154" i="2"/>
  <c r="R154" i="2"/>
  <c r="BM154" i="2"/>
  <c r="BG154" i="2"/>
  <c r="BK152" i="2"/>
  <c r="BJ152" i="2"/>
  <c r="BI152" i="2"/>
  <c r="BH152" i="2"/>
  <c r="V152" i="2"/>
  <c r="T152" i="2"/>
  <c r="R152" i="2"/>
  <c r="BM152" i="2"/>
  <c r="BG152" i="2"/>
  <c r="BK150" i="2"/>
  <c r="BJ150" i="2"/>
  <c r="BI150" i="2"/>
  <c r="BH150" i="2"/>
  <c r="V150" i="2"/>
  <c r="T150" i="2"/>
  <c r="R150" i="2"/>
  <c r="BM150" i="2"/>
  <c r="BG150" i="2"/>
  <c r="BK148" i="2"/>
  <c r="BJ148" i="2"/>
  <c r="BI148" i="2"/>
  <c r="BH148" i="2"/>
  <c r="V148" i="2"/>
  <c r="T148" i="2"/>
  <c r="R148" i="2"/>
  <c r="BM148" i="2"/>
  <c r="BG148" i="2"/>
  <c r="BK146" i="2"/>
  <c r="BJ146" i="2"/>
  <c r="BI146" i="2"/>
  <c r="BH146" i="2"/>
  <c r="V146" i="2"/>
  <c r="T146" i="2"/>
  <c r="R146" i="2"/>
  <c r="BM146" i="2"/>
  <c r="BG146" i="2"/>
  <c r="BK144" i="2"/>
  <c r="BJ144" i="2"/>
  <c r="BI144" i="2"/>
  <c r="BH144" i="2"/>
  <c r="V144" i="2"/>
  <c r="T144" i="2"/>
  <c r="R144" i="2"/>
  <c r="BM144" i="2"/>
  <c r="BG144" i="2"/>
  <c r="BK142" i="2"/>
  <c r="BJ142" i="2"/>
  <c r="BI142" i="2"/>
  <c r="BH142" i="2"/>
  <c r="V142" i="2"/>
  <c r="T142" i="2"/>
  <c r="R142" i="2"/>
  <c r="BM142" i="2"/>
  <c r="BG142" i="2"/>
  <c r="BK140" i="2"/>
  <c r="BJ140" i="2"/>
  <c r="BI140" i="2"/>
  <c r="BH140" i="2"/>
  <c r="V140" i="2"/>
  <c r="T140" i="2"/>
  <c r="R140" i="2"/>
  <c r="BM140" i="2"/>
  <c r="BG140" i="2"/>
  <c r="BK138" i="2"/>
  <c r="BJ138" i="2"/>
  <c r="BI138" i="2"/>
  <c r="BH138" i="2"/>
  <c r="V138" i="2"/>
  <c r="T138" i="2"/>
  <c r="R138" i="2"/>
  <c r="BM138" i="2"/>
  <c r="BG138" i="2"/>
  <c r="BK133" i="2"/>
  <c r="BJ133" i="2"/>
  <c r="BI133" i="2"/>
  <c r="BH133" i="2"/>
  <c r="V133" i="2"/>
  <c r="T133" i="2"/>
  <c r="R133" i="2"/>
  <c r="BM133" i="2"/>
  <c r="BG133" i="2"/>
  <c r="BK131" i="2"/>
  <c r="BJ131" i="2"/>
  <c r="BI131" i="2"/>
  <c r="BH131" i="2"/>
  <c r="V131" i="2"/>
  <c r="T131" i="2"/>
  <c r="R131" i="2"/>
  <c r="BM131" i="2"/>
  <c r="BG131" i="2"/>
  <c r="BK129" i="2"/>
  <c r="BJ129" i="2"/>
  <c r="BI129" i="2"/>
  <c r="BH129" i="2"/>
  <c r="V129" i="2"/>
  <c r="T129" i="2"/>
  <c r="R129" i="2"/>
  <c r="BM129" i="2"/>
  <c r="BG129" i="2"/>
  <c r="BK119" i="2"/>
  <c r="BJ119" i="2"/>
  <c r="BI119" i="2"/>
  <c r="BH119" i="2"/>
  <c r="V119" i="2"/>
  <c r="V118" i="2" s="1"/>
  <c r="T119" i="2"/>
  <c r="T118" i="2" s="1"/>
  <c r="R119" i="2"/>
  <c r="R118" i="2" s="1"/>
  <c r="BM119" i="2"/>
  <c r="BM118" i="2" s="1"/>
  <c r="L63" i="2" s="1"/>
  <c r="BG119" i="2"/>
  <c r="BK116" i="2"/>
  <c r="BJ116" i="2"/>
  <c r="BI116" i="2"/>
  <c r="BH116" i="2"/>
  <c r="V116" i="2"/>
  <c r="T116" i="2"/>
  <c r="R116" i="2"/>
  <c r="BM116" i="2"/>
  <c r="BG116" i="2"/>
  <c r="BK115" i="2"/>
  <c r="BJ115" i="2"/>
  <c r="BI115" i="2"/>
  <c r="BH115" i="2"/>
  <c r="V115" i="2"/>
  <c r="T115" i="2"/>
  <c r="R115" i="2"/>
  <c r="BM115" i="2"/>
  <c r="BG115" i="2"/>
  <c r="BK114" i="2"/>
  <c r="BJ114" i="2"/>
  <c r="BI114" i="2"/>
  <c r="BH114" i="2"/>
  <c r="V114" i="2"/>
  <c r="T114" i="2"/>
  <c r="R114" i="2"/>
  <c r="BM114" i="2"/>
  <c r="BG114" i="2"/>
  <c r="BK111" i="2"/>
  <c r="BJ111" i="2"/>
  <c r="BI111" i="2"/>
  <c r="BH111" i="2"/>
  <c r="V111" i="2"/>
  <c r="T111" i="2"/>
  <c r="R111" i="2"/>
  <c r="BM111" i="2"/>
  <c r="BG111" i="2"/>
  <c r="BK108" i="2"/>
  <c r="BJ108" i="2"/>
  <c r="BI108" i="2"/>
  <c r="BH108" i="2"/>
  <c r="V108" i="2"/>
  <c r="T108" i="2"/>
  <c r="R108" i="2"/>
  <c r="BM108" i="2"/>
  <c r="BG108" i="2"/>
  <c r="BK106" i="2"/>
  <c r="BJ106" i="2"/>
  <c r="BI106" i="2"/>
  <c r="BH106" i="2"/>
  <c r="V106" i="2"/>
  <c r="T106" i="2"/>
  <c r="R106" i="2"/>
  <c r="BM106" i="2"/>
  <c r="BG106" i="2"/>
  <c r="BK104" i="2"/>
  <c r="BJ104" i="2"/>
  <c r="BI104" i="2"/>
  <c r="BH104" i="2"/>
  <c r="V104" i="2"/>
  <c r="T104" i="2"/>
  <c r="R104" i="2"/>
  <c r="BM104" i="2"/>
  <c r="BG104" i="2"/>
  <c r="BK102" i="2"/>
  <c r="BJ102" i="2"/>
  <c r="BI102" i="2"/>
  <c r="BH102" i="2"/>
  <c r="V102" i="2"/>
  <c r="T102" i="2"/>
  <c r="R102" i="2"/>
  <c r="BM102" i="2"/>
  <c r="BG102" i="2"/>
  <c r="BK100" i="2"/>
  <c r="BJ100" i="2"/>
  <c r="BI100" i="2"/>
  <c r="BH100" i="2"/>
  <c r="V100" i="2"/>
  <c r="T100" i="2"/>
  <c r="R100" i="2"/>
  <c r="BM100" i="2"/>
  <c r="BG100" i="2"/>
  <c r="BK98" i="2"/>
  <c r="BJ98" i="2"/>
  <c r="BI98" i="2"/>
  <c r="BH98" i="2"/>
  <c r="V98" i="2"/>
  <c r="T98" i="2"/>
  <c r="R98" i="2"/>
  <c r="BM98" i="2"/>
  <c r="BG98" i="2"/>
  <c r="BK96" i="2"/>
  <c r="BJ96" i="2"/>
  <c r="BI96" i="2"/>
  <c r="BH96" i="2"/>
  <c r="V96" i="2"/>
  <c r="T96" i="2"/>
  <c r="R96" i="2"/>
  <c r="BM96" i="2"/>
  <c r="BG96" i="2"/>
  <c r="BK94" i="2"/>
  <c r="BJ94" i="2"/>
  <c r="BI94" i="2"/>
  <c r="BH94" i="2"/>
  <c r="V94" i="2"/>
  <c r="T94" i="2"/>
  <c r="R94" i="2"/>
  <c r="BM94" i="2"/>
  <c r="BG94" i="2"/>
  <c r="BK91" i="2"/>
  <c r="BJ91" i="2"/>
  <c r="BI91" i="2"/>
  <c r="BH91" i="2"/>
  <c r="V91" i="2"/>
  <c r="T91" i="2"/>
  <c r="R91" i="2"/>
  <c r="BM91" i="2"/>
  <c r="BG91" i="2"/>
  <c r="F84" i="2"/>
  <c r="L83" i="2"/>
  <c r="F83" i="2"/>
  <c r="F81" i="2"/>
  <c r="E79" i="2"/>
  <c r="F52" i="2"/>
  <c r="L51" i="2"/>
  <c r="F51" i="2"/>
  <c r="F49" i="2"/>
  <c r="E47" i="2"/>
  <c r="L81" i="2"/>
  <c r="E7" i="2"/>
  <c r="E45" i="2" s="1"/>
  <c r="AS51" i="1"/>
  <c r="L47" i="1"/>
  <c r="AM46" i="1"/>
  <c r="L46" i="1"/>
  <c r="AM44" i="1"/>
  <c r="L44" i="1"/>
  <c r="L42" i="1"/>
  <c r="L41" i="1"/>
  <c r="T137" i="2" l="1"/>
  <c r="L49" i="2"/>
  <c r="R113" i="2"/>
  <c r="T126" i="2"/>
  <c r="T121" i="2" s="1"/>
  <c r="V113" i="2"/>
  <c r="R90" i="2"/>
  <c r="F32" i="2"/>
  <c r="T156" i="2"/>
  <c r="T90" i="2"/>
  <c r="BM110" i="2"/>
  <c r="L61" i="2" s="1"/>
  <c r="V126" i="2"/>
  <c r="V121" i="2" s="1"/>
  <c r="V156" i="2"/>
  <c r="V90" i="2"/>
  <c r="T93" i="2"/>
  <c r="BM126" i="2"/>
  <c r="BM121" i="2" s="1"/>
  <c r="BM137" i="2"/>
  <c r="L66" i="2" s="1"/>
  <c r="V137" i="2"/>
  <c r="R93" i="2"/>
  <c r="T110" i="2"/>
  <c r="BM113" i="2"/>
  <c r="L62" i="2" s="1"/>
  <c r="R137" i="2"/>
  <c r="R156" i="2"/>
  <c r="F34" i="2"/>
  <c r="R110" i="2"/>
  <c r="T113" i="2"/>
  <c r="F33" i="2"/>
  <c r="BM93" i="2"/>
  <c r="L60" i="2" s="1"/>
  <c r="V110" i="2"/>
  <c r="R126" i="2"/>
  <c r="R121" i="2" s="1"/>
  <c r="V93" i="2"/>
  <c r="E77" i="2"/>
  <c r="F31" i="2"/>
  <c r="BM90" i="2"/>
  <c r="BM156" i="2"/>
  <c r="L67" i="2" s="1"/>
  <c r="L31" i="2"/>
  <c r="AW52" i="1" l="1"/>
  <c r="AV53" i="1"/>
  <c r="AT53" i="1" s="1"/>
  <c r="BA52" i="1"/>
  <c r="BA51" i="1" s="1"/>
  <c r="W27" i="1" s="1"/>
  <c r="AZ53" i="1"/>
  <c r="BD52" i="1"/>
  <c r="BD51" i="1" s="1"/>
  <c r="W30" i="1" s="1"/>
  <c r="BC53" i="1"/>
  <c r="BC52" i="1"/>
  <c r="BC51" i="1" s="1"/>
  <c r="W29" i="1" s="1"/>
  <c r="BB53" i="1"/>
  <c r="BB52" i="1"/>
  <c r="BB51" i="1" s="1"/>
  <c r="AX51" i="1" s="1"/>
  <c r="BA53" i="1"/>
  <c r="L65" i="2"/>
  <c r="V120" i="2"/>
  <c r="L59" i="2"/>
  <c r="T120" i="2"/>
  <c r="R89" i="2"/>
  <c r="T89" i="2"/>
  <c r="R120" i="2"/>
  <c r="V89" i="2"/>
  <c r="BM89" i="2"/>
  <c r="BM120" i="2"/>
  <c r="V88" i="2" l="1"/>
  <c r="V87" i="2" s="1"/>
  <c r="W28" i="1"/>
  <c r="AW51" i="1"/>
  <c r="AK27" i="1" s="1"/>
  <c r="AY51" i="1"/>
  <c r="L58" i="2"/>
  <c r="T88" i="2"/>
  <c r="T87" i="2" s="1"/>
  <c r="L64" i="2"/>
  <c r="L87" i="2"/>
  <c r="R88" i="2"/>
  <c r="BM88" i="2"/>
  <c r="BM87" i="2" s="1"/>
  <c r="R87" i="2" l="1"/>
  <c r="AU52" i="1" s="1"/>
  <c r="AU51" i="1" s="1"/>
  <c r="AU53" i="1"/>
  <c r="L57" i="2"/>
  <c r="L56" i="2"/>
  <c r="L27" i="2"/>
  <c r="F30" i="2" s="1"/>
  <c r="AZ52" i="1" l="1"/>
  <c r="AZ51" i="1" s="1"/>
  <c r="L30" i="2"/>
  <c r="AV52" i="1" s="1"/>
  <c r="AT52" i="1" s="1"/>
  <c r="AG52" i="1"/>
  <c r="AG51" i="1" s="1"/>
  <c r="L36" i="2" l="1"/>
  <c r="AV51" i="1"/>
  <c r="AN52" i="1"/>
  <c r="AN51" i="1" s="1"/>
  <c r="AT51" i="1" l="1"/>
  <c r="AK23" i="1"/>
  <c r="W26" i="1" s="1"/>
  <c r="AK26" i="1" s="1"/>
  <c r="AK32" i="1" l="1"/>
</calcChain>
</file>

<file path=xl/sharedStrings.xml><?xml version="1.0" encoding="utf-8"?>
<sst xmlns="http://schemas.openxmlformats.org/spreadsheetml/2006/main" count="2789" uniqueCount="567">
  <si>
    <t>Export VZ</t>
  </si>
  <si>
    <t>List obsahuje:</t>
  </si>
  <si>
    <t>1) Rekapitulace stavby</t>
  </si>
  <si>
    <t>2) Rekapitulace objektů stavby a soupisů prací</t>
  </si>
  <si>
    <t>3.0</t>
  </si>
  <si>
    <t/>
  </si>
  <si>
    <t>False</t>
  </si>
  <si>
    <t>{190e9ce2-3062-441a-9cae-7325acd542d9}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</si>
  <si>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</si>
  <si>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</si>
  <si>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</si>
  <si>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</si>
  <si>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</si>
  <si>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</si>
  <si>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0,001</t>
  </si>
  <si>
    <t>Kód:</t>
  </si>
  <si>
    <t>HRISTE</t>
  </si>
  <si>
    <t>Stavba:</t>
  </si>
  <si>
    <t>Přírodní dětské hřiště - Jizbická</t>
  </si>
  <si>
    <t>KSO:</t>
  </si>
  <si>
    <t>CC-CZ:</t>
  </si>
  <si>
    <t>Místo:</t>
  </si>
  <si>
    <t>Praha 20 Horní Počernice</t>
  </si>
  <si>
    <t>Datum:</t>
  </si>
  <si>
    <t>Zadavatel:</t>
  </si>
  <si>
    <t>IČ:</t>
  </si>
  <si>
    <t>Městská část Praha 20 Horní Počernice</t>
  </si>
  <si>
    <t>DIČ:</t>
  </si>
  <si>
    <t>Uchazeč:</t>
  </si>
  <si>
    <t>CÚ II/2018</t>
  </si>
  <si>
    <t>Projektant:</t>
  </si>
  <si>
    <t>terra florida v.o.s.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</si>
  <si>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</si>
  <si>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</si>
  <si>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</si>
  <si>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</si>
  <si>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</si>
  <si>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</si>
  <si>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</si>
  <si>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</si>
  <si>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</si>
  <si>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</si>
  <si>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</si>
  <si>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</si>
  <si>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</si>
  <si>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</si>
  <si>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</si>
  <si>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</si>
  <si>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</si>
  <si>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</si>
  <si>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</si>
  <si>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</si>
  <si>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</si>
  <si>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</si>
  <si>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</si>
  <si>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</si>
  <si>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</si>
  <si>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</si>
  <si>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</si>
  <si>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</si>
  <si>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</si>
  <si>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</si>
  <si>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</si>
  <si>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</si>
  <si>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</si>
  <si>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</si>
  <si>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</si>
  <si>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</si>
  <si>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</si>
  <si>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</si>
  <si>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</si>
  <si>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</si>
  <si>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</si>
  <si>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ASŘ</t>
  </si>
  <si>
    <t>Hřiště</t>
  </si>
  <si>
    <t>STA</t>
  </si>
  <si>
    <t>1</t>
  </si>
  <si>
    <t>{28befa95-88cd-4aea-bfed-952a0b87031d}</t>
  </si>
  <si>
    <t>2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</si>
  <si>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</si>
  <si>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</si>
  <si>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</si>
  <si>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</si>
  <si>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</si>
  <si>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</si>
  <si>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</si>
  <si>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ASŘ - Hřiště</t>
  </si>
  <si>
    <t>REKAPITULACE ČLENĚNÍ SOUPISU PRACÍ</t>
  </si>
  <si>
    <t>Kód dílu - Popis</t>
  </si>
  <si>
    <t>Cena celkem [CZK]</t>
  </si>
  <si>
    <t>Náklady soupisu celkem</t>
  </si>
  <si>
    <t>-1</t>
  </si>
  <si>
    <t>HSV - Herní prvky a drobná architektura</t>
  </si>
  <si>
    <t xml:space="preserve">    1 - Herní prvky</t>
  </si>
  <si>
    <t xml:space="preserve">      1.2 - ALLEGRO</t>
  </si>
  <si>
    <t xml:space="preserve">      1.4 - CRESCEDO ANIMATO</t>
  </si>
  <si>
    <t xml:space="preserve">      1.8 - CVIČIŠTĚ AGILITY</t>
  </si>
  <si>
    <t xml:space="preserve">      1.9 - DOPADOVÉ PLOCHY</t>
  </si>
  <si>
    <t xml:space="preserve">      1.10 - DOPRAVA</t>
  </si>
  <si>
    <t xml:space="preserve">    2 - Drobná architektura</t>
  </si>
  <si>
    <t xml:space="preserve">      2.3 - ZPEVNĚNÁ PLOCHA S MLATOVÝM POVRCHEM</t>
  </si>
  <si>
    <t xml:space="preserve">      2.6 - PERGOLA</t>
  </si>
  <si>
    <t xml:space="preserve">      2.7 - MOBILIÁŘ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</si>
  <si>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</si>
  <si>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</si>
  <si>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</si>
  <si>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</si>
  <si>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</si>
  <si>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</si>
  <si>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</si>
  <si>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</si>
  <si>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</si>
  <si>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</si>
  <si>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</si>
  <si>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</si>
  <si>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</si>
  <si>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</si>
  <si>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</si>
  <si>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Herní prvky a drobná architektura</t>
  </si>
  <si>
    <t>ROZPOCET</t>
  </si>
  <si>
    <t>Herní prvky</t>
  </si>
  <si>
    <t>K</t>
  </si>
  <si>
    <t>ks</t>
  </si>
  <si>
    <t>4</t>
  </si>
  <si>
    <t>3</t>
  </si>
  <si>
    <t>P</t>
  </si>
  <si>
    <t>1.2</t>
  </si>
  <si>
    <t>ALLEGRO</t>
  </si>
  <si>
    <t>kpt</t>
  </si>
  <si>
    <t>12</t>
  </si>
  <si>
    <t>M012</t>
  </si>
  <si>
    <t>-1532494724</t>
  </si>
  <si>
    <t>1.4</t>
  </si>
  <si>
    <t>CRESCEDO ANIMATO</t>
  </si>
  <si>
    <t>M015</t>
  </si>
  <si>
    <t>351916555</t>
  </si>
  <si>
    <t>16</t>
  </si>
  <si>
    <t>M016</t>
  </si>
  <si>
    <t>562568913</t>
  </si>
  <si>
    <t>17</t>
  </si>
  <si>
    <t>M017</t>
  </si>
  <si>
    <t>SKUPINOVÁ HOUPAČKA MALÁ</t>
  </si>
  <si>
    <t>-834680513</t>
  </si>
  <si>
    <t>18</t>
  </si>
  <si>
    <t>M018</t>
  </si>
  <si>
    <t>PRUŽINOVÉ HOUPADLO KŮŇ</t>
  </si>
  <si>
    <t>-1103715143</t>
  </si>
  <si>
    <t>19</t>
  </si>
  <si>
    <t>M019</t>
  </si>
  <si>
    <t>PRUŽINOVÉ HOUPADLO BERAN</t>
  </si>
  <si>
    <t>1062847012</t>
  </si>
  <si>
    <t>20</t>
  </si>
  <si>
    <t>M020</t>
  </si>
  <si>
    <t>Palisáda  - nášlapy délka 16,7 m, 52 ks kůlů 150-300 mm délky - 650 /9 ks, 700 /7 ks, 750 /4ks, 800 /4 ks, 850 /4ks, 900 /3 ks, 950 /5 ks, 1000 / 7 ks, 1050 / 4 ks, 1100 / 7 ks</t>
  </si>
  <si>
    <t>942680595</t>
  </si>
  <si>
    <t>M021</t>
  </si>
  <si>
    <t>-165370671</t>
  </si>
  <si>
    <t>22</t>
  </si>
  <si>
    <t>M022</t>
  </si>
  <si>
    <t>VENKOVNÍ ZVONKOHRA S DEVÍTI TÓNY</t>
  </si>
  <si>
    <t>-112970092</t>
  </si>
  <si>
    <t>1.8</t>
  </si>
  <si>
    <t>CVIČIŠTĚ AGILITY</t>
  </si>
  <si>
    <t>36</t>
  </si>
  <si>
    <t>M036</t>
  </si>
  <si>
    <t>-300794407</t>
  </si>
  <si>
    <t>37</t>
  </si>
  <si>
    <t>1.9</t>
  </si>
  <si>
    <t>DOPADOVÉ PLOCHY</t>
  </si>
  <si>
    <t>38</t>
  </si>
  <si>
    <t>M038</t>
  </si>
  <si>
    <t>Dopadová plocha kačírek fr. 2/8 nebo fr. 4/8 tl 400 mm</t>
  </si>
  <si>
    <t>m2</t>
  </si>
  <si>
    <t>-696966808</t>
  </si>
  <si>
    <t>39</t>
  </si>
  <si>
    <t>M039</t>
  </si>
  <si>
    <t>Dopadová plocha kačírek fr. 2/8 nebo fr. 4/8 tl. 300 mm</t>
  </si>
  <si>
    <t>1191190049</t>
  </si>
  <si>
    <t>40</t>
  </si>
  <si>
    <t>M040</t>
  </si>
  <si>
    <t>Písková plocha tl. 385 mm,</t>
  </si>
  <si>
    <t>685072643</t>
  </si>
  <si>
    <t>1.10</t>
  </si>
  <si>
    <t>DOPRAVA</t>
  </si>
  <si>
    <t>47</t>
  </si>
  <si>
    <t>M047</t>
  </si>
  <si>
    <t>Dodávka produktů a montážního týmu</t>
  </si>
  <si>
    <t>-2003974895</t>
  </si>
  <si>
    <t>Drobná architektura</t>
  </si>
  <si>
    <t>m3</t>
  </si>
  <si>
    <t>2.3</t>
  </si>
  <si>
    <t>ZPEVNĚNÁ PLOCHA S MLATOVÝM POVRCHEM</t>
  </si>
  <si>
    <t>60</t>
  </si>
  <si>
    <t>M060</t>
  </si>
  <si>
    <t>Mlatová vrstva</t>
  </si>
  <si>
    <t>-1121680467</t>
  </si>
  <si>
    <t xml:space="preserve">Poznámka k položce:
 50 mm - lomová výsivka fr. 0 - 4
</t>
  </si>
  <si>
    <t>61</t>
  </si>
  <si>
    <t>M061</t>
  </si>
  <si>
    <t>Kostra kufru</t>
  </si>
  <si>
    <t>-2119853379</t>
  </si>
  <si>
    <t>62</t>
  </si>
  <si>
    <t>M062</t>
  </si>
  <si>
    <t>Podkladní vrstva</t>
  </si>
  <si>
    <t>-837636392</t>
  </si>
  <si>
    <t>Betonový základ</t>
  </si>
  <si>
    <t>2.6</t>
  </si>
  <si>
    <t>PERGOLA</t>
  </si>
  <si>
    <t>76</t>
  </si>
  <si>
    <t>M076</t>
  </si>
  <si>
    <t>Výkopy</t>
  </si>
  <si>
    <t>-948150852</t>
  </si>
  <si>
    <t xml:space="preserve">Poznámka k položce:
 Ø 450 mm, hl. -0,9 m,  ks 8 á 0,14 m³
</t>
  </si>
  <si>
    <t>77</t>
  </si>
  <si>
    <t>M077</t>
  </si>
  <si>
    <t>-755744787</t>
  </si>
  <si>
    <t xml:space="preserve">Poznámka k položce:
beton C16/20  Ø450 mm, hl. -0,9 m
</t>
  </si>
  <si>
    <t>78</t>
  </si>
  <si>
    <t>M078</t>
  </si>
  <si>
    <t>Sloupy</t>
  </si>
  <si>
    <t>-816677458</t>
  </si>
  <si>
    <t xml:space="preserve">Poznámka k položce:
sloupek akátová kulatina   Ø 140 x 3560 cm
</t>
  </si>
  <si>
    <t>79</t>
  </si>
  <si>
    <t>M079</t>
  </si>
  <si>
    <t>Podélné prvky</t>
  </si>
  <si>
    <t>-1559425503</t>
  </si>
  <si>
    <t xml:space="preserve">Poznámka k položce:
akátová kulatina cca Ø120 x 2600 mm
</t>
  </si>
  <si>
    <t>80</t>
  </si>
  <si>
    <t>M080</t>
  </si>
  <si>
    <t>-695926481</t>
  </si>
  <si>
    <t xml:space="preserve">Poznámka k položce:
akátová kulatina cca Ø120 x 2900 mm
</t>
  </si>
  <si>
    <t>81</t>
  </si>
  <si>
    <t>M081</t>
  </si>
  <si>
    <t>-171015719</t>
  </si>
  <si>
    <t xml:space="preserve">Poznámka k položce:
akátová kulatina cca Ø80 x 2690 mm
</t>
  </si>
  <si>
    <t>82</t>
  </si>
  <si>
    <t>M082</t>
  </si>
  <si>
    <t>-1483406672</t>
  </si>
  <si>
    <t xml:space="preserve">Poznámka k položce:
akátová kulatina cca Ø80 x 2600 mm
</t>
  </si>
  <si>
    <t>83</t>
  </si>
  <si>
    <t>M083</t>
  </si>
  <si>
    <t>Příčné prvky</t>
  </si>
  <si>
    <t>-840500401</t>
  </si>
  <si>
    <t xml:space="preserve">Poznámka k položce:
akátová kulatina cca Ø80-1000 x 4500 mm
</t>
  </si>
  <si>
    <t>84</t>
  </si>
  <si>
    <t>M084</t>
  </si>
  <si>
    <t>Zadní svislá část</t>
  </si>
  <si>
    <t>2851834</t>
  </si>
  <si>
    <t xml:space="preserve">Poznámka k položce:
akátová kulatina cca Ø6 x 2770 mm
</t>
  </si>
  <si>
    <t>2.7</t>
  </si>
  <si>
    <t>MOBILIÁŘ</t>
  </si>
  <si>
    <t>87</t>
  </si>
  <si>
    <t>M087</t>
  </si>
  <si>
    <t>Informační tabule</t>
  </si>
  <si>
    <t>-1944454793</t>
  </si>
  <si>
    <t>88</t>
  </si>
  <si>
    <t>M088</t>
  </si>
  <si>
    <t>Stojany na kola</t>
  </si>
  <si>
    <t>1130187859</t>
  </si>
  <si>
    <t>89</t>
  </si>
  <si>
    <t>M089</t>
  </si>
  <si>
    <t>Lavička přírodní</t>
  </si>
  <si>
    <t>-637642186</t>
  </si>
  <si>
    <t>90</t>
  </si>
  <si>
    <t>M090</t>
  </si>
  <si>
    <t>-1899658912</t>
  </si>
  <si>
    <t>91</t>
  </si>
  <si>
    <t>M091</t>
  </si>
  <si>
    <t>1968440994</t>
  </si>
  <si>
    <t>Název a označení typového prvku</t>
  </si>
  <si>
    <t>Výrobce typového prvku</t>
  </si>
  <si>
    <t>{b8963de6-62b9-46c7-afec-4594f3f5318d}</t>
  </si>
  <si>
    <t>VRN - Vedlejší rozpočtové náklady</t>
  </si>
  <si>
    <t>Městská část Praha 9 Horní Počernice</t>
  </si>
  <si>
    <t xml:space="preserve">    VRN3 - Zařízení staveniště</t>
  </si>
  <si>
    <t xml:space="preserve">    VRN6 - Územní vlivy</t>
  </si>
  <si>
    <t xml:space="preserve">    VRN9 - Ostatní náklady</t>
  </si>
  <si>
    <t>VRN</t>
  </si>
  <si>
    <t>Vedlejší rozpočtové náklady</t>
  </si>
  <si>
    <t>5</t>
  </si>
  <si>
    <t>VRN3</t>
  </si>
  <si>
    <t>Zařízení staveniště</t>
  </si>
  <si>
    <t>030001000</t>
  </si>
  <si>
    <t>%</t>
  </si>
  <si>
    <t>CS ÚRS 2018 01</t>
  </si>
  <si>
    <t>1024</t>
  </si>
  <si>
    <t>-1973462938</t>
  </si>
  <si>
    <t>VRN6</t>
  </si>
  <si>
    <t>Územní vlivy</t>
  </si>
  <si>
    <t>060001000</t>
  </si>
  <si>
    <t>993165708</t>
  </si>
  <si>
    <t>VRN9</t>
  </si>
  <si>
    <t>Ostatní náklady</t>
  </si>
  <si>
    <t>090001000</t>
  </si>
  <si>
    <t>-282605847</t>
  </si>
  <si>
    <t>{6f2a41dc-3ccb-4166-a54d-155d9fd22da4}</t>
  </si>
  <si>
    <t>0 - Příloha - dílčí výpočty</t>
  </si>
  <si>
    <t>1 - Herní prvky</t>
  </si>
  <si>
    <t xml:space="preserve">    M020 - Palisáda</t>
  </si>
  <si>
    <t xml:space="preserve">    M038 - Dopadová plocha</t>
  </si>
  <si>
    <t xml:space="preserve">    M079 - Podélné prvky</t>
  </si>
  <si>
    <t xml:space="preserve">    M080 - Podélné prvky</t>
  </si>
  <si>
    <t xml:space="preserve">    M081 - Podélné prvky</t>
  </si>
  <si>
    <t xml:space="preserve">    M089 - Lavička přírodní</t>
  </si>
  <si>
    <t xml:space="preserve">    M090 - Lavička přírodní</t>
  </si>
  <si>
    <t>131203101</t>
  </si>
  <si>
    <t>Hloubení jam ručním nebo pneum nářadím v soudržných horninách tř. 3</t>
  </si>
  <si>
    <t>131203109</t>
  </si>
  <si>
    <t>Příplatek za lepivost u hloubení jam ručním nebo pneum nářadím v hornině tř. 3</t>
  </si>
  <si>
    <t>VV</t>
  </si>
  <si>
    <t>167101101</t>
  </si>
  <si>
    <t>Nakládání výkopku z hornin tř. 1 až 4 do 100 m3</t>
  </si>
  <si>
    <t>162701105</t>
  </si>
  <si>
    <t>Vodorovné přemístění do 10000 m výkopku/sypaniny z horniny tř. 1 až 4</t>
  </si>
  <si>
    <t>171201201</t>
  </si>
  <si>
    <t>Uložení sypaniny na skládky</t>
  </si>
  <si>
    <t>171201211</t>
  </si>
  <si>
    <t>Poplatek za uložení stavebního odpadu - zeminy a kameniva na skládce</t>
  </si>
  <si>
    <t>t</t>
  </si>
  <si>
    <t>271532212</t>
  </si>
  <si>
    <t>Podsyp pod základové konstrukce se zhutněním z hrubého kameniva frakce 16 až 32 mm</t>
  </si>
  <si>
    <t>8</t>
  </si>
  <si>
    <t>275313611</t>
  </si>
  <si>
    <t>Základové konstrukce z betonu tř. C 16/20</t>
  </si>
  <si>
    <t>338171111</t>
  </si>
  <si>
    <t>Osazování sloupků a vzpěr dřevěných v.do 2,00 m</t>
  </si>
  <si>
    <t>kus</t>
  </si>
  <si>
    <t>M</t>
  </si>
  <si>
    <t>60554243</t>
  </si>
  <si>
    <t>řezivo listnaté akátové sušené</t>
  </si>
  <si>
    <t>Součet</t>
  </si>
  <si>
    <t>762083122</t>
  </si>
  <si>
    <t>Impregnace řeziva proti dřevokaznému hmyzu, houbám a plísním máčením třída ohrožení 3 a 4</t>
  </si>
  <si>
    <t>60591320</t>
  </si>
  <si>
    <t>kulatina akát odkorněná D 7-15cm do dl 5m</t>
  </si>
  <si>
    <t>m</t>
  </si>
  <si>
    <t>Palisáda</t>
  </si>
  <si>
    <t>32</t>
  </si>
  <si>
    <t>-1940418552</t>
  </si>
  <si>
    <t>33</t>
  </si>
  <si>
    <t>1528191965</t>
  </si>
  <si>
    <t>+1/2*6,40</t>
  </si>
  <si>
    <t>34</t>
  </si>
  <si>
    <t>1255079239</t>
  </si>
  <si>
    <t>35</t>
  </si>
  <si>
    <t>780781688</t>
  </si>
  <si>
    <t>1843412820</t>
  </si>
  <si>
    <t>1522325335</t>
  </si>
  <si>
    <t>+6,40*2,2</t>
  </si>
  <si>
    <t>429165352</t>
  </si>
  <si>
    <t>2077863021</t>
  </si>
  <si>
    <t>-1710418844</t>
  </si>
  <si>
    <t>+9+7+4+4+4+3+5+7+4+7</t>
  </si>
  <si>
    <t>41</t>
  </si>
  <si>
    <t>-1845238628</t>
  </si>
  <si>
    <t>+9*3,14*0,15*0,15*0,65</t>
  </si>
  <si>
    <t>+7*3,14*0,15*0,15*0,70</t>
  </si>
  <si>
    <t>+4*3,14*0,15*0,15*0,75</t>
  </si>
  <si>
    <t>+4*3,14*0,15*0,15*0,80</t>
  </si>
  <si>
    <t>+4*3,14*0,15*0,15*0,85</t>
  </si>
  <si>
    <t>+3*3,14*0,15*0,15*0,90</t>
  </si>
  <si>
    <t>+5*3,14*0,15*0,15*0,95</t>
  </si>
  <si>
    <t>+7*3,14*0,15*0,15*1,00</t>
  </si>
  <si>
    <t>+4*3,14*0,15*0,15*1,05</t>
  </si>
  <si>
    <t>+7*3,14*0,15*0,15*1,10</t>
  </si>
  <si>
    <t>42</t>
  </si>
  <si>
    <t>-1095000896</t>
  </si>
  <si>
    <t>Dopadová plocha</t>
  </si>
  <si>
    <t>43</t>
  </si>
  <si>
    <t>122201102</t>
  </si>
  <si>
    <t>Odkopávky a prokopávky nezapažené v hornině tř. 3 objem do 1000 m3</t>
  </si>
  <si>
    <t>915966313</t>
  </si>
  <si>
    <t>44</t>
  </si>
  <si>
    <t>122201109</t>
  </si>
  <si>
    <t>Příplatek za lepivost u odkopávek v hornině tř. 1 až 3</t>
  </si>
  <si>
    <t>-215420042</t>
  </si>
  <si>
    <t>45</t>
  </si>
  <si>
    <t>1874867288</t>
  </si>
  <si>
    <t>46</t>
  </si>
  <si>
    <t>266126942</t>
  </si>
  <si>
    <t>786036020</t>
  </si>
  <si>
    <t>48</t>
  </si>
  <si>
    <t>1955880692</t>
  </si>
  <si>
    <t>49</t>
  </si>
  <si>
    <t>171201101</t>
  </si>
  <si>
    <t xml:space="preserve">Uložení sypaniny do násypů </t>
  </si>
  <si>
    <t>-1094889669</t>
  </si>
  <si>
    <t>50</t>
  </si>
  <si>
    <t>58337401</t>
  </si>
  <si>
    <t>kamenivo dekorační (kačírek) frakce 4/8</t>
  </si>
  <si>
    <t>2129462910</t>
  </si>
  <si>
    <t>51</t>
  </si>
  <si>
    <t>1914446267</t>
  </si>
  <si>
    <t>52</t>
  </si>
  <si>
    <t>1200772457</t>
  </si>
  <si>
    <t>53</t>
  </si>
  <si>
    <t>1551288431</t>
  </si>
  <si>
    <t>54</t>
  </si>
  <si>
    <t>-516781791</t>
  </si>
  <si>
    <t>55</t>
  </si>
  <si>
    <t>196195309</t>
  </si>
  <si>
    <t>56</t>
  </si>
  <si>
    <t>-951144622</t>
  </si>
  <si>
    <t>57</t>
  </si>
  <si>
    <t>-1553874355</t>
  </si>
  <si>
    <t>58</t>
  </si>
  <si>
    <t>1455780891</t>
  </si>
  <si>
    <t>Písková plocha</t>
  </si>
  <si>
    <t>59</t>
  </si>
  <si>
    <t>596811121</t>
  </si>
  <si>
    <t>Kladení betonové dlažby komunikací pro pěší do lože z kameniva vel do 0,09 m2 plochy do 100 m2</t>
  </si>
  <si>
    <t>1319310206</t>
  </si>
  <si>
    <t>59246115</t>
  </si>
  <si>
    <t>dlažba betonová chodníková 30 x 30 x 3,5 cm přírodní</t>
  </si>
  <si>
    <t>-303993027</t>
  </si>
  <si>
    <t>564281111</t>
  </si>
  <si>
    <t>Podklad nebo podsyp ze štěrkopísku ŠP tl 300 mm</t>
  </si>
  <si>
    <t>-1652169589</t>
  </si>
  <si>
    <t>564811111</t>
  </si>
  <si>
    <t>Podklad ze štěrkodrtě ŠD tl 50 mm</t>
  </si>
  <si>
    <t>1110033574</t>
  </si>
  <si>
    <t>63</t>
  </si>
  <si>
    <t>-1258568514</t>
  </si>
  <si>
    <t>+81,00*0,385</t>
  </si>
  <si>
    <t>64</t>
  </si>
  <si>
    <t>999340998</t>
  </si>
  <si>
    <t>+1/2*31,185</t>
  </si>
  <si>
    <t>65</t>
  </si>
  <si>
    <t>-1638211386</t>
  </si>
  <si>
    <t>66</t>
  </si>
  <si>
    <t>1120454732</t>
  </si>
  <si>
    <t>67</t>
  </si>
  <si>
    <t>-1356769648</t>
  </si>
  <si>
    <t>68</t>
  </si>
  <si>
    <t>-834049357</t>
  </si>
  <si>
    <t>+31,185*2,2</t>
  </si>
  <si>
    <t>762332131</t>
  </si>
  <si>
    <t xml:space="preserve">Montáž vázaných konstrukcí z hraněného řeziva </t>
  </si>
  <si>
    <t>60556102</t>
  </si>
  <si>
    <t>161</t>
  </si>
  <si>
    <t>1537613312</t>
  </si>
  <si>
    <t>162</t>
  </si>
  <si>
    <t>-186949774</t>
  </si>
  <si>
    <t>+1/2*1,15</t>
  </si>
  <si>
    <t>163</t>
  </si>
  <si>
    <t>1586150300</t>
  </si>
  <si>
    <t>164</t>
  </si>
  <si>
    <t>822095686</t>
  </si>
  <si>
    <t>165</t>
  </si>
  <si>
    <t>-1001127495</t>
  </si>
  <si>
    <t>166</t>
  </si>
  <si>
    <t>1406293044</t>
  </si>
  <si>
    <t>+1,15*2,2</t>
  </si>
  <si>
    <t>167</t>
  </si>
  <si>
    <t>153036364</t>
  </si>
  <si>
    <t>+1,15/8</t>
  </si>
  <si>
    <t>168</t>
  </si>
  <si>
    <t>1001385170</t>
  </si>
  <si>
    <t>169</t>
  </si>
  <si>
    <t>279615526</t>
  </si>
  <si>
    <t>+8*3,56</t>
  </si>
  <si>
    <t>170</t>
  </si>
  <si>
    <t>-78826765</t>
  </si>
  <si>
    <t>+2*2,60</t>
  </si>
  <si>
    <t>171</t>
  </si>
  <si>
    <t>-488041642</t>
  </si>
  <si>
    <t>172</t>
  </si>
  <si>
    <t>1661397791</t>
  </si>
  <si>
    <t>+4*2,90</t>
  </si>
  <si>
    <t>173</t>
  </si>
  <si>
    <t>106929867</t>
  </si>
  <si>
    <t>174</t>
  </si>
  <si>
    <t>469883682</t>
  </si>
  <si>
    <t>+2*2,69</t>
  </si>
  <si>
    <t>175</t>
  </si>
  <si>
    <t>1971397443</t>
  </si>
  <si>
    <t>176</t>
  </si>
  <si>
    <t>1828294127</t>
  </si>
  <si>
    <t>+1*2,60</t>
  </si>
  <si>
    <t>177</t>
  </si>
  <si>
    <t>2087026147</t>
  </si>
  <si>
    <t>178</t>
  </si>
  <si>
    <t>-829391633</t>
  </si>
  <si>
    <t>+14*4,50</t>
  </si>
  <si>
    <t>179</t>
  </si>
  <si>
    <t>-1007826425</t>
  </si>
  <si>
    <t>180</t>
  </si>
  <si>
    <t>594938331</t>
  </si>
  <si>
    <t>+14*2,77</t>
  </si>
  <si>
    <t>181</t>
  </si>
  <si>
    <t>-2108605051</t>
  </si>
  <si>
    <t>M085</t>
  </si>
  <si>
    <t>186</t>
  </si>
  <si>
    <t>936001002</t>
  </si>
  <si>
    <t>Montáž prvků městské a zahradní architektury hmotnosti do 1,5 t</t>
  </si>
  <si>
    <t>1178153126</t>
  </si>
  <si>
    <t>187</t>
  </si>
  <si>
    <t>749101100</t>
  </si>
  <si>
    <t>informační tabule</t>
  </si>
  <si>
    <t>1653337199</t>
  </si>
  <si>
    <t>188</t>
  </si>
  <si>
    <t>936174312</t>
  </si>
  <si>
    <t>Montáž stojanu na kola kotevními šrouby na pevný podklad</t>
  </si>
  <si>
    <t>964157918</t>
  </si>
  <si>
    <t>189</t>
  </si>
  <si>
    <t>74910151</t>
  </si>
  <si>
    <t>stojan na kola jednostranný, kov  57 x 175 x 50 cm</t>
  </si>
  <si>
    <t>-1470451925</t>
  </si>
  <si>
    <t>190</t>
  </si>
  <si>
    <t>1851520348</t>
  </si>
  <si>
    <t>191</t>
  </si>
  <si>
    <t>-774028619</t>
  </si>
  <si>
    <t>192</t>
  </si>
  <si>
    <t>184841718</t>
  </si>
  <si>
    <t>193</t>
  </si>
  <si>
    <t>-287525066</t>
  </si>
  <si>
    <t>194</t>
  </si>
  <si>
    <t>-638337613</t>
  </si>
  <si>
    <t>195</t>
  </si>
  <si>
    <t>-1190137439</t>
  </si>
  <si>
    <t xml:space="preserve">    M039 - Dopadová plocha</t>
  </si>
  <si>
    <t xml:space="preserve">    M040 - Písková plocha</t>
  </si>
  <si>
    <t xml:space="preserve">    M076 - Výkopy</t>
  </si>
  <si>
    <t xml:space="preserve">    M077 - Betonový základ</t>
  </si>
  <si>
    <t xml:space="preserve">    M078 - Sloupy</t>
  </si>
  <si>
    <t xml:space="preserve">    M082 - Podélné prvky</t>
  </si>
  <si>
    <t xml:space="preserve">    M083 - Příčné prvky</t>
  </si>
  <si>
    <t xml:space="preserve">    M084 - Zadní svislá část</t>
  </si>
  <si>
    <t xml:space="preserve">    M087 - Informační tabule</t>
  </si>
  <si>
    <t xml:space="preserve">    M088 - Stojany na kola</t>
  </si>
  <si>
    <t xml:space="preserve">    M091 - Lavička přírodní</t>
  </si>
  <si>
    <t>150*0,4</t>
  </si>
  <si>
    <t>Park s přírodním dětským hřištěm - Jizbická</t>
  </si>
  <si>
    <t>M063</t>
  </si>
  <si>
    <t>obruba z oc. pásoviny</t>
  </si>
  <si>
    <t xml:space="preserve">řezivo akátové sušené </t>
  </si>
  <si>
    <t xml:space="preserve">PROLÉZAČKA S HAVRANEM </t>
  </si>
  <si>
    <t>PRVKY DO PÍSKU - STOPY 5x, BET. DINO HLAVA + OCAS 1x</t>
  </si>
  <si>
    <t>GUMOVÝ SKÁKACÍ ZVUKOVÝ POLŠTÁŘ - 6 ks</t>
  </si>
  <si>
    <t xml:space="preserve">Poznámka k položce: viz dílčí výpočty
300 mm písek kopaný, betonová dlažba 30x30x35 mm, štěrk tl.  50mm fr 8/16 
</t>
  </si>
  <si>
    <t xml:space="preserve">Poznámka k položce:
100 mm - štěrkopísek, včetně zhutnění pláně na hodnotu modulu přetvářnosti Ro= 40-60 MPa
</t>
  </si>
  <si>
    <t>ZPEVNĚNÁ PLOCHA SE ŠTĚPKOVÝM POVRCHEM</t>
  </si>
  <si>
    <t>Štěpková vrstva</t>
  </si>
  <si>
    <t xml:space="preserve">Poznámka k položce:
"100 mm - drcené kamenivo fr.8-16
</t>
  </si>
  <si>
    <t xml:space="preserve">Poznámka k položce:
L5 odkorněný a hrubě opracovaný akátový kmen délky 5000 m a min. prům. 400 mm na užší straně kmene
</t>
  </si>
  <si>
    <t xml:space="preserve">Poznámka k položce:
L4 odkorněný a hrubě opracovaný akátový kmen délky 4000 mm a min. prům. 400 mm na užší straně kmene
</t>
  </si>
  <si>
    <t xml:space="preserve">Poznámka k položce:
L3 odkorněný a hrubě opracovaný akátový kmen délky 3000 mm a min. prům. 400 mm na užší straně kmene
</t>
  </si>
  <si>
    <r>
      <t xml:space="preserve">Poznámka k položce:
oc. pásovina výšky 10 cm a tl. 5 mm navařená na zatlučené oc. pruty o </t>
    </r>
    <r>
      <rPr>
        <sz val="7"/>
        <rFont val="Calibri"/>
        <family val="2"/>
        <charset val="238"/>
      </rPr>
      <t>Ø</t>
    </r>
    <r>
      <rPr>
        <i/>
        <sz val="7"/>
        <rFont val="Trebuchet MS"/>
        <family val="2"/>
        <charset val="238"/>
      </rPr>
      <t xml:space="preserve">16mm á 1 m tj 93 ks, včetně montáže 
</t>
    </r>
  </si>
  <si>
    <t xml:space="preserve">Poznámka k položce:
na hloubku 100 mm
 s naložením, odvezením a uložením na skládku 
</t>
  </si>
  <si>
    <t xml:space="preserve">Poznámka k položce:
na hloubku 250 mm
 s naložením, odvezením a uložením na skládku 
</t>
  </si>
  <si>
    <t xml:space="preserve">Poznámka k položce: Cena zahrnuje dodávku a montáž herní prvku se uložením do betonového lože a zřízení betonových patek  spolu s výkopy 2x 700x700x1000 mm - výkopové práce, odvoz a uložení 0,9 m³ zeminy, betonáž patek 0,7 m³
certifikovaný prvek 
</t>
  </si>
  <si>
    <t>AGILITY CELEK - SKOKOVÝ KRUH, PŘESKOK, SLALOM, LÁVKA - VÁHA, LÁVKA - PŘESKOK, Věžička</t>
  </si>
  <si>
    <r>
      <t>Poznámka k položce: Cena zahrnuje dodávku a montáž herního prvku včetně zřízení betonových patek  spolu s výkopy, A - ∅450 mm, hl. -0,8 m (11x), B - 500x800 mm, hl. -0,8 m (1x), C - 400x600 mm, hl. -0,6 m (1x), D - ∅350 mm, hl. -0,8 m (2x), E - 300x750 mm, hl. -0,6 m (1x),  F - ∅400 mm, hl. -0,7 m (2x), G - výkop š. 300 mm, dl. cca 8,0 m, spodní hrana -0,55 pod upraveným terénem, na dno položit trubku    kopoflex 90, zasypat zeminou a zhutnit (ponechat cca 1 m dlouhé konce nezasypány pro napojení sluchadel)
Úprava akátové kulatiny Stakato, kde je opracování truhlářsko-uměleckým ořezem povrchu do nepravidelných plošek tak, že kůl tvoří přibližně mnohostěn. Herní prvky Stakato ơmto získávají osobitý profil a výraz.
 (výkopové práce, odvoz a uložení 3,2 m³ zeminy, betonáž patek 2,2 m</t>
    </r>
    <r>
      <rPr>
        <sz val="7"/>
        <rFont val="Calibri"/>
        <family val="2"/>
        <charset val="238"/>
      </rPr>
      <t>³</t>
    </r>
    <r>
      <rPr>
        <i/>
        <sz val="7"/>
        <rFont val="Trebuchet MS"/>
        <family val="2"/>
        <charset val="238"/>
      </rPr>
      <t xml:space="preserve">
certifikovaný prvek 
</t>
    </r>
  </si>
  <si>
    <t xml:space="preserve">Poznámka k položce: Cena zahrnuje dodávku a montáž herního prvku včetně zřízení 9 ks betonových patek 400x400x1000 mm spolu s výkopy viz. výkresová dokumentace D08.18
autorský prvek - dodatečně certifikovaný
</t>
  </si>
  <si>
    <t xml:space="preserve">Poznámka k položce: Cena zahrnuje dodávku a montáž herního prvku včetně montáže a výkopů
autorský prvek - dodatečně certifikovaný - plocha výkopu 8 m², výkop 6,4 m³,  štěrkový podsyp tl 100 fr. 16/32 - 0,8 m³,  zabetonovány (beton C16/20 - 2 m³) cca 10 cm pod horní úrovní terénu viz. D08.60 Kotvení kůlů
</t>
  </si>
  <si>
    <r>
      <t xml:space="preserve">Poznámka k položce: Cena zahrnuje kompletní dodávku </t>
    </r>
    <r>
      <rPr>
        <b/>
        <i/>
        <sz val="7"/>
        <rFont val="Trebuchet MS"/>
        <family val="2"/>
        <charset val="238"/>
      </rPr>
      <t>6 ks</t>
    </r>
    <r>
      <rPr>
        <i/>
        <sz val="7"/>
        <rFont val="Trebuchet MS"/>
        <family val="2"/>
        <charset val="238"/>
      </rPr>
      <t xml:space="preserve"> zvukových polštářů, včetně montáže a zřízení betonových patek  spolu s výkopy 6x 600x200x400 mm
certifikovaný prvek 
</t>
    </r>
  </si>
  <si>
    <r>
      <t>Poznámka k položce: Cena zahrnuje dodávku a montáž herních prvků včetně zřízení betonových patek  spolu s výkopy pro jednotlivé prvky v rozsahu:
Skokový kruh - 2x 450x450 mm, hl 0,6 m
Přeskok - 450x700 mm, hl. 0,6 m 2x
Slalom A - 750x450 mm, hl. -0,6 m (1x), B - 450x600 mm, hl. -0,6 m (1x), C - 300x300 mm, hl. -0,6 m (1x), D - 450x450 mm, hl. -0,6 m (6x)
Lávka váha - 450x900 mm, hl. 0,6 m 1x
Lávka - přeskok- A - 450x900 mm, hl. -0,6 m (1x), B - 450x450 mm, hl. -0,6 m (1x), C - 300x400 mm, hl. - 0,4 m (2x), 
Věžička- A - 400x400 mm, hl. -0,6 m (4x), B - 300x750 mm, hl. -0,6 m (4x), C - 400x700 mm, hl. -0,4 (2x)
Úprava akátové kulatiny Stakato
výkopové práce, odvoz a uložení 2,9 m</t>
    </r>
    <r>
      <rPr>
        <sz val="7"/>
        <rFont val="Calibri"/>
        <family val="2"/>
        <charset val="238"/>
      </rPr>
      <t>³</t>
    </r>
    <r>
      <rPr>
        <i/>
        <sz val="7"/>
        <rFont val="Trebuchet MS"/>
        <family val="2"/>
        <charset val="238"/>
      </rPr>
      <t xml:space="preserve"> zeminy, betonáž kůlů 2,2 m³</t>
    </r>
  </si>
  <si>
    <t xml:space="preserve">Poznámka k položce:
dodávka drcené štěpka včetně rozprostření a uválcování
</t>
  </si>
  <si>
    <r>
      <t>Boulderovací stěna s chyty - 171 m</t>
    </r>
    <r>
      <rPr>
        <sz val="8"/>
        <rFont val="Calibri"/>
        <family val="2"/>
        <charset val="238"/>
      </rPr>
      <t>²</t>
    </r>
    <r>
      <rPr>
        <sz val="8"/>
        <rFont val="Trebuchet MS"/>
        <family val="2"/>
      </rPr>
      <t>, laminát</t>
    </r>
  </si>
  <si>
    <r>
      <t>Poznámka k položce: Cena zahrnuje dodávku a montáž herní prvku, včetně zřízení betonových patek 5x spolu s výkopy  prům 300 x 400 mm, a usazení do zhutněného  pískového lože 1 x 2500x1300 x 200 mm 
výkopové práce, odvoz a uložení zeminy 2,3 m³, u prvku STOPY betonáž patek 0,9 m³, u prvku DINO zhutněný štěrk 0,6 m3, betonová směs 0,3 m</t>
    </r>
    <r>
      <rPr>
        <sz val="7"/>
        <rFont val="Calibri"/>
        <family val="2"/>
        <charset val="238"/>
      </rPr>
      <t>³</t>
    </r>
    <r>
      <rPr>
        <i/>
        <sz val="7"/>
        <rFont val="Trebuchet MS"/>
        <family val="2"/>
        <charset val="238"/>
      </rPr>
      <t xml:space="preserve">
certifikovaný prvek 
</t>
    </r>
  </si>
  <si>
    <t xml:space="preserve">Poznámka k položce:  Cena zahrnuje dodávku a montáž herního prvku, včetně zřízení betonových patek  spolu s výkopy 2x 600x600x1000 mm, výkopové práce, odvoz a uložení 0,2 m³ zeminy, betonáž kůlů 0,15 m³
certifikovaný prvek 
</t>
  </si>
  <si>
    <t xml:space="preserve">Poznámka k položce:  Cena zahrnuje dodávku a montáž herního prveku, včetně zřízení betonových patek  spolu s výkopy 2x 600x600x1000 mm, výkopové práce, odvoz a uložení 0,2 m³ zeminy, betonáž kůlů 0,15 m³
certifikovaný prvek 
</t>
  </si>
  <si>
    <t xml:space="preserve">Poznámka k položce: Cena zahrnuje dodávku a montáž herního prvku a zřízení spodní stavby s drenáží s výkopem 1400x1400x700 mm, výkopové práce, odvoz a uložení 1,5 m³ zeminy,
certifikovaný prvek 
</t>
  </si>
  <si>
    <r>
      <t>m</t>
    </r>
    <r>
      <rPr>
        <sz val="8"/>
        <rFont val="Calibri"/>
        <family val="2"/>
        <charset val="238"/>
      </rPr>
      <t>²</t>
    </r>
  </si>
  <si>
    <r>
      <t>m</t>
    </r>
    <r>
      <rPr>
        <sz val="8"/>
        <rFont val="Calibri"/>
        <family val="2"/>
        <charset val="238"/>
      </rPr>
      <t>³</t>
    </r>
  </si>
  <si>
    <t>m³</t>
  </si>
  <si>
    <t>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</si>
</sst>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3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u/>
      <sz val="11"/>
      <color theme="10"/>
      <name val="Calibri"/>
      <scheme val="minor"/>
    </font>
    <font>
      <sz val="8"/>
      <name val="Trebuchet MS"/>
      <family val="2"/>
    </font>
    <font>
      <sz val="8"/>
      <color rgb="FF505050"/>
      <name val="Trebuchet MS"/>
    </font>
    <font>
      <i/>
      <sz val="8"/>
      <color rgb="FF0000FF"/>
      <name val="Trebuchet MS"/>
    </font>
    <font>
      <sz val="8"/>
      <color rgb="FFFF0000"/>
      <name val="Trebuchet MS"/>
    </font>
    <font>
      <i/>
      <sz val="7"/>
      <name val="Trebuchet MS"/>
      <family val="2"/>
      <charset val="238"/>
    </font>
    <font>
      <b/>
      <i/>
      <sz val="7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7"/>
      <name val="Calibri"/>
      <family val="2"/>
      <charset val="238"/>
    </font>
    <font>
      <sz val="8"/>
      <name val="Trebuchet MS"/>
      <family val="2"/>
      <charset val="238"/>
    </font>
    <font>
      <sz val="8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4">
    <xf numFmtId="0" fontId="0" fillId="0" borderId="0"/>
    <xf numFmtId="0" fontId="32" fillId="0" borderId="0" applyNumberFormat="0" applyFill="0" applyBorder="0" applyAlignment="0" applyProtection="0"/>
    <xf numFmtId="0" fontId="33" fillId="0" borderId="1"/>
    <xf numFmtId="0" fontId="32" fillId="0" borderId="1" applyNumberFormat="0" applyFill="0" applyBorder="0" applyAlignment="0" applyProtection="0"/>
  </cellStyleXfs>
  <cellXfs count="39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32" fillId="2" borderId="0" xfId="1" applyFill="1"/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3" fillId="0" borderId="0" xfId="0" applyFont="1" applyBorder="1" applyAlignment="1">
      <alignment horizontal="left" vertical="center"/>
    </xf>
    <xf numFmtId="0" fontId="0" fillId="0" borderId="6" xfId="0" applyBorder="1"/>
    <xf numFmtId="0" fontId="12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7" xfId="0" applyBorder="1"/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5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15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18" fillId="0" borderId="18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9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4" fontId="25" fillId="0" borderId="18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9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0" xfId="0" applyFill="1" applyProtection="1"/>
    <xf numFmtId="0" fontId="26" fillId="2" borderId="0" xfId="1" applyFont="1" applyFill="1" applyAlignment="1" applyProtection="1">
      <alignment vertical="center"/>
    </xf>
    <xf numFmtId="0" fontId="32" fillId="2" borderId="0" xfId="1" applyFill="1" applyProtection="1"/>
    <xf numFmtId="165" fontId="2" fillId="0" borderId="0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6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4" fontId="19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horizontal="right" vertical="center"/>
    </xf>
    <xf numFmtId="0" fontId="0" fillId="5" borderId="0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vertical="center"/>
    </xf>
    <xf numFmtId="0" fontId="0" fillId="5" borderId="27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right" vertical="center"/>
    </xf>
    <xf numFmtId="0" fontId="0" fillId="5" borderId="6" xfId="0" applyFont="1" applyFill="1" applyBorder="1" applyAlignment="1">
      <alignment vertical="center"/>
    </xf>
    <xf numFmtId="0" fontId="27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vertical="center"/>
    </xf>
    <xf numFmtId="4" fontId="5" fillId="0" borderId="24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vertical="center"/>
    </xf>
    <xf numFmtId="4" fontId="6" fillId="0" borderId="24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4" fontId="19" fillId="0" borderId="0" xfId="0" applyNumberFormat="1" applyFont="1" applyAlignment="1"/>
    <xf numFmtId="166" fontId="28" fillId="0" borderId="16" xfId="0" applyNumberFormat="1" applyFont="1" applyBorder="1" applyAlignment="1"/>
    <xf numFmtId="166" fontId="28" fillId="0" borderId="17" xfId="0" applyNumberFormat="1" applyFont="1" applyBorder="1" applyAlignment="1"/>
    <xf numFmtId="4" fontId="29" fillId="0" borderId="0" xfId="0" applyNumberFormat="1" applyFont="1" applyAlignment="1">
      <alignment vertical="center"/>
    </xf>
    <xf numFmtId="0" fontId="7" fillId="0" borderId="5" xfId="0" applyFont="1" applyBorder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/>
    <xf numFmtId="0" fontId="7" fillId="0" borderId="18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166" fontId="7" fillId="0" borderId="19" xfId="0" applyNumberFormat="1" applyFont="1" applyBorder="1" applyAlignment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Alignment="1">
      <alignment horizontal="left"/>
    </xf>
    <xf numFmtId="4" fontId="6" fillId="0" borderId="0" xfId="0" applyNumberFormat="1" applyFont="1" applyAlignment="1"/>
    <xf numFmtId="0" fontId="0" fillId="0" borderId="5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left" vertical="center" wrapText="1"/>
      <protection locked="0"/>
    </xf>
    <xf numFmtId="0" fontId="0" fillId="0" borderId="28" xfId="0" applyFont="1" applyBorder="1" applyAlignment="1" applyProtection="1">
      <alignment horizontal="center" vertical="center" wrapText="1"/>
      <protection locked="0"/>
    </xf>
    <xf numFmtId="167" fontId="0" fillId="0" borderId="28" xfId="0" applyNumberFormat="1" applyFont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  <protection locked="0"/>
    </xf>
    <xf numFmtId="0" fontId="1" fillId="0" borderId="28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166" fontId="1" fillId="0" borderId="19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vertical="center" wrapText="1"/>
    </xf>
    <xf numFmtId="0" fontId="0" fillId="0" borderId="18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1" xfId="0" applyBorder="1"/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33" fillId="2" borderId="1" xfId="2" applyFill="1"/>
    <xf numFmtId="0" fontId="9" fillId="2" borderId="1" xfId="2" applyFont="1" applyFill="1" applyAlignment="1">
      <alignment vertical="center"/>
    </xf>
    <xf numFmtId="0" fontId="10" fillId="2" borderId="1" xfId="2" applyFont="1" applyFill="1" applyAlignment="1">
      <alignment horizontal="left" vertical="center"/>
    </xf>
    <xf numFmtId="0" fontId="26" fillId="2" borderId="1" xfId="3" applyFont="1" applyFill="1" applyAlignment="1">
      <alignment vertical="center"/>
    </xf>
    <xf numFmtId="0" fontId="9" fillId="2" borderId="1" xfId="2" applyFont="1" applyFill="1" applyAlignment="1" applyProtection="1">
      <alignment vertical="center"/>
      <protection locked="0"/>
    </xf>
    <xf numFmtId="0" fontId="32" fillId="2" borderId="1" xfId="3" applyFill="1"/>
    <xf numFmtId="0" fontId="33" fillId="0" borderId="1" xfId="2"/>
    <xf numFmtId="0" fontId="33" fillId="0" borderId="1" xfId="2" applyProtection="1">
      <protection locked="0"/>
    </xf>
    <xf numFmtId="0" fontId="0" fillId="0" borderId="1" xfId="2" applyFont="1" applyAlignment="1">
      <alignment horizontal="left" vertical="center"/>
    </xf>
    <xf numFmtId="0" fontId="33" fillId="0" borderId="2" xfId="2" applyBorder="1"/>
    <xf numFmtId="0" fontId="33" fillId="0" borderId="3" xfId="2" applyBorder="1"/>
    <xf numFmtId="0" fontId="33" fillId="0" borderId="3" xfId="2" applyBorder="1" applyProtection="1">
      <protection locked="0"/>
    </xf>
    <xf numFmtId="0" fontId="33" fillId="0" borderId="4" xfId="2" applyBorder="1"/>
    <xf numFmtId="0" fontId="33" fillId="0" borderId="5" xfId="2" applyBorder="1"/>
    <xf numFmtId="0" fontId="33" fillId="0" borderId="1" xfId="2" applyBorder="1"/>
    <xf numFmtId="0" fontId="13" fillId="0" borderId="1" xfId="2" applyFont="1" applyBorder="1" applyAlignment="1">
      <alignment horizontal="left" vertical="center"/>
    </xf>
    <xf numFmtId="0" fontId="33" fillId="0" borderId="1" xfId="2" applyBorder="1" applyProtection="1">
      <protection locked="0"/>
    </xf>
    <xf numFmtId="0" fontId="33" fillId="0" borderId="6" xfId="2" applyBorder="1"/>
    <xf numFmtId="0" fontId="12" fillId="0" borderId="1" xfId="2" applyFont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0" fontId="0" fillId="0" borderId="1" xfId="2" applyFont="1" applyAlignment="1">
      <alignment vertical="center"/>
    </xf>
    <xf numFmtId="0" fontId="0" fillId="0" borderId="5" xfId="2" applyFont="1" applyBorder="1" applyAlignment="1">
      <alignment vertical="center"/>
    </xf>
    <xf numFmtId="0" fontId="0" fillId="0" borderId="1" xfId="2" applyFont="1" applyBorder="1" applyAlignment="1">
      <alignment vertical="center"/>
    </xf>
    <xf numFmtId="0" fontId="0" fillId="0" borderId="1" xfId="2" applyFont="1" applyBorder="1" applyAlignment="1" applyProtection="1">
      <alignment vertical="center"/>
      <protection locked="0"/>
    </xf>
    <xf numFmtId="0" fontId="0" fillId="0" borderId="6" xfId="2" applyFont="1" applyBorder="1" applyAlignment="1">
      <alignment vertical="center"/>
    </xf>
    <xf numFmtId="0" fontId="2" fillId="0" borderId="1" xfId="2" applyFont="1" applyBorder="1" applyAlignment="1">
      <alignment horizontal="left" vertical="center"/>
    </xf>
    <xf numFmtId="0" fontId="14" fillId="0" borderId="1" xfId="2" applyFont="1" applyBorder="1" applyAlignment="1" applyProtection="1">
      <alignment horizontal="left" vertical="center"/>
      <protection locked="0"/>
    </xf>
    <xf numFmtId="165" fontId="2" fillId="0" borderId="1" xfId="2" applyNumberFormat="1" applyFont="1" applyBorder="1" applyAlignment="1">
      <alignment horizontal="left" vertical="center"/>
    </xf>
    <xf numFmtId="0" fontId="0" fillId="0" borderId="5" xfId="2" applyFont="1" applyBorder="1" applyAlignment="1">
      <alignment vertical="center" wrapText="1"/>
    </xf>
    <xf numFmtId="0" fontId="0" fillId="0" borderId="1" xfId="2" applyFont="1" applyBorder="1" applyAlignment="1">
      <alignment vertical="center" wrapText="1"/>
    </xf>
    <xf numFmtId="0" fontId="0" fillId="0" borderId="1" xfId="2" applyFont="1" applyBorder="1" applyAlignment="1" applyProtection="1">
      <alignment vertical="center" wrapText="1"/>
      <protection locked="0"/>
    </xf>
    <xf numFmtId="0" fontId="0" fillId="0" borderId="6" xfId="2" applyFont="1" applyBorder="1" applyAlignment="1">
      <alignment vertical="center" wrapText="1"/>
    </xf>
    <xf numFmtId="0" fontId="0" fillId="0" borderId="1" xfId="2" applyFont="1" applyAlignment="1">
      <alignment vertical="center" wrapText="1"/>
    </xf>
    <xf numFmtId="0" fontId="0" fillId="0" borderId="16" xfId="2" applyFont="1" applyBorder="1" applyAlignment="1">
      <alignment vertical="center"/>
    </xf>
    <xf numFmtId="0" fontId="0" fillId="0" borderId="16" xfId="2" applyFont="1" applyBorder="1" applyAlignment="1" applyProtection="1">
      <alignment vertical="center"/>
      <protection locked="0"/>
    </xf>
    <xf numFmtId="0" fontId="0" fillId="0" borderId="26" xfId="2" applyFont="1" applyBorder="1" applyAlignment="1">
      <alignment vertical="center"/>
    </xf>
    <xf numFmtId="0" fontId="15" fillId="0" borderId="1" xfId="2" applyFont="1" applyBorder="1" applyAlignment="1">
      <alignment horizontal="left" vertical="center"/>
    </xf>
    <xf numFmtId="4" fontId="19" fillId="0" borderId="1" xfId="2" applyNumberFormat="1" applyFont="1" applyBorder="1" applyAlignment="1">
      <alignment vertical="center"/>
    </xf>
    <xf numFmtId="0" fontId="1" fillId="0" borderId="1" xfId="2" applyFont="1" applyBorder="1" applyAlignment="1">
      <alignment horizontal="right" vertical="center"/>
    </xf>
    <xf numFmtId="0" fontId="1" fillId="0" borderId="1" xfId="2" applyFont="1" applyBorder="1" applyAlignment="1" applyProtection="1">
      <alignment horizontal="right" vertical="center"/>
      <protection locked="0"/>
    </xf>
    <xf numFmtId="0" fontId="1" fillId="0" borderId="1" xfId="2" applyFont="1" applyBorder="1" applyAlignment="1">
      <alignment horizontal="left" vertical="center"/>
    </xf>
    <xf numFmtId="4" fontId="1" fillId="0" borderId="1" xfId="2" applyNumberFormat="1" applyFont="1" applyBorder="1" applyAlignment="1">
      <alignment vertical="center"/>
    </xf>
    <xf numFmtId="164" fontId="1" fillId="0" borderId="1" xfId="2" applyNumberFormat="1" applyFont="1" applyBorder="1" applyAlignment="1" applyProtection="1">
      <alignment horizontal="right" vertical="center"/>
      <protection locked="0"/>
    </xf>
    <xf numFmtId="0" fontId="0" fillId="5" borderId="1" xfId="2" applyFont="1" applyFill="1" applyBorder="1" applyAlignment="1">
      <alignment vertical="center"/>
    </xf>
    <xf numFmtId="0" fontId="3" fillId="5" borderId="9" xfId="2" applyFont="1" applyFill="1" applyBorder="1" applyAlignment="1">
      <alignment horizontal="left" vertical="center"/>
    </xf>
    <xf numFmtId="0" fontId="0" fillId="5" borderId="10" xfId="2" applyFont="1" applyFill="1" applyBorder="1" applyAlignment="1">
      <alignment vertical="center"/>
    </xf>
    <xf numFmtId="0" fontId="3" fillId="5" borderId="10" xfId="2" applyFont="1" applyFill="1" applyBorder="1" applyAlignment="1">
      <alignment horizontal="right" vertical="center"/>
    </xf>
    <xf numFmtId="0" fontId="3" fillId="5" borderId="10" xfId="2" applyFont="1" applyFill="1" applyBorder="1" applyAlignment="1">
      <alignment horizontal="center" vertical="center"/>
    </xf>
    <xf numFmtId="0" fontId="0" fillId="5" borderId="10" xfId="2" applyFont="1" applyFill="1" applyBorder="1" applyAlignment="1" applyProtection="1">
      <alignment vertical="center"/>
      <protection locked="0"/>
    </xf>
    <xf numFmtId="4" fontId="3" fillId="5" borderId="10" xfId="2" applyNumberFormat="1" applyFont="1" applyFill="1" applyBorder="1" applyAlignment="1">
      <alignment vertical="center"/>
    </xf>
    <xf numFmtId="0" fontId="0" fillId="5" borderId="27" xfId="2" applyFont="1" applyFill="1" applyBorder="1" applyAlignment="1">
      <alignment vertical="center"/>
    </xf>
    <xf numFmtId="0" fontId="0" fillId="0" borderId="12" xfId="2" applyFont="1" applyBorder="1" applyAlignment="1">
      <alignment vertical="center"/>
    </xf>
    <xf numFmtId="0" fontId="0" fillId="0" borderId="13" xfId="2" applyFont="1" applyBorder="1" applyAlignment="1">
      <alignment vertical="center"/>
    </xf>
    <xf numFmtId="0" fontId="0" fillId="0" borderId="13" xfId="2" applyFont="1" applyBorder="1" applyAlignment="1" applyProtection="1">
      <alignment vertical="center"/>
      <protection locked="0"/>
    </xf>
    <xf numFmtId="0" fontId="0" fillId="0" borderId="14" xfId="2" applyFont="1" applyBorder="1" applyAlignment="1">
      <alignment vertical="center"/>
    </xf>
    <xf numFmtId="0" fontId="0" fillId="0" borderId="2" xfId="2" applyFont="1" applyBorder="1" applyAlignment="1">
      <alignment vertical="center"/>
    </xf>
    <xf numFmtId="0" fontId="0" fillId="0" borderId="3" xfId="2" applyFont="1" applyBorder="1" applyAlignment="1">
      <alignment vertical="center"/>
    </xf>
    <xf numFmtId="0" fontId="0" fillId="0" borderId="3" xfId="2" applyFont="1" applyBorder="1" applyAlignment="1" applyProtection="1">
      <alignment vertical="center"/>
      <protection locked="0"/>
    </xf>
    <xf numFmtId="0" fontId="0" fillId="0" borderId="4" xfId="2" applyFont="1" applyBorder="1" applyAlignment="1">
      <alignment vertical="center"/>
    </xf>
    <xf numFmtId="0" fontId="2" fillId="5" borderId="1" xfId="2" applyFont="1" applyFill="1" applyBorder="1" applyAlignment="1">
      <alignment horizontal="left" vertical="center"/>
    </xf>
    <xf numFmtId="0" fontId="0" fillId="5" borderId="1" xfId="2" applyFont="1" applyFill="1" applyBorder="1" applyAlignment="1" applyProtection="1">
      <alignment vertical="center"/>
      <protection locked="0"/>
    </xf>
    <xf numFmtId="0" fontId="2" fillId="5" borderId="1" xfId="2" applyFont="1" applyFill="1" applyBorder="1" applyAlignment="1">
      <alignment horizontal="right" vertical="center"/>
    </xf>
    <xf numFmtId="0" fontId="0" fillId="5" borderId="6" xfId="2" applyFont="1" applyFill="1" applyBorder="1" applyAlignment="1">
      <alignment vertical="center"/>
    </xf>
    <xf numFmtId="0" fontId="27" fillId="0" borderId="1" xfId="2" applyFont="1" applyBorder="1" applyAlignment="1">
      <alignment horizontal="left" vertical="center"/>
    </xf>
    <xf numFmtId="0" fontId="5" fillId="0" borderId="5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24" xfId="2" applyFont="1" applyBorder="1" applyAlignment="1">
      <alignment horizontal="left" vertical="center"/>
    </xf>
    <xf numFmtId="0" fontId="5" fillId="0" borderId="24" xfId="2" applyFont="1" applyBorder="1" applyAlignment="1">
      <alignment vertical="center"/>
    </xf>
    <xf numFmtId="0" fontId="5" fillId="0" borderId="24" xfId="2" applyFont="1" applyBorder="1" applyAlignment="1" applyProtection="1">
      <alignment vertical="center"/>
      <protection locked="0"/>
    </xf>
    <xf numFmtId="4" fontId="5" fillId="0" borderId="24" xfId="2" applyNumberFormat="1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1" xfId="2" applyFont="1" applyAlignment="1">
      <alignment vertical="center"/>
    </xf>
    <xf numFmtId="0" fontId="6" fillId="0" borderId="5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24" xfId="2" applyFont="1" applyBorder="1" applyAlignment="1">
      <alignment horizontal="left" vertical="center"/>
    </xf>
    <xf numFmtId="0" fontId="6" fillId="0" borderId="24" xfId="2" applyFont="1" applyBorder="1" applyAlignment="1">
      <alignment vertical="center"/>
    </xf>
    <xf numFmtId="0" fontId="6" fillId="0" borderId="24" xfId="2" applyFont="1" applyBorder="1" applyAlignment="1" applyProtection="1">
      <alignment vertical="center"/>
      <protection locked="0"/>
    </xf>
    <xf numFmtId="4" fontId="6" fillId="0" borderId="24" xfId="2" applyNumberFormat="1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1" xfId="2" applyFont="1" applyAlignment="1">
      <alignment vertical="center"/>
    </xf>
    <xf numFmtId="0" fontId="13" fillId="0" borderId="1" xfId="2" applyFont="1" applyAlignment="1">
      <alignment horizontal="left" vertical="center"/>
    </xf>
    <xf numFmtId="0" fontId="14" fillId="0" borderId="1" xfId="2" applyFont="1" applyAlignment="1">
      <alignment horizontal="left" vertical="center"/>
    </xf>
    <xf numFmtId="0" fontId="2" fillId="0" borderId="1" xfId="2" applyFont="1" applyAlignment="1">
      <alignment horizontal="left" vertical="center"/>
    </xf>
    <xf numFmtId="0" fontId="14" fillId="0" borderId="1" xfId="2" applyFont="1" applyAlignment="1" applyProtection="1">
      <alignment horizontal="left" vertical="center"/>
      <protection locked="0"/>
    </xf>
    <xf numFmtId="165" fontId="2" fillId="0" borderId="1" xfId="2" applyNumberFormat="1" applyFont="1" applyAlignment="1">
      <alignment horizontal="left" vertical="center"/>
    </xf>
    <xf numFmtId="0" fontId="0" fillId="0" borderId="5" xfId="2" applyFont="1" applyBorder="1" applyAlignment="1">
      <alignment horizontal="center" vertical="center" wrapText="1"/>
    </xf>
    <xf numFmtId="0" fontId="2" fillId="5" borderId="20" xfId="2" applyFont="1" applyFill="1" applyBorder="1" applyAlignment="1">
      <alignment horizontal="center" vertical="center" wrapText="1"/>
    </xf>
    <xf numFmtId="0" fontId="2" fillId="5" borderId="21" xfId="2" applyFont="1" applyFill="1" applyBorder="1" applyAlignment="1">
      <alignment horizontal="center" vertical="center" wrapText="1"/>
    </xf>
    <xf numFmtId="0" fontId="2" fillId="5" borderId="21" xfId="2" applyFont="1" applyFill="1" applyBorder="1" applyAlignment="1" applyProtection="1">
      <alignment horizontal="center" vertical="center" wrapText="1"/>
      <protection locked="0"/>
    </xf>
    <xf numFmtId="0" fontId="2" fillId="5" borderId="22" xfId="2" applyFont="1" applyFill="1" applyBorder="1" applyAlignment="1">
      <alignment horizontal="center" vertical="center" wrapText="1"/>
    </xf>
    <xf numFmtId="0" fontId="14" fillId="0" borderId="20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0" fillId="0" borderId="1" xfId="2" applyFont="1" applyAlignment="1">
      <alignment horizontal="center" vertical="center" wrapText="1"/>
    </xf>
    <xf numFmtId="0" fontId="19" fillId="0" borderId="1" xfId="2" applyFont="1" applyAlignment="1">
      <alignment horizontal="left" vertical="center"/>
    </xf>
    <xf numFmtId="4" fontId="19" fillId="0" borderId="1" xfId="2" applyNumberFormat="1" applyFont="1" applyAlignment="1"/>
    <xf numFmtId="0" fontId="0" fillId="0" borderId="15" xfId="2" applyFont="1" applyBorder="1" applyAlignment="1">
      <alignment vertical="center"/>
    </xf>
    <xf numFmtId="166" fontId="28" fillId="0" borderId="16" xfId="2" applyNumberFormat="1" applyFont="1" applyBorder="1" applyAlignment="1"/>
    <xf numFmtId="166" fontId="28" fillId="0" borderId="17" xfId="2" applyNumberFormat="1" applyFont="1" applyBorder="1" applyAlignment="1"/>
    <xf numFmtId="4" fontId="29" fillId="0" borderId="1" xfId="2" applyNumberFormat="1" applyFont="1" applyAlignment="1">
      <alignment vertical="center"/>
    </xf>
    <xf numFmtId="0" fontId="7" fillId="0" borderId="5" xfId="2" applyFont="1" applyBorder="1" applyAlignment="1"/>
    <xf numFmtId="0" fontId="7" fillId="0" borderId="1" xfId="2" applyFont="1" applyAlignment="1"/>
    <xf numFmtId="0" fontId="7" fillId="0" borderId="1" xfId="2" applyFont="1" applyAlignment="1">
      <alignment horizontal="left"/>
    </xf>
    <xf numFmtId="0" fontId="5" fillId="0" borderId="1" xfId="2" applyFont="1" applyAlignment="1">
      <alignment horizontal="left"/>
    </xf>
    <xf numFmtId="0" fontId="7" fillId="0" borderId="1" xfId="2" applyFont="1" applyAlignment="1" applyProtection="1">
      <protection locked="0"/>
    </xf>
    <xf numFmtId="4" fontId="5" fillId="0" borderId="1" xfId="2" applyNumberFormat="1" applyFont="1" applyAlignment="1"/>
    <xf numFmtId="0" fontId="7" fillId="0" borderId="18" xfId="2" applyFont="1" applyBorder="1" applyAlignment="1"/>
    <xf numFmtId="0" fontId="7" fillId="0" borderId="1" xfId="2" applyFont="1" applyBorder="1" applyAlignment="1"/>
    <xf numFmtId="166" fontId="7" fillId="0" borderId="1" xfId="2" applyNumberFormat="1" applyFont="1" applyBorder="1" applyAlignment="1"/>
    <xf numFmtId="166" fontId="7" fillId="0" borderId="19" xfId="2" applyNumberFormat="1" applyFont="1" applyBorder="1" applyAlignment="1"/>
    <xf numFmtId="0" fontId="7" fillId="0" borderId="1" xfId="2" applyFont="1" applyAlignment="1">
      <alignment horizontal="center"/>
    </xf>
    <xf numFmtId="4" fontId="7" fillId="0" borderId="1" xfId="2" applyNumberFormat="1" applyFont="1" applyAlignment="1">
      <alignment vertical="center"/>
    </xf>
    <xf numFmtId="0" fontId="6" fillId="0" borderId="1" xfId="2" applyFont="1" applyAlignment="1">
      <alignment horizontal="left"/>
    </xf>
    <xf numFmtId="4" fontId="6" fillId="0" borderId="1" xfId="2" applyNumberFormat="1" applyFont="1" applyAlignment="1"/>
    <xf numFmtId="0" fontId="0" fillId="0" borderId="5" xfId="2" applyFont="1" applyBorder="1" applyAlignment="1" applyProtection="1">
      <alignment vertical="center"/>
      <protection locked="0"/>
    </xf>
    <xf numFmtId="0" fontId="0" fillId="0" borderId="28" xfId="2" applyFont="1" applyBorder="1" applyAlignment="1" applyProtection="1">
      <alignment horizontal="center" vertical="center"/>
      <protection locked="0"/>
    </xf>
    <xf numFmtId="49" fontId="0" fillId="0" borderId="28" xfId="2" applyNumberFormat="1" applyFont="1" applyBorder="1" applyAlignment="1" applyProtection="1">
      <alignment horizontal="left" vertical="center" wrapText="1"/>
      <protection locked="0"/>
    </xf>
    <xf numFmtId="0" fontId="0" fillId="0" borderId="28" xfId="2" applyFont="1" applyBorder="1" applyAlignment="1" applyProtection="1">
      <alignment horizontal="left" vertical="center" wrapText="1"/>
      <protection locked="0"/>
    </xf>
    <xf numFmtId="0" fontId="0" fillId="0" borderId="28" xfId="2" applyFont="1" applyBorder="1" applyAlignment="1" applyProtection="1">
      <alignment horizontal="center" vertical="center" wrapText="1"/>
      <protection locked="0"/>
    </xf>
    <xf numFmtId="167" fontId="0" fillId="6" borderId="28" xfId="2" applyNumberFormat="1" applyFont="1" applyFill="1" applyBorder="1" applyAlignment="1" applyProtection="1">
      <alignment vertical="center"/>
      <protection locked="0"/>
    </xf>
    <xf numFmtId="4" fontId="0" fillId="6" borderId="28" xfId="2" applyNumberFormat="1" applyFont="1" applyFill="1" applyBorder="1" applyAlignment="1" applyProtection="1">
      <alignment vertical="center"/>
      <protection locked="0"/>
    </xf>
    <xf numFmtId="4" fontId="0" fillId="0" borderId="28" xfId="2" applyNumberFormat="1" applyFont="1" applyBorder="1" applyAlignment="1" applyProtection="1">
      <alignment vertical="center"/>
      <protection locked="0"/>
    </xf>
    <xf numFmtId="0" fontId="1" fillId="6" borderId="28" xfId="2" applyFont="1" applyFill="1" applyBorder="1" applyAlignment="1" applyProtection="1">
      <alignment horizontal="left" vertical="center"/>
      <protection locked="0"/>
    </xf>
    <xf numFmtId="0" fontId="1" fillId="0" borderId="1" xfId="2" applyFont="1" applyBorder="1" applyAlignment="1">
      <alignment horizontal="center" vertical="center"/>
    </xf>
    <xf numFmtId="166" fontId="1" fillId="0" borderId="1" xfId="2" applyNumberFormat="1" applyFont="1" applyBorder="1" applyAlignment="1">
      <alignment vertical="center"/>
    </xf>
    <xf numFmtId="166" fontId="1" fillId="0" borderId="19" xfId="2" applyNumberFormat="1" applyFont="1" applyBorder="1" applyAlignment="1">
      <alignment vertical="center"/>
    </xf>
    <xf numFmtId="4" fontId="0" fillId="0" borderId="1" xfId="2" applyNumberFormat="1" applyFont="1" applyAlignment="1">
      <alignment vertical="center"/>
    </xf>
    <xf numFmtId="167" fontId="0" fillId="0" borderId="28" xfId="2" applyNumberFormat="1" applyFont="1" applyBorder="1" applyAlignment="1" applyProtection="1">
      <alignment vertical="center"/>
      <protection locked="0"/>
    </xf>
    <xf numFmtId="0" fontId="34" fillId="0" borderId="5" xfId="2" applyFont="1" applyBorder="1" applyAlignment="1">
      <alignment vertical="center"/>
    </xf>
    <xf numFmtId="0" fontId="34" fillId="0" borderId="1" xfId="2" applyFont="1" applyAlignment="1">
      <alignment vertical="center"/>
    </xf>
    <xf numFmtId="0" fontId="30" fillId="0" borderId="1" xfId="2" applyFont="1" applyAlignment="1">
      <alignment horizontal="left" vertical="center"/>
    </xf>
    <xf numFmtId="0" fontId="34" fillId="0" borderId="1" xfId="2" applyFont="1" applyAlignment="1">
      <alignment horizontal="left" vertical="center"/>
    </xf>
    <xf numFmtId="0" fontId="34" fillId="0" borderId="1" xfId="2" applyFont="1" applyAlignment="1">
      <alignment horizontal="left" vertical="center" wrapText="1"/>
    </xf>
    <xf numFmtId="167" fontId="34" fillId="0" borderId="1" xfId="2" applyNumberFormat="1" applyFont="1" applyAlignment="1">
      <alignment vertical="center"/>
    </xf>
    <xf numFmtId="0" fontId="34" fillId="0" borderId="1" xfId="2" applyFont="1" applyAlignment="1" applyProtection="1">
      <alignment vertical="center"/>
      <protection locked="0"/>
    </xf>
    <xf numFmtId="0" fontId="34" fillId="0" borderId="18" xfId="2" applyFont="1" applyBorder="1" applyAlignment="1">
      <alignment vertical="center"/>
    </xf>
    <xf numFmtId="0" fontId="34" fillId="0" borderId="1" xfId="2" applyFont="1" applyBorder="1" applyAlignment="1">
      <alignment vertical="center"/>
    </xf>
    <xf numFmtId="0" fontId="34" fillId="0" borderId="19" xfId="2" applyFont="1" applyBorder="1" applyAlignment="1">
      <alignment vertical="center"/>
    </xf>
    <xf numFmtId="0" fontId="35" fillId="0" borderId="28" xfId="2" applyFont="1" applyBorder="1" applyAlignment="1" applyProtection="1">
      <alignment horizontal="center" vertical="center"/>
      <protection locked="0"/>
    </xf>
    <xf numFmtId="49" fontId="35" fillId="0" borderId="28" xfId="2" applyNumberFormat="1" applyFont="1" applyBorder="1" applyAlignment="1" applyProtection="1">
      <alignment horizontal="left" vertical="center" wrapText="1"/>
      <protection locked="0"/>
    </xf>
    <xf numFmtId="0" fontId="35" fillId="0" borderId="28" xfId="2" applyFont="1" applyBorder="1" applyAlignment="1" applyProtection="1">
      <alignment horizontal="left" vertical="center" wrapText="1"/>
      <protection locked="0"/>
    </xf>
    <xf numFmtId="0" fontId="35" fillId="0" borderId="28" xfId="2" applyFont="1" applyBorder="1" applyAlignment="1" applyProtection="1">
      <alignment horizontal="center" vertical="center" wrapText="1"/>
      <protection locked="0"/>
    </xf>
    <xf numFmtId="167" fontId="35" fillId="0" borderId="28" xfId="2" applyNumberFormat="1" applyFont="1" applyBorder="1" applyAlignment="1" applyProtection="1">
      <alignment vertical="center"/>
      <protection locked="0"/>
    </xf>
    <xf numFmtId="4" fontId="35" fillId="6" borderId="28" xfId="2" applyNumberFormat="1" applyFont="1" applyFill="1" applyBorder="1" applyAlignment="1" applyProtection="1">
      <alignment vertical="center"/>
      <protection locked="0"/>
    </xf>
    <xf numFmtId="4" fontId="35" fillId="0" borderId="28" xfId="2" applyNumberFormat="1" applyFont="1" applyBorder="1" applyAlignment="1" applyProtection="1">
      <alignment vertical="center"/>
      <protection locked="0"/>
    </xf>
    <xf numFmtId="0" fontId="35" fillId="0" borderId="5" xfId="2" applyFont="1" applyBorder="1" applyAlignment="1">
      <alignment vertical="center"/>
    </xf>
    <xf numFmtId="0" fontId="35" fillId="6" borderId="28" xfId="2" applyFont="1" applyFill="1" applyBorder="1" applyAlignment="1" applyProtection="1">
      <alignment horizontal="left" vertical="center"/>
      <protection locked="0"/>
    </xf>
    <xf numFmtId="0" fontId="35" fillId="0" borderId="1" xfId="2" applyFont="1" applyBorder="1" applyAlignment="1">
      <alignment horizontal="center" vertical="center"/>
    </xf>
    <xf numFmtId="0" fontId="36" fillId="0" borderId="5" xfId="2" applyFont="1" applyBorder="1" applyAlignment="1">
      <alignment vertical="center"/>
    </xf>
    <xf numFmtId="0" fontId="36" fillId="0" borderId="1" xfId="2" applyFont="1" applyAlignment="1">
      <alignment vertical="center"/>
    </xf>
    <xf numFmtId="0" fontId="36" fillId="0" borderId="1" xfId="2" applyFont="1" applyAlignment="1">
      <alignment horizontal="left" vertical="center"/>
    </xf>
    <xf numFmtId="0" fontId="36" fillId="0" borderId="1" xfId="2" applyFont="1" applyAlignment="1">
      <alignment horizontal="left" vertical="center" wrapText="1"/>
    </xf>
    <xf numFmtId="167" fontId="36" fillId="0" borderId="1" xfId="2" applyNumberFormat="1" applyFont="1" applyAlignment="1">
      <alignment vertical="center"/>
    </xf>
    <xf numFmtId="0" fontId="36" fillId="0" borderId="1" xfId="2" applyFont="1" applyAlignment="1" applyProtection="1">
      <alignment vertical="center"/>
      <protection locked="0"/>
    </xf>
    <xf numFmtId="0" fontId="36" fillId="0" borderId="18" xfId="2" applyFont="1" applyBorder="1" applyAlignment="1">
      <alignment vertical="center"/>
    </xf>
    <xf numFmtId="0" fontId="36" fillId="0" borderId="1" xfId="2" applyFont="1" applyBorder="1" applyAlignment="1">
      <alignment vertical="center"/>
    </xf>
    <xf numFmtId="0" fontId="36" fillId="0" borderId="19" xfId="2" applyFont="1" applyBorder="1" applyAlignment="1">
      <alignment vertical="center"/>
    </xf>
    <xf numFmtId="0" fontId="34" fillId="0" borderId="23" xfId="2" applyFont="1" applyBorder="1" applyAlignment="1">
      <alignment vertical="center"/>
    </xf>
    <xf numFmtId="0" fontId="34" fillId="0" borderId="24" xfId="2" applyFont="1" applyBorder="1" applyAlignment="1">
      <alignment vertical="center"/>
    </xf>
    <xf numFmtId="0" fontId="34" fillId="0" borderId="25" xfId="2" applyFont="1" applyBorder="1" applyAlignment="1">
      <alignment vertical="center"/>
    </xf>
    <xf numFmtId="0" fontId="32" fillId="0" borderId="0" xfId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7" fillId="0" borderId="0" xfId="0" applyFont="1" applyAlignment="1">
      <alignment vertical="center" wrapText="1"/>
    </xf>
    <xf numFmtId="0" fontId="39" fillId="0" borderId="0" xfId="0" applyFont="1" applyAlignment="1">
      <alignment horizontal="left"/>
    </xf>
    <xf numFmtId="0" fontId="41" fillId="0" borderId="28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5" fillId="0" borderId="8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4" fontId="16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vertical="center"/>
    </xf>
    <xf numFmtId="4" fontId="3" fillId="4" borderId="10" xfId="0" applyNumberFormat="1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6" fillId="2" borderId="0" xfId="1" applyFont="1" applyFill="1" applyAlignment="1" applyProtection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12" fillId="3" borderId="1" xfId="2" applyFont="1" applyFill="1" applyAlignment="1">
      <alignment horizontal="center" vertical="center"/>
    </xf>
    <xf numFmtId="0" fontId="33" fillId="0" borderId="1" xfId="2"/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/>
    </xf>
    <xf numFmtId="0" fontId="3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vertical="center"/>
    </xf>
    <xf numFmtId="0" fontId="2" fillId="0" borderId="1" xfId="2" applyFont="1" applyBorder="1" applyAlignment="1">
      <alignment horizontal="left" vertical="center" wrapText="1"/>
    </xf>
    <xf numFmtId="0" fontId="0" fillId="0" borderId="1" xfId="2" applyFont="1" applyBorder="1" applyAlignment="1">
      <alignment horizontal="left" vertical="center"/>
    </xf>
    <xf numFmtId="0" fontId="14" fillId="0" borderId="1" xfId="2" applyFont="1" applyAlignment="1">
      <alignment horizontal="left" vertical="center" wrapText="1"/>
    </xf>
    <xf numFmtId="0" fontId="14" fillId="0" borderId="1" xfId="2" applyFont="1" applyAlignment="1">
      <alignment horizontal="left" vertical="center"/>
    </xf>
    <xf numFmtId="0" fontId="3" fillId="0" borderId="1" xfId="2" applyFont="1" applyAlignment="1">
      <alignment horizontal="left" vertical="center" wrapText="1"/>
    </xf>
    <xf numFmtId="0" fontId="0" fillId="0" borderId="1" xfId="2" applyFont="1" applyAlignment="1">
      <alignment vertical="center"/>
    </xf>
    <xf numFmtId="0" fontId="26" fillId="2" borderId="1" xfId="3" applyFont="1" applyFill="1" applyAlignment="1">
      <alignment vertical="center"/>
    </xf>
  </cellXfs>
  <cellStyles count="4">
    <cellStyle name="Hypertextový odkaz" xfId="1" builtinId="8"/>
    <cellStyle name="Hypertextový odkaz 2" xfId="3"/>
    <cellStyle name="Normální" xfId="0" builtinId="0" customBuiltin="1"/>
    <cellStyle name="Normální 2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4"/>
  <sheetViews>
    <sheetView showGridLines="0" tabSelected="1" zoomScale="85" zoomScaleNormal="85" workbookViewId="0">
      <pane ySplit="1" topLeftCell="A2" activePane="bottomLeft" state="frozen"/>
      <selection pane="bottomLeft" activeCell="BE35" sqref="BE35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5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7" t="s">
        <v>4</v>
      </c>
      <c r="BB1" s="17" t="s">
        <v>5</v>
      </c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T1" s="18" t="s">
        <v>6</v>
      </c>
      <c r="BU1" s="18" t="s">
        <v>6</v>
      </c>
      <c r="BV1" s="18" t="s">
        <v>7</v>
      </c>
    </row>
    <row r="2" spans="1:74" ht="36.950000000000003" customHeight="1">
      <c r="AR2" s="346" t="s">
        <v>8</v>
      </c>
      <c r="AS2" s="347"/>
      <c r="AT2" s="347"/>
      <c r="AU2" s="347"/>
      <c r="AV2" s="347"/>
      <c r="AW2" s="347"/>
      <c r="AX2" s="347"/>
      <c r="AY2" s="347"/>
      <c r="AZ2" s="347"/>
      <c r="BA2" s="347"/>
      <c r="BB2" s="347"/>
      <c r="BC2" s="347"/>
      <c r="BD2" s="347"/>
      <c r="BE2" s="347"/>
      <c r="BS2" s="19" t="s">
        <v>9</v>
      </c>
      <c r="BT2" s="19" t="s">
        <v>10</v>
      </c>
    </row>
    <row r="3" spans="1:74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2"/>
      <c r="BS3" s="19" t="s">
        <v>9</v>
      </c>
      <c r="BT3" s="19" t="s">
        <v>11</v>
      </c>
    </row>
    <row r="4" spans="1:74" ht="36.950000000000003" customHeight="1">
      <c r="B4" s="23"/>
      <c r="C4" s="24"/>
      <c r="D4" s="25" t="s">
        <v>12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6"/>
      <c r="AS4" s="27" t="s">
        <v>13</v>
      </c>
      <c r="BS4" s="19" t="s">
        <v>14</v>
      </c>
    </row>
    <row r="5" spans="1:74" ht="14.45" customHeight="1">
      <c r="B5" s="23"/>
      <c r="C5" s="24"/>
      <c r="D5" s="28" t="s">
        <v>15</v>
      </c>
      <c r="E5" s="24"/>
      <c r="F5" s="24"/>
      <c r="G5" s="24"/>
      <c r="H5" s="24"/>
      <c r="I5" s="24"/>
      <c r="J5" s="24"/>
      <c r="K5" s="343" t="s">
        <v>16</v>
      </c>
      <c r="L5" s="344"/>
      <c r="M5" s="344"/>
      <c r="N5" s="344"/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24"/>
      <c r="AQ5" s="26"/>
      <c r="BS5" s="19" t="s">
        <v>9</v>
      </c>
    </row>
    <row r="6" spans="1:74" ht="36.950000000000003" customHeight="1">
      <c r="B6" s="23"/>
      <c r="C6" s="24"/>
      <c r="D6" s="30" t="s">
        <v>17</v>
      </c>
      <c r="E6" s="24"/>
      <c r="F6" s="24"/>
      <c r="G6" s="24"/>
      <c r="H6" s="24"/>
      <c r="I6" s="24"/>
      <c r="J6" s="24"/>
      <c r="K6" s="345" t="s">
        <v>18</v>
      </c>
      <c r="L6" s="344"/>
      <c r="M6" s="344"/>
      <c r="N6" s="344"/>
      <c r="O6" s="344"/>
      <c r="P6" s="344"/>
      <c r="Q6" s="344"/>
      <c r="R6" s="344"/>
      <c r="S6" s="344"/>
      <c r="T6" s="344"/>
      <c r="U6" s="344"/>
      <c r="V6" s="344"/>
      <c r="W6" s="344"/>
      <c r="X6" s="344"/>
      <c r="Y6" s="344"/>
      <c r="Z6" s="344"/>
      <c r="AA6" s="344"/>
      <c r="AB6" s="344"/>
      <c r="AC6" s="344"/>
      <c r="AD6" s="344"/>
      <c r="AE6" s="344"/>
      <c r="AF6" s="344"/>
      <c r="AG6" s="344"/>
      <c r="AH6" s="344"/>
      <c r="AI6" s="344"/>
      <c r="AJ6" s="344"/>
      <c r="AK6" s="344"/>
      <c r="AL6" s="344"/>
      <c r="AM6" s="344"/>
      <c r="AN6" s="344"/>
      <c r="AO6" s="344"/>
      <c r="AP6" s="24"/>
      <c r="AQ6" s="26"/>
      <c r="BS6" s="19" t="s">
        <v>9</v>
      </c>
    </row>
    <row r="7" spans="1:74" ht="14.45" customHeight="1">
      <c r="B7" s="23"/>
      <c r="C7" s="24"/>
      <c r="D7" s="31" t="s">
        <v>19</v>
      </c>
      <c r="E7" s="24"/>
      <c r="F7" s="24"/>
      <c r="G7" s="24"/>
      <c r="H7" s="24"/>
      <c r="I7" s="24"/>
      <c r="J7" s="24"/>
      <c r="K7" s="29" t="s">
        <v>5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1" t="s">
        <v>20</v>
      </c>
      <c r="AL7" s="24"/>
      <c r="AM7" s="24"/>
      <c r="AN7" s="29" t="s">
        <v>5</v>
      </c>
      <c r="AO7" s="24"/>
      <c r="AP7" s="24"/>
      <c r="AQ7" s="26"/>
      <c r="BS7" s="19" t="s">
        <v>9</v>
      </c>
    </row>
    <row r="8" spans="1:74" ht="14.45" customHeight="1">
      <c r="B8" s="23"/>
      <c r="C8" s="24"/>
      <c r="D8" s="31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1" t="s">
        <v>23</v>
      </c>
      <c r="AL8" s="24"/>
      <c r="AM8" s="24"/>
      <c r="AN8" s="29"/>
      <c r="AO8" s="24"/>
      <c r="AP8" s="24"/>
      <c r="AQ8" s="26"/>
      <c r="BS8" s="19" t="s">
        <v>9</v>
      </c>
    </row>
    <row r="9" spans="1:74" ht="14.45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6"/>
      <c r="BS9" s="19" t="s">
        <v>9</v>
      </c>
    </row>
    <row r="10" spans="1:74" ht="14.45" customHeight="1">
      <c r="B10" s="23"/>
      <c r="C10" s="24"/>
      <c r="D10" s="31" t="s">
        <v>24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1" t="s">
        <v>25</v>
      </c>
      <c r="AL10" s="24"/>
      <c r="AM10" s="24"/>
      <c r="AN10" s="29" t="s">
        <v>5</v>
      </c>
      <c r="AO10" s="24"/>
      <c r="AP10" s="24"/>
      <c r="AQ10" s="26"/>
      <c r="BS10" s="19" t="s">
        <v>9</v>
      </c>
    </row>
    <row r="11" spans="1:74" ht="18.399999999999999" customHeight="1">
      <c r="B11" s="23"/>
      <c r="C11" s="24"/>
      <c r="D11" s="24"/>
      <c r="E11" s="29" t="s">
        <v>26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1" t="s">
        <v>27</v>
      </c>
      <c r="AL11" s="24"/>
      <c r="AM11" s="24"/>
      <c r="AN11" s="29" t="s">
        <v>5</v>
      </c>
      <c r="AO11" s="24"/>
      <c r="AP11" s="24"/>
      <c r="AQ11" s="26"/>
      <c r="BS11" s="19" t="s">
        <v>9</v>
      </c>
    </row>
    <row r="12" spans="1:74" ht="6.95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6"/>
      <c r="BS12" s="19" t="s">
        <v>9</v>
      </c>
    </row>
    <row r="13" spans="1:74" ht="14.45" customHeight="1">
      <c r="B13" s="23"/>
      <c r="C13" s="24"/>
      <c r="D13" s="31" t="s">
        <v>28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1" t="s">
        <v>25</v>
      </c>
      <c r="AL13" s="24"/>
      <c r="AM13" s="24"/>
      <c r="AN13" s="29" t="s">
        <v>5</v>
      </c>
      <c r="AO13" s="24"/>
      <c r="AP13" s="24"/>
      <c r="AQ13" s="26"/>
      <c r="BS13" s="19" t="s">
        <v>9</v>
      </c>
    </row>
    <row r="14" spans="1:74" ht="15">
      <c r="B14" s="23"/>
      <c r="C14" s="24"/>
      <c r="D14" s="24"/>
      <c r="E14" s="29" t="s">
        <v>29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31" t="s">
        <v>27</v>
      </c>
      <c r="AL14" s="24"/>
      <c r="AM14" s="24"/>
      <c r="AN14" s="29" t="s">
        <v>5</v>
      </c>
      <c r="AO14" s="24"/>
      <c r="AP14" s="24"/>
      <c r="AQ14" s="26"/>
      <c r="BS14" s="19" t="s">
        <v>9</v>
      </c>
    </row>
    <row r="15" spans="1:74" ht="6.95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6"/>
      <c r="BS15" s="19" t="s">
        <v>6</v>
      </c>
    </row>
    <row r="16" spans="1:74" ht="14.45" customHeight="1">
      <c r="B16" s="23"/>
      <c r="C16" s="24"/>
      <c r="D16" s="31" t="s">
        <v>30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1" t="s">
        <v>25</v>
      </c>
      <c r="AL16" s="24"/>
      <c r="AM16" s="24"/>
      <c r="AN16" s="29" t="s">
        <v>5</v>
      </c>
      <c r="AO16" s="24"/>
      <c r="AP16" s="24"/>
      <c r="AQ16" s="26"/>
      <c r="BS16" s="19" t="s">
        <v>6</v>
      </c>
    </row>
    <row r="17" spans="2:71" ht="18.399999999999999" customHeight="1">
      <c r="B17" s="23"/>
      <c r="C17" s="24"/>
      <c r="D17" s="24"/>
      <c r="E17" s="29" t="s">
        <v>31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1" t="s">
        <v>27</v>
      </c>
      <c r="AL17" s="24"/>
      <c r="AM17" s="24"/>
      <c r="AN17" s="29" t="s">
        <v>5</v>
      </c>
      <c r="AO17" s="24"/>
      <c r="AP17" s="24"/>
      <c r="AQ17" s="26"/>
      <c r="BS17" s="19" t="s">
        <v>32</v>
      </c>
    </row>
    <row r="18" spans="2:71" ht="6.95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6"/>
      <c r="BS18" s="19" t="s">
        <v>9</v>
      </c>
    </row>
    <row r="19" spans="2:71" ht="14.45" customHeight="1">
      <c r="B19" s="23"/>
      <c r="C19" s="24"/>
      <c r="D19" s="31" t="s">
        <v>33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6"/>
      <c r="BS19" s="19" t="s">
        <v>9</v>
      </c>
    </row>
    <row r="20" spans="2:71" ht="16.5" customHeight="1">
      <c r="B20" s="23"/>
      <c r="C20" s="24"/>
      <c r="D20" s="24"/>
      <c r="E20" s="352" t="s">
        <v>5</v>
      </c>
      <c r="F20" s="352"/>
      <c r="G20" s="352"/>
      <c r="H20" s="352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2"/>
      <c r="W20" s="352"/>
      <c r="X20" s="352"/>
      <c r="Y20" s="352"/>
      <c r="Z20" s="352"/>
      <c r="AA20" s="352"/>
      <c r="AB20" s="352"/>
      <c r="AC20" s="352"/>
      <c r="AD20" s="352"/>
      <c r="AE20" s="352"/>
      <c r="AF20" s="352"/>
      <c r="AG20" s="352"/>
      <c r="AH20" s="352"/>
      <c r="AI20" s="352"/>
      <c r="AJ20" s="352"/>
      <c r="AK20" s="352"/>
      <c r="AL20" s="352"/>
      <c r="AM20" s="352"/>
      <c r="AN20" s="352"/>
      <c r="AO20" s="24"/>
      <c r="AP20" s="24"/>
      <c r="AQ20" s="26"/>
      <c r="BS20" s="19" t="s">
        <v>32</v>
      </c>
    </row>
    <row r="21" spans="2:71" ht="6.95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6"/>
    </row>
    <row r="22" spans="2:71" ht="6.95" customHeight="1">
      <c r="B22" s="23"/>
      <c r="C22" s="24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24"/>
      <c r="AQ22" s="26"/>
    </row>
    <row r="23" spans="2:71" s="1" customFormat="1" ht="25.9" customHeight="1">
      <c r="B23" s="33"/>
      <c r="C23" s="34"/>
      <c r="D23" s="35" t="s">
        <v>34</v>
      </c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53">
        <f>ROUND(AG51,2)</f>
        <v>0</v>
      </c>
      <c r="AL23" s="354"/>
      <c r="AM23" s="354"/>
      <c r="AN23" s="354"/>
      <c r="AO23" s="354"/>
      <c r="AP23" s="34"/>
      <c r="AQ23" s="37"/>
    </row>
    <row r="24" spans="2:71" s="1" customFormat="1" ht="6.95" customHeight="1">
      <c r="B24" s="33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7"/>
    </row>
    <row r="25" spans="2:71" s="1" customForma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55" t="s">
        <v>35</v>
      </c>
      <c r="M25" s="355"/>
      <c r="N25" s="355"/>
      <c r="O25" s="355"/>
      <c r="P25" s="34"/>
      <c r="Q25" s="34"/>
      <c r="R25" s="34"/>
      <c r="S25" s="34"/>
      <c r="T25" s="34"/>
      <c r="U25" s="34"/>
      <c r="V25" s="34"/>
      <c r="W25" s="355" t="s">
        <v>36</v>
      </c>
      <c r="X25" s="355"/>
      <c r="Y25" s="355"/>
      <c r="Z25" s="355"/>
      <c r="AA25" s="355"/>
      <c r="AB25" s="355"/>
      <c r="AC25" s="355"/>
      <c r="AD25" s="355"/>
      <c r="AE25" s="355"/>
      <c r="AF25" s="34"/>
      <c r="AG25" s="34"/>
      <c r="AH25" s="34"/>
      <c r="AI25" s="34"/>
      <c r="AJ25" s="34"/>
      <c r="AK25" s="355" t="s">
        <v>37</v>
      </c>
      <c r="AL25" s="355"/>
      <c r="AM25" s="355"/>
      <c r="AN25" s="355"/>
      <c r="AO25" s="355"/>
      <c r="AP25" s="34"/>
      <c r="AQ25" s="37"/>
    </row>
    <row r="26" spans="2:71" s="2" customFormat="1" ht="14.45" customHeight="1">
      <c r="B26" s="39"/>
      <c r="C26" s="40"/>
      <c r="D26" s="41" t="s">
        <v>38</v>
      </c>
      <c r="E26" s="40"/>
      <c r="F26" s="41" t="s">
        <v>39</v>
      </c>
      <c r="G26" s="40"/>
      <c r="H26" s="40"/>
      <c r="I26" s="40"/>
      <c r="J26" s="40"/>
      <c r="K26" s="40"/>
      <c r="L26" s="358">
        <v>0.21</v>
      </c>
      <c r="M26" s="357"/>
      <c r="N26" s="357"/>
      <c r="O26" s="357"/>
      <c r="P26" s="40"/>
      <c r="Q26" s="40"/>
      <c r="R26" s="40"/>
      <c r="S26" s="40"/>
      <c r="T26" s="40"/>
      <c r="U26" s="40"/>
      <c r="V26" s="40"/>
      <c r="W26" s="356">
        <f>AK23</f>
        <v>0</v>
      </c>
      <c r="X26" s="357"/>
      <c r="Y26" s="357"/>
      <c r="Z26" s="357"/>
      <c r="AA26" s="357"/>
      <c r="AB26" s="357"/>
      <c r="AC26" s="357"/>
      <c r="AD26" s="357"/>
      <c r="AE26" s="357"/>
      <c r="AF26" s="40"/>
      <c r="AG26" s="40"/>
      <c r="AH26" s="40"/>
      <c r="AI26" s="40"/>
      <c r="AJ26" s="40"/>
      <c r="AK26" s="356">
        <f>L26*W26</f>
        <v>0</v>
      </c>
      <c r="AL26" s="357"/>
      <c r="AM26" s="357"/>
      <c r="AN26" s="357"/>
      <c r="AO26" s="357"/>
      <c r="AP26" s="40"/>
      <c r="AQ26" s="42"/>
    </row>
    <row r="27" spans="2:71" s="2" customFormat="1" ht="14.45" customHeight="1">
      <c r="B27" s="39"/>
      <c r="C27" s="40"/>
      <c r="D27" s="40"/>
      <c r="E27" s="40"/>
      <c r="F27" s="41" t="s">
        <v>40</v>
      </c>
      <c r="G27" s="40"/>
      <c r="H27" s="40"/>
      <c r="I27" s="40"/>
      <c r="J27" s="40"/>
      <c r="K27" s="40"/>
      <c r="L27" s="358">
        <v>0.15</v>
      </c>
      <c r="M27" s="357"/>
      <c r="N27" s="357"/>
      <c r="O27" s="357"/>
      <c r="P27" s="40"/>
      <c r="Q27" s="40"/>
      <c r="R27" s="40"/>
      <c r="S27" s="40"/>
      <c r="T27" s="40"/>
      <c r="U27" s="40"/>
      <c r="V27" s="40"/>
      <c r="W27" s="356">
        <f>ROUND(BA51,2)</f>
        <v>0</v>
      </c>
      <c r="X27" s="357"/>
      <c r="Y27" s="357"/>
      <c r="Z27" s="357"/>
      <c r="AA27" s="357"/>
      <c r="AB27" s="357"/>
      <c r="AC27" s="357"/>
      <c r="AD27" s="357"/>
      <c r="AE27" s="357"/>
      <c r="AF27" s="40"/>
      <c r="AG27" s="40"/>
      <c r="AH27" s="40"/>
      <c r="AI27" s="40"/>
      <c r="AJ27" s="40"/>
      <c r="AK27" s="356">
        <f>ROUND(AW51,2)</f>
        <v>0</v>
      </c>
      <c r="AL27" s="357"/>
      <c r="AM27" s="357"/>
      <c r="AN27" s="357"/>
      <c r="AO27" s="357"/>
      <c r="AP27" s="40"/>
      <c r="AQ27" s="42"/>
    </row>
    <row r="28" spans="2:71" s="2" customFormat="1" ht="14.45" hidden="1" customHeight="1">
      <c r="B28" s="39"/>
      <c r="C28" s="40"/>
      <c r="D28" s="40"/>
      <c r="E28" s="40"/>
      <c r="F28" s="41" t="s">
        <v>41</v>
      </c>
      <c r="G28" s="40"/>
      <c r="H28" s="40"/>
      <c r="I28" s="40"/>
      <c r="J28" s="40"/>
      <c r="K28" s="40"/>
      <c r="L28" s="358">
        <v>0.21</v>
      </c>
      <c r="M28" s="357"/>
      <c r="N28" s="357"/>
      <c r="O28" s="357"/>
      <c r="P28" s="40"/>
      <c r="Q28" s="40"/>
      <c r="R28" s="40"/>
      <c r="S28" s="40"/>
      <c r="T28" s="40"/>
      <c r="U28" s="40"/>
      <c r="V28" s="40"/>
      <c r="W28" s="356">
        <f>ROUND(BB51,2)</f>
        <v>0</v>
      </c>
      <c r="X28" s="357"/>
      <c r="Y28" s="357"/>
      <c r="Z28" s="357"/>
      <c r="AA28" s="357"/>
      <c r="AB28" s="357"/>
      <c r="AC28" s="357"/>
      <c r="AD28" s="357"/>
      <c r="AE28" s="357"/>
      <c r="AF28" s="40"/>
      <c r="AG28" s="40"/>
      <c r="AH28" s="40"/>
      <c r="AI28" s="40"/>
      <c r="AJ28" s="40"/>
      <c r="AK28" s="356">
        <v>0</v>
      </c>
      <c r="AL28" s="357"/>
      <c r="AM28" s="357"/>
      <c r="AN28" s="357"/>
      <c r="AO28" s="357"/>
      <c r="AP28" s="40"/>
      <c r="AQ28" s="42"/>
    </row>
    <row r="29" spans="2:71" s="2" customFormat="1" ht="14.45" hidden="1" customHeight="1">
      <c r="B29" s="39"/>
      <c r="C29" s="40"/>
      <c r="D29" s="40"/>
      <c r="E29" s="40"/>
      <c r="F29" s="41" t="s">
        <v>42</v>
      </c>
      <c r="G29" s="40"/>
      <c r="H29" s="40"/>
      <c r="I29" s="40"/>
      <c r="J29" s="40"/>
      <c r="K29" s="40"/>
      <c r="L29" s="358">
        <v>0.15</v>
      </c>
      <c r="M29" s="357"/>
      <c r="N29" s="357"/>
      <c r="O29" s="357"/>
      <c r="P29" s="40"/>
      <c r="Q29" s="40"/>
      <c r="R29" s="40"/>
      <c r="S29" s="40"/>
      <c r="T29" s="40"/>
      <c r="U29" s="40"/>
      <c r="V29" s="40"/>
      <c r="W29" s="356">
        <f>ROUND(BC51,2)</f>
        <v>0</v>
      </c>
      <c r="X29" s="357"/>
      <c r="Y29" s="357"/>
      <c r="Z29" s="357"/>
      <c r="AA29" s="357"/>
      <c r="AB29" s="357"/>
      <c r="AC29" s="357"/>
      <c r="AD29" s="357"/>
      <c r="AE29" s="357"/>
      <c r="AF29" s="40"/>
      <c r="AG29" s="40"/>
      <c r="AH29" s="40"/>
      <c r="AI29" s="40"/>
      <c r="AJ29" s="40"/>
      <c r="AK29" s="356">
        <v>0</v>
      </c>
      <c r="AL29" s="357"/>
      <c r="AM29" s="357"/>
      <c r="AN29" s="357"/>
      <c r="AO29" s="357"/>
      <c r="AP29" s="40"/>
      <c r="AQ29" s="42"/>
    </row>
    <row r="30" spans="2:71" s="2" customFormat="1" ht="14.45" hidden="1" customHeight="1">
      <c r="B30" s="39"/>
      <c r="C30" s="40"/>
      <c r="D30" s="40"/>
      <c r="E30" s="40"/>
      <c r="F30" s="41" t="s">
        <v>43</v>
      </c>
      <c r="G30" s="40"/>
      <c r="H30" s="40"/>
      <c r="I30" s="40"/>
      <c r="J30" s="40"/>
      <c r="K30" s="40"/>
      <c r="L30" s="358">
        <v>0</v>
      </c>
      <c r="M30" s="357"/>
      <c r="N30" s="357"/>
      <c r="O30" s="357"/>
      <c r="P30" s="40"/>
      <c r="Q30" s="40"/>
      <c r="R30" s="40"/>
      <c r="S30" s="40"/>
      <c r="T30" s="40"/>
      <c r="U30" s="40"/>
      <c r="V30" s="40"/>
      <c r="W30" s="356">
        <f>ROUND(BD51,2)</f>
        <v>0</v>
      </c>
      <c r="X30" s="357"/>
      <c r="Y30" s="357"/>
      <c r="Z30" s="357"/>
      <c r="AA30" s="357"/>
      <c r="AB30" s="357"/>
      <c r="AC30" s="357"/>
      <c r="AD30" s="357"/>
      <c r="AE30" s="357"/>
      <c r="AF30" s="40"/>
      <c r="AG30" s="40"/>
      <c r="AH30" s="40"/>
      <c r="AI30" s="40"/>
      <c r="AJ30" s="40"/>
      <c r="AK30" s="356">
        <v>0</v>
      </c>
      <c r="AL30" s="357"/>
      <c r="AM30" s="357"/>
      <c r="AN30" s="357"/>
      <c r="AO30" s="357"/>
      <c r="AP30" s="40"/>
      <c r="AQ30" s="42"/>
    </row>
    <row r="31" spans="2:71" s="1" customFormat="1" ht="6.95" customHeight="1"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7"/>
    </row>
    <row r="32" spans="2:71" s="1" customFormat="1" ht="25.9" customHeight="1">
      <c r="B32" s="33"/>
      <c r="C32" s="43"/>
      <c r="D32" s="44" t="s">
        <v>44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6" t="s">
        <v>45</v>
      </c>
      <c r="U32" s="45"/>
      <c r="V32" s="45"/>
      <c r="W32" s="45"/>
      <c r="X32" s="360" t="s">
        <v>46</v>
      </c>
      <c r="Y32" s="361"/>
      <c r="Z32" s="361"/>
      <c r="AA32" s="361"/>
      <c r="AB32" s="361"/>
      <c r="AC32" s="45"/>
      <c r="AD32" s="45"/>
      <c r="AE32" s="45"/>
      <c r="AF32" s="45"/>
      <c r="AG32" s="45"/>
      <c r="AH32" s="45"/>
      <c r="AI32" s="45"/>
      <c r="AJ32" s="45"/>
      <c r="AK32" s="362">
        <f>SUM(AK23:AK30)</f>
        <v>0</v>
      </c>
      <c r="AL32" s="361"/>
      <c r="AM32" s="361"/>
      <c r="AN32" s="361"/>
      <c r="AO32" s="363"/>
      <c r="AP32" s="43"/>
      <c r="AQ32" s="47"/>
    </row>
    <row r="33" spans="2:56" s="1" customFormat="1" ht="6.95" customHeight="1">
      <c r="B33" s="33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7"/>
    </row>
    <row r="34" spans="2:56" s="1" customFormat="1" ht="6.95" customHeight="1"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50"/>
    </row>
    <row r="38" spans="2:56" s="1" customFormat="1" ht="6.95" customHeight="1"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33"/>
    </row>
    <row r="39" spans="2:56" s="1" customFormat="1" ht="36.950000000000003" customHeight="1">
      <c r="B39" s="33"/>
      <c r="C39" s="53" t="s">
        <v>47</v>
      </c>
      <c r="AR39" s="33"/>
    </row>
    <row r="40" spans="2:56" s="1" customFormat="1" ht="6.95" customHeight="1">
      <c r="B40" s="33"/>
      <c r="AR40" s="33"/>
    </row>
    <row r="41" spans="2:56" s="3" customFormat="1" ht="14.45" customHeight="1">
      <c r="B41" s="54"/>
      <c r="C41" s="55" t="s">
        <v>15</v>
      </c>
      <c r="L41" s="3" t="str">
        <f>K5</f>
        <v>HRISTE</v>
      </c>
      <c r="AR41" s="54"/>
    </row>
    <row r="42" spans="2:56" s="4" customFormat="1" ht="36.950000000000003" customHeight="1">
      <c r="B42" s="56"/>
      <c r="C42" s="57" t="s">
        <v>17</v>
      </c>
      <c r="L42" s="364" t="str">
        <f>K6</f>
        <v>Přírodní dětské hřiště - Jizbická</v>
      </c>
      <c r="M42" s="365"/>
      <c r="N42" s="365"/>
      <c r="O42" s="365"/>
      <c r="P42" s="365"/>
      <c r="Q42" s="365"/>
      <c r="R42" s="365"/>
      <c r="S42" s="365"/>
      <c r="T42" s="365"/>
      <c r="U42" s="365"/>
      <c r="V42" s="365"/>
      <c r="W42" s="365"/>
      <c r="X42" s="365"/>
      <c r="Y42" s="365"/>
      <c r="Z42" s="365"/>
      <c r="AA42" s="365"/>
      <c r="AB42" s="365"/>
      <c r="AC42" s="365"/>
      <c r="AD42" s="365"/>
      <c r="AE42" s="365"/>
      <c r="AF42" s="365"/>
      <c r="AG42" s="365"/>
      <c r="AH42" s="365"/>
      <c r="AI42" s="365"/>
      <c r="AJ42" s="365"/>
      <c r="AK42" s="365"/>
      <c r="AL42" s="365"/>
      <c r="AM42" s="365"/>
      <c r="AN42" s="365"/>
      <c r="AO42" s="365"/>
      <c r="AR42" s="56"/>
    </row>
    <row r="43" spans="2:56" s="1" customFormat="1" ht="6.95" customHeight="1">
      <c r="B43" s="33"/>
      <c r="AR43" s="33"/>
    </row>
    <row r="44" spans="2:56" s="1" customFormat="1" ht="15">
      <c r="B44" s="33"/>
      <c r="C44" s="55" t="s">
        <v>21</v>
      </c>
      <c r="L44" s="58" t="str">
        <f>IF(K8="","",K8)</f>
        <v>Praha 20 Horní Počernice</v>
      </c>
      <c r="AI44" s="55" t="s">
        <v>23</v>
      </c>
      <c r="AM44" s="368" t="str">
        <f>IF(AN8= "","",AN8)</f>
        <v/>
      </c>
      <c r="AN44" s="368"/>
      <c r="AR44" s="33"/>
    </row>
    <row r="45" spans="2:56" s="1" customFormat="1" ht="6.95" customHeight="1">
      <c r="B45" s="33"/>
      <c r="AR45" s="33"/>
    </row>
    <row r="46" spans="2:56" s="1" customFormat="1" ht="15">
      <c r="B46" s="33"/>
      <c r="C46" s="55" t="s">
        <v>24</v>
      </c>
      <c r="L46" s="3" t="str">
        <f>IF(E11= "","",E11)</f>
        <v>Městská část Praha 20 Horní Počernice</v>
      </c>
      <c r="AI46" s="55" t="s">
        <v>30</v>
      </c>
      <c r="AM46" s="336" t="str">
        <f>IF(E17="","",E17)</f>
        <v>terra florida v.o.s.</v>
      </c>
      <c r="AN46" s="336"/>
      <c r="AO46" s="336"/>
      <c r="AP46" s="336"/>
      <c r="AR46" s="33"/>
      <c r="AS46" s="348" t="s">
        <v>48</v>
      </c>
      <c r="AT46" s="349"/>
      <c r="AU46" s="60"/>
      <c r="AV46" s="60"/>
      <c r="AW46" s="60"/>
      <c r="AX46" s="60"/>
      <c r="AY46" s="60"/>
      <c r="AZ46" s="60"/>
      <c r="BA46" s="60"/>
      <c r="BB46" s="60"/>
      <c r="BC46" s="60"/>
      <c r="BD46" s="61"/>
    </row>
    <row r="47" spans="2:56" s="1" customFormat="1" ht="15">
      <c r="B47" s="33"/>
      <c r="C47" s="55" t="s">
        <v>28</v>
      </c>
      <c r="L47" s="3" t="str">
        <f>IF(E14="","",E14)</f>
        <v>CÚ II/2018</v>
      </c>
      <c r="AR47" s="33"/>
      <c r="AS47" s="350"/>
      <c r="AT47" s="351"/>
      <c r="AU47" s="34"/>
      <c r="AV47" s="34"/>
      <c r="AW47" s="34"/>
      <c r="AX47" s="34"/>
      <c r="AY47" s="34"/>
      <c r="AZ47" s="34"/>
      <c r="BA47" s="34"/>
      <c r="BB47" s="34"/>
      <c r="BC47" s="34"/>
      <c r="BD47" s="62"/>
    </row>
    <row r="48" spans="2:56" s="1" customFormat="1" ht="10.9" customHeight="1">
      <c r="B48" s="33"/>
      <c r="AR48" s="33"/>
      <c r="AS48" s="350"/>
      <c r="AT48" s="351"/>
      <c r="AU48" s="34"/>
      <c r="AV48" s="34"/>
      <c r="AW48" s="34"/>
      <c r="AX48" s="34"/>
      <c r="AY48" s="34"/>
      <c r="AZ48" s="34"/>
      <c r="BA48" s="34"/>
      <c r="BB48" s="34"/>
      <c r="BC48" s="34"/>
      <c r="BD48" s="62"/>
    </row>
    <row r="49" spans="1:91" s="1" customFormat="1" ht="29.25" customHeight="1">
      <c r="B49" s="33"/>
      <c r="C49" s="366" t="s">
        <v>49</v>
      </c>
      <c r="D49" s="338"/>
      <c r="E49" s="338"/>
      <c r="F49" s="338"/>
      <c r="G49" s="338"/>
      <c r="H49" s="63"/>
      <c r="I49" s="337" t="s">
        <v>50</v>
      </c>
      <c r="J49" s="338"/>
      <c r="K49" s="338"/>
      <c r="L49" s="338"/>
      <c r="M49" s="338"/>
      <c r="N49" s="338"/>
      <c r="O49" s="338"/>
      <c r="P49" s="338"/>
      <c r="Q49" s="338"/>
      <c r="R49" s="338"/>
      <c r="S49" s="338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67" t="s">
        <v>51</v>
      </c>
      <c r="AH49" s="338"/>
      <c r="AI49" s="338"/>
      <c r="AJ49" s="338"/>
      <c r="AK49" s="338"/>
      <c r="AL49" s="338"/>
      <c r="AM49" s="338"/>
      <c r="AN49" s="337" t="s">
        <v>52</v>
      </c>
      <c r="AO49" s="338"/>
      <c r="AP49" s="338"/>
      <c r="AQ49" s="64" t="s">
        <v>53</v>
      </c>
      <c r="AR49" s="33"/>
      <c r="AS49" s="65" t="s">
        <v>54</v>
      </c>
      <c r="AT49" s="66" t="s">
        <v>55</v>
      </c>
      <c r="AU49" s="66" t="s">
        <v>56</v>
      </c>
      <c r="AV49" s="66" t="s">
        <v>57</v>
      </c>
      <c r="AW49" s="66" t="s">
        <v>58</v>
      </c>
      <c r="AX49" s="66" t="s">
        <v>59</v>
      </c>
      <c r="AY49" s="66" t="s">
        <v>60</v>
      </c>
      <c r="AZ49" s="66" t="s">
        <v>61</v>
      </c>
      <c r="BA49" s="66" t="s">
        <v>62</v>
      </c>
      <c r="BB49" s="66" t="s">
        <v>63</v>
      </c>
      <c r="BC49" s="66" t="s">
        <v>64</v>
      </c>
      <c r="BD49" s="67" t="s">
        <v>65</v>
      </c>
    </row>
    <row r="50" spans="1:91" s="1" customFormat="1" ht="10.9" customHeight="1">
      <c r="B50" s="33"/>
      <c r="AR50" s="33"/>
      <c r="AS50" s="68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1"/>
    </row>
    <row r="51" spans="1:91" s="4" customFormat="1" ht="32.450000000000003" customHeight="1">
      <c r="B51" s="56"/>
      <c r="C51" s="69" t="s">
        <v>66</v>
      </c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341">
        <f>AG52+AG53</f>
        <v>0</v>
      </c>
      <c r="AH51" s="341"/>
      <c r="AI51" s="341"/>
      <c r="AJ51" s="341"/>
      <c r="AK51" s="341"/>
      <c r="AL51" s="341"/>
      <c r="AM51" s="341"/>
      <c r="AN51" s="342">
        <f>AN52+AN53</f>
        <v>0</v>
      </c>
      <c r="AO51" s="342"/>
      <c r="AP51" s="342"/>
      <c r="AQ51" s="71" t="s">
        <v>5</v>
      </c>
      <c r="AR51" s="56"/>
      <c r="AS51" s="72">
        <f>ROUND(SUM(AS52:AS52),2)</f>
        <v>0</v>
      </c>
      <c r="AT51" s="73">
        <f>ROUND(SUM(AV51:AW51),2)</f>
        <v>0</v>
      </c>
      <c r="AU51" s="74" t="e">
        <f>ROUND(SUM(AU52:AU52),5)</f>
        <v>#REF!</v>
      </c>
      <c r="AV51" s="73">
        <f>ROUND(AZ51*L26,2)</f>
        <v>0</v>
      </c>
      <c r="AW51" s="73">
        <f>ROUND(BA51*L27,2)</f>
        <v>0</v>
      </c>
      <c r="AX51" s="73">
        <f>ROUND(BB51*L26,2)</f>
        <v>0</v>
      </c>
      <c r="AY51" s="73">
        <f>ROUND(BC51*L27,2)</f>
        <v>0</v>
      </c>
      <c r="AZ51" s="73">
        <f>ROUND(SUM(AZ52:AZ52),2)</f>
        <v>0</v>
      </c>
      <c r="BA51" s="73">
        <f>ROUND(SUM(BA52:BA52),2)</f>
        <v>0</v>
      </c>
      <c r="BB51" s="73">
        <f>ROUND(SUM(BB52:BB52),2)</f>
        <v>0</v>
      </c>
      <c r="BC51" s="73">
        <f>ROUND(SUM(BC52:BC52),2)</f>
        <v>0</v>
      </c>
      <c r="BD51" s="75">
        <f>ROUND(SUM(BD52:BD52),2)</f>
        <v>0</v>
      </c>
      <c r="BS51" s="57" t="s">
        <v>67</v>
      </c>
      <c r="BT51" s="57" t="s">
        <v>68</v>
      </c>
      <c r="BU51" s="76" t="s">
        <v>69</v>
      </c>
      <c r="BV51" s="57" t="s">
        <v>70</v>
      </c>
      <c r="BW51" s="57" t="s">
        <v>7</v>
      </c>
      <c r="BX51" s="57" t="s">
        <v>71</v>
      </c>
      <c r="CL51" s="57" t="s">
        <v>5</v>
      </c>
    </row>
    <row r="52" spans="1:91" s="5" customFormat="1" ht="16.5" customHeight="1">
      <c r="A52" s="77" t="s">
        <v>72</v>
      </c>
      <c r="B52" s="78"/>
      <c r="C52" s="79"/>
      <c r="D52" s="359" t="s">
        <v>73</v>
      </c>
      <c r="E52" s="359"/>
      <c r="F52" s="359"/>
      <c r="G52" s="359"/>
      <c r="H52" s="359"/>
      <c r="I52" s="80"/>
      <c r="J52" s="359" t="s">
        <v>74</v>
      </c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  <c r="Z52" s="359"/>
      <c r="AA52" s="359"/>
      <c r="AB52" s="359"/>
      <c r="AC52" s="359"/>
      <c r="AD52" s="359"/>
      <c r="AE52" s="359"/>
      <c r="AF52" s="359"/>
      <c r="AG52" s="339">
        <f>'ASŘ - Hřiště'!L27</f>
        <v>0</v>
      </c>
      <c r="AH52" s="340"/>
      <c r="AI52" s="340"/>
      <c r="AJ52" s="340"/>
      <c r="AK52" s="340"/>
      <c r="AL52" s="340"/>
      <c r="AM52" s="340"/>
      <c r="AN52" s="339">
        <f>SUM(AG52,AT52)</f>
        <v>0</v>
      </c>
      <c r="AO52" s="340"/>
      <c r="AP52" s="340"/>
      <c r="AQ52" s="81" t="s">
        <v>75</v>
      </c>
      <c r="AR52" s="78"/>
      <c r="AS52" s="82">
        <v>0</v>
      </c>
      <c r="AT52" s="83">
        <f>ROUND(SUM(AV52:AW52),2)</f>
        <v>0</v>
      </c>
      <c r="AU52" s="84" t="e">
        <f>'ASŘ - Hřiště'!R87</f>
        <v>#REF!</v>
      </c>
      <c r="AV52" s="83">
        <f>'ASŘ - Hřiště'!L30</f>
        <v>0</v>
      </c>
      <c r="AW52" s="83">
        <f>'ASŘ - Hřiště'!L31</f>
        <v>0</v>
      </c>
      <c r="AX52" s="83">
        <f>'ASŘ - Hřiště'!L32</f>
        <v>0</v>
      </c>
      <c r="AY52" s="83">
        <f>'ASŘ - Hřiště'!L33</f>
        <v>0</v>
      </c>
      <c r="AZ52" s="83">
        <f>'ASŘ - Hřiště'!F30</f>
        <v>0</v>
      </c>
      <c r="BA52" s="83">
        <f>'ASŘ - Hřiště'!F31</f>
        <v>0</v>
      </c>
      <c r="BB52" s="83">
        <f>'ASŘ - Hřiště'!F32</f>
        <v>0</v>
      </c>
      <c r="BC52" s="83">
        <f>'ASŘ - Hřiště'!F33</f>
        <v>0</v>
      </c>
      <c r="BD52" s="85">
        <f>'ASŘ - Hřiště'!F34</f>
        <v>0</v>
      </c>
      <c r="BT52" s="86" t="s">
        <v>76</v>
      </c>
      <c r="BV52" s="86" t="s">
        <v>70</v>
      </c>
      <c r="BW52" s="86" t="s">
        <v>77</v>
      </c>
      <c r="BX52" s="86" t="s">
        <v>7</v>
      </c>
      <c r="CL52" s="86" t="s">
        <v>5</v>
      </c>
      <c r="CM52" s="86" t="s">
        <v>78</v>
      </c>
    </row>
    <row r="53" spans="1:91" s="5" customFormat="1" ht="16.5" customHeight="1">
      <c r="A53" s="330" t="s">
        <v>72</v>
      </c>
      <c r="B53" s="78"/>
      <c r="C53" s="79"/>
      <c r="D53" s="359" t="s">
        <v>277</v>
      </c>
      <c r="E53" s="359"/>
      <c r="F53" s="359"/>
      <c r="G53" s="359"/>
      <c r="H53" s="359"/>
      <c r="I53" s="167"/>
      <c r="J53" s="359" t="s">
        <v>278</v>
      </c>
      <c r="K53" s="359"/>
      <c r="L53" s="359"/>
      <c r="M53" s="359"/>
      <c r="N53" s="359"/>
      <c r="O53" s="359"/>
      <c r="P53" s="359"/>
      <c r="Q53" s="359"/>
      <c r="R53" s="359"/>
      <c r="S53" s="359"/>
      <c r="T53" s="359"/>
      <c r="U53" s="359"/>
      <c r="V53" s="359"/>
      <c r="W53" s="359"/>
      <c r="X53" s="359"/>
      <c r="Y53" s="359"/>
      <c r="Z53" s="359"/>
      <c r="AA53" s="359"/>
      <c r="AB53" s="359"/>
      <c r="AC53" s="359"/>
      <c r="AD53" s="359"/>
      <c r="AE53" s="359"/>
      <c r="AF53" s="359"/>
      <c r="AG53" s="339">
        <f>'VRN - Vedlejší rozpočtové...'!J27</f>
        <v>0</v>
      </c>
      <c r="AH53" s="340"/>
      <c r="AI53" s="340"/>
      <c r="AJ53" s="340"/>
      <c r="AK53" s="340"/>
      <c r="AL53" s="340"/>
      <c r="AM53" s="340"/>
      <c r="AN53" s="339">
        <f>'VRN - Vedlejší rozpočtové...'!J36</f>
        <v>0</v>
      </c>
      <c r="AO53" s="340"/>
      <c r="AP53" s="340"/>
      <c r="AQ53" s="81" t="s">
        <v>75</v>
      </c>
      <c r="AR53" s="78"/>
      <c r="AS53" s="82">
        <v>0</v>
      </c>
      <c r="AT53" s="83">
        <f>ROUND(SUM(AV53:AW53),2)</f>
        <v>0</v>
      </c>
      <c r="AU53" s="84" t="e">
        <f>'ASŘ - Hřiště'!R88</f>
        <v>#REF!</v>
      </c>
      <c r="AV53" s="83">
        <f>'ASŘ - Hřiště'!L31</f>
        <v>0</v>
      </c>
      <c r="AW53" s="83">
        <f>'ASŘ - Hřiště'!L32</f>
        <v>0</v>
      </c>
      <c r="AX53" s="83">
        <f>'ASŘ - Hřiště'!L33</f>
        <v>0</v>
      </c>
      <c r="AY53" s="83">
        <f>'ASŘ - Hřiště'!L34</f>
        <v>0</v>
      </c>
      <c r="AZ53" s="83">
        <f>'ASŘ - Hřiště'!F31</f>
        <v>0</v>
      </c>
      <c r="BA53" s="83">
        <f>'ASŘ - Hřiště'!F32</f>
        <v>0</v>
      </c>
      <c r="BB53" s="83">
        <f>'ASŘ - Hřiště'!F33</f>
        <v>0</v>
      </c>
      <c r="BC53" s="83">
        <f>'ASŘ - Hřiště'!F34</f>
        <v>0</v>
      </c>
      <c r="BD53" s="85">
        <f>'ASŘ - Hřiště'!F35</f>
        <v>0</v>
      </c>
      <c r="BT53" s="86" t="s">
        <v>76</v>
      </c>
      <c r="BV53" s="86" t="s">
        <v>70</v>
      </c>
      <c r="BW53" s="86" t="s">
        <v>77</v>
      </c>
      <c r="BX53" s="86" t="s">
        <v>7</v>
      </c>
      <c r="CL53" s="86" t="s">
        <v>5</v>
      </c>
      <c r="CM53" s="86" t="s">
        <v>78</v>
      </c>
    </row>
    <row r="54" spans="1:91" s="1" customFormat="1" ht="6.95" customHeight="1"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33"/>
    </row>
  </sheetData>
  <mergeCells count="43">
    <mergeCell ref="D53:H53"/>
    <mergeCell ref="J53:AF53"/>
    <mergeCell ref="AG53:AM53"/>
    <mergeCell ref="AN53:AP53"/>
    <mergeCell ref="L29:O29"/>
    <mergeCell ref="W30:AE30"/>
    <mergeCell ref="AK30:AO30"/>
    <mergeCell ref="X32:AB32"/>
    <mergeCell ref="AK32:AO32"/>
    <mergeCell ref="L42:AO42"/>
    <mergeCell ref="C49:G49"/>
    <mergeCell ref="I49:AF49"/>
    <mergeCell ref="AG49:AM49"/>
    <mergeCell ref="D52:H52"/>
    <mergeCell ref="J52:AF52"/>
    <mergeCell ref="AM44:AN44"/>
    <mergeCell ref="L25:O25"/>
    <mergeCell ref="L26:O26"/>
    <mergeCell ref="L27:O27"/>
    <mergeCell ref="L28:O28"/>
    <mergeCell ref="L30:O30"/>
    <mergeCell ref="K5:AO5"/>
    <mergeCell ref="K6:AO6"/>
    <mergeCell ref="AR2:BE2"/>
    <mergeCell ref="AS46:AT48"/>
    <mergeCell ref="E20:AN20"/>
    <mergeCell ref="AK23:AO23"/>
    <mergeCell ref="W25:AE25"/>
    <mergeCell ref="AK25:AO25"/>
    <mergeCell ref="W26:AE26"/>
    <mergeCell ref="AK26:AO26"/>
    <mergeCell ref="W27:AE27"/>
    <mergeCell ref="AK27:AO27"/>
    <mergeCell ref="W28:AE28"/>
    <mergeCell ref="AK28:AO28"/>
    <mergeCell ref="W29:AE29"/>
    <mergeCell ref="AK29:AO29"/>
    <mergeCell ref="AM46:AP46"/>
    <mergeCell ref="AN49:AP49"/>
    <mergeCell ref="AN52:AP52"/>
    <mergeCell ref="AG52:AM52"/>
    <mergeCell ref="AG51:AM51"/>
    <mergeCell ref="AN51:AP51"/>
  </mergeCells>
  <hyperlinks>
    <hyperlink ref="K1:S1" location="C2" display="1) Rekapitulace stavby"/>
    <hyperlink ref="W1:AI1" location="C51" display="2) Rekapitulace objektů stavby a soupisů prací"/>
    <hyperlink ref="A52" location="'ASŘ - Hřiště'!C2" display="/"/>
    <hyperlink ref="A53" location="'VRN - Vedlejší rozpočtové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65"/>
  <sheetViews>
    <sheetView showGridLines="0" workbookViewId="0">
      <pane ySplit="1" topLeftCell="A152" activePane="bottomLeft" state="frozen"/>
      <selection pane="bottomLeft" activeCell="AA149" sqref="AA149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9.83203125" customWidth="1"/>
    <col min="7" max="8" width="20.6640625" customWidth="1"/>
    <col min="9" max="9" width="8.6640625" customWidth="1"/>
    <col min="10" max="10" width="11.1640625" customWidth="1"/>
    <col min="11" max="11" width="12.6640625" customWidth="1"/>
    <col min="12" max="12" width="23.5" customWidth="1"/>
    <col min="13" max="13" width="15.5" customWidth="1"/>
    <col min="15" max="20" width="9.33203125" hidden="1"/>
    <col min="21" max="21" width="8.1640625" hidden="1" customWidth="1"/>
    <col min="22" max="22" width="29.6640625" hidden="1" customWidth="1"/>
    <col min="23" max="23" width="16.33203125" hidden="1" customWidth="1"/>
    <col min="24" max="24" width="12.33203125" customWidth="1"/>
    <col min="25" max="25" width="16.33203125" customWidth="1"/>
    <col min="26" max="26" width="12.33203125" customWidth="1"/>
    <col min="27" max="27" width="15" customWidth="1"/>
    <col min="28" max="28" width="11" customWidth="1"/>
    <col min="29" max="29" width="15" customWidth="1"/>
    <col min="30" max="30" width="16.33203125" customWidth="1"/>
    <col min="31" max="31" width="11" customWidth="1"/>
    <col min="32" max="32" width="15" customWidth="1"/>
    <col min="33" max="33" width="16.33203125" customWidth="1"/>
    <col min="46" max="67" width="9.33203125" hidden="1"/>
  </cols>
  <sheetData>
    <row r="1" spans="1:72" ht="21.75" customHeight="1">
      <c r="A1" s="87"/>
      <c r="B1" s="12"/>
      <c r="C1" s="12"/>
      <c r="D1" s="13" t="s">
        <v>1</v>
      </c>
      <c r="E1" s="12"/>
      <c r="F1" s="88" t="s">
        <v>79</v>
      </c>
      <c r="G1" s="88"/>
      <c r="H1" s="88"/>
      <c r="I1" s="373" t="s">
        <v>80</v>
      </c>
      <c r="J1" s="373"/>
      <c r="K1" s="12"/>
      <c r="L1" s="88" t="s">
        <v>81</v>
      </c>
      <c r="M1" s="13" t="s">
        <v>82</v>
      </c>
      <c r="N1" s="88" t="s">
        <v>83</v>
      </c>
      <c r="O1" s="88"/>
      <c r="P1" s="88"/>
      <c r="Q1" s="88"/>
      <c r="R1" s="88"/>
      <c r="S1" s="88"/>
      <c r="T1" s="88"/>
      <c r="U1" s="88"/>
      <c r="V1" s="88"/>
      <c r="W1" s="89"/>
      <c r="X1" s="89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</row>
    <row r="2" spans="1:72" ht="36.950000000000003" customHeight="1">
      <c r="N2" s="346" t="s">
        <v>8</v>
      </c>
      <c r="O2" s="347"/>
      <c r="P2" s="347"/>
      <c r="Q2" s="347"/>
      <c r="R2" s="347"/>
      <c r="S2" s="347"/>
      <c r="T2" s="347"/>
      <c r="U2" s="347"/>
      <c r="V2" s="347"/>
      <c r="W2" s="347"/>
      <c r="X2" s="347"/>
      <c r="AV2" s="19" t="s">
        <v>77</v>
      </c>
    </row>
    <row r="3" spans="1:72" ht="6.95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2"/>
      <c r="AV3" s="19" t="s">
        <v>78</v>
      </c>
    </row>
    <row r="4" spans="1:72" ht="36.950000000000003" customHeight="1">
      <c r="B4" s="23"/>
      <c r="C4" s="24"/>
      <c r="D4" s="25" t="s">
        <v>84</v>
      </c>
      <c r="E4" s="24"/>
      <c r="F4" s="24"/>
      <c r="G4" s="161"/>
      <c r="H4" s="161"/>
      <c r="I4" s="24"/>
      <c r="J4" s="24"/>
      <c r="K4" s="24"/>
      <c r="L4" s="24"/>
      <c r="M4" s="26"/>
      <c r="O4" s="27" t="s">
        <v>13</v>
      </c>
      <c r="AV4" s="19" t="s">
        <v>6</v>
      </c>
    </row>
    <row r="5" spans="1:72" ht="6.95" customHeight="1">
      <c r="B5" s="23"/>
      <c r="C5" s="24"/>
      <c r="D5" s="24"/>
      <c r="E5" s="24"/>
      <c r="F5" s="24"/>
      <c r="G5" s="161"/>
      <c r="H5" s="161"/>
      <c r="I5" s="24"/>
      <c r="J5" s="24"/>
      <c r="K5" s="24"/>
      <c r="L5" s="24"/>
      <c r="M5" s="26"/>
    </row>
    <row r="6" spans="1:72" ht="15">
      <c r="B6" s="23"/>
      <c r="C6" s="24"/>
      <c r="D6" s="31" t="s">
        <v>17</v>
      </c>
      <c r="E6" s="24"/>
      <c r="F6" s="24"/>
      <c r="G6" s="161"/>
      <c r="H6" s="161"/>
      <c r="I6" s="24"/>
      <c r="J6" s="24"/>
      <c r="K6" s="24"/>
      <c r="L6" s="24"/>
      <c r="M6" s="26"/>
    </row>
    <row r="7" spans="1:72" ht="16.5" customHeight="1">
      <c r="B7" s="23"/>
      <c r="C7" s="24"/>
      <c r="D7" s="24"/>
      <c r="E7" s="374" t="str">
        <f>'Rekapitulace stavby'!K6</f>
        <v>Přírodní dětské hřiště - Jizbická</v>
      </c>
      <c r="F7" s="375"/>
      <c r="G7" s="376"/>
      <c r="H7" s="376"/>
      <c r="I7" s="375"/>
      <c r="J7" s="375"/>
      <c r="K7" s="24"/>
      <c r="L7" s="24"/>
      <c r="M7" s="26"/>
    </row>
    <row r="8" spans="1:72" s="1" customFormat="1" ht="15">
      <c r="B8" s="33"/>
      <c r="C8" s="34"/>
      <c r="D8" s="31" t="s">
        <v>85</v>
      </c>
      <c r="E8" s="34"/>
      <c r="F8" s="34"/>
      <c r="G8" s="162"/>
      <c r="H8" s="162"/>
      <c r="I8" s="34"/>
      <c r="J8" s="34"/>
      <c r="K8" s="34"/>
      <c r="L8" s="34"/>
      <c r="M8" s="37"/>
    </row>
    <row r="9" spans="1:72" s="1" customFormat="1" ht="36.950000000000003" customHeight="1">
      <c r="B9" s="33"/>
      <c r="C9" s="34"/>
      <c r="D9" s="34"/>
      <c r="E9" s="377" t="s">
        <v>86</v>
      </c>
      <c r="F9" s="378"/>
      <c r="G9" s="379"/>
      <c r="H9" s="379"/>
      <c r="I9" s="378"/>
      <c r="J9" s="378"/>
      <c r="K9" s="34"/>
      <c r="L9" s="34"/>
      <c r="M9" s="37"/>
    </row>
    <row r="10" spans="1:72" s="1" customFormat="1">
      <c r="B10" s="33"/>
      <c r="C10" s="34"/>
      <c r="D10" s="34"/>
      <c r="E10" s="34"/>
      <c r="F10" s="34"/>
      <c r="G10" s="162"/>
      <c r="H10" s="162"/>
      <c r="I10" s="34"/>
      <c r="J10" s="34"/>
      <c r="K10" s="34"/>
      <c r="L10" s="34"/>
      <c r="M10" s="37"/>
    </row>
    <row r="11" spans="1:72" s="1" customFormat="1" ht="14.45" customHeight="1">
      <c r="B11" s="33"/>
      <c r="C11" s="34"/>
      <c r="D11" s="31" t="s">
        <v>19</v>
      </c>
      <c r="E11" s="34"/>
      <c r="F11" s="29" t="s">
        <v>5</v>
      </c>
      <c r="G11" s="163"/>
      <c r="H11" s="163"/>
      <c r="I11" s="34"/>
      <c r="J11" s="34"/>
      <c r="K11" s="31" t="s">
        <v>20</v>
      </c>
      <c r="L11" s="29" t="s">
        <v>5</v>
      </c>
      <c r="M11" s="37"/>
    </row>
    <row r="12" spans="1:72" s="1" customFormat="1" ht="14.45" customHeight="1">
      <c r="B12" s="33"/>
      <c r="C12" s="34"/>
      <c r="D12" s="31" t="s">
        <v>21</v>
      </c>
      <c r="E12" s="34"/>
      <c r="F12" s="29" t="s">
        <v>22</v>
      </c>
      <c r="G12" s="163"/>
      <c r="H12" s="163"/>
      <c r="I12" s="34"/>
      <c r="J12" s="34"/>
      <c r="K12" s="31" t="s">
        <v>23</v>
      </c>
      <c r="L12" s="90"/>
      <c r="M12" s="37"/>
    </row>
    <row r="13" spans="1:72" s="1" customFormat="1" ht="10.9" customHeight="1">
      <c r="B13" s="33"/>
      <c r="C13" s="34"/>
      <c r="D13" s="34"/>
      <c r="E13" s="34"/>
      <c r="F13" s="34"/>
      <c r="G13" s="162"/>
      <c r="H13" s="162"/>
      <c r="I13" s="34"/>
      <c r="J13" s="34"/>
      <c r="K13" s="34"/>
      <c r="L13" s="34"/>
      <c r="M13" s="37"/>
    </row>
    <row r="14" spans="1:72" s="1" customFormat="1" ht="14.45" customHeight="1">
      <c r="B14" s="33"/>
      <c r="C14" s="34"/>
      <c r="D14" s="31" t="s">
        <v>24</v>
      </c>
      <c r="E14" s="34"/>
      <c r="F14" s="34"/>
      <c r="G14" s="162"/>
      <c r="H14" s="162"/>
      <c r="I14" s="34"/>
      <c r="J14" s="34"/>
      <c r="K14" s="31" t="s">
        <v>25</v>
      </c>
      <c r="L14" s="29" t="s">
        <v>5</v>
      </c>
      <c r="M14" s="37"/>
    </row>
    <row r="15" spans="1:72" s="1" customFormat="1" ht="18" customHeight="1">
      <c r="B15" s="33"/>
      <c r="C15" s="34"/>
      <c r="D15" s="34"/>
      <c r="E15" s="29" t="s">
        <v>26</v>
      </c>
      <c r="F15" s="34"/>
      <c r="G15" s="162"/>
      <c r="H15" s="162"/>
      <c r="I15" s="34"/>
      <c r="J15" s="34"/>
      <c r="K15" s="31" t="s">
        <v>27</v>
      </c>
      <c r="L15" s="29" t="s">
        <v>5</v>
      </c>
      <c r="M15" s="37"/>
    </row>
    <row r="16" spans="1:72" s="1" customFormat="1" ht="6.95" customHeight="1">
      <c r="B16" s="33"/>
      <c r="C16" s="34"/>
      <c r="D16" s="34"/>
      <c r="E16" s="34"/>
      <c r="F16" s="34"/>
      <c r="G16" s="162"/>
      <c r="H16" s="162"/>
      <c r="I16" s="34"/>
      <c r="J16" s="34"/>
      <c r="K16" s="34"/>
      <c r="L16" s="34"/>
      <c r="M16" s="37"/>
    </row>
    <row r="17" spans="2:13" s="1" customFormat="1" ht="14.45" customHeight="1">
      <c r="B17" s="33"/>
      <c r="C17" s="34"/>
      <c r="D17" s="31" t="s">
        <v>28</v>
      </c>
      <c r="E17" s="34"/>
      <c r="F17" s="34"/>
      <c r="G17" s="162"/>
      <c r="H17" s="162"/>
      <c r="I17" s="34"/>
      <c r="J17" s="34"/>
      <c r="K17" s="31" t="s">
        <v>25</v>
      </c>
      <c r="L17" s="29" t="s">
        <v>5</v>
      </c>
      <c r="M17" s="37"/>
    </row>
    <row r="18" spans="2:13" s="1" customFormat="1" ht="18" customHeight="1">
      <c r="B18" s="33"/>
      <c r="C18" s="34"/>
      <c r="D18" s="34"/>
      <c r="E18" s="29" t="s">
        <v>29</v>
      </c>
      <c r="F18" s="34"/>
      <c r="G18" s="162"/>
      <c r="H18" s="162"/>
      <c r="I18" s="34"/>
      <c r="J18" s="34"/>
      <c r="K18" s="31" t="s">
        <v>27</v>
      </c>
      <c r="L18" s="29" t="s">
        <v>5</v>
      </c>
      <c r="M18" s="37"/>
    </row>
    <row r="19" spans="2:13" s="1" customFormat="1" ht="6.95" customHeight="1">
      <c r="B19" s="33"/>
      <c r="C19" s="34"/>
      <c r="D19" s="34"/>
      <c r="E19" s="34"/>
      <c r="F19" s="34"/>
      <c r="G19" s="162"/>
      <c r="H19" s="162"/>
      <c r="I19" s="34"/>
      <c r="J19" s="34"/>
      <c r="K19" s="34"/>
      <c r="L19" s="34"/>
      <c r="M19" s="37"/>
    </row>
    <row r="20" spans="2:13" s="1" customFormat="1" ht="14.45" customHeight="1">
      <c r="B20" s="33"/>
      <c r="C20" s="34"/>
      <c r="D20" s="31" t="s">
        <v>30</v>
      </c>
      <c r="E20" s="34"/>
      <c r="F20" s="34"/>
      <c r="G20" s="162"/>
      <c r="H20" s="162"/>
      <c r="I20" s="34"/>
      <c r="J20" s="34"/>
      <c r="K20" s="31" t="s">
        <v>25</v>
      </c>
      <c r="L20" s="29" t="s">
        <v>5</v>
      </c>
      <c r="M20" s="37"/>
    </row>
    <row r="21" spans="2:13" s="1" customFormat="1" ht="18" customHeight="1">
      <c r="B21" s="33"/>
      <c r="C21" s="34"/>
      <c r="D21" s="34"/>
      <c r="E21" s="29" t="s">
        <v>31</v>
      </c>
      <c r="F21" s="34"/>
      <c r="G21" s="162"/>
      <c r="H21" s="162"/>
      <c r="I21" s="34"/>
      <c r="J21" s="34"/>
      <c r="K21" s="31" t="s">
        <v>27</v>
      </c>
      <c r="L21" s="29" t="s">
        <v>5</v>
      </c>
      <c r="M21" s="37"/>
    </row>
    <row r="22" spans="2:13" s="1" customFormat="1" ht="6.95" customHeight="1">
      <c r="B22" s="33"/>
      <c r="C22" s="34"/>
      <c r="D22" s="34"/>
      <c r="E22" s="34"/>
      <c r="F22" s="34"/>
      <c r="G22" s="162"/>
      <c r="H22" s="162"/>
      <c r="I22" s="34"/>
      <c r="J22" s="34"/>
      <c r="K22" s="34"/>
      <c r="L22" s="34"/>
      <c r="M22" s="37"/>
    </row>
    <row r="23" spans="2:13" s="1" customFormat="1" ht="14.45" customHeight="1">
      <c r="B23" s="33"/>
      <c r="C23" s="34"/>
      <c r="D23" s="31" t="s">
        <v>33</v>
      </c>
      <c r="E23" s="34"/>
      <c r="F23" s="34"/>
      <c r="G23" s="162"/>
      <c r="H23" s="162"/>
      <c r="I23" s="34"/>
      <c r="J23" s="34"/>
      <c r="K23" s="34"/>
      <c r="L23" s="34"/>
      <c r="M23" s="37"/>
    </row>
    <row r="24" spans="2:13" s="6" customFormat="1" ht="16.5" customHeight="1">
      <c r="B24" s="91"/>
      <c r="C24" s="92"/>
      <c r="D24" s="92"/>
      <c r="E24" s="352" t="s">
        <v>5</v>
      </c>
      <c r="F24" s="352"/>
      <c r="G24" s="380"/>
      <c r="H24" s="380"/>
      <c r="I24" s="352"/>
      <c r="J24" s="352"/>
      <c r="K24" s="92"/>
      <c r="L24" s="92"/>
      <c r="M24" s="93"/>
    </row>
    <row r="25" spans="2:13" s="1" customFormat="1" ht="6.95" customHeight="1">
      <c r="B25" s="33"/>
      <c r="C25" s="34"/>
      <c r="D25" s="34"/>
      <c r="E25" s="34"/>
      <c r="F25" s="34"/>
      <c r="G25" s="162"/>
      <c r="H25" s="162"/>
      <c r="I25" s="34"/>
      <c r="J25" s="34"/>
      <c r="K25" s="34"/>
      <c r="L25" s="34"/>
      <c r="M25" s="37"/>
    </row>
    <row r="26" spans="2:13" s="1" customFormat="1" ht="6.95" customHeight="1">
      <c r="B26" s="33"/>
      <c r="C26" s="34"/>
      <c r="D26" s="60"/>
      <c r="E26" s="60"/>
      <c r="F26" s="60"/>
      <c r="G26" s="60"/>
      <c r="H26" s="60"/>
      <c r="I26" s="60"/>
      <c r="J26" s="60"/>
      <c r="K26" s="60"/>
      <c r="L26" s="60"/>
      <c r="M26" s="94"/>
    </row>
    <row r="27" spans="2:13" s="1" customFormat="1" ht="25.35" customHeight="1">
      <c r="B27" s="33"/>
      <c r="C27" s="34"/>
      <c r="D27" s="95" t="s">
        <v>34</v>
      </c>
      <c r="E27" s="34"/>
      <c r="F27" s="34"/>
      <c r="G27" s="162"/>
      <c r="H27" s="162"/>
      <c r="I27" s="34"/>
      <c r="J27" s="34"/>
      <c r="K27" s="34"/>
      <c r="L27" s="96">
        <f>ROUND(L87,2)</f>
        <v>0</v>
      </c>
      <c r="M27" s="37"/>
    </row>
    <row r="28" spans="2:13" s="1" customFormat="1" ht="6.95" customHeight="1">
      <c r="B28" s="33"/>
      <c r="C28" s="34"/>
      <c r="D28" s="60"/>
      <c r="E28" s="60"/>
      <c r="F28" s="60"/>
      <c r="G28" s="60"/>
      <c r="H28" s="60"/>
      <c r="I28" s="60"/>
      <c r="J28" s="60"/>
      <c r="K28" s="60"/>
      <c r="L28" s="60"/>
      <c r="M28" s="94"/>
    </row>
    <row r="29" spans="2:13" s="1" customFormat="1" ht="14.45" customHeight="1">
      <c r="B29" s="33"/>
      <c r="C29" s="34"/>
      <c r="D29" s="34"/>
      <c r="E29" s="34"/>
      <c r="F29" s="38" t="s">
        <v>36</v>
      </c>
      <c r="G29" s="164"/>
      <c r="H29" s="164"/>
      <c r="I29" s="34"/>
      <c r="J29" s="34"/>
      <c r="K29" s="38" t="s">
        <v>35</v>
      </c>
      <c r="L29" s="38" t="s">
        <v>37</v>
      </c>
      <c r="M29" s="37"/>
    </row>
    <row r="30" spans="2:13" s="1" customFormat="1" ht="14.45" customHeight="1">
      <c r="B30" s="33"/>
      <c r="C30" s="34"/>
      <c r="D30" s="41" t="s">
        <v>38</v>
      </c>
      <c r="E30" s="41" t="s">
        <v>39</v>
      </c>
      <c r="F30" s="97">
        <f>L27</f>
        <v>0</v>
      </c>
      <c r="G30" s="165"/>
      <c r="H30" s="165"/>
      <c r="I30" s="34"/>
      <c r="J30" s="34"/>
      <c r="K30" s="98">
        <v>0.21</v>
      </c>
      <c r="L30" s="97">
        <f>F30*K30</f>
        <v>0</v>
      </c>
      <c r="M30" s="37"/>
    </row>
    <row r="31" spans="2:13" s="1" customFormat="1" ht="14.45" customHeight="1">
      <c r="B31" s="33"/>
      <c r="C31" s="34"/>
      <c r="D31" s="34"/>
      <c r="E31" s="41" t="s">
        <v>40</v>
      </c>
      <c r="F31" s="97">
        <f>ROUND(SUM(BH87:BH164), 2)</f>
        <v>0</v>
      </c>
      <c r="G31" s="165"/>
      <c r="H31" s="165"/>
      <c r="I31" s="34"/>
      <c r="J31" s="34"/>
      <c r="K31" s="98">
        <v>0.15</v>
      </c>
      <c r="L31" s="97">
        <f>ROUND(ROUND((SUM(BH87:BH164)), 2)*K31, 2)</f>
        <v>0</v>
      </c>
      <c r="M31" s="37"/>
    </row>
    <row r="32" spans="2:13" s="1" customFormat="1" ht="14.45" hidden="1" customHeight="1">
      <c r="B32" s="33"/>
      <c r="C32" s="34"/>
      <c r="D32" s="34"/>
      <c r="E32" s="41" t="s">
        <v>41</v>
      </c>
      <c r="F32" s="97">
        <f>ROUND(SUM(BI87:BI164), 2)</f>
        <v>0</v>
      </c>
      <c r="G32" s="165"/>
      <c r="H32" s="165"/>
      <c r="I32" s="34"/>
      <c r="J32" s="34"/>
      <c r="K32" s="98">
        <v>0.21</v>
      </c>
      <c r="L32" s="97">
        <v>0</v>
      </c>
      <c r="M32" s="37"/>
    </row>
    <row r="33" spans="2:13" s="1" customFormat="1" ht="14.45" hidden="1" customHeight="1">
      <c r="B33" s="33"/>
      <c r="C33" s="34"/>
      <c r="D33" s="34"/>
      <c r="E33" s="41" t="s">
        <v>42</v>
      </c>
      <c r="F33" s="97">
        <f>ROUND(SUM(BJ87:BJ164), 2)</f>
        <v>0</v>
      </c>
      <c r="G33" s="165"/>
      <c r="H33" s="165"/>
      <c r="I33" s="34"/>
      <c r="J33" s="34"/>
      <c r="K33" s="98">
        <v>0.15</v>
      </c>
      <c r="L33" s="97">
        <v>0</v>
      </c>
      <c r="M33" s="37"/>
    </row>
    <row r="34" spans="2:13" s="1" customFormat="1" ht="14.45" hidden="1" customHeight="1">
      <c r="B34" s="33"/>
      <c r="C34" s="34"/>
      <c r="D34" s="34"/>
      <c r="E34" s="41" t="s">
        <v>43</v>
      </c>
      <c r="F34" s="97">
        <f>ROUND(SUM(BK87:BK164), 2)</f>
        <v>0</v>
      </c>
      <c r="G34" s="165"/>
      <c r="H34" s="165"/>
      <c r="I34" s="34"/>
      <c r="J34" s="34"/>
      <c r="K34" s="98">
        <v>0</v>
      </c>
      <c r="L34" s="97">
        <v>0</v>
      </c>
      <c r="M34" s="37"/>
    </row>
    <row r="35" spans="2:13" s="1" customFormat="1" ht="6.95" customHeight="1">
      <c r="B35" s="33"/>
      <c r="C35" s="34"/>
      <c r="D35" s="34"/>
      <c r="E35" s="34"/>
      <c r="F35" s="34"/>
      <c r="G35" s="162"/>
      <c r="H35" s="162"/>
      <c r="I35" s="34"/>
      <c r="J35" s="34"/>
      <c r="K35" s="34"/>
      <c r="L35" s="34"/>
      <c r="M35" s="37"/>
    </row>
    <row r="36" spans="2:13" s="1" customFormat="1" ht="25.35" customHeight="1">
      <c r="B36" s="33"/>
      <c r="C36" s="99"/>
      <c r="D36" s="100" t="s">
        <v>44</v>
      </c>
      <c r="E36" s="63"/>
      <c r="F36" s="63"/>
      <c r="G36" s="63"/>
      <c r="H36" s="63"/>
      <c r="I36" s="101" t="s">
        <v>45</v>
      </c>
      <c r="J36" s="102" t="s">
        <v>46</v>
      </c>
      <c r="K36" s="63"/>
      <c r="L36" s="103">
        <f>SUM(L27:L34)</f>
        <v>0</v>
      </c>
      <c r="M36" s="104"/>
    </row>
    <row r="37" spans="2:13" s="1" customFormat="1" ht="14.45" customHeight="1"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50"/>
    </row>
    <row r="41" spans="2:13" s="1" customFormat="1" ht="6.95" customHeight="1"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105"/>
    </row>
    <row r="42" spans="2:13" s="1" customFormat="1" ht="36.950000000000003" customHeight="1">
      <c r="B42" s="33"/>
      <c r="C42" s="25" t="s">
        <v>87</v>
      </c>
      <c r="D42" s="34"/>
      <c r="E42" s="34"/>
      <c r="F42" s="34"/>
      <c r="G42" s="162"/>
      <c r="H42" s="162"/>
      <c r="I42" s="34"/>
      <c r="J42" s="34"/>
      <c r="K42" s="34"/>
      <c r="L42" s="34"/>
      <c r="M42" s="37"/>
    </row>
    <row r="43" spans="2:13" s="1" customFormat="1" ht="6.95" customHeight="1">
      <c r="B43" s="33"/>
      <c r="C43" s="34"/>
      <c r="D43" s="34"/>
      <c r="E43" s="34"/>
      <c r="F43" s="34"/>
      <c r="G43" s="162"/>
      <c r="H43" s="162"/>
      <c r="I43" s="34"/>
      <c r="J43" s="34"/>
      <c r="K43" s="34"/>
      <c r="L43" s="34"/>
      <c r="M43" s="37"/>
    </row>
    <row r="44" spans="2:13" s="1" customFormat="1" ht="14.45" customHeight="1">
      <c r="B44" s="33"/>
      <c r="C44" s="31" t="s">
        <v>17</v>
      </c>
      <c r="D44" s="34"/>
      <c r="E44" s="34"/>
      <c r="F44" s="34"/>
      <c r="G44" s="162"/>
      <c r="H44" s="162"/>
      <c r="I44" s="34"/>
      <c r="J44" s="34"/>
      <c r="K44" s="34"/>
      <c r="L44" s="34"/>
      <c r="M44" s="37"/>
    </row>
    <row r="45" spans="2:13" s="1" customFormat="1" ht="16.5" customHeight="1">
      <c r="B45" s="33"/>
      <c r="C45" s="34"/>
      <c r="D45" s="34"/>
      <c r="E45" s="374" t="str">
        <f>E7</f>
        <v>Přírodní dětské hřiště - Jizbická</v>
      </c>
      <c r="F45" s="375"/>
      <c r="G45" s="376"/>
      <c r="H45" s="376"/>
      <c r="I45" s="375"/>
      <c r="J45" s="375"/>
      <c r="K45" s="34"/>
      <c r="L45" s="34"/>
      <c r="M45" s="37"/>
    </row>
    <row r="46" spans="2:13" s="1" customFormat="1" ht="14.45" customHeight="1">
      <c r="B46" s="33"/>
      <c r="C46" s="31" t="s">
        <v>85</v>
      </c>
      <c r="D46" s="34"/>
      <c r="E46" s="34"/>
      <c r="F46" s="34"/>
      <c r="G46" s="162"/>
      <c r="H46" s="162"/>
      <c r="I46" s="34"/>
      <c r="J46" s="34"/>
      <c r="K46" s="34"/>
      <c r="L46" s="34"/>
      <c r="M46" s="37"/>
    </row>
    <row r="47" spans="2:13" s="1" customFormat="1" ht="17.25" customHeight="1">
      <c r="B47" s="33"/>
      <c r="C47" s="34"/>
      <c r="D47" s="34"/>
      <c r="E47" s="377" t="str">
        <f>E9</f>
        <v>ASŘ - Hřiště</v>
      </c>
      <c r="F47" s="378"/>
      <c r="G47" s="379"/>
      <c r="H47" s="379"/>
      <c r="I47" s="378"/>
      <c r="J47" s="378"/>
      <c r="K47" s="34"/>
      <c r="L47" s="34"/>
      <c r="M47" s="37"/>
    </row>
    <row r="48" spans="2:13" s="1" customFormat="1" ht="6.95" customHeight="1">
      <c r="B48" s="33"/>
      <c r="C48" s="34"/>
      <c r="D48" s="34"/>
      <c r="E48" s="34"/>
      <c r="F48" s="34"/>
      <c r="G48" s="162"/>
      <c r="H48" s="162"/>
      <c r="I48" s="34"/>
      <c r="J48" s="34"/>
      <c r="K48" s="34"/>
      <c r="L48" s="34"/>
      <c r="M48" s="37"/>
    </row>
    <row r="49" spans="2:49" s="1" customFormat="1" ht="18" customHeight="1">
      <c r="B49" s="33"/>
      <c r="C49" s="31" t="s">
        <v>21</v>
      </c>
      <c r="D49" s="34"/>
      <c r="E49" s="34"/>
      <c r="F49" s="29" t="str">
        <f>F12</f>
        <v>Praha 20 Horní Počernice</v>
      </c>
      <c r="G49" s="163"/>
      <c r="H49" s="163"/>
      <c r="I49" s="34"/>
      <c r="J49" s="34"/>
      <c r="K49" s="31" t="s">
        <v>23</v>
      </c>
      <c r="L49" s="90" t="str">
        <f>IF(L12="","",L12)</f>
        <v/>
      </c>
      <c r="M49" s="37"/>
    </row>
    <row r="50" spans="2:49" s="1" customFormat="1" ht="6.95" customHeight="1">
      <c r="B50" s="33"/>
      <c r="C50" s="34"/>
      <c r="D50" s="34"/>
      <c r="E50" s="34"/>
      <c r="F50" s="34"/>
      <c r="G50" s="162"/>
      <c r="H50" s="162"/>
      <c r="I50" s="34"/>
      <c r="J50" s="34"/>
      <c r="K50" s="34"/>
      <c r="L50" s="34"/>
      <c r="M50" s="37"/>
    </row>
    <row r="51" spans="2:49" s="1" customFormat="1" ht="15">
      <c r="B51" s="33"/>
      <c r="C51" s="31" t="s">
        <v>24</v>
      </c>
      <c r="D51" s="34"/>
      <c r="E51" s="34"/>
      <c r="F51" s="29" t="str">
        <f>E15</f>
        <v>Městská část Praha 20 Horní Počernice</v>
      </c>
      <c r="G51" s="163"/>
      <c r="H51" s="163"/>
      <c r="I51" s="34"/>
      <c r="J51" s="34"/>
      <c r="K51" s="31" t="s">
        <v>30</v>
      </c>
      <c r="L51" s="352" t="str">
        <f>E21</f>
        <v>terra florida v.o.s.</v>
      </c>
      <c r="M51" s="37"/>
    </row>
    <row r="52" spans="2:49" s="1" customFormat="1" ht="14.45" customHeight="1">
      <c r="B52" s="33"/>
      <c r="C52" s="31" t="s">
        <v>28</v>
      </c>
      <c r="D52" s="34"/>
      <c r="E52" s="34"/>
      <c r="F52" s="29" t="str">
        <f>IF(E18="","",E18)</f>
        <v>CÚ II/2018</v>
      </c>
      <c r="G52" s="163"/>
      <c r="H52" s="163"/>
      <c r="I52" s="34"/>
      <c r="J52" s="34"/>
      <c r="K52" s="34"/>
      <c r="L52" s="369"/>
      <c r="M52" s="37"/>
    </row>
    <row r="53" spans="2:49" s="1" customFormat="1" ht="10.35" customHeight="1">
      <c r="B53" s="33"/>
      <c r="C53" s="34"/>
      <c r="D53" s="34"/>
      <c r="E53" s="34"/>
      <c r="F53" s="34"/>
      <c r="G53" s="162"/>
      <c r="H53" s="162"/>
      <c r="I53" s="34"/>
      <c r="J53" s="34"/>
      <c r="K53" s="34"/>
      <c r="L53" s="34"/>
      <c r="M53" s="37"/>
    </row>
    <row r="54" spans="2:49" s="1" customFormat="1" ht="29.25" customHeight="1">
      <c r="B54" s="33"/>
      <c r="C54" s="106" t="s">
        <v>88</v>
      </c>
      <c r="D54" s="99"/>
      <c r="E54" s="99"/>
      <c r="F54" s="99"/>
      <c r="G54" s="166"/>
      <c r="H54" s="166"/>
      <c r="I54" s="99"/>
      <c r="J54" s="99"/>
      <c r="K54" s="99"/>
      <c r="L54" s="107" t="s">
        <v>89</v>
      </c>
      <c r="M54" s="108"/>
    </row>
    <row r="55" spans="2:49" s="1" customFormat="1" ht="10.35" customHeight="1">
      <c r="B55" s="33"/>
      <c r="C55" s="34"/>
      <c r="D55" s="34"/>
      <c r="E55" s="34"/>
      <c r="F55" s="34"/>
      <c r="G55" s="162"/>
      <c r="H55" s="162"/>
      <c r="I55" s="34"/>
      <c r="J55" s="34"/>
      <c r="K55" s="34"/>
      <c r="L55" s="34"/>
      <c r="M55" s="37"/>
    </row>
    <row r="56" spans="2:49" s="1" customFormat="1" ht="29.25" customHeight="1">
      <c r="B56" s="33"/>
      <c r="C56" s="109" t="s">
        <v>90</v>
      </c>
      <c r="D56" s="34"/>
      <c r="E56" s="34"/>
      <c r="F56" s="34"/>
      <c r="G56" s="162"/>
      <c r="H56" s="162"/>
      <c r="I56" s="34"/>
      <c r="J56" s="34"/>
      <c r="K56" s="34"/>
      <c r="L56" s="96">
        <f>L87</f>
        <v>0</v>
      </c>
      <c r="M56" s="37"/>
      <c r="AW56" s="19" t="s">
        <v>91</v>
      </c>
    </row>
    <row r="57" spans="2:49" s="7" customFormat="1" ht="24.95" customHeight="1">
      <c r="B57" s="110"/>
      <c r="C57" s="111"/>
      <c r="D57" s="112" t="s">
        <v>92</v>
      </c>
      <c r="E57" s="113"/>
      <c r="F57" s="113"/>
      <c r="G57" s="113"/>
      <c r="H57" s="113"/>
      <c r="I57" s="113"/>
      <c r="J57" s="113"/>
      <c r="K57" s="113"/>
      <c r="L57" s="114">
        <f>L88</f>
        <v>0</v>
      </c>
      <c r="M57" s="115"/>
    </row>
    <row r="58" spans="2:49" s="8" customFormat="1" ht="19.899999999999999" customHeight="1">
      <c r="B58" s="116"/>
      <c r="C58" s="117"/>
      <c r="D58" s="118" t="s">
        <v>93</v>
      </c>
      <c r="E58" s="119"/>
      <c r="F58" s="119"/>
      <c r="G58" s="119"/>
      <c r="H58" s="119"/>
      <c r="I58" s="119"/>
      <c r="J58" s="119"/>
      <c r="K58" s="119"/>
      <c r="L58" s="120">
        <f>L89</f>
        <v>0</v>
      </c>
      <c r="M58" s="121"/>
    </row>
    <row r="59" spans="2:49" s="8" customFormat="1" ht="14.85" customHeight="1">
      <c r="B59" s="116"/>
      <c r="C59" s="117"/>
      <c r="D59" s="118" t="s">
        <v>94</v>
      </c>
      <c r="E59" s="119"/>
      <c r="F59" s="119"/>
      <c r="G59" s="119"/>
      <c r="H59" s="119"/>
      <c r="I59" s="119"/>
      <c r="J59" s="119"/>
      <c r="K59" s="119"/>
      <c r="L59" s="120">
        <f>L90</f>
        <v>0</v>
      </c>
      <c r="M59" s="121"/>
    </row>
    <row r="60" spans="2:49" s="8" customFormat="1" ht="14.85" customHeight="1">
      <c r="B60" s="116"/>
      <c r="C60" s="117"/>
      <c r="D60" s="118" t="s">
        <v>95</v>
      </c>
      <c r="E60" s="119"/>
      <c r="F60" s="119"/>
      <c r="G60" s="119"/>
      <c r="H60" s="119"/>
      <c r="I60" s="119"/>
      <c r="J60" s="119"/>
      <c r="K60" s="119"/>
      <c r="L60" s="120">
        <f>L93</f>
        <v>0</v>
      </c>
      <c r="M60" s="121"/>
    </row>
    <row r="61" spans="2:49" s="8" customFormat="1" ht="14.85" customHeight="1">
      <c r="B61" s="116"/>
      <c r="C61" s="117"/>
      <c r="D61" s="118" t="s">
        <v>96</v>
      </c>
      <c r="E61" s="119"/>
      <c r="F61" s="119"/>
      <c r="G61" s="119"/>
      <c r="H61" s="119"/>
      <c r="I61" s="119"/>
      <c r="J61" s="119"/>
      <c r="K61" s="119"/>
      <c r="L61" s="120">
        <f>L110</f>
        <v>0</v>
      </c>
      <c r="M61" s="121"/>
    </row>
    <row r="62" spans="2:49" s="8" customFormat="1" ht="14.85" customHeight="1">
      <c r="B62" s="116"/>
      <c r="C62" s="117"/>
      <c r="D62" s="118" t="s">
        <v>97</v>
      </c>
      <c r="E62" s="119"/>
      <c r="F62" s="119"/>
      <c r="G62" s="119"/>
      <c r="H62" s="119"/>
      <c r="I62" s="119"/>
      <c r="J62" s="119"/>
      <c r="K62" s="119"/>
      <c r="L62" s="120">
        <f>L113</f>
        <v>0</v>
      </c>
      <c r="M62" s="121"/>
    </row>
    <row r="63" spans="2:49" s="8" customFormat="1" ht="14.85" customHeight="1">
      <c r="B63" s="116"/>
      <c r="C63" s="117"/>
      <c r="D63" s="118" t="s">
        <v>98</v>
      </c>
      <c r="E63" s="119"/>
      <c r="F63" s="119"/>
      <c r="G63" s="119"/>
      <c r="H63" s="119"/>
      <c r="I63" s="119"/>
      <c r="J63" s="119"/>
      <c r="K63" s="119"/>
      <c r="L63" s="120">
        <f>L118</f>
        <v>0</v>
      </c>
      <c r="M63" s="121"/>
    </row>
    <row r="64" spans="2:49" s="8" customFormat="1" ht="19.899999999999999" customHeight="1">
      <c r="B64" s="116"/>
      <c r="C64" s="117"/>
      <c r="D64" s="118" t="s">
        <v>99</v>
      </c>
      <c r="E64" s="119"/>
      <c r="F64" s="119"/>
      <c r="G64" s="119"/>
      <c r="H64" s="119"/>
      <c r="I64" s="119"/>
      <c r="J64" s="119"/>
      <c r="K64" s="119"/>
      <c r="L64" s="120">
        <f>L120</f>
        <v>0</v>
      </c>
      <c r="M64" s="121"/>
    </row>
    <row r="65" spans="2:14" s="8" customFormat="1" ht="14.85" customHeight="1">
      <c r="B65" s="116"/>
      <c r="C65" s="117"/>
      <c r="D65" s="118" t="s">
        <v>100</v>
      </c>
      <c r="E65" s="119"/>
      <c r="F65" s="119"/>
      <c r="G65" s="119"/>
      <c r="H65" s="119"/>
      <c r="I65" s="119"/>
      <c r="J65" s="119"/>
      <c r="K65" s="119"/>
      <c r="L65" s="120">
        <f>L126</f>
        <v>0</v>
      </c>
      <c r="M65" s="121"/>
    </row>
    <row r="66" spans="2:14" s="8" customFormat="1" ht="14.85" customHeight="1">
      <c r="B66" s="116"/>
      <c r="C66" s="117"/>
      <c r="D66" s="118" t="s">
        <v>101</v>
      </c>
      <c r="E66" s="119"/>
      <c r="F66" s="119"/>
      <c r="G66" s="119"/>
      <c r="H66" s="119"/>
      <c r="I66" s="119"/>
      <c r="J66" s="119"/>
      <c r="K66" s="119"/>
      <c r="L66" s="120">
        <f>L137</f>
        <v>0</v>
      </c>
      <c r="M66" s="121"/>
    </row>
    <row r="67" spans="2:14" s="8" customFormat="1" ht="14.85" customHeight="1">
      <c r="B67" s="116"/>
      <c r="C67" s="117"/>
      <c r="D67" s="118" t="s">
        <v>102</v>
      </c>
      <c r="E67" s="119"/>
      <c r="F67" s="119"/>
      <c r="G67" s="119"/>
      <c r="H67" s="119"/>
      <c r="I67" s="119"/>
      <c r="J67" s="119"/>
      <c r="K67" s="119"/>
      <c r="L67" s="120">
        <f>L156</f>
        <v>0</v>
      </c>
      <c r="M67" s="121"/>
    </row>
    <row r="68" spans="2:14" s="1" customFormat="1" ht="21.75" customHeight="1">
      <c r="B68" s="33"/>
      <c r="C68" s="34"/>
      <c r="D68" s="34"/>
      <c r="E68" s="34"/>
      <c r="F68" s="34"/>
      <c r="G68" s="162"/>
      <c r="H68" s="162"/>
      <c r="I68" s="34"/>
      <c r="J68" s="34"/>
      <c r="K68" s="34"/>
      <c r="L68" s="34"/>
      <c r="M68" s="37"/>
    </row>
    <row r="69" spans="2:14" s="1" customFormat="1" ht="6.95" customHeight="1"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50"/>
    </row>
    <row r="73" spans="2:14" s="1" customFormat="1" ht="6.95" customHeight="1"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33"/>
    </row>
    <row r="74" spans="2:14" s="1" customFormat="1" ht="36.950000000000003" customHeight="1">
      <c r="B74" s="33"/>
      <c r="C74" s="53" t="s">
        <v>103</v>
      </c>
      <c r="N74" s="33"/>
    </row>
    <row r="75" spans="2:14" s="1" customFormat="1" ht="6.95" customHeight="1">
      <c r="B75" s="33"/>
      <c r="N75" s="33"/>
    </row>
    <row r="76" spans="2:14" s="1" customFormat="1" ht="14.45" customHeight="1">
      <c r="B76" s="33"/>
      <c r="C76" s="55" t="s">
        <v>17</v>
      </c>
      <c r="N76" s="33"/>
    </row>
    <row r="77" spans="2:14" s="1" customFormat="1" ht="16.5" customHeight="1">
      <c r="B77" s="33"/>
      <c r="E77" s="370" t="str">
        <f>E7</f>
        <v>Přírodní dětské hřiště - Jizbická</v>
      </c>
      <c r="F77" s="371"/>
      <c r="G77" s="371"/>
      <c r="H77" s="371"/>
      <c r="I77" s="371"/>
      <c r="J77" s="371"/>
      <c r="N77" s="33"/>
    </row>
    <row r="78" spans="2:14" s="1" customFormat="1" ht="14.45" customHeight="1">
      <c r="B78" s="33"/>
      <c r="C78" s="55" t="s">
        <v>85</v>
      </c>
      <c r="N78" s="33"/>
    </row>
    <row r="79" spans="2:14" s="1" customFormat="1" ht="17.25" customHeight="1">
      <c r="B79" s="33"/>
      <c r="E79" s="364" t="str">
        <f>E9</f>
        <v>ASŘ - Hřiště</v>
      </c>
      <c r="F79" s="372"/>
      <c r="G79" s="372"/>
      <c r="H79" s="372"/>
      <c r="I79" s="372"/>
      <c r="J79" s="372"/>
      <c r="N79" s="33"/>
    </row>
    <row r="80" spans="2:14" s="1" customFormat="1" ht="6.95" customHeight="1">
      <c r="B80" s="33"/>
      <c r="N80" s="33"/>
    </row>
    <row r="81" spans="2:67" s="1" customFormat="1" ht="18" customHeight="1">
      <c r="B81" s="33"/>
      <c r="C81" s="55" t="s">
        <v>21</v>
      </c>
      <c r="F81" s="122" t="str">
        <f>F12</f>
        <v>Praha 20 Horní Počernice</v>
      </c>
      <c r="G81" s="122"/>
      <c r="H81" s="122"/>
      <c r="K81" s="55" t="s">
        <v>23</v>
      </c>
      <c r="L81" s="59" t="str">
        <f>IF(L12="","",L12)</f>
        <v/>
      </c>
      <c r="N81" s="33"/>
    </row>
    <row r="82" spans="2:67" s="1" customFormat="1" ht="6.95" customHeight="1">
      <c r="B82" s="33"/>
      <c r="N82" s="33"/>
    </row>
    <row r="83" spans="2:67" s="1" customFormat="1" ht="15">
      <c r="B83" s="33"/>
      <c r="C83" s="55" t="s">
        <v>24</v>
      </c>
      <c r="F83" s="122" t="str">
        <f>E15</f>
        <v>Městská část Praha 20 Horní Počernice</v>
      </c>
      <c r="G83" s="122"/>
      <c r="H83" s="122"/>
      <c r="K83" s="55" t="s">
        <v>30</v>
      </c>
      <c r="L83" s="122" t="str">
        <f>E21</f>
        <v>terra florida v.o.s.</v>
      </c>
      <c r="N83" s="33"/>
    </row>
    <row r="84" spans="2:67" s="1" customFormat="1" ht="14.45" customHeight="1">
      <c r="B84" s="33"/>
      <c r="C84" s="55" t="s">
        <v>28</v>
      </c>
      <c r="F84" s="122" t="str">
        <f>IF(E18="","",E18)</f>
        <v>CÚ II/2018</v>
      </c>
      <c r="G84" s="122"/>
      <c r="H84" s="122"/>
      <c r="N84" s="33"/>
    </row>
    <row r="85" spans="2:67" s="1" customFormat="1" ht="10.35" customHeight="1">
      <c r="B85" s="33"/>
      <c r="N85" s="33"/>
    </row>
    <row r="86" spans="2:67" s="9" customFormat="1" ht="29.25" customHeight="1">
      <c r="B86" s="123"/>
      <c r="C86" s="124" t="s">
        <v>104</v>
      </c>
      <c r="D86" s="125" t="s">
        <v>53</v>
      </c>
      <c r="E86" s="125" t="s">
        <v>49</v>
      </c>
      <c r="F86" s="125" t="s">
        <v>105</v>
      </c>
      <c r="G86" s="125" t="s">
        <v>270</v>
      </c>
      <c r="H86" s="125" t="s">
        <v>269</v>
      </c>
      <c r="I86" s="125" t="s">
        <v>106</v>
      </c>
      <c r="J86" s="125" t="s">
        <v>107</v>
      </c>
      <c r="K86" s="125" t="s">
        <v>108</v>
      </c>
      <c r="L86" s="125" t="s">
        <v>89</v>
      </c>
      <c r="M86" s="126" t="s">
        <v>109</v>
      </c>
      <c r="N86" s="123"/>
      <c r="O86" s="65" t="s">
        <v>110</v>
      </c>
      <c r="P86" s="66" t="s">
        <v>38</v>
      </c>
      <c r="Q86" s="66" t="s">
        <v>111</v>
      </c>
      <c r="R86" s="66" t="s">
        <v>112</v>
      </c>
      <c r="S86" s="66" t="s">
        <v>113</v>
      </c>
      <c r="T86" s="66" t="s">
        <v>114</v>
      </c>
      <c r="U86" s="66" t="s">
        <v>115</v>
      </c>
      <c r="V86" s="67" t="s">
        <v>116</v>
      </c>
    </row>
    <row r="87" spans="2:67" s="1" customFormat="1" ht="29.25" customHeight="1">
      <c r="B87" s="33"/>
      <c r="C87" s="69" t="s">
        <v>90</v>
      </c>
      <c r="L87" s="127">
        <f>L88</f>
        <v>0</v>
      </c>
      <c r="N87" s="33"/>
      <c r="O87" s="68"/>
      <c r="P87" s="60"/>
      <c r="Q87" s="60"/>
      <c r="R87" s="128" t="e">
        <f>R88</f>
        <v>#REF!</v>
      </c>
      <c r="S87" s="60"/>
      <c r="T87" s="128" t="e">
        <f>T88</f>
        <v>#REF!</v>
      </c>
      <c r="U87" s="60"/>
      <c r="V87" s="129" t="e">
        <f>V88</f>
        <v>#REF!</v>
      </c>
      <c r="AV87" s="19" t="s">
        <v>67</v>
      </c>
      <c r="AW87" s="19" t="s">
        <v>91</v>
      </c>
      <c r="BM87" s="130" t="e">
        <f>BM88</f>
        <v>#REF!</v>
      </c>
    </row>
    <row r="88" spans="2:67" s="10" customFormat="1" ht="37.35" customHeight="1">
      <c r="B88" s="131"/>
      <c r="D88" s="132" t="s">
        <v>67</v>
      </c>
      <c r="E88" s="133" t="s">
        <v>117</v>
      </c>
      <c r="F88" s="133" t="s">
        <v>118</v>
      </c>
      <c r="G88" s="133"/>
      <c r="H88" s="133"/>
      <c r="L88" s="134">
        <f>L89+L120</f>
        <v>0</v>
      </c>
      <c r="N88" s="131"/>
      <c r="O88" s="135"/>
      <c r="P88" s="136"/>
      <c r="Q88" s="136"/>
      <c r="R88" s="137" t="e">
        <f>R89+R120</f>
        <v>#REF!</v>
      </c>
      <c r="S88" s="136"/>
      <c r="T88" s="137" t="e">
        <f>T89+T120</f>
        <v>#REF!</v>
      </c>
      <c r="U88" s="136"/>
      <c r="V88" s="138" t="e">
        <f>V89+V120</f>
        <v>#REF!</v>
      </c>
      <c r="AT88" s="132" t="s">
        <v>76</v>
      </c>
      <c r="AV88" s="139" t="s">
        <v>67</v>
      </c>
      <c r="AW88" s="139" t="s">
        <v>68</v>
      </c>
      <c r="BA88" s="132" t="s">
        <v>119</v>
      </c>
      <c r="BM88" s="140" t="e">
        <f>BM89+BM120</f>
        <v>#REF!</v>
      </c>
    </row>
    <row r="89" spans="2:67" s="10" customFormat="1" ht="19.899999999999999" customHeight="1">
      <c r="B89" s="131"/>
      <c r="D89" s="132" t="s">
        <v>67</v>
      </c>
      <c r="E89" s="141" t="s">
        <v>76</v>
      </c>
      <c r="F89" s="141" t="s">
        <v>120</v>
      </c>
      <c r="G89" s="141"/>
      <c r="H89" s="141"/>
      <c r="L89" s="142">
        <f>L90+L93+L110+L113+L118+L120</f>
        <v>0</v>
      </c>
      <c r="N89" s="131"/>
      <c r="O89" s="135"/>
      <c r="P89" s="136"/>
      <c r="Q89" s="136"/>
      <c r="R89" s="137" t="e">
        <f>#REF!+R90+#REF!+R93+#REF!+#REF!+#REF!+R110+R113+R118</f>
        <v>#REF!</v>
      </c>
      <c r="S89" s="136"/>
      <c r="T89" s="137" t="e">
        <f>#REF!+T90+#REF!+T93+#REF!+#REF!+#REF!+T110+T113+T118</f>
        <v>#REF!</v>
      </c>
      <c r="U89" s="136"/>
      <c r="V89" s="138" t="e">
        <f>#REF!+V90+#REF!+V93+#REF!+#REF!+#REF!+V110+V113+V118</f>
        <v>#REF!</v>
      </c>
      <c r="AT89" s="132" t="s">
        <v>76</v>
      </c>
      <c r="AV89" s="139" t="s">
        <v>67</v>
      </c>
      <c r="AW89" s="139" t="s">
        <v>76</v>
      </c>
      <c r="BA89" s="132" t="s">
        <v>119</v>
      </c>
      <c r="BM89" s="140" t="e">
        <f>#REF!+BM90+#REF!+BM93+#REF!+#REF!+#REF!+BM110+BM113+BM118</f>
        <v>#REF!</v>
      </c>
    </row>
    <row r="90" spans="2:67" s="10" customFormat="1" ht="22.35" customHeight="1">
      <c r="B90" s="131"/>
      <c r="D90" s="132" t="s">
        <v>67</v>
      </c>
      <c r="E90" s="141" t="s">
        <v>126</v>
      </c>
      <c r="F90" s="141" t="s">
        <v>127</v>
      </c>
      <c r="G90" s="141"/>
      <c r="H90" s="141"/>
      <c r="L90" s="142">
        <f>L91</f>
        <v>0</v>
      </c>
      <c r="N90" s="131"/>
      <c r="O90" s="135"/>
      <c r="P90" s="136"/>
      <c r="Q90" s="136"/>
      <c r="R90" s="137">
        <f>SUM(R91:R92)</f>
        <v>0</v>
      </c>
      <c r="S90" s="136"/>
      <c r="T90" s="137">
        <f>SUM(T91:T92)</f>
        <v>0</v>
      </c>
      <c r="U90" s="136"/>
      <c r="V90" s="138">
        <f>SUM(V91:V92)</f>
        <v>0</v>
      </c>
      <c r="AT90" s="132" t="s">
        <v>76</v>
      </c>
      <c r="AV90" s="139" t="s">
        <v>67</v>
      </c>
      <c r="AW90" s="139" t="s">
        <v>78</v>
      </c>
      <c r="BA90" s="132" t="s">
        <v>119</v>
      </c>
      <c r="BM90" s="140">
        <f>SUM(BM91:BM92)</f>
        <v>0</v>
      </c>
    </row>
    <row r="91" spans="2:67" s="1" customFormat="1" ht="16.5" customHeight="1">
      <c r="B91" s="143"/>
      <c r="C91" s="144" t="s">
        <v>129</v>
      </c>
      <c r="D91" s="144" t="s">
        <v>121</v>
      </c>
      <c r="E91" s="145" t="s">
        <v>130</v>
      </c>
      <c r="F91" s="146" t="s">
        <v>558</v>
      </c>
      <c r="G91" s="146"/>
      <c r="H91" s="146"/>
      <c r="I91" s="147" t="s">
        <v>122</v>
      </c>
      <c r="J91" s="148">
        <v>1</v>
      </c>
      <c r="K91" s="149"/>
      <c r="L91" s="149"/>
      <c r="M91" s="146" t="s">
        <v>5</v>
      </c>
      <c r="N91" s="33"/>
      <c r="O91" s="150" t="s">
        <v>5</v>
      </c>
      <c r="P91" s="151" t="s">
        <v>39</v>
      </c>
      <c r="Q91" s="152">
        <v>0</v>
      </c>
      <c r="R91" s="152">
        <f>Q91*J91</f>
        <v>0</v>
      </c>
      <c r="S91" s="152">
        <v>0</v>
      </c>
      <c r="T91" s="152">
        <f>S91*J91</f>
        <v>0</v>
      </c>
      <c r="U91" s="152">
        <v>0</v>
      </c>
      <c r="V91" s="153">
        <f>U91*J91</f>
        <v>0</v>
      </c>
      <c r="AT91" s="19" t="s">
        <v>123</v>
      </c>
      <c r="AV91" s="19" t="s">
        <v>121</v>
      </c>
      <c r="AW91" s="19" t="s">
        <v>124</v>
      </c>
      <c r="BA91" s="19" t="s">
        <v>119</v>
      </c>
      <c r="BG91" s="154">
        <f>IF(P91="základní",L91,0)</f>
        <v>0</v>
      </c>
      <c r="BH91" s="154">
        <f>IF(P91="snížená",L91,0)</f>
        <v>0</v>
      </c>
      <c r="BI91" s="154">
        <f>IF(P91="zákl. přenesená",L91,0)</f>
        <v>0</v>
      </c>
      <c r="BJ91" s="154">
        <f>IF(P91="sníž. přenesená",L91,0)</f>
        <v>0</v>
      </c>
      <c r="BK91" s="154">
        <f>IF(P91="nulová",L91,0)</f>
        <v>0</v>
      </c>
      <c r="BL91" s="19" t="s">
        <v>76</v>
      </c>
      <c r="BM91" s="154">
        <f>ROUND(K91*J91,2)</f>
        <v>0</v>
      </c>
      <c r="BN91" s="19" t="s">
        <v>123</v>
      </c>
      <c r="BO91" s="19" t="s">
        <v>131</v>
      </c>
    </row>
    <row r="92" spans="2:67" s="1" customFormat="1" ht="67.5">
      <c r="B92" s="33"/>
      <c r="D92" s="155" t="s">
        <v>125</v>
      </c>
      <c r="F92" s="333" t="s">
        <v>553</v>
      </c>
      <c r="G92" s="156"/>
      <c r="H92" s="156"/>
      <c r="N92" s="33"/>
      <c r="O92" s="157"/>
      <c r="P92" s="34"/>
      <c r="Q92" s="34"/>
      <c r="R92" s="34"/>
      <c r="S92" s="34"/>
      <c r="T92" s="34"/>
      <c r="U92" s="34"/>
      <c r="V92" s="62"/>
      <c r="AV92" s="19" t="s">
        <v>125</v>
      </c>
      <c r="AW92" s="19" t="s">
        <v>124</v>
      </c>
    </row>
    <row r="93" spans="2:67" s="10" customFormat="1" ht="22.35" customHeight="1">
      <c r="B93" s="131"/>
      <c r="D93" s="132" t="s">
        <v>67</v>
      </c>
      <c r="E93" s="141" t="s">
        <v>132</v>
      </c>
      <c r="F93" s="141" t="s">
        <v>133</v>
      </c>
      <c r="G93" s="141"/>
      <c r="H93" s="141"/>
      <c r="L93" s="142">
        <f>L94+L96+L98+L100+L102+L104+L106+L108</f>
        <v>0</v>
      </c>
      <c r="N93" s="131"/>
      <c r="O93" s="135"/>
      <c r="P93" s="136"/>
      <c r="Q93" s="136"/>
      <c r="R93" s="137">
        <f>SUM(R94:R109)</f>
        <v>0</v>
      </c>
      <c r="S93" s="136"/>
      <c r="T93" s="137">
        <f>SUM(T94:T109)</f>
        <v>0</v>
      </c>
      <c r="U93" s="136"/>
      <c r="V93" s="138">
        <f>SUM(V94:V109)</f>
        <v>0</v>
      </c>
      <c r="AT93" s="132" t="s">
        <v>76</v>
      </c>
      <c r="AV93" s="139" t="s">
        <v>67</v>
      </c>
      <c r="AW93" s="139" t="s">
        <v>78</v>
      </c>
      <c r="BA93" s="132" t="s">
        <v>119</v>
      </c>
      <c r="BM93" s="140">
        <f>SUM(BM94:BM109)</f>
        <v>0</v>
      </c>
    </row>
    <row r="94" spans="2:67" s="1" customFormat="1" ht="16.5" customHeight="1">
      <c r="B94" s="143"/>
      <c r="C94" s="144" t="s">
        <v>11</v>
      </c>
      <c r="D94" s="144" t="s">
        <v>121</v>
      </c>
      <c r="E94" s="145" t="s">
        <v>134</v>
      </c>
      <c r="F94" s="146" t="s">
        <v>536</v>
      </c>
      <c r="G94" s="146"/>
      <c r="H94" s="146"/>
      <c r="I94" s="147" t="s">
        <v>122</v>
      </c>
      <c r="J94" s="148">
        <v>1</v>
      </c>
      <c r="K94" s="149"/>
      <c r="L94" s="149"/>
      <c r="M94" s="146" t="s">
        <v>5</v>
      </c>
      <c r="N94" s="33"/>
      <c r="O94" s="150" t="s">
        <v>5</v>
      </c>
      <c r="P94" s="151" t="s">
        <v>39</v>
      </c>
      <c r="Q94" s="152">
        <v>0</v>
      </c>
      <c r="R94" s="152">
        <f>Q94*J94</f>
        <v>0</v>
      </c>
      <c r="S94" s="152">
        <v>0</v>
      </c>
      <c r="T94" s="152">
        <f>S94*J94</f>
        <v>0</v>
      </c>
      <c r="U94" s="152">
        <v>0</v>
      </c>
      <c r="V94" s="153">
        <f>U94*J94</f>
        <v>0</v>
      </c>
      <c r="AT94" s="19" t="s">
        <v>123</v>
      </c>
      <c r="AV94" s="19" t="s">
        <v>121</v>
      </c>
      <c r="AW94" s="19" t="s">
        <v>124</v>
      </c>
      <c r="BA94" s="19" t="s">
        <v>119</v>
      </c>
      <c r="BG94" s="154">
        <f>IF(P94="základní",L94,0)</f>
        <v>0</v>
      </c>
      <c r="BH94" s="154">
        <f>IF(P94="snížená",L94,0)</f>
        <v>0</v>
      </c>
      <c r="BI94" s="154">
        <f>IF(P94="zákl. přenesená",L94,0)</f>
        <v>0</v>
      </c>
      <c r="BJ94" s="154">
        <f>IF(P94="sníž. přenesená",L94,0)</f>
        <v>0</v>
      </c>
      <c r="BK94" s="154">
        <f>IF(P94="nulová",L94,0)</f>
        <v>0</v>
      </c>
      <c r="BL94" s="19" t="s">
        <v>76</v>
      </c>
      <c r="BM94" s="154">
        <f>ROUND(K94*J94,2)</f>
        <v>0</v>
      </c>
      <c r="BN94" s="19" t="s">
        <v>123</v>
      </c>
      <c r="BO94" s="19" t="s">
        <v>135</v>
      </c>
    </row>
    <row r="95" spans="2:67" s="1" customFormat="1" ht="175.5">
      <c r="B95" s="33"/>
      <c r="D95" s="155" t="s">
        <v>125</v>
      </c>
      <c r="F95" s="333" t="s">
        <v>552</v>
      </c>
      <c r="G95" s="156"/>
      <c r="H95" s="156"/>
      <c r="N95" s="33"/>
      <c r="O95" s="157"/>
      <c r="P95" s="34"/>
      <c r="Q95" s="34"/>
      <c r="R95" s="34"/>
      <c r="S95" s="34"/>
      <c r="T95" s="34"/>
      <c r="U95" s="34"/>
      <c r="V95" s="62"/>
      <c r="AV95" s="19" t="s">
        <v>125</v>
      </c>
      <c r="AW95" s="19" t="s">
        <v>124</v>
      </c>
    </row>
    <row r="96" spans="2:67" s="1" customFormat="1" ht="16.5" customHeight="1">
      <c r="B96" s="143"/>
      <c r="C96" s="144" t="s">
        <v>136</v>
      </c>
      <c r="D96" s="144" t="s">
        <v>121</v>
      </c>
      <c r="E96" s="145" t="s">
        <v>137</v>
      </c>
      <c r="F96" s="146" t="s">
        <v>537</v>
      </c>
      <c r="G96" s="146"/>
      <c r="H96" s="146"/>
      <c r="I96" s="147" t="s">
        <v>122</v>
      </c>
      <c r="J96" s="148">
        <v>1</v>
      </c>
      <c r="K96" s="149"/>
      <c r="L96" s="149"/>
      <c r="M96" s="146" t="s">
        <v>5</v>
      </c>
      <c r="N96" s="33"/>
      <c r="O96" s="150" t="s">
        <v>5</v>
      </c>
      <c r="P96" s="151" t="s">
        <v>39</v>
      </c>
      <c r="Q96" s="152">
        <v>0</v>
      </c>
      <c r="R96" s="152">
        <f>Q96*J96</f>
        <v>0</v>
      </c>
      <c r="S96" s="152">
        <v>0</v>
      </c>
      <c r="T96" s="152">
        <f>S96*J96</f>
        <v>0</v>
      </c>
      <c r="U96" s="152">
        <v>0</v>
      </c>
      <c r="V96" s="153">
        <f>U96*J96</f>
        <v>0</v>
      </c>
      <c r="AT96" s="19" t="s">
        <v>123</v>
      </c>
      <c r="AV96" s="19" t="s">
        <v>121</v>
      </c>
      <c r="AW96" s="19" t="s">
        <v>124</v>
      </c>
      <c r="BA96" s="19" t="s">
        <v>119</v>
      </c>
      <c r="BG96" s="154">
        <f>IF(P96="základní",L96,0)</f>
        <v>0</v>
      </c>
      <c r="BH96" s="154">
        <f>IF(P96="snížená",L96,0)</f>
        <v>0</v>
      </c>
      <c r="BI96" s="154">
        <f>IF(P96="zákl. přenesená",L96,0)</f>
        <v>0</v>
      </c>
      <c r="BJ96" s="154">
        <f>IF(P96="sníž. přenesená",L96,0)</f>
        <v>0</v>
      </c>
      <c r="BK96" s="154">
        <f>IF(P96="nulová",L96,0)</f>
        <v>0</v>
      </c>
      <c r="BL96" s="19" t="s">
        <v>76</v>
      </c>
      <c r="BM96" s="154">
        <f>ROUND(K96*J96,2)</f>
        <v>0</v>
      </c>
      <c r="BN96" s="19" t="s">
        <v>123</v>
      </c>
      <c r="BO96" s="19" t="s">
        <v>138</v>
      </c>
    </row>
    <row r="97" spans="2:67" s="1" customFormat="1" ht="94.5">
      <c r="B97" s="33"/>
      <c r="D97" s="155" t="s">
        <v>125</v>
      </c>
      <c r="F97" s="333" t="s">
        <v>559</v>
      </c>
      <c r="G97" s="156"/>
      <c r="H97" s="156"/>
      <c r="N97" s="33"/>
      <c r="O97" s="157"/>
      <c r="P97" s="34"/>
      <c r="Q97" s="34"/>
      <c r="R97" s="34"/>
      <c r="S97" s="34"/>
      <c r="T97" s="34"/>
      <c r="U97" s="34"/>
      <c r="V97" s="62"/>
      <c r="AV97" s="19" t="s">
        <v>125</v>
      </c>
      <c r="AW97" s="19" t="s">
        <v>124</v>
      </c>
    </row>
    <row r="98" spans="2:67" s="1" customFormat="1" ht="16.5" customHeight="1">
      <c r="B98" s="143"/>
      <c r="C98" s="144" t="s">
        <v>139</v>
      </c>
      <c r="D98" s="144" t="s">
        <v>121</v>
      </c>
      <c r="E98" s="145" t="s">
        <v>140</v>
      </c>
      <c r="F98" s="146" t="s">
        <v>141</v>
      </c>
      <c r="G98" s="146"/>
      <c r="H98" s="146"/>
      <c r="I98" s="147" t="s">
        <v>122</v>
      </c>
      <c r="J98" s="148">
        <v>1</v>
      </c>
      <c r="K98" s="149"/>
      <c r="L98" s="149"/>
      <c r="M98" s="146" t="s">
        <v>5</v>
      </c>
      <c r="N98" s="33"/>
      <c r="O98" s="150" t="s">
        <v>5</v>
      </c>
      <c r="P98" s="151" t="s">
        <v>39</v>
      </c>
      <c r="Q98" s="152">
        <v>0</v>
      </c>
      <c r="R98" s="152">
        <f>Q98*J98</f>
        <v>0</v>
      </c>
      <c r="S98" s="152">
        <v>0</v>
      </c>
      <c r="T98" s="152">
        <f>S98*J98</f>
        <v>0</v>
      </c>
      <c r="U98" s="152">
        <v>0</v>
      </c>
      <c r="V98" s="153">
        <f>U98*J98</f>
        <v>0</v>
      </c>
      <c r="AT98" s="19" t="s">
        <v>123</v>
      </c>
      <c r="AV98" s="19" t="s">
        <v>121</v>
      </c>
      <c r="AW98" s="19" t="s">
        <v>124</v>
      </c>
      <c r="BA98" s="19" t="s">
        <v>119</v>
      </c>
      <c r="BG98" s="154">
        <f>IF(P98="základní",L98,0)</f>
        <v>0</v>
      </c>
      <c r="BH98" s="154">
        <f>IF(P98="snížená",L98,0)</f>
        <v>0</v>
      </c>
      <c r="BI98" s="154">
        <f>IF(P98="zákl. přenesená",L98,0)</f>
        <v>0</v>
      </c>
      <c r="BJ98" s="154">
        <f>IF(P98="sníž. přenesená",L98,0)</f>
        <v>0</v>
      </c>
      <c r="BK98" s="154">
        <f>IF(P98="nulová",L98,0)</f>
        <v>0</v>
      </c>
      <c r="BL98" s="19" t="s">
        <v>76</v>
      </c>
      <c r="BM98" s="154">
        <f>ROUND(K98*J98,2)</f>
        <v>0</v>
      </c>
      <c r="BN98" s="19" t="s">
        <v>123</v>
      </c>
      <c r="BO98" s="19" t="s">
        <v>142</v>
      </c>
    </row>
    <row r="99" spans="2:67" s="1" customFormat="1" ht="81">
      <c r="B99" s="33"/>
      <c r="D99" s="155" t="s">
        <v>125</v>
      </c>
      <c r="F99" s="333" t="s">
        <v>550</v>
      </c>
      <c r="G99" s="156"/>
      <c r="H99" s="156"/>
      <c r="N99" s="33"/>
      <c r="O99" s="157"/>
      <c r="P99" s="34"/>
      <c r="Q99" s="34"/>
      <c r="R99" s="34"/>
      <c r="S99" s="34"/>
      <c r="T99" s="34"/>
      <c r="U99" s="34"/>
      <c r="V99" s="62"/>
      <c r="AV99" s="19" t="s">
        <v>125</v>
      </c>
      <c r="AW99" s="19" t="s">
        <v>124</v>
      </c>
    </row>
    <row r="100" spans="2:67" s="1" customFormat="1" ht="16.5" customHeight="1">
      <c r="B100" s="143"/>
      <c r="C100" s="144" t="s">
        <v>143</v>
      </c>
      <c r="D100" s="144" t="s">
        <v>121</v>
      </c>
      <c r="E100" s="145" t="s">
        <v>144</v>
      </c>
      <c r="F100" s="146" t="s">
        <v>145</v>
      </c>
      <c r="G100" s="146"/>
      <c r="H100" s="146"/>
      <c r="I100" s="147" t="s">
        <v>122</v>
      </c>
      <c r="J100" s="148">
        <v>1</v>
      </c>
      <c r="K100" s="149"/>
      <c r="L100" s="149"/>
      <c r="M100" s="146" t="s">
        <v>5</v>
      </c>
      <c r="N100" s="33"/>
      <c r="O100" s="150" t="s">
        <v>5</v>
      </c>
      <c r="P100" s="151" t="s">
        <v>39</v>
      </c>
      <c r="Q100" s="152">
        <v>0</v>
      </c>
      <c r="R100" s="152">
        <f>Q100*J100</f>
        <v>0</v>
      </c>
      <c r="S100" s="152">
        <v>0</v>
      </c>
      <c r="T100" s="152">
        <f>S100*J100</f>
        <v>0</v>
      </c>
      <c r="U100" s="152">
        <v>0</v>
      </c>
      <c r="V100" s="153">
        <f>U100*J100</f>
        <v>0</v>
      </c>
      <c r="AT100" s="19" t="s">
        <v>123</v>
      </c>
      <c r="AV100" s="19" t="s">
        <v>121</v>
      </c>
      <c r="AW100" s="19" t="s">
        <v>124</v>
      </c>
      <c r="BA100" s="19" t="s">
        <v>119</v>
      </c>
      <c r="BG100" s="154">
        <f>IF(P100="základní",L100,0)</f>
        <v>0</v>
      </c>
      <c r="BH100" s="154">
        <f>IF(P100="snížená",L100,0)</f>
        <v>0</v>
      </c>
      <c r="BI100" s="154">
        <f>IF(P100="zákl. přenesená",L100,0)</f>
        <v>0</v>
      </c>
      <c r="BJ100" s="154">
        <f>IF(P100="sníž. přenesená",L100,0)</f>
        <v>0</v>
      </c>
      <c r="BK100" s="154">
        <f>IF(P100="nulová",L100,0)</f>
        <v>0</v>
      </c>
      <c r="BL100" s="19" t="s">
        <v>76</v>
      </c>
      <c r="BM100" s="154">
        <f>ROUND(K100*J100,2)</f>
        <v>0</v>
      </c>
      <c r="BN100" s="19" t="s">
        <v>123</v>
      </c>
      <c r="BO100" s="19" t="s">
        <v>146</v>
      </c>
    </row>
    <row r="101" spans="2:67" s="1" customFormat="1" ht="67.5">
      <c r="B101" s="33"/>
      <c r="D101" s="155" t="s">
        <v>125</v>
      </c>
      <c r="F101" s="333" t="s">
        <v>560</v>
      </c>
      <c r="G101" s="156"/>
      <c r="H101" s="156"/>
      <c r="N101" s="33"/>
      <c r="O101" s="157"/>
      <c r="P101" s="34"/>
      <c r="Q101" s="34"/>
      <c r="R101" s="34"/>
      <c r="S101" s="34"/>
      <c r="T101" s="34"/>
      <c r="U101" s="34"/>
      <c r="V101" s="62"/>
      <c r="AV101" s="19" t="s">
        <v>125</v>
      </c>
      <c r="AW101" s="19" t="s">
        <v>124</v>
      </c>
    </row>
    <row r="102" spans="2:67" s="1" customFormat="1" ht="16.5" customHeight="1">
      <c r="B102" s="143"/>
      <c r="C102" s="144" t="s">
        <v>147</v>
      </c>
      <c r="D102" s="144" t="s">
        <v>121</v>
      </c>
      <c r="E102" s="145" t="s">
        <v>148</v>
      </c>
      <c r="F102" s="146" t="s">
        <v>149</v>
      </c>
      <c r="G102" s="146"/>
      <c r="H102" s="146"/>
      <c r="I102" s="147" t="s">
        <v>122</v>
      </c>
      <c r="J102" s="148">
        <v>1</v>
      </c>
      <c r="K102" s="149"/>
      <c r="L102" s="149"/>
      <c r="M102" s="146" t="s">
        <v>5</v>
      </c>
      <c r="N102" s="33"/>
      <c r="O102" s="150" t="s">
        <v>5</v>
      </c>
      <c r="P102" s="151" t="s">
        <v>39</v>
      </c>
      <c r="Q102" s="152">
        <v>0</v>
      </c>
      <c r="R102" s="152">
        <f>Q102*J102</f>
        <v>0</v>
      </c>
      <c r="S102" s="152">
        <v>0</v>
      </c>
      <c r="T102" s="152">
        <f>S102*J102</f>
        <v>0</v>
      </c>
      <c r="U102" s="152">
        <v>0</v>
      </c>
      <c r="V102" s="153">
        <f>U102*J102</f>
        <v>0</v>
      </c>
      <c r="AT102" s="19" t="s">
        <v>123</v>
      </c>
      <c r="AV102" s="19" t="s">
        <v>121</v>
      </c>
      <c r="AW102" s="19" t="s">
        <v>124</v>
      </c>
      <c r="BA102" s="19" t="s">
        <v>119</v>
      </c>
      <c r="BG102" s="154">
        <f>IF(P102="základní",L102,0)</f>
        <v>0</v>
      </c>
      <c r="BH102" s="154">
        <f>IF(P102="snížená",L102,0)</f>
        <v>0</v>
      </c>
      <c r="BI102" s="154">
        <f>IF(P102="zákl. přenesená",L102,0)</f>
        <v>0</v>
      </c>
      <c r="BJ102" s="154">
        <f>IF(P102="sníž. přenesená",L102,0)</f>
        <v>0</v>
      </c>
      <c r="BK102" s="154">
        <f>IF(P102="nulová",L102,0)</f>
        <v>0</v>
      </c>
      <c r="BL102" s="19" t="s">
        <v>76</v>
      </c>
      <c r="BM102" s="154">
        <f>ROUND(K102*J102,2)</f>
        <v>0</v>
      </c>
      <c r="BN102" s="19" t="s">
        <v>123</v>
      </c>
      <c r="BO102" s="19" t="s">
        <v>150</v>
      </c>
    </row>
    <row r="103" spans="2:67" s="1" customFormat="1" ht="67.5">
      <c r="B103" s="33"/>
      <c r="D103" s="155" t="s">
        <v>125</v>
      </c>
      <c r="F103" s="333" t="s">
        <v>561</v>
      </c>
      <c r="G103" s="156"/>
      <c r="H103" s="156"/>
      <c r="N103" s="33"/>
      <c r="O103" s="157"/>
      <c r="P103" s="34"/>
      <c r="Q103" s="34"/>
      <c r="R103" s="34"/>
      <c r="S103" s="34"/>
      <c r="T103" s="34"/>
      <c r="U103" s="34"/>
      <c r="V103" s="62"/>
      <c r="AV103" s="19" t="s">
        <v>125</v>
      </c>
      <c r="AW103" s="19" t="s">
        <v>124</v>
      </c>
    </row>
    <row r="104" spans="2:67" s="1" customFormat="1" ht="38.25" customHeight="1">
      <c r="B104" s="143"/>
      <c r="C104" s="144" t="s">
        <v>151</v>
      </c>
      <c r="D104" s="144" t="s">
        <v>121</v>
      </c>
      <c r="E104" s="145" t="s">
        <v>152</v>
      </c>
      <c r="F104" s="146" t="s">
        <v>153</v>
      </c>
      <c r="G104" s="146"/>
      <c r="H104" s="146"/>
      <c r="I104" s="147" t="s">
        <v>128</v>
      </c>
      <c r="J104" s="148">
        <v>1</v>
      </c>
      <c r="K104" s="149"/>
      <c r="L104" s="149"/>
      <c r="M104" s="146" t="s">
        <v>5</v>
      </c>
      <c r="N104" s="33"/>
      <c r="O104" s="150" t="s">
        <v>5</v>
      </c>
      <c r="P104" s="151" t="s">
        <v>39</v>
      </c>
      <c r="Q104" s="152">
        <v>0</v>
      </c>
      <c r="R104" s="152">
        <f>Q104*J104</f>
        <v>0</v>
      </c>
      <c r="S104" s="152">
        <v>0</v>
      </c>
      <c r="T104" s="152">
        <f>S104*J104</f>
        <v>0</v>
      </c>
      <c r="U104" s="152">
        <v>0</v>
      </c>
      <c r="V104" s="153">
        <f>U104*J104</f>
        <v>0</v>
      </c>
      <c r="AT104" s="19" t="s">
        <v>123</v>
      </c>
      <c r="AV104" s="19" t="s">
        <v>121</v>
      </c>
      <c r="AW104" s="19" t="s">
        <v>124</v>
      </c>
      <c r="BA104" s="19" t="s">
        <v>119</v>
      </c>
      <c r="BG104" s="154">
        <f>IF(P104="základní",L104,0)</f>
        <v>0</v>
      </c>
      <c r="BH104" s="154">
        <f>IF(P104="snížená",L104,0)</f>
        <v>0</v>
      </c>
      <c r="BI104" s="154">
        <f>IF(P104="zákl. přenesená",L104,0)</f>
        <v>0</v>
      </c>
      <c r="BJ104" s="154">
        <f>IF(P104="sníž. přenesená",L104,0)</f>
        <v>0</v>
      </c>
      <c r="BK104" s="154">
        <f>IF(P104="nulová",L104,0)</f>
        <v>0</v>
      </c>
      <c r="BL104" s="19" t="s">
        <v>76</v>
      </c>
      <c r="BM104" s="154">
        <f>ROUND(K104*J104,2)</f>
        <v>0</v>
      </c>
      <c r="BN104" s="19" t="s">
        <v>123</v>
      </c>
      <c r="BO104" s="19" t="s">
        <v>154</v>
      </c>
    </row>
    <row r="105" spans="2:67" s="1" customFormat="1" ht="81">
      <c r="B105" s="33"/>
      <c r="D105" s="155" t="s">
        <v>125</v>
      </c>
      <c r="F105" s="333" t="s">
        <v>554</v>
      </c>
      <c r="G105" s="156"/>
      <c r="H105" s="156"/>
      <c r="N105" s="33"/>
      <c r="O105" s="157"/>
      <c r="P105" s="34"/>
      <c r="Q105" s="34"/>
      <c r="R105" s="34"/>
      <c r="S105" s="34"/>
      <c r="T105" s="34"/>
      <c r="U105" s="34"/>
      <c r="V105" s="62"/>
      <c r="AV105" s="19" t="s">
        <v>125</v>
      </c>
      <c r="AW105" s="19" t="s">
        <v>124</v>
      </c>
    </row>
    <row r="106" spans="2:67" s="1" customFormat="1" ht="16.5" customHeight="1">
      <c r="B106" s="143"/>
      <c r="C106" s="144" t="s">
        <v>10</v>
      </c>
      <c r="D106" s="144" t="s">
        <v>121</v>
      </c>
      <c r="E106" s="145" t="s">
        <v>155</v>
      </c>
      <c r="F106" s="146" t="s">
        <v>538</v>
      </c>
      <c r="G106" s="146"/>
      <c r="H106" s="146"/>
      <c r="I106" s="147" t="s">
        <v>128</v>
      </c>
      <c r="J106" s="148">
        <v>1</v>
      </c>
      <c r="K106" s="149"/>
      <c r="L106" s="149"/>
      <c r="M106" s="146" t="s">
        <v>5</v>
      </c>
      <c r="N106" s="33"/>
      <c r="O106" s="150" t="s">
        <v>5</v>
      </c>
      <c r="P106" s="151" t="s">
        <v>39</v>
      </c>
      <c r="Q106" s="152">
        <v>0</v>
      </c>
      <c r="R106" s="152">
        <f>Q106*J106</f>
        <v>0</v>
      </c>
      <c r="S106" s="152">
        <v>0</v>
      </c>
      <c r="T106" s="152">
        <f>S106*J106</f>
        <v>0</v>
      </c>
      <c r="U106" s="152">
        <v>0</v>
      </c>
      <c r="V106" s="153">
        <f>U106*J106</f>
        <v>0</v>
      </c>
      <c r="AT106" s="19" t="s">
        <v>123</v>
      </c>
      <c r="AV106" s="19" t="s">
        <v>121</v>
      </c>
      <c r="AW106" s="19" t="s">
        <v>124</v>
      </c>
      <c r="BA106" s="19" t="s">
        <v>119</v>
      </c>
      <c r="BG106" s="154">
        <f>IF(P106="základní",L106,0)</f>
        <v>0</v>
      </c>
      <c r="BH106" s="154">
        <f>IF(P106="snížená",L106,0)</f>
        <v>0</v>
      </c>
      <c r="BI106" s="154">
        <f>IF(P106="zákl. přenesená",L106,0)</f>
        <v>0</v>
      </c>
      <c r="BJ106" s="154">
        <f>IF(P106="sníž. přenesená",L106,0)</f>
        <v>0</v>
      </c>
      <c r="BK106" s="154">
        <f>IF(P106="nulová",L106,0)</f>
        <v>0</v>
      </c>
      <c r="BL106" s="19" t="s">
        <v>76</v>
      </c>
      <c r="BM106" s="154">
        <f>ROUND(K106*J106,2)</f>
        <v>0</v>
      </c>
      <c r="BN106" s="19" t="s">
        <v>123</v>
      </c>
      <c r="BO106" s="19" t="s">
        <v>156</v>
      </c>
    </row>
    <row r="107" spans="2:67" s="1" customFormat="1" ht="67.5">
      <c r="B107" s="33"/>
      <c r="D107" s="155" t="s">
        <v>125</v>
      </c>
      <c r="F107" s="333" t="s">
        <v>555</v>
      </c>
      <c r="G107" s="156"/>
      <c r="H107" s="156"/>
      <c r="N107" s="33"/>
      <c r="O107" s="157"/>
      <c r="P107" s="34"/>
      <c r="Q107" s="34"/>
      <c r="R107" s="34"/>
      <c r="S107" s="34"/>
      <c r="T107" s="34"/>
      <c r="U107" s="34"/>
      <c r="V107" s="62"/>
      <c r="AV107" s="19" t="s">
        <v>125</v>
      </c>
      <c r="AW107" s="19" t="s">
        <v>124</v>
      </c>
    </row>
    <row r="108" spans="2:67" s="1" customFormat="1" ht="16.5" customHeight="1">
      <c r="B108" s="143"/>
      <c r="C108" s="144" t="s">
        <v>157</v>
      </c>
      <c r="D108" s="144" t="s">
        <v>121</v>
      </c>
      <c r="E108" s="145" t="s">
        <v>158</v>
      </c>
      <c r="F108" s="146" t="s">
        <v>159</v>
      </c>
      <c r="G108" s="146"/>
      <c r="H108" s="146"/>
      <c r="I108" s="147" t="s">
        <v>122</v>
      </c>
      <c r="J108" s="148">
        <v>1</v>
      </c>
      <c r="K108" s="149"/>
      <c r="L108" s="149"/>
      <c r="M108" s="146" t="s">
        <v>5</v>
      </c>
      <c r="N108" s="33"/>
      <c r="O108" s="150" t="s">
        <v>5</v>
      </c>
      <c r="P108" s="151" t="s">
        <v>39</v>
      </c>
      <c r="Q108" s="152">
        <v>0</v>
      </c>
      <c r="R108" s="152">
        <f>Q108*J108</f>
        <v>0</v>
      </c>
      <c r="S108" s="152">
        <v>0</v>
      </c>
      <c r="T108" s="152">
        <f>S108*J108</f>
        <v>0</v>
      </c>
      <c r="U108" s="152">
        <v>0</v>
      </c>
      <c r="V108" s="153">
        <f>U108*J108</f>
        <v>0</v>
      </c>
      <c r="AT108" s="19" t="s">
        <v>123</v>
      </c>
      <c r="AV108" s="19" t="s">
        <v>121</v>
      </c>
      <c r="AW108" s="19" t="s">
        <v>124</v>
      </c>
      <c r="BA108" s="19" t="s">
        <v>119</v>
      </c>
      <c r="BG108" s="154">
        <f>IF(P108="základní",L108,0)</f>
        <v>0</v>
      </c>
      <c r="BH108" s="154">
        <f>IF(P108="snížená",L108,0)</f>
        <v>0</v>
      </c>
      <c r="BI108" s="154">
        <f>IF(P108="zákl. přenesená",L108,0)</f>
        <v>0</v>
      </c>
      <c r="BJ108" s="154">
        <f>IF(P108="sníž. přenesená",L108,0)</f>
        <v>0</v>
      </c>
      <c r="BK108" s="154">
        <f>IF(P108="nulová",L108,0)</f>
        <v>0</v>
      </c>
      <c r="BL108" s="19" t="s">
        <v>76</v>
      </c>
      <c r="BM108" s="154">
        <f>ROUND(K108*J108,2)</f>
        <v>0</v>
      </c>
      <c r="BN108" s="19" t="s">
        <v>123</v>
      </c>
      <c r="BO108" s="19" t="s">
        <v>160</v>
      </c>
    </row>
    <row r="109" spans="2:67" s="1" customFormat="1" ht="67.5">
      <c r="B109" s="33"/>
      <c r="D109" s="155" t="s">
        <v>125</v>
      </c>
      <c r="F109" s="333" t="s">
        <v>562</v>
      </c>
      <c r="G109" s="156"/>
      <c r="H109" s="156"/>
      <c r="N109" s="33"/>
      <c r="O109" s="157"/>
      <c r="P109" s="34"/>
      <c r="Q109" s="34"/>
      <c r="R109" s="34"/>
      <c r="S109" s="34"/>
      <c r="T109" s="34"/>
      <c r="U109" s="34"/>
      <c r="V109" s="62"/>
      <c r="AV109" s="19" t="s">
        <v>125</v>
      </c>
      <c r="AW109" s="19" t="s">
        <v>124</v>
      </c>
    </row>
    <row r="110" spans="2:67" s="10" customFormat="1" ht="22.35" customHeight="1">
      <c r="B110" s="131"/>
      <c r="D110" s="132" t="s">
        <v>67</v>
      </c>
      <c r="E110" s="141" t="s">
        <v>161</v>
      </c>
      <c r="F110" s="141" t="s">
        <v>162</v>
      </c>
      <c r="G110" s="141"/>
      <c r="H110" s="141"/>
      <c r="L110" s="142">
        <f>L111</f>
        <v>0</v>
      </c>
      <c r="N110" s="131"/>
      <c r="O110" s="135"/>
      <c r="P110" s="136"/>
      <c r="Q110" s="136"/>
      <c r="R110" s="137">
        <f>SUM(R111:R112)</f>
        <v>0</v>
      </c>
      <c r="S110" s="136"/>
      <c r="T110" s="137">
        <f>SUM(T111:T112)</f>
        <v>0</v>
      </c>
      <c r="U110" s="136"/>
      <c r="V110" s="138">
        <f>SUM(V111:V112)</f>
        <v>0</v>
      </c>
      <c r="AT110" s="132" t="s">
        <v>76</v>
      </c>
      <c r="AV110" s="139" t="s">
        <v>67</v>
      </c>
      <c r="AW110" s="139" t="s">
        <v>78</v>
      </c>
      <c r="BA110" s="132" t="s">
        <v>119</v>
      </c>
      <c r="BM110" s="140">
        <f>SUM(BM111:BM112)</f>
        <v>0</v>
      </c>
    </row>
    <row r="111" spans="2:67" s="1" customFormat="1" ht="25.5" customHeight="1">
      <c r="B111" s="143"/>
      <c r="C111" s="144" t="s">
        <v>163</v>
      </c>
      <c r="D111" s="144" t="s">
        <v>121</v>
      </c>
      <c r="E111" s="145" t="s">
        <v>164</v>
      </c>
      <c r="F111" s="146" t="s">
        <v>551</v>
      </c>
      <c r="G111" s="146"/>
      <c r="H111" s="146"/>
      <c r="I111" s="147" t="s">
        <v>128</v>
      </c>
      <c r="J111" s="148">
        <v>1</v>
      </c>
      <c r="K111" s="149"/>
      <c r="L111" s="149"/>
      <c r="M111" s="146" t="s">
        <v>5</v>
      </c>
      <c r="N111" s="33"/>
      <c r="O111" s="150" t="s">
        <v>5</v>
      </c>
      <c r="P111" s="151" t="s">
        <v>39</v>
      </c>
      <c r="Q111" s="152">
        <v>0</v>
      </c>
      <c r="R111" s="152">
        <f>Q111*J111</f>
        <v>0</v>
      </c>
      <c r="S111" s="152">
        <v>0</v>
      </c>
      <c r="T111" s="152">
        <f>S111*J111</f>
        <v>0</v>
      </c>
      <c r="U111" s="152">
        <v>0</v>
      </c>
      <c r="V111" s="153">
        <f>U111*J111</f>
        <v>0</v>
      </c>
      <c r="AT111" s="19" t="s">
        <v>123</v>
      </c>
      <c r="AV111" s="19" t="s">
        <v>121</v>
      </c>
      <c r="AW111" s="19" t="s">
        <v>124</v>
      </c>
      <c r="BA111" s="19" t="s">
        <v>119</v>
      </c>
      <c r="BG111" s="154">
        <f>IF(P111="základní",L111,0)</f>
        <v>0</v>
      </c>
      <c r="BH111" s="154">
        <f>IF(P111="snížená",L111,0)</f>
        <v>0</v>
      </c>
      <c r="BI111" s="154">
        <f>IF(P111="zákl. přenesená",L111,0)</f>
        <v>0</v>
      </c>
      <c r="BJ111" s="154">
        <f>IF(P111="sníž. přenesená",L111,0)</f>
        <v>0</v>
      </c>
      <c r="BK111" s="154">
        <f>IF(P111="nulová",L111,0)</f>
        <v>0</v>
      </c>
      <c r="BL111" s="19" t="s">
        <v>76</v>
      </c>
      <c r="BM111" s="154">
        <f>ROUND(K111*J111,2)</f>
        <v>0</v>
      </c>
      <c r="BN111" s="19" t="s">
        <v>123</v>
      </c>
      <c r="BO111" s="19" t="s">
        <v>165</v>
      </c>
    </row>
    <row r="112" spans="2:67" s="1" customFormat="1" ht="175.5">
      <c r="B112" s="33"/>
      <c r="D112" s="155" t="s">
        <v>125</v>
      </c>
      <c r="F112" s="333" t="s">
        <v>556</v>
      </c>
      <c r="G112" s="156"/>
      <c r="H112" s="156"/>
      <c r="N112" s="33"/>
      <c r="O112" s="157"/>
      <c r="P112" s="34"/>
      <c r="Q112" s="34"/>
      <c r="R112" s="34"/>
      <c r="S112" s="34"/>
      <c r="T112" s="34"/>
      <c r="U112" s="34"/>
      <c r="V112" s="62"/>
      <c r="AV112" s="19" t="s">
        <v>125</v>
      </c>
      <c r="AW112" s="19" t="s">
        <v>124</v>
      </c>
    </row>
    <row r="113" spans="2:67" s="10" customFormat="1" ht="22.35" customHeight="1">
      <c r="B113" s="131"/>
      <c r="D113" s="132" t="s">
        <v>67</v>
      </c>
      <c r="E113" s="141" t="s">
        <v>167</v>
      </c>
      <c r="F113" s="141" t="s">
        <v>168</v>
      </c>
      <c r="G113" s="141"/>
      <c r="H113" s="141"/>
      <c r="L113" s="142">
        <f>L114+L115+L116</f>
        <v>0</v>
      </c>
      <c r="N113" s="131"/>
      <c r="O113" s="135"/>
      <c r="P113" s="136"/>
      <c r="Q113" s="136"/>
      <c r="R113" s="137">
        <f>SUM(R114:R117)</f>
        <v>0</v>
      </c>
      <c r="S113" s="136"/>
      <c r="T113" s="137">
        <f>SUM(T114:T117)</f>
        <v>0</v>
      </c>
      <c r="U113" s="136"/>
      <c r="V113" s="138">
        <f>SUM(V114:V117)</f>
        <v>0</v>
      </c>
      <c r="AT113" s="132" t="s">
        <v>76</v>
      </c>
      <c r="AV113" s="139" t="s">
        <v>67</v>
      </c>
      <c r="AW113" s="139" t="s">
        <v>78</v>
      </c>
      <c r="BA113" s="132" t="s">
        <v>119</v>
      </c>
      <c r="BM113" s="140">
        <f>SUM(BM114:BM117)</f>
        <v>0</v>
      </c>
    </row>
    <row r="114" spans="2:67" s="1" customFormat="1" ht="16.5" customHeight="1">
      <c r="B114" s="143"/>
      <c r="C114" s="144" t="s">
        <v>169</v>
      </c>
      <c r="D114" s="144" t="s">
        <v>121</v>
      </c>
      <c r="E114" s="145" t="s">
        <v>170</v>
      </c>
      <c r="F114" s="146" t="s">
        <v>171</v>
      </c>
      <c r="G114" s="146"/>
      <c r="H114" s="146"/>
      <c r="I114" s="147" t="s">
        <v>563</v>
      </c>
      <c r="J114" s="148">
        <v>150</v>
      </c>
      <c r="K114" s="149"/>
      <c r="L114" s="149"/>
      <c r="M114" s="146" t="s">
        <v>5</v>
      </c>
      <c r="N114" s="33"/>
      <c r="O114" s="150" t="s">
        <v>5</v>
      </c>
      <c r="P114" s="151" t="s">
        <v>39</v>
      </c>
      <c r="Q114" s="152">
        <v>0</v>
      </c>
      <c r="R114" s="152">
        <f>Q114*J114</f>
        <v>0</v>
      </c>
      <c r="S114" s="152">
        <v>0</v>
      </c>
      <c r="T114" s="152">
        <f>S114*J114</f>
        <v>0</v>
      </c>
      <c r="U114" s="152">
        <v>0</v>
      </c>
      <c r="V114" s="153">
        <f>U114*J114</f>
        <v>0</v>
      </c>
      <c r="AT114" s="19" t="s">
        <v>123</v>
      </c>
      <c r="AV114" s="19" t="s">
        <v>121</v>
      </c>
      <c r="AW114" s="19" t="s">
        <v>124</v>
      </c>
      <c r="BA114" s="19" t="s">
        <v>119</v>
      </c>
      <c r="BG114" s="154">
        <f>IF(P114="základní",L114,0)</f>
        <v>0</v>
      </c>
      <c r="BH114" s="154">
        <f>IF(P114="snížená",L114,0)</f>
        <v>0</v>
      </c>
      <c r="BI114" s="154">
        <f>IF(P114="zákl. přenesená",L114,0)</f>
        <v>0</v>
      </c>
      <c r="BJ114" s="154">
        <f>IF(P114="sníž. přenesená",L114,0)</f>
        <v>0</v>
      </c>
      <c r="BK114" s="154">
        <f>IF(P114="nulová",L114,0)</f>
        <v>0</v>
      </c>
      <c r="BL114" s="19" t="s">
        <v>76</v>
      </c>
      <c r="BM114" s="154">
        <f>ROUND(K114*J114,2)</f>
        <v>0</v>
      </c>
      <c r="BN114" s="19" t="s">
        <v>123</v>
      </c>
      <c r="BO114" s="19" t="s">
        <v>173</v>
      </c>
    </row>
    <row r="115" spans="2:67" s="1" customFormat="1" ht="16.5" customHeight="1">
      <c r="B115" s="143"/>
      <c r="C115" s="144" t="s">
        <v>174</v>
      </c>
      <c r="D115" s="144" t="s">
        <v>121</v>
      </c>
      <c r="E115" s="145" t="s">
        <v>175</v>
      </c>
      <c r="F115" s="146" t="s">
        <v>176</v>
      </c>
      <c r="G115" s="146"/>
      <c r="H115" s="146"/>
      <c r="I115" s="147" t="s">
        <v>563</v>
      </c>
      <c r="J115" s="148">
        <v>175</v>
      </c>
      <c r="K115" s="149"/>
      <c r="L115" s="149"/>
      <c r="M115" s="146" t="s">
        <v>5</v>
      </c>
      <c r="N115" s="33"/>
      <c r="O115" s="150" t="s">
        <v>5</v>
      </c>
      <c r="P115" s="151" t="s">
        <v>39</v>
      </c>
      <c r="Q115" s="152">
        <v>0</v>
      </c>
      <c r="R115" s="152">
        <f>Q115*J115</f>
        <v>0</v>
      </c>
      <c r="S115" s="152">
        <v>0</v>
      </c>
      <c r="T115" s="152">
        <f>S115*J115</f>
        <v>0</v>
      </c>
      <c r="U115" s="152">
        <v>0</v>
      </c>
      <c r="V115" s="153">
        <f>U115*J115</f>
        <v>0</v>
      </c>
      <c r="AT115" s="19" t="s">
        <v>123</v>
      </c>
      <c r="AV115" s="19" t="s">
        <v>121</v>
      </c>
      <c r="AW115" s="19" t="s">
        <v>124</v>
      </c>
      <c r="BA115" s="19" t="s">
        <v>119</v>
      </c>
      <c r="BG115" s="154">
        <f>IF(P115="základní",L115,0)</f>
        <v>0</v>
      </c>
      <c r="BH115" s="154">
        <f>IF(P115="snížená",L115,0)</f>
        <v>0</v>
      </c>
      <c r="BI115" s="154">
        <f>IF(P115="zákl. přenesená",L115,0)</f>
        <v>0</v>
      </c>
      <c r="BJ115" s="154">
        <f>IF(P115="sníž. přenesená",L115,0)</f>
        <v>0</v>
      </c>
      <c r="BK115" s="154">
        <f>IF(P115="nulová",L115,0)</f>
        <v>0</v>
      </c>
      <c r="BL115" s="19" t="s">
        <v>76</v>
      </c>
      <c r="BM115" s="154">
        <f>ROUND(K115*J115,2)</f>
        <v>0</v>
      </c>
      <c r="BN115" s="19" t="s">
        <v>123</v>
      </c>
      <c r="BO115" s="19" t="s">
        <v>177</v>
      </c>
    </row>
    <row r="116" spans="2:67" s="1" customFormat="1" ht="16.5" customHeight="1">
      <c r="B116" s="143"/>
      <c r="C116" s="144" t="s">
        <v>178</v>
      </c>
      <c r="D116" s="144" t="s">
        <v>121</v>
      </c>
      <c r="E116" s="145" t="s">
        <v>179</v>
      </c>
      <c r="F116" s="146" t="s">
        <v>180</v>
      </c>
      <c r="G116" s="146"/>
      <c r="H116" s="146"/>
      <c r="I116" s="147" t="s">
        <v>563</v>
      </c>
      <c r="J116" s="148">
        <v>81</v>
      </c>
      <c r="K116" s="149"/>
      <c r="L116" s="149"/>
      <c r="M116" s="146" t="s">
        <v>5</v>
      </c>
      <c r="N116" s="33"/>
      <c r="O116" s="150" t="s">
        <v>5</v>
      </c>
      <c r="P116" s="151" t="s">
        <v>39</v>
      </c>
      <c r="Q116" s="152">
        <v>0</v>
      </c>
      <c r="R116" s="152">
        <f>Q116*J116</f>
        <v>0</v>
      </c>
      <c r="S116" s="152">
        <v>0</v>
      </c>
      <c r="T116" s="152">
        <f>S116*J116</f>
        <v>0</v>
      </c>
      <c r="U116" s="152">
        <v>0</v>
      </c>
      <c r="V116" s="153">
        <f>U116*J116</f>
        <v>0</v>
      </c>
      <c r="AT116" s="19" t="s">
        <v>123</v>
      </c>
      <c r="AV116" s="19" t="s">
        <v>121</v>
      </c>
      <c r="AW116" s="19" t="s">
        <v>124</v>
      </c>
      <c r="BA116" s="19" t="s">
        <v>119</v>
      </c>
      <c r="BG116" s="154">
        <f>IF(P116="základní",L116,0)</f>
        <v>0</v>
      </c>
      <c r="BH116" s="154">
        <f>IF(P116="snížená",L116,0)</f>
        <v>0</v>
      </c>
      <c r="BI116" s="154">
        <f>IF(P116="zákl. přenesená",L116,0)</f>
        <v>0</v>
      </c>
      <c r="BJ116" s="154">
        <f>IF(P116="sníž. přenesená",L116,0)</f>
        <v>0</v>
      </c>
      <c r="BK116" s="154">
        <f>IF(P116="nulová",L116,0)</f>
        <v>0</v>
      </c>
      <c r="BL116" s="19" t="s">
        <v>76</v>
      </c>
      <c r="BM116" s="154">
        <f>ROUND(K116*J116,2)</f>
        <v>0</v>
      </c>
      <c r="BN116" s="19" t="s">
        <v>123</v>
      </c>
      <c r="BO116" s="19" t="s">
        <v>181</v>
      </c>
    </row>
    <row r="117" spans="2:67" s="1" customFormat="1" ht="40.5">
      <c r="B117" s="33"/>
      <c r="D117" s="155" t="s">
        <v>125</v>
      </c>
      <c r="F117" s="333" t="s">
        <v>539</v>
      </c>
      <c r="G117" s="156"/>
      <c r="H117" s="156"/>
      <c r="N117" s="33"/>
      <c r="O117" s="157"/>
      <c r="P117" s="34"/>
      <c r="Q117" s="34"/>
      <c r="R117" s="34"/>
      <c r="S117" s="34"/>
      <c r="T117" s="34"/>
      <c r="U117" s="34"/>
      <c r="V117" s="62"/>
      <c r="AV117" s="19" t="s">
        <v>125</v>
      </c>
      <c r="AW117" s="19" t="s">
        <v>124</v>
      </c>
    </row>
    <row r="118" spans="2:67" s="10" customFormat="1" ht="22.35" customHeight="1">
      <c r="B118" s="131"/>
      <c r="D118" s="132" t="s">
        <v>67</v>
      </c>
      <c r="E118" s="141" t="s">
        <v>182</v>
      </c>
      <c r="F118" s="141" t="s">
        <v>183</v>
      </c>
      <c r="G118" s="141"/>
      <c r="H118" s="141"/>
      <c r="L118" s="142">
        <f>L119</f>
        <v>0</v>
      </c>
      <c r="N118" s="131"/>
      <c r="O118" s="135"/>
      <c r="P118" s="136"/>
      <c r="Q118" s="136"/>
      <c r="R118" s="137">
        <f>R119</f>
        <v>0</v>
      </c>
      <c r="S118" s="136"/>
      <c r="T118" s="137">
        <f>T119</f>
        <v>0</v>
      </c>
      <c r="U118" s="136"/>
      <c r="V118" s="138">
        <f>V119</f>
        <v>0</v>
      </c>
      <c r="AT118" s="132" t="s">
        <v>76</v>
      </c>
      <c r="AV118" s="139" t="s">
        <v>67</v>
      </c>
      <c r="AW118" s="139" t="s">
        <v>78</v>
      </c>
      <c r="BA118" s="132" t="s">
        <v>119</v>
      </c>
      <c r="BM118" s="140">
        <f>BM119</f>
        <v>0</v>
      </c>
    </row>
    <row r="119" spans="2:67" s="1" customFormat="1" ht="16.5" customHeight="1">
      <c r="B119" s="143"/>
      <c r="C119" s="144" t="s">
        <v>184</v>
      </c>
      <c r="D119" s="144" t="s">
        <v>121</v>
      </c>
      <c r="E119" s="145" t="s">
        <v>185</v>
      </c>
      <c r="F119" s="146" t="s">
        <v>186</v>
      </c>
      <c r="G119" s="146"/>
      <c r="H119" s="146"/>
      <c r="I119" s="147" t="s">
        <v>128</v>
      </c>
      <c r="J119" s="148">
        <v>1</v>
      </c>
      <c r="K119" s="149"/>
      <c r="L119" s="149"/>
      <c r="M119" s="146" t="s">
        <v>5</v>
      </c>
      <c r="N119" s="33"/>
      <c r="O119" s="150" t="s">
        <v>5</v>
      </c>
      <c r="P119" s="151" t="s">
        <v>39</v>
      </c>
      <c r="Q119" s="152">
        <v>0</v>
      </c>
      <c r="R119" s="152">
        <f>Q119*J119</f>
        <v>0</v>
      </c>
      <c r="S119" s="152">
        <v>0</v>
      </c>
      <c r="T119" s="152">
        <f>S119*J119</f>
        <v>0</v>
      </c>
      <c r="U119" s="152">
        <v>0</v>
      </c>
      <c r="V119" s="153">
        <f>U119*J119</f>
        <v>0</v>
      </c>
      <c r="AT119" s="19" t="s">
        <v>123</v>
      </c>
      <c r="AV119" s="19" t="s">
        <v>121</v>
      </c>
      <c r="AW119" s="19" t="s">
        <v>124</v>
      </c>
      <c r="BA119" s="19" t="s">
        <v>119</v>
      </c>
      <c r="BG119" s="154">
        <f>IF(P119="základní",L119,0)</f>
        <v>0</v>
      </c>
      <c r="BH119" s="154">
        <f>IF(P119="snížená",L119,0)</f>
        <v>0</v>
      </c>
      <c r="BI119" s="154">
        <f>IF(P119="zákl. přenesená",L119,0)</f>
        <v>0</v>
      </c>
      <c r="BJ119" s="154">
        <f>IF(P119="sníž. přenesená",L119,0)</f>
        <v>0</v>
      </c>
      <c r="BK119" s="154">
        <f>IF(P119="nulová",L119,0)</f>
        <v>0</v>
      </c>
      <c r="BL119" s="19" t="s">
        <v>76</v>
      </c>
      <c r="BM119" s="154">
        <f>ROUND(K119*J119,2)</f>
        <v>0</v>
      </c>
      <c r="BN119" s="19" t="s">
        <v>123</v>
      </c>
      <c r="BO119" s="19" t="s">
        <v>187</v>
      </c>
    </row>
    <row r="120" spans="2:67" s="10" customFormat="1" ht="29.85" customHeight="1">
      <c r="B120" s="131"/>
      <c r="D120" s="132" t="s">
        <v>67</v>
      </c>
      <c r="E120" s="141" t="s">
        <v>78</v>
      </c>
      <c r="F120" s="141" t="s">
        <v>188</v>
      </c>
      <c r="G120" s="141"/>
      <c r="H120" s="141"/>
      <c r="L120" s="142">
        <f>L121+L126+L137+L156</f>
        <v>0</v>
      </c>
      <c r="N120" s="131"/>
      <c r="O120" s="135"/>
      <c r="P120" s="136"/>
      <c r="Q120" s="136"/>
      <c r="R120" s="137" t="e">
        <f>#REF!+#REF!+R126+#REF!+#REF!+R137+R156</f>
        <v>#REF!</v>
      </c>
      <c r="S120" s="136"/>
      <c r="T120" s="137" t="e">
        <f>#REF!+#REF!+T126+#REF!+#REF!+T137+T156</f>
        <v>#REF!</v>
      </c>
      <c r="U120" s="136"/>
      <c r="V120" s="138" t="e">
        <f>#REF!+#REF!+V126+#REF!+#REF!+V137+V156</f>
        <v>#REF!</v>
      </c>
      <c r="AT120" s="132" t="s">
        <v>76</v>
      </c>
      <c r="AV120" s="139" t="s">
        <v>67</v>
      </c>
      <c r="AW120" s="139" t="s">
        <v>76</v>
      </c>
      <c r="BA120" s="132" t="s">
        <v>119</v>
      </c>
      <c r="BM120" s="140" t="e">
        <f>#REF!+#REF!+BM126+#REF!+#REF!+BM137+BM156</f>
        <v>#REF!</v>
      </c>
    </row>
    <row r="121" spans="2:67" s="10" customFormat="1" ht="22.35" customHeight="1">
      <c r="B121" s="131"/>
      <c r="D121" s="132" t="s">
        <v>67</v>
      </c>
      <c r="E121" s="141" t="s">
        <v>190</v>
      </c>
      <c r="F121" s="334" t="s">
        <v>541</v>
      </c>
      <c r="G121" s="141"/>
      <c r="H121" s="141"/>
      <c r="L121" s="142">
        <f>L122+L124</f>
        <v>0</v>
      </c>
      <c r="N121" s="131"/>
      <c r="O121" s="135"/>
      <c r="P121" s="136"/>
      <c r="Q121" s="136"/>
      <c r="R121" s="137">
        <f>SUM(R126:R131)</f>
        <v>0</v>
      </c>
      <c r="S121" s="136"/>
      <c r="T121" s="137">
        <f>SUM(T126:T131)</f>
        <v>0</v>
      </c>
      <c r="U121" s="136"/>
      <c r="V121" s="138">
        <f>SUM(V126:V131)</f>
        <v>0</v>
      </c>
      <c r="AT121" s="132" t="s">
        <v>76</v>
      </c>
      <c r="AV121" s="139" t="s">
        <v>67</v>
      </c>
      <c r="AW121" s="139" t="s">
        <v>78</v>
      </c>
      <c r="BA121" s="132" t="s">
        <v>119</v>
      </c>
      <c r="BM121" s="140">
        <f>SUM(BM126:BM131)</f>
        <v>0</v>
      </c>
    </row>
    <row r="122" spans="2:67" s="331" customFormat="1" ht="16.5" customHeight="1">
      <c r="B122" s="143"/>
      <c r="C122" s="144">
        <v>57</v>
      </c>
      <c r="D122" s="144" t="s">
        <v>121</v>
      </c>
      <c r="E122" s="145" t="s">
        <v>209</v>
      </c>
      <c r="F122" s="146" t="s">
        <v>210</v>
      </c>
      <c r="G122" s="146"/>
      <c r="H122" s="146"/>
      <c r="I122" s="147" t="s">
        <v>564</v>
      </c>
      <c r="J122" s="148">
        <v>19.399999999999999</v>
      </c>
      <c r="K122" s="149"/>
      <c r="L122" s="149"/>
      <c r="M122" s="146" t="s">
        <v>5</v>
      </c>
      <c r="N122" s="33"/>
      <c r="O122" s="150" t="s">
        <v>5</v>
      </c>
      <c r="P122" s="151" t="s">
        <v>39</v>
      </c>
      <c r="Q122" s="152">
        <v>0</v>
      </c>
      <c r="R122" s="152">
        <f>Q122*J122</f>
        <v>0</v>
      </c>
      <c r="S122" s="152">
        <v>0</v>
      </c>
      <c r="T122" s="152">
        <f>S122*J122</f>
        <v>0</v>
      </c>
      <c r="U122" s="152">
        <v>0</v>
      </c>
      <c r="V122" s="153">
        <f>U122*J122</f>
        <v>0</v>
      </c>
      <c r="AT122" s="19" t="s">
        <v>123</v>
      </c>
      <c r="AV122" s="19" t="s">
        <v>121</v>
      </c>
      <c r="AW122" s="19" t="s">
        <v>124</v>
      </c>
      <c r="BA122" s="19" t="s">
        <v>119</v>
      </c>
      <c r="BG122" s="154">
        <f>IF(P122="základní",L122,0)</f>
        <v>0</v>
      </c>
      <c r="BH122" s="154">
        <f>IF(P122="snížená",L122,0)</f>
        <v>0</v>
      </c>
      <c r="BI122" s="154">
        <f>IF(P122="zákl. přenesená",L122,0)</f>
        <v>0</v>
      </c>
      <c r="BJ122" s="154">
        <f>IF(P122="sníž. přenesená",L122,0)</f>
        <v>0</v>
      </c>
      <c r="BK122" s="154">
        <f>IF(P122="nulová",L122,0)</f>
        <v>0</v>
      </c>
      <c r="BL122" s="19" t="s">
        <v>76</v>
      </c>
      <c r="BM122" s="154">
        <f>ROUND(K122*J122,2)</f>
        <v>0</v>
      </c>
      <c r="BN122" s="19" t="s">
        <v>123</v>
      </c>
      <c r="BO122" s="19" t="s">
        <v>211</v>
      </c>
    </row>
    <row r="123" spans="2:67" s="331" customFormat="1" ht="54">
      <c r="B123" s="33"/>
      <c r="D123" s="155" t="s">
        <v>125</v>
      </c>
      <c r="F123" s="333" t="s">
        <v>548</v>
      </c>
      <c r="G123" s="156"/>
      <c r="H123" s="156"/>
      <c r="N123" s="33"/>
      <c r="O123" s="157"/>
      <c r="P123" s="332"/>
      <c r="Q123" s="332"/>
      <c r="R123" s="332"/>
      <c r="S123" s="332"/>
      <c r="T123" s="332"/>
      <c r="U123" s="332"/>
      <c r="V123" s="62"/>
      <c r="AV123" s="19" t="s">
        <v>125</v>
      </c>
      <c r="AW123" s="19" t="s">
        <v>124</v>
      </c>
    </row>
    <row r="124" spans="2:67" s="331" customFormat="1" ht="16.5" customHeight="1">
      <c r="B124" s="143"/>
      <c r="C124" s="144">
        <v>58</v>
      </c>
      <c r="D124" s="144" t="s">
        <v>121</v>
      </c>
      <c r="E124" s="145" t="s">
        <v>193</v>
      </c>
      <c r="F124" s="146" t="s">
        <v>542</v>
      </c>
      <c r="G124" s="146"/>
      <c r="H124" s="146"/>
      <c r="I124" s="147" t="s">
        <v>566</v>
      </c>
      <c r="J124" s="148">
        <v>194</v>
      </c>
      <c r="K124" s="149"/>
      <c r="L124" s="149"/>
      <c r="M124" s="146" t="s">
        <v>5</v>
      </c>
      <c r="N124" s="33"/>
      <c r="O124" s="150" t="s">
        <v>5</v>
      </c>
      <c r="P124" s="151" t="s">
        <v>39</v>
      </c>
      <c r="Q124" s="152">
        <v>0</v>
      </c>
      <c r="R124" s="152">
        <f>Q124*J124</f>
        <v>0</v>
      </c>
      <c r="S124" s="152">
        <v>0</v>
      </c>
      <c r="T124" s="152">
        <f>S124*J124</f>
        <v>0</v>
      </c>
      <c r="U124" s="152">
        <v>0</v>
      </c>
      <c r="V124" s="153">
        <f>U124*J124</f>
        <v>0</v>
      </c>
      <c r="AT124" s="19" t="s">
        <v>123</v>
      </c>
      <c r="AV124" s="19" t="s">
        <v>121</v>
      </c>
      <c r="AW124" s="19" t="s">
        <v>124</v>
      </c>
      <c r="BA124" s="19" t="s">
        <v>119</v>
      </c>
      <c r="BG124" s="154">
        <f>IF(P124="základní",L124,0)</f>
        <v>0</v>
      </c>
      <c r="BH124" s="154">
        <f>IF(P124="snížená",L124,0)</f>
        <v>0</v>
      </c>
      <c r="BI124" s="154">
        <f>IF(P124="zákl. přenesená",L124,0)</f>
        <v>0</v>
      </c>
      <c r="BJ124" s="154">
        <f>IF(P124="sníž. přenesená",L124,0)</f>
        <v>0</v>
      </c>
      <c r="BK124" s="154">
        <f>IF(P124="nulová",L124,0)</f>
        <v>0</v>
      </c>
      <c r="BL124" s="19" t="s">
        <v>76</v>
      </c>
      <c r="BM124" s="154">
        <f>ROUND(K124*J124,2)</f>
        <v>0</v>
      </c>
      <c r="BN124" s="19" t="s">
        <v>123</v>
      </c>
      <c r="BO124" s="19" t="s">
        <v>195</v>
      </c>
    </row>
    <row r="125" spans="2:67" s="331" customFormat="1" ht="40.5">
      <c r="B125" s="33"/>
      <c r="D125" s="155" t="s">
        <v>125</v>
      </c>
      <c r="F125" s="333" t="s">
        <v>557</v>
      </c>
      <c r="G125" s="156"/>
      <c r="H125" s="156"/>
      <c r="N125" s="33"/>
      <c r="O125" s="157"/>
      <c r="P125" s="332"/>
      <c r="Q125" s="332"/>
      <c r="R125" s="332"/>
      <c r="S125" s="332"/>
      <c r="T125" s="332"/>
      <c r="U125" s="332"/>
      <c r="V125" s="62"/>
      <c r="AV125" s="19" t="s">
        <v>125</v>
      </c>
      <c r="AW125" s="19" t="s">
        <v>124</v>
      </c>
    </row>
    <row r="126" spans="2:67" s="10" customFormat="1" ht="22.35" customHeight="1">
      <c r="B126" s="131"/>
      <c r="D126" s="132" t="s">
        <v>67</v>
      </c>
      <c r="E126" s="141" t="s">
        <v>190</v>
      </c>
      <c r="F126" s="141" t="s">
        <v>191</v>
      </c>
      <c r="G126" s="141"/>
      <c r="H126" s="141"/>
      <c r="L126" s="142">
        <f>L127+L129+L131+L133+L135</f>
        <v>0</v>
      </c>
      <c r="N126" s="131"/>
      <c r="O126" s="135"/>
      <c r="P126" s="136"/>
      <c r="Q126" s="136"/>
      <c r="R126" s="137">
        <f>SUM(R129:R134)</f>
        <v>0</v>
      </c>
      <c r="S126" s="136"/>
      <c r="T126" s="137">
        <f>SUM(T129:T134)</f>
        <v>0</v>
      </c>
      <c r="U126" s="136"/>
      <c r="V126" s="138">
        <f>SUM(V129:V134)</f>
        <v>0</v>
      </c>
      <c r="AT126" s="132" t="s">
        <v>76</v>
      </c>
      <c r="AV126" s="139" t="s">
        <v>67</v>
      </c>
      <c r="AW126" s="139" t="s">
        <v>78</v>
      </c>
      <c r="BA126" s="132" t="s">
        <v>119</v>
      </c>
      <c r="BM126" s="140">
        <f>SUM(BM129:BM134)</f>
        <v>0</v>
      </c>
    </row>
    <row r="127" spans="2:67" s="331" customFormat="1" ht="16.5" customHeight="1">
      <c r="B127" s="143"/>
      <c r="C127" s="144">
        <v>59</v>
      </c>
      <c r="D127" s="144" t="s">
        <v>121</v>
      </c>
      <c r="E127" s="145" t="s">
        <v>209</v>
      </c>
      <c r="F127" s="146" t="s">
        <v>210</v>
      </c>
      <c r="G127" s="146"/>
      <c r="H127" s="146"/>
      <c r="I127" s="147" t="s">
        <v>565</v>
      </c>
      <c r="J127" s="148">
        <v>32</v>
      </c>
      <c r="K127" s="149"/>
      <c r="L127" s="149"/>
      <c r="M127" s="146" t="s">
        <v>5</v>
      </c>
      <c r="N127" s="33"/>
      <c r="O127" s="150" t="s">
        <v>5</v>
      </c>
      <c r="P127" s="151" t="s">
        <v>39</v>
      </c>
      <c r="Q127" s="152">
        <v>0</v>
      </c>
      <c r="R127" s="152">
        <f>Q127*J127</f>
        <v>0</v>
      </c>
      <c r="S127" s="152">
        <v>0</v>
      </c>
      <c r="T127" s="152">
        <f>S127*J127</f>
        <v>0</v>
      </c>
      <c r="U127" s="152">
        <v>0</v>
      </c>
      <c r="V127" s="153">
        <f>U127*J127</f>
        <v>0</v>
      </c>
      <c r="AT127" s="19" t="s">
        <v>123</v>
      </c>
      <c r="AV127" s="19" t="s">
        <v>121</v>
      </c>
      <c r="AW127" s="19" t="s">
        <v>124</v>
      </c>
      <c r="BA127" s="19" t="s">
        <v>119</v>
      </c>
      <c r="BG127" s="154">
        <f>IF(P127="základní",L127,0)</f>
        <v>0</v>
      </c>
      <c r="BH127" s="154">
        <f>IF(P127="snížená",L127,0)</f>
        <v>0</v>
      </c>
      <c r="BI127" s="154">
        <f>IF(P127="zákl. přenesená",L127,0)</f>
        <v>0</v>
      </c>
      <c r="BJ127" s="154">
        <f>IF(P127="sníž. přenesená",L127,0)</f>
        <v>0</v>
      </c>
      <c r="BK127" s="154">
        <f>IF(P127="nulová",L127,0)</f>
        <v>0</v>
      </c>
      <c r="BL127" s="19" t="s">
        <v>76</v>
      </c>
      <c r="BM127" s="154">
        <f>ROUND(K127*J127,2)</f>
        <v>0</v>
      </c>
      <c r="BN127" s="19" t="s">
        <v>123</v>
      </c>
      <c r="BO127" s="19" t="s">
        <v>211</v>
      </c>
    </row>
    <row r="128" spans="2:67" s="331" customFormat="1" ht="54">
      <c r="B128" s="33"/>
      <c r="D128" s="155" t="s">
        <v>125</v>
      </c>
      <c r="F128" s="333" t="s">
        <v>549</v>
      </c>
      <c r="G128" s="156"/>
      <c r="H128" s="156"/>
      <c r="N128" s="33"/>
      <c r="O128" s="157"/>
      <c r="P128" s="332"/>
      <c r="Q128" s="332"/>
      <c r="R128" s="332"/>
      <c r="S128" s="332"/>
      <c r="T128" s="332"/>
      <c r="U128" s="332"/>
      <c r="V128" s="62"/>
      <c r="AV128" s="19" t="s">
        <v>125</v>
      </c>
      <c r="AW128" s="19" t="s">
        <v>124</v>
      </c>
    </row>
    <row r="129" spans="2:67" s="1" customFormat="1" ht="16.5" customHeight="1">
      <c r="B129" s="143"/>
      <c r="C129" s="144" t="s">
        <v>192</v>
      </c>
      <c r="D129" s="144" t="s">
        <v>121</v>
      </c>
      <c r="E129" s="145" t="s">
        <v>193</v>
      </c>
      <c r="F129" s="146" t="s">
        <v>194</v>
      </c>
      <c r="G129" s="146"/>
      <c r="H129" s="146"/>
      <c r="I129" s="147" t="s">
        <v>566</v>
      </c>
      <c r="J129" s="148">
        <v>123</v>
      </c>
      <c r="K129" s="149"/>
      <c r="L129" s="149"/>
      <c r="M129" s="146" t="s">
        <v>5</v>
      </c>
      <c r="N129" s="33"/>
      <c r="O129" s="150" t="s">
        <v>5</v>
      </c>
      <c r="P129" s="151" t="s">
        <v>39</v>
      </c>
      <c r="Q129" s="152">
        <v>0</v>
      </c>
      <c r="R129" s="152">
        <f>Q129*J129</f>
        <v>0</v>
      </c>
      <c r="S129" s="152">
        <v>0</v>
      </c>
      <c r="T129" s="152">
        <f>S129*J129</f>
        <v>0</v>
      </c>
      <c r="U129" s="152">
        <v>0</v>
      </c>
      <c r="V129" s="153">
        <f>U129*J129</f>
        <v>0</v>
      </c>
      <c r="AT129" s="19" t="s">
        <v>123</v>
      </c>
      <c r="AV129" s="19" t="s">
        <v>121</v>
      </c>
      <c r="AW129" s="19" t="s">
        <v>124</v>
      </c>
      <c r="BA129" s="19" t="s">
        <v>119</v>
      </c>
      <c r="BG129" s="154">
        <f>IF(P129="základní",L129,0)</f>
        <v>0</v>
      </c>
      <c r="BH129" s="154">
        <f>IF(P129="snížená",L129,0)</f>
        <v>0</v>
      </c>
      <c r="BI129" s="154">
        <f>IF(P129="zákl. přenesená",L129,0)</f>
        <v>0</v>
      </c>
      <c r="BJ129" s="154">
        <f>IF(P129="sníž. přenesená",L129,0)</f>
        <v>0</v>
      </c>
      <c r="BK129" s="154">
        <f>IF(P129="nulová",L129,0)</f>
        <v>0</v>
      </c>
      <c r="BL129" s="19" t="s">
        <v>76</v>
      </c>
      <c r="BM129" s="154">
        <f>ROUND(K129*J129,2)</f>
        <v>0</v>
      </c>
      <c r="BN129" s="19" t="s">
        <v>123</v>
      </c>
      <c r="BO129" s="19" t="s">
        <v>195</v>
      </c>
    </row>
    <row r="130" spans="2:67" s="1" customFormat="1" ht="40.5">
      <c r="B130" s="33"/>
      <c r="D130" s="155" t="s">
        <v>125</v>
      </c>
      <c r="F130" s="333" t="s">
        <v>196</v>
      </c>
      <c r="G130" s="156"/>
      <c r="H130" s="156"/>
      <c r="N130" s="33"/>
      <c r="O130" s="157"/>
      <c r="P130" s="34"/>
      <c r="Q130" s="34"/>
      <c r="R130" s="34"/>
      <c r="S130" s="34"/>
      <c r="T130" s="34"/>
      <c r="U130" s="34"/>
      <c r="V130" s="62"/>
      <c r="AV130" s="19" t="s">
        <v>125</v>
      </c>
      <c r="AW130" s="19" t="s">
        <v>124</v>
      </c>
    </row>
    <row r="131" spans="2:67" s="1" customFormat="1" ht="16.5" customHeight="1">
      <c r="B131" s="143"/>
      <c r="C131" s="144" t="s">
        <v>197</v>
      </c>
      <c r="D131" s="144" t="s">
        <v>121</v>
      </c>
      <c r="E131" s="145" t="s">
        <v>198</v>
      </c>
      <c r="F131" s="146" t="s">
        <v>199</v>
      </c>
      <c r="G131" s="146"/>
      <c r="H131" s="146"/>
      <c r="I131" s="147" t="s">
        <v>566</v>
      </c>
      <c r="J131" s="148">
        <v>123</v>
      </c>
      <c r="K131" s="149"/>
      <c r="L131" s="149"/>
      <c r="M131" s="146" t="s">
        <v>5</v>
      </c>
      <c r="N131" s="33"/>
      <c r="O131" s="150" t="s">
        <v>5</v>
      </c>
      <c r="P131" s="151" t="s">
        <v>39</v>
      </c>
      <c r="Q131" s="152">
        <v>0</v>
      </c>
      <c r="R131" s="152">
        <f>Q131*J131</f>
        <v>0</v>
      </c>
      <c r="S131" s="152">
        <v>0</v>
      </c>
      <c r="T131" s="152">
        <f>S131*J131</f>
        <v>0</v>
      </c>
      <c r="U131" s="152">
        <v>0</v>
      </c>
      <c r="V131" s="153">
        <f>U131*J131</f>
        <v>0</v>
      </c>
      <c r="AT131" s="19" t="s">
        <v>123</v>
      </c>
      <c r="AV131" s="19" t="s">
        <v>121</v>
      </c>
      <c r="AW131" s="19" t="s">
        <v>124</v>
      </c>
      <c r="BA131" s="19" t="s">
        <v>119</v>
      </c>
      <c r="BG131" s="154">
        <f>IF(P131="základní",L131,0)</f>
        <v>0</v>
      </c>
      <c r="BH131" s="154">
        <f>IF(P131="snížená",L131,0)</f>
        <v>0</v>
      </c>
      <c r="BI131" s="154">
        <f>IF(P131="zákl. přenesená",L131,0)</f>
        <v>0</v>
      </c>
      <c r="BJ131" s="154">
        <f>IF(P131="sníž. přenesená",L131,0)</f>
        <v>0</v>
      </c>
      <c r="BK131" s="154">
        <f>IF(P131="nulová",L131,0)</f>
        <v>0</v>
      </c>
      <c r="BL131" s="19" t="s">
        <v>76</v>
      </c>
      <c r="BM131" s="154">
        <f>ROUND(K131*J131,2)</f>
        <v>0</v>
      </c>
      <c r="BN131" s="19" t="s">
        <v>123</v>
      </c>
      <c r="BO131" s="19" t="s">
        <v>200</v>
      </c>
    </row>
    <row r="132" spans="2:67" s="1" customFormat="1" ht="40.5">
      <c r="B132" s="33"/>
      <c r="D132" s="155" t="s">
        <v>125</v>
      </c>
      <c r="F132" s="333" t="s">
        <v>543</v>
      </c>
      <c r="G132" s="156"/>
      <c r="H132" s="156"/>
      <c r="N132" s="33"/>
      <c r="O132" s="157"/>
      <c r="P132" s="34"/>
      <c r="Q132" s="34"/>
      <c r="R132" s="34"/>
      <c r="S132" s="34"/>
      <c r="T132" s="34"/>
      <c r="U132" s="34"/>
      <c r="V132" s="62"/>
      <c r="AV132" s="19" t="s">
        <v>125</v>
      </c>
      <c r="AW132" s="19" t="s">
        <v>124</v>
      </c>
    </row>
    <row r="133" spans="2:67" s="1" customFormat="1" ht="16.5" customHeight="1">
      <c r="B133" s="143"/>
      <c r="C133" s="144" t="s">
        <v>201</v>
      </c>
      <c r="D133" s="144" t="s">
        <v>121</v>
      </c>
      <c r="E133" s="145" t="s">
        <v>202</v>
      </c>
      <c r="F133" s="146" t="s">
        <v>203</v>
      </c>
      <c r="G133" s="146"/>
      <c r="H133" s="146"/>
      <c r="I133" s="147" t="s">
        <v>566</v>
      </c>
      <c r="J133" s="148">
        <v>123</v>
      </c>
      <c r="K133" s="149"/>
      <c r="L133" s="149"/>
      <c r="M133" s="146" t="s">
        <v>5</v>
      </c>
      <c r="N133" s="33"/>
      <c r="O133" s="150" t="s">
        <v>5</v>
      </c>
      <c r="P133" s="151" t="s">
        <v>39</v>
      </c>
      <c r="Q133" s="152">
        <v>0</v>
      </c>
      <c r="R133" s="152">
        <f>Q133*J133</f>
        <v>0</v>
      </c>
      <c r="S133" s="152">
        <v>0</v>
      </c>
      <c r="T133" s="152">
        <f>S133*J133</f>
        <v>0</v>
      </c>
      <c r="U133" s="152">
        <v>0</v>
      </c>
      <c r="V133" s="153">
        <f>U133*J133</f>
        <v>0</v>
      </c>
      <c r="AT133" s="19" t="s">
        <v>123</v>
      </c>
      <c r="AV133" s="19" t="s">
        <v>121</v>
      </c>
      <c r="AW133" s="19" t="s">
        <v>124</v>
      </c>
      <c r="BA133" s="19" t="s">
        <v>119</v>
      </c>
      <c r="BG133" s="154">
        <f>IF(P133="základní",L133,0)</f>
        <v>0</v>
      </c>
      <c r="BH133" s="154">
        <f>IF(P133="snížená",L133,0)</f>
        <v>0</v>
      </c>
      <c r="BI133" s="154">
        <f>IF(P133="zákl. přenesená",L133,0)</f>
        <v>0</v>
      </c>
      <c r="BJ133" s="154">
        <f>IF(P133="sníž. přenesená",L133,0)</f>
        <v>0</v>
      </c>
      <c r="BK133" s="154">
        <f>IF(P133="nulová",L133,0)</f>
        <v>0</v>
      </c>
      <c r="BL133" s="19" t="s">
        <v>76</v>
      </c>
      <c r="BM133" s="154">
        <f>ROUND(K133*J133,2)</f>
        <v>0</v>
      </c>
      <c r="BN133" s="19" t="s">
        <v>123</v>
      </c>
      <c r="BO133" s="19" t="s">
        <v>204</v>
      </c>
    </row>
    <row r="134" spans="2:67" s="1" customFormat="1" ht="54">
      <c r="B134" s="33"/>
      <c r="D134" s="155" t="s">
        <v>125</v>
      </c>
      <c r="F134" s="333" t="s">
        <v>540</v>
      </c>
      <c r="G134" s="156"/>
      <c r="H134" s="156"/>
      <c r="N134" s="33"/>
      <c r="O134" s="157"/>
      <c r="P134" s="34"/>
      <c r="Q134" s="34"/>
      <c r="R134" s="34"/>
      <c r="S134" s="34"/>
      <c r="T134" s="34"/>
      <c r="U134" s="34"/>
      <c r="V134" s="62"/>
      <c r="AV134" s="19" t="s">
        <v>125</v>
      </c>
      <c r="AW134" s="19" t="s">
        <v>124</v>
      </c>
    </row>
    <row r="135" spans="2:67" s="168" customFormat="1">
      <c r="B135" s="33"/>
      <c r="C135" s="144">
        <v>63</v>
      </c>
      <c r="D135" s="144" t="s">
        <v>121</v>
      </c>
      <c r="E135" s="145" t="s">
        <v>533</v>
      </c>
      <c r="F135" s="146" t="s">
        <v>534</v>
      </c>
      <c r="G135" s="146"/>
      <c r="H135" s="146"/>
      <c r="I135" s="147" t="s">
        <v>335</v>
      </c>
      <c r="J135" s="148">
        <v>93</v>
      </c>
      <c r="K135" s="149"/>
      <c r="L135" s="149"/>
      <c r="M135" s="146" t="s">
        <v>5</v>
      </c>
      <c r="N135" s="33"/>
      <c r="O135" s="157"/>
      <c r="P135" s="169"/>
      <c r="Q135" s="169"/>
      <c r="R135" s="169"/>
      <c r="S135" s="169"/>
      <c r="T135" s="169"/>
      <c r="U135" s="169"/>
      <c r="V135" s="62"/>
      <c r="AV135" s="19"/>
      <c r="AW135" s="19"/>
    </row>
    <row r="136" spans="2:67" s="168" customFormat="1" ht="54">
      <c r="B136" s="33"/>
      <c r="D136" s="155" t="s">
        <v>125</v>
      </c>
      <c r="F136" s="333" t="s">
        <v>547</v>
      </c>
      <c r="G136" s="156"/>
      <c r="H136" s="156"/>
      <c r="N136" s="33"/>
      <c r="O136" s="157"/>
      <c r="P136" s="169"/>
      <c r="Q136" s="169"/>
      <c r="R136" s="169"/>
      <c r="S136" s="169"/>
      <c r="T136" s="169"/>
      <c r="U136" s="169"/>
      <c r="V136" s="62"/>
      <c r="AV136" s="19"/>
      <c r="AW136" s="19"/>
    </row>
    <row r="137" spans="2:67" s="10" customFormat="1" ht="22.35" customHeight="1">
      <c r="B137" s="131"/>
      <c r="D137" s="132" t="s">
        <v>67</v>
      </c>
      <c r="E137" s="141" t="s">
        <v>206</v>
      </c>
      <c r="F137" s="141" t="s">
        <v>207</v>
      </c>
      <c r="G137" s="141"/>
      <c r="H137" s="141"/>
      <c r="L137" s="142">
        <f>L138+L140+L142+L144+L146+L148+L150+L152+L154</f>
        <v>0</v>
      </c>
      <c r="N137" s="131"/>
      <c r="O137" s="135"/>
      <c r="P137" s="136"/>
      <c r="Q137" s="136"/>
      <c r="R137" s="137">
        <f>SUM(R138:R155)</f>
        <v>0</v>
      </c>
      <c r="S137" s="136"/>
      <c r="T137" s="137">
        <f>SUM(T138:T155)</f>
        <v>0</v>
      </c>
      <c r="U137" s="136"/>
      <c r="V137" s="138">
        <f>SUM(V138:V155)</f>
        <v>0</v>
      </c>
      <c r="AT137" s="132" t="s">
        <v>76</v>
      </c>
      <c r="AV137" s="139" t="s">
        <v>67</v>
      </c>
      <c r="AW137" s="139" t="s">
        <v>78</v>
      </c>
      <c r="BA137" s="132" t="s">
        <v>119</v>
      </c>
      <c r="BM137" s="140">
        <f>SUM(BM138:BM155)</f>
        <v>0</v>
      </c>
    </row>
    <row r="138" spans="2:67" s="1" customFormat="1" ht="16.5" customHeight="1">
      <c r="B138" s="143"/>
      <c r="C138" s="144" t="s">
        <v>208</v>
      </c>
      <c r="D138" s="144" t="s">
        <v>121</v>
      </c>
      <c r="E138" s="145" t="s">
        <v>209</v>
      </c>
      <c r="F138" s="146" t="s">
        <v>210</v>
      </c>
      <c r="G138" s="146"/>
      <c r="H138" s="146"/>
      <c r="I138" s="147" t="s">
        <v>564</v>
      </c>
      <c r="J138" s="148">
        <v>1.1499999999999999</v>
      </c>
      <c r="K138" s="149"/>
      <c r="L138" s="149"/>
      <c r="M138" s="146" t="s">
        <v>5</v>
      </c>
      <c r="N138" s="33"/>
      <c r="O138" s="150" t="s">
        <v>5</v>
      </c>
      <c r="P138" s="151" t="s">
        <v>39</v>
      </c>
      <c r="Q138" s="152">
        <v>0</v>
      </c>
      <c r="R138" s="152">
        <f>Q138*J138</f>
        <v>0</v>
      </c>
      <c r="S138" s="152">
        <v>0</v>
      </c>
      <c r="T138" s="152">
        <f>S138*J138</f>
        <v>0</v>
      </c>
      <c r="U138" s="152">
        <v>0</v>
      </c>
      <c r="V138" s="153">
        <f>U138*J138</f>
        <v>0</v>
      </c>
      <c r="AT138" s="19" t="s">
        <v>123</v>
      </c>
      <c r="AV138" s="19" t="s">
        <v>121</v>
      </c>
      <c r="AW138" s="19" t="s">
        <v>124</v>
      </c>
      <c r="BA138" s="19" t="s">
        <v>119</v>
      </c>
      <c r="BG138" s="154">
        <f>IF(P138="základní",L138,0)</f>
        <v>0</v>
      </c>
      <c r="BH138" s="154">
        <f>IF(P138="snížená",L138,0)</f>
        <v>0</v>
      </c>
      <c r="BI138" s="154">
        <f>IF(P138="zákl. přenesená",L138,0)</f>
        <v>0</v>
      </c>
      <c r="BJ138" s="154">
        <f>IF(P138="sníž. přenesená",L138,0)</f>
        <v>0</v>
      </c>
      <c r="BK138" s="154">
        <f>IF(P138="nulová",L138,0)</f>
        <v>0</v>
      </c>
      <c r="BL138" s="19" t="s">
        <v>76</v>
      </c>
      <c r="BM138" s="154">
        <f>ROUND(K138*J138,2)</f>
        <v>0</v>
      </c>
      <c r="BN138" s="19" t="s">
        <v>123</v>
      </c>
      <c r="BO138" s="19" t="s">
        <v>211</v>
      </c>
    </row>
    <row r="139" spans="2:67" s="1" customFormat="1" ht="40.5">
      <c r="B139" s="33"/>
      <c r="D139" s="155" t="s">
        <v>125</v>
      </c>
      <c r="F139" s="333" t="s">
        <v>212</v>
      </c>
      <c r="G139" s="156"/>
      <c r="H139" s="156"/>
      <c r="N139" s="33"/>
      <c r="O139" s="157"/>
      <c r="P139" s="34"/>
      <c r="Q139" s="34"/>
      <c r="R139" s="34"/>
      <c r="S139" s="34"/>
      <c r="T139" s="34"/>
      <c r="U139" s="34"/>
      <c r="V139" s="62"/>
      <c r="AV139" s="19" t="s">
        <v>125</v>
      </c>
      <c r="AW139" s="19" t="s">
        <v>124</v>
      </c>
    </row>
    <row r="140" spans="2:67" s="1" customFormat="1" ht="16.5" customHeight="1">
      <c r="B140" s="143"/>
      <c r="C140" s="144" t="s">
        <v>213</v>
      </c>
      <c r="D140" s="144" t="s">
        <v>121</v>
      </c>
      <c r="E140" s="145" t="s">
        <v>214</v>
      </c>
      <c r="F140" s="335" t="s">
        <v>205</v>
      </c>
      <c r="G140" s="146"/>
      <c r="H140" s="146"/>
      <c r="I140" s="147" t="s">
        <v>122</v>
      </c>
      <c r="J140" s="148">
        <v>8</v>
      </c>
      <c r="K140" s="149"/>
      <c r="L140" s="149"/>
      <c r="M140" s="146" t="s">
        <v>5</v>
      </c>
      <c r="N140" s="33"/>
      <c r="O140" s="150" t="s">
        <v>5</v>
      </c>
      <c r="P140" s="151" t="s">
        <v>39</v>
      </c>
      <c r="Q140" s="152">
        <v>0</v>
      </c>
      <c r="R140" s="152">
        <f>Q140*J140</f>
        <v>0</v>
      </c>
      <c r="S140" s="152">
        <v>0</v>
      </c>
      <c r="T140" s="152">
        <f>S140*J140</f>
        <v>0</v>
      </c>
      <c r="U140" s="152">
        <v>0</v>
      </c>
      <c r="V140" s="153">
        <f>U140*J140</f>
        <v>0</v>
      </c>
      <c r="AT140" s="19" t="s">
        <v>123</v>
      </c>
      <c r="AV140" s="19" t="s">
        <v>121</v>
      </c>
      <c r="AW140" s="19" t="s">
        <v>124</v>
      </c>
      <c r="BA140" s="19" t="s">
        <v>119</v>
      </c>
      <c r="BG140" s="154">
        <f>IF(P140="základní",L140,0)</f>
        <v>0</v>
      </c>
      <c r="BH140" s="154">
        <f>IF(P140="snížená",L140,0)</f>
        <v>0</v>
      </c>
      <c r="BI140" s="154">
        <f>IF(P140="zákl. přenesená",L140,0)</f>
        <v>0</v>
      </c>
      <c r="BJ140" s="154">
        <f>IF(P140="sníž. přenesená",L140,0)</f>
        <v>0</v>
      </c>
      <c r="BK140" s="154">
        <f>IF(P140="nulová",L140,0)</f>
        <v>0</v>
      </c>
      <c r="BL140" s="19" t="s">
        <v>76</v>
      </c>
      <c r="BM140" s="154">
        <f>ROUND(K140*J140,2)</f>
        <v>0</v>
      </c>
      <c r="BN140" s="19" t="s">
        <v>123</v>
      </c>
      <c r="BO140" s="19" t="s">
        <v>215</v>
      </c>
    </row>
    <row r="141" spans="2:67" s="1" customFormat="1" ht="40.5">
      <c r="B141" s="33"/>
      <c r="D141" s="155" t="s">
        <v>125</v>
      </c>
      <c r="F141" s="333" t="s">
        <v>216</v>
      </c>
      <c r="G141" s="156"/>
      <c r="H141" s="156"/>
      <c r="N141" s="33"/>
      <c r="O141" s="157"/>
      <c r="P141" s="34"/>
      <c r="Q141" s="34"/>
      <c r="R141" s="34"/>
      <c r="S141" s="34"/>
      <c r="T141" s="34"/>
      <c r="U141" s="34"/>
      <c r="V141" s="62"/>
      <c r="AV141" s="19" t="s">
        <v>125</v>
      </c>
      <c r="AW141" s="19" t="s">
        <v>124</v>
      </c>
    </row>
    <row r="142" spans="2:67" s="1" customFormat="1" ht="16.5" customHeight="1">
      <c r="B142" s="143"/>
      <c r="C142" s="144" t="s">
        <v>217</v>
      </c>
      <c r="D142" s="144" t="s">
        <v>121</v>
      </c>
      <c r="E142" s="145" t="s">
        <v>218</v>
      </c>
      <c r="F142" s="335" t="s">
        <v>219</v>
      </c>
      <c r="G142" s="146"/>
      <c r="H142" s="146"/>
      <c r="I142" s="147" t="s">
        <v>122</v>
      </c>
      <c r="J142" s="148">
        <v>8</v>
      </c>
      <c r="K142" s="149"/>
      <c r="L142" s="149"/>
      <c r="M142" s="146" t="s">
        <v>5</v>
      </c>
      <c r="N142" s="33"/>
      <c r="O142" s="150" t="s">
        <v>5</v>
      </c>
      <c r="P142" s="151" t="s">
        <v>39</v>
      </c>
      <c r="Q142" s="152">
        <v>0</v>
      </c>
      <c r="R142" s="152">
        <f>Q142*J142</f>
        <v>0</v>
      </c>
      <c r="S142" s="152">
        <v>0</v>
      </c>
      <c r="T142" s="152">
        <f>S142*J142</f>
        <v>0</v>
      </c>
      <c r="U142" s="152">
        <v>0</v>
      </c>
      <c r="V142" s="153">
        <f>U142*J142</f>
        <v>0</v>
      </c>
      <c r="AT142" s="19" t="s">
        <v>123</v>
      </c>
      <c r="AV142" s="19" t="s">
        <v>121</v>
      </c>
      <c r="AW142" s="19" t="s">
        <v>124</v>
      </c>
      <c r="BA142" s="19" t="s">
        <v>119</v>
      </c>
      <c r="BG142" s="154">
        <f>IF(P142="základní",L142,0)</f>
        <v>0</v>
      </c>
      <c r="BH142" s="154">
        <f>IF(P142="snížená",L142,0)</f>
        <v>0</v>
      </c>
      <c r="BI142" s="154">
        <f>IF(P142="zákl. přenesená",L142,0)</f>
        <v>0</v>
      </c>
      <c r="BJ142" s="154">
        <f>IF(P142="sníž. přenesená",L142,0)</f>
        <v>0</v>
      </c>
      <c r="BK142" s="154">
        <f>IF(P142="nulová",L142,0)</f>
        <v>0</v>
      </c>
      <c r="BL142" s="19" t="s">
        <v>76</v>
      </c>
      <c r="BM142" s="154">
        <f>ROUND(K142*J142,2)</f>
        <v>0</v>
      </c>
      <c r="BN142" s="19" t="s">
        <v>123</v>
      </c>
      <c r="BO142" s="19" t="s">
        <v>220</v>
      </c>
    </row>
    <row r="143" spans="2:67" s="1" customFormat="1" ht="40.5">
      <c r="B143" s="33"/>
      <c r="D143" s="155" t="s">
        <v>125</v>
      </c>
      <c r="F143" s="333" t="s">
        <v>221</v>
      </c>
      <c r="G143" s="156"/>
      <c r="H143" s="156"/>
      <c r="N143" s="33"/>
      <c r="O143" s="157"/>
      <c r="P143" s="34"/>
      <c r="Q143" s="34"/>
      <c r="R143" s="34"/>
      <c r="S143" s="34"/>
      <c r="T143" s="34"/>
      <c r="U143" s="34"/>
      <c r="V143" s="62"/>
      <c r="AV143" s="19" t="s">
        <v>125</v>
      </c>
      <c r="AW143" s="19" t="s">
        <v>124</v>
      </c>
    </row>
    <row r="144" spans="2:67" s="1" customFormat="1" ht="16.5" customHeight="1">
      <c r="B144" s="143"/>
      <c r="C144" s="144" t="s">
        <v>222</v>
      </c>
      <c r="D144" s="144" t="s">
        <v>121</v>
      </c>
      <c r="E144" s="145" t="s">
        <v>223</v>
      </c>
      <c r="F144" s="335" t="s">
        <v>224</v>
      </c>
      <c r="G144" s="146"/>
      <c r="H144" s="146"/>
      <c r="I144" s="147" t="s">
        <v>122</v>
      </c>
      <c r="J144" s="148">
        <v>2</v>
      </c>
      <c r="K144" s="149"/>
      <c r="L144" s="149"/>
      <c r="M144" s="146" t="s">
        <v>5</v>
      </c>
      <c r="N144" s="33"/>
      <c r="O144" s="150" t="s">
        <v>5</v>
      </c>
      <c r="P144" s="151" t="s">
        <v>39</v>
      </c>
      <c r="Q144" s="152">
        <v>0</v>
      </c>
      <c r="R144" s="152">
        <f>Q144*J144</f>
        <v>0</v>
      </c>
      <c r="S144" s="152">
        <v>0</v>
      </c>
      <c r="T144" s="152">
        <f>S144*J144</f>
        <v>0</v>
      </c>
      <c r="U144" s="152">
        <v>0</v>
      </c>
      <c r="V144" s="153">
        <f>U144*J144</f>
        <v>0</v>
      </c>
      <c r="AT144" s="19" t="s">
        <v>123</v>
      </c>
      <c r="AV144" s="19" t="s">
        <v>121</v>
      </c>
      <c r="AW144" s="19" t="s">
        <v>124</v>
      </c>
      <c r="BA144" s="19" t="s">
        <v>119</v>
      </c>
      <c r="BG144" s="154">
        <f>IF(P144="základní",L144,0)</f>
        <v>0</v>
      </c>
      <c r="BH144" s="154">
        <f>IF(P144="snížená",L144,0)</f>
        <v>0</v>
      </c>
      <c r="BI144" s="154">
        <f>IF(P144="zákl. přenesená",L144,0)</f>
        <v>0</v>
      </c>
      <c r="BJ144" s="154">
        <f>IF(P144="sníž. přenesená",L144,0)</f>
        <v>0</v>
      </c>
      <c r="BK144" s="154">
        <f>IF(P144="nulová",L144,0)</f>
        <v>0</v>
      </c>
      <c r="BL144" s="19" t="s">
        <v>76</v>
      </c>
      <c r="BM144" s="154">
        <f>ROUND(K144*J144,2)</f>
        <v>0</v>
      </c>
      <c r="BN144" s="19" t="s">
        <v>123</v>
      </c>
      <c r="BO144" s="19" t="s">
        <v>225</v>
      </c>
    </row>
    <row r="145" spans="2:67" s="1" customFormat="1" ht="40.5">
      <c r="B145" s="33"/>
      <c r="D145" s="155" t="s">
        <v>125</v>
      </c>
      <c r="F145" s="333" t="s">
        <v>226</v>
      </c>
      <c r="G145" s="156"/>
      <c r="H145" s="156"/>
      <c r="N145" s="33"/>
      <c r="O145" s="157"/>
      <c r="P145" s="34"/>
      <c r="Q145" s="34"/>
      <c r="R145" s="34"/>
      <c r="S145" s="34"/>
      <c r="T145" s="34"/>
      <c r="U145" s="34"/>
      <c r="V145" s="62"/>
      <c r="AV145" s="19" t="s">
        <v>125</v>
      </c>
      <c r="AW145" s="19" t="s">
        <v>124</v>
      </c>
    </row>
    <row r="146" spans="2:67" s="1" customFormat="1" ht="16.5" customHeight="1">
      <c r="B146" s="143"/>
      <c r="C146" s="144" t="s">
        <v>227</v>
      </c>
      <c r="D146" s="144" t="s">
        <v>121</v>
      </c>
      <c r="E146" s="145" t="s">
        <v>228</v>
      </c>
      <c r="F146" s="335" t="s">
        <v>224</v>
      </c>
      <c r="G146" s="146"/>
      <c r="H146" s="146"/>
      <c r="I146" s="147" t="s">
        <v>122</v>
      </c>
      <c r="J146" s="148">
        <v>4</v>
      </c>
      <c r="K146" s="149"/>
      <c r="L146" s="149"/>
      <c r="M146" s="146" t="s">
        <v>5</v>
      </c>
      <c r="N146" s="33"/>
      <c r="O146" s="150" t="s">
        <v>5</v>
      </c>
      <c r="P146" s="151" t="s">
        <v>39</v>
      </c>
      <c r="Q146" s="152">
        <v>0</v>
      </c>
      <c r="R146" s="152">
        <f>Q146*J146</f>
        <v>0</v>
      </c>
      <c r="S146" s="152">
        <v>0</v>
      </c>
      <c r="T146" s="152">
        <f>S146*J146</f>
        <v>0</v>
      </c>
      <c r="U146" s="152">
        <v>0</v>
      </c>
      <c r="V146" s="153">
        <f>U146*J146</f>
        <v>0</v>
      </c>
      <c r="AT146" s="19" t="s">
        <v>123</v>
      </c>
      <c r="AV146" s="19" t="s">
        <v>121</v>
      </c>
      <c r="AW146" s="19" t="s">
        <v>124</v>
      </c>
      <c r="BA146" s="19" t="s">
        <v>119</v>
      </c>
      <c r="BG146" s="154">
        <f>IF(P146="základní",L146,0)</f>
        <v>0</v>
      </c>
      <c r="BH146" s="154">
        <f>IF(P146="snížená",L146,0)</f>
        <v>0</v>
      </c>
      <c r="BI146" s="154">
        <f>IF(P146="zákl. přenesená",L146,0)</f>
        <v>0</v>
      </c>
      <c r="BJ146" s="154">
        <f>IF(P146="sníž. přenesená",L146,0)</f>
        <v>0</v>
      </c>
      <c r="BK146" s="154">
        <f>IF(P146="nulová",L146,0)</f>
        <v>0</v>
      </c>
      <c r="BL146" s="19" t="s">
        <v>76</v>
      </c>
      <c r="BM146" s="154">
        <f>ROUND(K146*J146,2)</f>
        <v>0</v>
      </c>
      <c r="BN146" s="19" t="s">
        <v>123</v>
      </c>
      <c r="BO146" s="19" t="s">
        <v>229</v>
      </c>
    </row>
    <row r="147" spans="2:67" s="1" customFormat="1" ht="40.5">
      <c r="B147" s="33"/>
      <c r="D147" s="155" t="s">
        <v>125</v>
      </c>
      <c r="F147" s="333" t="s">
        <v>230</v>
      </c>
      <c r="G147" s="156"/>
      <c r="H147" s="156"/>
      <c r="N147" s="33"/>
      <c r="O147" s="157"/>
      <c r="P147" s="34"/>
      <c r="Q147" s="34"/>
      <c r="R147" s="34"/>
      <c r="S147" s="34"/>
      <c r="T147" s="34"/>
      <c r="U147" s="34"/>
      <c r="V147" s="62"/>
      <c r="AV147" s="19" t="s">
        <v>125</v>
      </c>
      <c r="AW147" s="19" t="s">
        <v>124</v>
      </c>
    </row>
    <row r="148" spans="2:67" s="1" customFormat="1" ht="16.5" customHeight="1">
      <c r="B148" s="143"/>
      <c r="C148" s="144" t="s">
        <v>231</v>
      </c>
      <c r="D148" s="144" t="s">
        <v>121</v>
      </c>
      <c r="E148" s="145" t="s">
        <v>232</v>
      </c>
      <c r="F148" s="335" t="s">
        <v>224</v>
      </c>
      <c r="G148" s="146"/>
      <c r="H148" s="146"/>
      <c r="I148" s="147" t="s">
        <v>122</v>
      </c>
      <c r="J148" s="148">
        <v>2</v>
      </c>
      <c r="K148" s="149"/>
      <c r="L148" s="149"/>
      <c r="M148" s="146" t="s">
        <v>5</v>
      </c>
      <c r="N148" s="33"/>
      <c r="O148" s="150" t="s">
        <v>5</v>
      </c>
      <c r="P148" s="151" t="s">
        <v>39</v>
      </c>
      <c r="Q148" s="152">
        <v>0</v>
      </c>
      <c r="R148" s="152">
        <f>Q148*J148</f>
        <v>0</v>
      </c>
      <c r="S148" s="152">
        <v>0</v>
      </c>
      <c r="T148" s="152">
        <f>S148*J148</f>
        <v>0</v>
      </c>
      <c r="U148" s="152">
        <v>0</v>
      </c>
      <c r="V148" s="153">
        <f>U148*J148</f>
        <v>0</v>
      </c>
      <c r="AT148" s="19" t="s">
        <v>123</v>
      </c>
      <c r="AV148" s="19" t="s">
        <v>121</v>
      </c>
      <c r="AW148" s="19" t="s">
        <v>124</v>
      </c>
      <c r="BA148" s="19" t="s">
        <v>119</v>
      </c>
      <c r="BG148" s="154">
        <f>IF(P148="základní",L148,0)</f>
        <v>0</v>
      </c>
      <c r="BH148" s="154">
        <f>IF(P148="snížená",L148,0)</f>
        <v>0</v>
      </c>
      <c r="BI148" s="154">
        <f>IF(P148="zákl. přenesená",L148,0)</f>
        <v>0</v>
      </c>
      <c r="BJ148" s="154">
        <f>IF(P148="sníž. přenesená",L148,0)</f>
        <v>0</v>
      </c>
      <c r="BK148" s="154">
        <f>IF(P148="nulová",L148,0)</f>
        <v>0</v>
      </c>
      <c r="BL148" s="19" t="s">
        <v>76</v>
      </c>
      <c r="BM148" s="154">
        <f>ROUND(K148*J148,2)</f>
        <v>0</v>
      </c>
      <c r="BN148" s="19" t="s">
        <v>123</v>
      </c>
      <c r="BO148" s="19" t="s">
        <v>233</v>
      </c>
    </row>
    <row r="149" spans="2:67" s="1" customFormat="1" ht="40.5">
      <c r="B149" s="33"/>
      <c r="D149" s="155" t="s">
        <v>125</v>
      </c>
      <c r="F149" s="333" t="s">
        <v>234</v>
      </c>
      <c r="G149" s="156"/>
      <c r="H149" s="156"/>
      <c r="N149" s="33"/>
      <c r="O149" s="157"/>
      <c r="P149" s="34"/>
      <c r="Q149" s="34"/>
      <c r="R149" s="34"/>
      <c r="S149" s="34"/>
      <c r="T149" s="34"/>
      <c r="U149" s="34"/>
      <c r="V149" s="62"/>
      <c r="AV149" s="19" t="s">
        <v>125</v>
      </c>
      <c r="AW149" s="19" t="s">
        <v>124</v>
      </c>
    </row>
    <row r="150" spans="2:67" s="1" customFormat="1" ht="16.5" customHeight="1">
      <c r="B150" s="143"/>
      <c r="C150" s="144" t="s">
        <v>235</v>
      </c>
      <c r="D150" s="144" t="s">
        <v>121</v>
      </c>
      <c r="E150" s="145" t="s">
        <v>236</v>
      </c>
      <c r="F150" s="335" t="s">
        <v>224</v>
      </c>
      <c r="G150" s="146"/>
      <c r="H150" s="146"/>
      <c r="I150" s="147" t="s">
        <v>122</v>
      </c>
      <c r="J150" s="148">
        <v>1</v>
      </c>
      <c r="K150" s="149"/>
      <c r="L150" s="149"/>
      <c r="M150" s="146" t="s">
        <v>5</v>
      </c>
      <c r="N150" s="33"/>
      <c r="O150" s="150" t="s">
        <v>5</v>
      </c>
      <c r="P150" s="151" t="s">
        <v>39</v>
      </c>
      <c r="Q150" s="152">
        <v>0</v>
      </c>
      <c r="R150" s="152">
        <f>Q150*J150</f>
        <v>0</v>
      </c>
      <c r="S150" s="152">
        <v>0</v>
      </c>
      <c r="T150" s="152">
        <f>S150*J150</f>
        <v>0</v>
      </c>
      <c r="U150" s="152">
        <v>0</v>
      </c>
      <c r="V150" s="153">
        <f>U150*J150</f>
        <v>0</v>
      </c>
      <c r="AT150" s="19" t="s">
        <v>123</v>
      </c>
      <c r="AV150" s="19" t="s">
        <v>121</v>
      </c>
      <c r="AW150" s="19" t="s">
        <v>124</v>
      </c>
      <c r="BA150" s="19" t="s">
        <v>119</v>
      </c>
      <c r="BG150" s="154">
        <f>IF(P150="základní",L150,0)</f>
        <v>0</v>
      </c>
      <c r="BH150" s="154">
        <f>IF(P150="snížená",L150,0)</f>
        <v>0</v>
      </c>
      <c r="BI150" s="154">
        <f>IF(P150="zákl. přenesená",L150,0)</f>
        <v>0</v>
      </c>
      <c r="BJ150" s="154">
        <f>IF(P150="sníž. přenesená",L150,0)</f>
        <v>0</v>
      </c>
      <c r="BK150" s="154">
        <f>IF(P150="nulová",L150,0)</f>
        <v>0</v>
      </c>
      <c r="BL150" s="19" t="s">
        <v>76</v>
      </c>
      <c r="BM150" s="154">
        <f>ROUND(K150*J150,2)</f>
        <v>0</v>
      </c>
      <c r="BN150" s="19" t="s">
        <v>123</v>
      </c>
      <c r="BO150" s="19" t="s">
        <v>237</v>
      </c>
    </row>
    <row r="151" spans="2:67" s="1" customFormat="1" ht="40.5">
      <c r="B151" s="33"/>
      <c r="D151" s="155" t="s">
        <v>125</v>
      </c>
      <c r="F151" s="333" t="s">
        <v>238</v>
      </c>
      <c r="G151" s="156"/>
      <c r="H151" s="156"/>
      <c r="N151" s="33"/>
      <c r="O151" s="157"/>
      <c r="P151" s="34"/>
      <c r="Q151" s="34"/>
      <c r="R151" s="34"/>
      <c r="S151" s="34"/>
      <c r="T151" s="34"/>
      <c r="U151" s="34"/>
      <c r="V151" s="62"/>
      <c r="AV151" s="19" t="s">
        <v>125</v>
      </c>
      <c r="AW151" s="19" t="s">
        <v>124</v>
      </c>
    </row>
    <row r="152" spans="2:67" s="1" customFormat="1" ht="16.5" customHeight="1">
      <c r="B152" s="143"/>
      <c r="C152" s="144" t="s">
        <v>239</v>
      </c>
      <c r="D152" s="144" t="s">
        <v>121</v>
      </c>
      <c r="E152" s="145" t="s">
        <v>240</v>
      </c>
      <c r="F152" s="335" t="s">
        <v>241</v>
      </c>
      <c r="G152" s="146"/>
      <c r="H152" s="146"/>
      <c r="I152" s="147" t="s">
        <v>122</v>
      </c>
      <c r="J152" s="148">
        <v>14</v>
      </c>
      <c r="K152" s="149"/>
      <c r="L152" s="149"/>
      <c r="M152" s="146" t="s">
        <v>5</v>
      </c>
      <c r="N152" s="33"/>
      <c r="O152" s="150" t="s">
        <v>5</v>
      </c>
      <c r="P152" s="151" t="s">
        <v>39</v>
      </c>
      <c r="Q152" s="152">
        <v>0</v>
      </c>
      <c r="R152" s="152">
        <f>Q152*J152</f>
        <v>0</v>
      </c>
      <c r="S152" s="152">
        <v>0</v>
      </c>
      <c r="T152" s="152">
        <f>S152*J152</f>
        <v>0</v>
      </c>
      <c r="U152" s="152">
        <v>0</v>
      </c>
      <c r="V152" s="153">
        <f>U152*J152</f>
        <v>0</v>
      </c>
      <c r="AT152" s="19" t="s">
        <v>123</v>
      </c>
      <c r="AV152" s="19" t="s">
        <v>121</v>
      </c>
      <c r="AW152" s="19" t="s">
        <v>124</v>
      </c>
      <c r="BA152" s="19" t="s">
        <v>119</v>
      </c>
      <c r="BG152" s="154">
        <f>IF(P152="základní",L152,0)</f>
        <v>0</v>
      </c>
      <c r="BH152" s="154">
        <f>IF(P152="snížená",L152,0)</f>
        <v>0</v>
      </c>
      <c r="BI152" s="154">
        <f>IF(P152="zákl. přenesená",L152,0)</f>
        <v>0</v>
      </c>
      <c r="BJ152" s="154">
        <f>IF(P152="sníž. přenesená",L152,0)</f>
        <v>0</v>
      </c>
      <c r="BK152" s="154">
        <f>IF(P152="nulová",L152,0)</f>
        <v>0</v>
      </c>
      <c r="BL152" s="19" t="s">
        <v>76</v>
      </c>
      <c r="BM152" s="154">
        <f>ROUND(K152*J152,2)</f>
        <v>0</v>
      </c>
      <c r="BN152" s="19" t="s">
        <v>123</v>
      </c>
      <c r="BO152" s="19" t="s">
        <v>242</v>
      </c>
    </row>
    <row r="153" spans="2:67" s="1" customFormat="1" ht="40.5">
      <c r="B153" s="33"/>
      <c r="D153" s="155" t="s">
        <v>125</v>
      </c>
      <c r="F153" s="333" t="s">
        <v>243</v>
      </c>
      <c r="G153" s="156"/>
      <c r="H153" s="156"/>
      <c r="N153" s="33"/>
      <c r="O153" s="157"/>
      <c r="P153" s="34"/>
      <c r="Q153" s="34"/>
      <c r="R153" s="34"/>
      <c r="S153" s="34"/>
      <c r="T153" s="34"/>
      <c r="U153" s="34"/>
      <c r="V153" s="62"/>
      <c r="AV153" s="19" t="s">
        <v>125</v>
      </c>
      <c r="AW153" s="19" t="s">
        <v>124</v>
      </c>
    </row>
    <row r="154" spans="2:67" s="1" customFormat="1" ht="16.5" customHeight="1">
      <c r="B154" s="143"/>
      <c r="C154" s="144" t="s">
        <v>244</v>
      </c>
      <c r="D154" s="144" t="s">
        <v>121</v>
      </c>
      <c r="E154" s="145" t="s">
        <v>245</v>
      </c>
      <c r="F154" s="335" t="s">
        <v>246</v>
      </c>
      <c r="G154" s="146"/>
      <c r="H154" s="146"/>
      <c r="I154" s="147" t="s">
        <v>122</v>
      </c>
      <c r="J154" s="148">
        <v>14</v>
      </c>
      <c r="K154" s="149"/>
      <c r="L154" s="149"/>
      <c r="M154" s="146" t="s">
        <v>5</v>
      </c>
      <c r="N154" s="33"/>
      <c r="O154" s="150" t="s">
        <v>5</v>
      </c>
      <c r="P154" s="151" t="s">
        <v>39</v>
      </c>
      <c r="Q154" s="152">
        <v>0</v>
      </c>
      <c r="R154" s="152">
        <f>Q154*J154</f>
        <v>0</v>
      </c>
      <c r="S154" s="152">
        <v>0</v>
      </c>
      <c r="T154" s="152">
        <f>S154*J154</f>
        <v>0</v>
      </c>
      <c r="U154" s="152">
        <v>0</v>
      </c>
      <c r="V154" s="153">
        <f>U154*J154</f>
        <v>0</v>
      </c>
      <c r="AT154" s="19" t="s">
        <v>123</v>
      </c>
      <c r="AV154" s="19" t="s">
        <v>121</v>
      </c>
      <c r="AW154" s="19" t="s">
        <v>124</v>
      </c>
      <c r="BA154" s="19" t="s">
        <v>119</v>
      </c>
      <c r="BG154" s="154">
        <f>IF(P154="základní",L154,0)</f>
        <v>0</v>
      </c>
      <c r="BH154" s="154">
        <f>IF(P154="snížená",L154,0)</f>
        <v>0</v>
      </c>
      <c r="BI154" s="154">
        <f>IF(P154="zákl. přenesená",L154,0)</f>
        <v>0</v>
      </c>
      <c r="BJ154" s="154">
        <f>IF(P154="sníž. přenesená",L154,0)</f>
        <v>0</v>
      </c>
      <c r="BK154" s="154">
        <f>IF(P154="nulová",L154,0)</f>
        <v>0</v>
      </c>
      <c r="BL154" s="19" t="s">
        <v>76</v>
      </c>
      <c r="BM154" s="154">
        <f>ROUND(K154*J154,2)</f>
        <v>0</v>
      </c>
      <c r="BN154" s="19" t="s">
        <v>123</v>
      </c>
      <c r="BO154" s="19" t="s">
        <v>247</v>
      </c>
    </row>
    <row r="155" spans="2:67" s="1" customFormat="1" ht="40.5">
      <c r="B155" s="33"/>
      <c r="D155" s="155" t="s">
        <v>125</v>
      </c>
      <c r="F155" s="333" t="s">
        <v>248</v>
      </c>
      <c r="G155" s="156"/>
      <c r="H155" s="156"/>
      <c r="N155" s="33"/>
      <c r="O155" s="157"/>
      <c r="P155" s="34"/>
      <c r="Q155" s="34"/>
      <c r="R155" s="34"/>
      <c r="S155" s="34"/>
      <c r="T155" s="34"/>
      <c r="U155" s="34"/>
      <c r="V155" s="62"/>
      <c r="AV155" s="19" t="s">
        <v>125</v>
      </c>
      <c r="AW155" s="19" t="s">
        <v>124</v>
      </c>
    </row>
    <row r="156" spans="2:67" s="10" customFormat="1" ht="22.35" customHeight="1">
      <c r="B156" s="131"/>
      <c r="D156" s="132" t="s">
        <v>67</v>
      </c>
      <c r="E156" s="141" t="s">
        <v>249</v>
      </c>
      <c r="F156" s="141" t="s">
        <v>250</v>
      </c>
      <c r="G156" s="141"/>
      <c r="H156" s="141"/>
      <c r="L156" s="142">
        <f>L157+L158+L159+L161+L163</f>
        <v>0</v>
      </c>
      <c r="N156" s="131"/>
      <c r="O156" s="135"/>
      <c r="P156" s="136"/>
      <c r="Q156" s="136"/>
      <c r="R156" s="137">
        <f>SUM(R157:R164)</f>
        <v>0</v>
      </c>
      <c r="S156" s="136"/>
      <c r="T156" s="137">
        <f>SUM(T157:T164)</f>
        <v>0</v>
      </c>
      <c r="U156" s="136"/>
      <c r="V156" s="138">
        <f>SUM(V157:V164)</f>
        <v>0</v>
      </c>
      <c r="AT156" s="132" t="s">
        <v>76</v>
      </c>
      <c r="AV156" s="139" t="s">
        <v>67</v>
      </c>
      <c r="AW156" s="139" t="s">
        <v>78</v>
      </c>
      <c r="BA156" s="132" t="s">
        <v>119</v>
      </c>
      <c r="BM156" s="140">
        <f>SUM(BM157:BM164)</f>
        <v>0</v>
      </c>
    </row>
    <row r="157" spans="2:67" s="1" customFormat="1" ht="16.5" customHeight="1">
      <c r="B157" s="143"/>
      <c r="C157" s="144" t="s">
        <v>251</v>
      </c>
      <c r="D157" s="144" t="s">
        <v>121</v>
      </c>
      <c r="E157" s="145" t="s">
        <v>252</v>
      </c>
      <c r="F157" s="146" t="s">
        <v>253</v>
      </c>
      <c r="G157" s="146"/>
      <c r="H157" s="146"/>
      <c r="I157" s="147" t="s">
        <v>122</v>
      </c>
      <c r="J157" s="148">
        <v>3</v>
      </c>
      <c r="K157" s="149"/>
      <c r="L157" s="149"/>
      <c r="M157" s="146" t="s">
        <v>5</v>
      </c>
      <c r="N157" s="33"/>
      <c r="O157" s="150" t="s">
        <v>5</v>
      </c>
      <c r="P157" s="151" t="s">
        <v>39</v>
      </c>
      <c r="Q157" s="152">
        <v>0</v>
      </c>
      <c r="R157" s="152">
        <f>Q157*J157</f>
        <v>0</v>
      </c>
      <c r="S157" s="152">
        <v>0</v>
      </c>
      <c r="T157" s="152">
        <f>S157*J157</f>
        <v>0</v>
      </c>
      <c r="U157" s="152">
        <v>0</v>
      </c>
      <c r="V157" s="153">
        <f>U157*J157</f>
        <v>0</v>
      </c>
      <c r="AT157" s="19" t="s">
        <v>123</v>
      </c>
      <c r="AV157" s="19" t="s">
        <v>121</v>
      </c>
      <c r="AW157" s="19" t="s">
        <v>124</v>
      </c>
      <c r="BA157" s="19" t="s">
        <v>119</v>
      </c>
      <c r="BG157" s="154">
        <f>IF(P157="základní",L157,0)</f>
        <v>0</v>
      </c>
      <c r="BH157" s="154">
        <f>IF(P157="snížená",L157,0)</f>
        <v>0</v>
      </c>
      <c r="BI157" s="154">
        <f>IF(P157="zákl. přenesená",L157,0)</f>
        <v>0</v>
      </c>
      <c r="BJ157" s="154">
        <f>IF(P157="sníž. přenesená",L157,0)</f>
        <v>0</v>
      </c>
      <c r="BK157" s="154">
        <f>IF(P157="nulová",L157,0)</f>
        <v>0</v>
      </c>
      <c r="BL157" s="19" t="s">
        <v>76</v>
      </c>
      <c r="BM157" s="154">
        <f>ROUND(K157*J157,2)</f>
        <v>0</v>
      </c>
      <c r="BN157" s="19" t="s">
        <v>123</v>
      </c>
      <c r="BO157" s="19" t="s">
        <v>254</v>
      </c>
    </row>
    <row r="158" spans="2:67" s="1" customFormat="1" ht="16.5" customHeight="1">
      <c r="B158" s="143"/>
      <c r="C158" s="144" t="s">
        <v>255</v>
      </c>
      <c r="D158" s="144" t="s">
        <v>121</v>
      </c>
      <c r="E158" s="145" t="s">
        <v>256</v>
      </c>
      <c r="F158" s="146" t="s">
        <v>257</v>
      </c>
      <c r="G158" s="146"/>
      <c r="H158" s="146"/>
      <c r="I158" s="147" t="s">
        <v>122</v>
      </c>
      <c r="J158" s="148">
        <v>2</v>
      </c>
      <c r="K158" s="149"/>
      <c r="L158" s="149"/>
      <c r="M158" s="146" t="s">
        <v>5</v>
      </c>
      <c r="N158" s="33"/>
      <c r="O158" s="150" t="s">
        <v>5</v>
      </c>
      <c r="P158" s="151" t="s">
        <v>39</v>
      </c>
      <c r="Q158" s="152">
        <v>0</v>
      </c>
      <c r="R158" s="152">
        <f>Q158*J158</f>
        <v>0</v>
      </c>
      <c r="S158" s="152">
        <v>0</v>
      </c>
      <c r="T158" s="152">
        <f>S158*J158</f>
        <v>0</v>
      </c>
      <c r="U158" s="152">
        <v>0</v>
      </c>
      <c r="V158" s="153">
        <f>U158*J158</f>
        <v>0</v>
      </c>
      <c r="AT158" s="19" t="s">
        <v>123</v>
      </c>
      <c r="AV158" s="19" t="s">
        <v>121</v>
      </c>
      <c r="AW158" s="19" t="s">
        <v>124</v>
      </c>
      <c r="BA158" s="19" t="s">
        <v>119</v>
      </c>
      <c r="BG158" s="154">
        <f>IF(P158="základní",L158,0)</f>
        <v>0</v>
      </c>
      <c r="BH158" s="154">
        <f>IF(P158="snížená",L158,0)</f>
        <v>0</v>
      </c>
      <c r="BI158" s="154">
        <f>IF(P158="zákl. přenesená",L158,0)</f>
        <v>0</v>
      </c>
      <c r="BJ158" s="154">
        <f>IF(P158="sníž. přenesená",L158,0)</f>
        <v>0</v>
      </c>
      <c r="BK158" s="154">
        <f>IF(P158="nulová",L158,0)</f>
        <v>0</v>
      </c>
      <c r="BL158" s="19" t="s">
        <v>76</v>
      </c>
      <c r="BM158" s="154">
        <f>ROUND(K158*J158,2)</f>
        <v>0</v>
      </c>
      <c r="BN158" s="19" t="s">
        <v>123</v>
      </c>
      <c r="BO158" s="19" t="s">
        <v>258</v>
      </c>
    </row>
    <row r="159" spans="2:67" s="1" customFormat="1" ht="16.5" customHeight="1">
      <c r="B159" s="143"/>
      <c r="C159" s="144" t="s">
        <v>259</v>
      </c>
      <c r="D159" s="144" t="s">
        <v>121</v>
      </c>
      <c r="E159" s="145" t="s">
        <v>260</v>
      </c>
      <c r="F159" s="146" t="s">
        <v>261</v>
      </c>
      <c r="G159" s="146"/>
      <c r="H159" s="146"/>
      <c r="I159" s="147" t="s">
        <v>122</v>
      </c>
      <c r="J159" s="148">
        <v>2</v>
      </c>
      <c r="K159" s="149"/>
      <c r="L159" s="149"/>
      <c r="M159" s="146" t="s">
        <v>5</v>
      </c>
      <c r="N159" s="33"/>
      <c r="O159" s="150" t="s">
        <v>5</v>
      </c>
      <c r="P159" s="151" t="s">
        <v>39</v>
      </c>
      <c r="Q159" s="152">
        <v>0</v>
      </c>
      <c r="R159" s="152">
        <f>Q159*J159</f>
        <v>0</v>
      </c>
      <c r="S159" s="152">
        <v>0</v>
      </c>
      <c r="T159" s="152">
        <f>S159*J159</f>
        <v>0</v>
      </c>
      <c r="U159" s="152">
        <v>0</v>
      </c>
      <c r="V159" s="153">
        <f>U159*J159</f>
        <v>0</v>
      </c>
      <c r="AT159" s="19" t="s">
        <v>123</v>
      </c>
      <c r="AV159" s="19" t="s">
        <v>121</v>
      </c>
      <c r="AW159" s="19" t="s">
        <v>124</v>
      </c>
      <c r="BA159" s="19" t="s">
        <v>119</v>
      </c>
      <c r="BG159" s="154">
        <f>IF(P159="základní",L159,0)</f>
        <v>0</v>
      </c>
      <c r="BH159" s="154">
        <f>IF(P159="snížená",L159,0)</f>
        <v>0</v>
      </c>
      <c r="BI159" s="154">
        <f>IF(P159="zákl. přenesená",L159,0)</f>
        <v>0</v>
      </c>
      <c r="BJ159" s="154">
        <f>IF(P159="sníž. přenesená",L159,0)</f>
        <v>0</v>
      </c>
      <c r="BK159" s="154">
        <f>IF(P159="nulová",L159,0)</f>
        <v>0</v>
      </c>
      <c r="BL159" s="19" t="s">
        <v>76</v>
      </c>
      <c r="BM159" s="154">
        <f>ROUND(K159*J159,2)</f>
        <v>0</v>
      </c>
      <c r="BN159" s="19" t="s">
        <v>123</v>
      </c>
      <c r="BO159" s="19" t="s">
        <v>262</v>
      </c>
    </row>
    <row r="160" spans="2:67" s="1" customFormat="1" ht="54">
      <c r="B160" s="33"/>
      <c r="D160" s="155" t="s">
        <v>125</v>
      </c>
      <c r="F160" s="333" t="s">
        <v>546</v>
      </c>
      <c r="G160" s="156"/>
      <c r="H160" s="156"/>
      <c r="N160" s="33"/>
      <c r="O160" s="157"/>
      <c r="P160" s="34"/>
      <c r="Q160" s="34"/>
      <c r="R160" s="34"/>
      <c r="S160" s="34"/>
      <c r="T160" s="34"/>
      <c r="U160" s="34"/>
      <c r="V160" s="62"/>
      <c r="AV160" s="19" t="s">
        <v>125</v>
      </c>
      <c r="AW160" s="19" t="s">
        <v>124</v>
      </c>
    </row>
    <row r="161" spans="2:67" s="1" customFormat="1" ht="16.5" customHeight="1">
      <c r="B161" s="143"/>
      <c r="C161" s="144" t="s">
        <v>263</v>
      </c>
      <c r="D161" s="144" t="s">
        <v>121</v>
      </c>
      <c r="E161" s="145" t="s">
        <v>264</v>
      </c>
      <c r="F161" s="335" t="s">
        <v>261</v>
      </c>
      <c r="G161" s="146"/>
      <c r="H161" s="146"/>
      <c r="I161" s="147" t="s">
        <v>122</v>
      </c>
      <c r="J161" s="148">
        <v>1</v>
      </c>
      <c r="K161" s="149"/>
      <c r="L161" s="149"/>
      <c r="M161" s="146" t="s">
        <v>5</v>
      </c>
      <c r="N161" s="33"/>
      <c r="O161" s="150" t="s">
        <v>5</v>
      </c>
      <c r="P161" s="151" t="s">
        <v>39</v>
      </c>
      <c r="Q161" s="152">
        <v>0</v>
      </c>
      <c r="R161" s="152">
        <f>Q161*J161</f>
        <v>0</v>
      </c>
      <c r="S161" s="152">
        <v>0</v>
      </c>
      <c r="T161" s="152">
        <f>S161*J161</f>
        <v>0</v>
      </c>
      <c r="U161" s="152">
        <v>0</v>
      </c>
      <c r="V161" s="153">
        <f>U161*J161</f>
        <v>0</v>
      </c>
      <c r="AT161" s="19" t="s">
        <v>123</v>
      </c>
      <c r="AV161" s="19" t="s">
        <v>121</v>
      </c>
      <c r="AW161" s="19" t="s">
        <v>124</v>
      </c>
      <c r="BA161" s="19" t="s">
        <v>119</v>
      </c>
      <c r="BG161" s="154">
        <f>IF(P161="základní",L161,0)</f>
        <v>0</v>
      </c>
      <c r="BH161" s="154">
        <f>IF(P161="snížená",L161,0)</f>
        <v>0</v>
      </c>
      <c r="BI161" s="154">
        <f>IF(P161="zákl. přenesená",L161,0)</f>
        <v>0</v>
      </c>
      <c r="BJ161" s="154">
        <f>IF(P161="sníž. přenesená",L161,0)</f>
        <v>0</v>
      </c>
      <c r="BK161" s="154">
        <f>IF(P161="nulová",L161,0)</f>
        <v>0</v>
      </c>
      <c r="BL161" s="19" t="s">
        <v>76</v>
      </c>
      <c r="BM161" s="154">
        <f>ROUND(K161*J161,2)</f>
        <v>0</v>
      </c>
      <c r="BN161" s="19" t="s">
        <v>123</v>
      </c>
      <c r="BO161" s="19" t="s">
        <v>265</v>
      </c>
    </row>
    <row r="162" spans="2:67" s="1" customFormat="1" ht="54">
      <c r="B162" s="33"/>
      <c r="D162" s="155" t="s">
        <v>125</v>
      </c>
      <c r="F162" s="333" t="s">
        <v>545</v>
      </c>
      <c r="G162" s="156"/>
      <c r="H162" s="156"/>
      <c r="N162" s="33"/>
      <c r="O162" s="157"/>
      <c r="P162" s="34"/>
      <c r="Q162" s="34"/>
      <c r="R162" s="34"/>
      <c r="S162" s="34"/>
      <c r="T162" s="34"/>
      <c r="U162" s="34"/>
      <c r="V162" s="62"/>
      <c r="AV162" s="19" t="s">
        <v>125</v>
      </c>
      <c r="AW162" s="19" t="s">
        <v>124</v>
      </c>
    </row>
    <row r="163" spans="2:67" s="1" customFormat="1" ht="16.5" customHeight="1">
      <c r="B163" s="143"/>
      <c r="C163" s="144" t="s">
        <v>266</v>
      </c>
      <c r="D163" s="144" t="s">
        <v>121</v>
      </c>
      <c r="E163" s="145" t="s">
        <v>267</v>
      </c>
      <c r="F163" s="335" t="s">
        <v>261</v>
      </c>
      <c r="G163" s="146"/>
      <c r="H163" s="146"/>
      <c r="I163" s="147" t="s">
        <v>122</v>
      </c>
      <c r="J163" s="148">
        <v>2</v>
      </c>
      <c r="K163" s="149"/>
      <c r="L163" s="149"/>
      <c r="M163" s="146" t="s">
        <v>5</v>
      </c>
      <c r="N163" s="33"/>
      <c r="O163" s="150" t="s">
        <v>5</v>
      </c>
      <c r="P163" s="151" t="s">
        <v>39</v>
      </c>
      <c r="Q163" s="152">
        <v>0</v>
      </c>
      <c r="R163" s="152">
        <f>Q163*J163</f>
        <v>0</v>
      </c>
      <c r="S163" s="152">
        <v>0</v>
      </c>
      <c r="T163" s="152">
        <f>S163*J163</f>
        <v>0</v>
      </c>
      <c r="U163" s="152">
        <v>0</v>
      </c>
      <c r="V163" s="153">
        <f>U163*J163</f>
        <v>0</v>
      </c>
      <c r="AT163" s="19" t="s">
        <v>123</v>
      </c>
      <c r="AV163" s="19" t="s">
        <v>121</v>
      </c>
      <c r="AW163" s="19" t="s">
        <v>124</v>
      </c>
      <c r="BA163" s="19" t="s">
        <v>119</v>
      </c>
      <c r="BG163" s="154">
        <f>IF(P163="základní",L163,0)</f>
        <v>0</v>
      </c>
      <c r="BH163" s="154">
        <f>IF(P163="snížená",L163,0)</f>
        <v>0</v>
      </c>
      <c r="BI163" s="154">
        <f>IF(P163="zákl. přenesená",L163,0)</f>
        <v>0</v>
      </c>
      <c r="BJ163" s="154">
        <f>IF(P163="sníž. přenesená",L163,0)</f>
        <v>0</v>
      </c>
      <c r="BK163" s="154">
        <f>IF(P163="nulová",L163,0)</f>
        <v>0</v>
      </c>
      <c r="BL163" s="19" t="s">
        <v>76</v>
      </c>
      <c r="BM163" s="154">
        <f>ROUND(K163*J163,2)</f>
        <v>0</v>
      </c>
      <c r="BN163" s="19" t="s">
        <v>123</v>
      </c>
      <c r="BO163" s="19" t="s">
        <v>268</v>
      </c>
    </row>
    <row r="164" spans="2:67" s="1" customFormat="1" ht="54">
      <c r="B164" s="33"/>
      <c r="D164" s="155" t="s">
        <v>125</v>
      </c>
      <c r="F164" s="333" t="s">
        <v>544</v>
      </c>
      <c r="G164" s="156"/>
      <c r="H164" s="156"/>
      <c r="N164" s="33"/>
      <c r="O164" s="158"/>
      <c r="P164" s="159"/>
      <c r="Q164" s="159"/>
      <c r="R164" s="159"/>
      <c r="S164" s="159"/>
      <c r="T164" s="159"/>
      <c r="U164" s="159"/>
      <c r="V164" s="160"/>
      <c r="AV164" s="19" t="s">
        <v>125</v>
      </c>
      <c r="AW164" s="19" t="s">
        <v>124</v>
      </c>
    </row>
    <row r="165" spans="2:67" s="1" customFormat="1" ht="6.95" customHeight="1">
      <c r="B165" s="48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33"/>
    </row>
  </sheetData>
  <autoFilter ref="C86:M164"/>
  <mergeCells count="10">
    <mergeCell ref="L51:L52"/>
    <mergeCell ref="E77:J77"/>
    <mergeCell ref="E79:J79"/>
    <mergeCell ref="I1:J1"/>
    <mergeCell ref="N2:X2"/>
    <mergeCell ref="E7:J7"/>
    <mergeCell ref="E9:J9"/>
    <mergeCell ref="E24:J24"/>
    <mergeCell ref="E45:J45"/>
    <mergeCell ref="E47:J47"/>
  </mergeCells>
  <hyperlinks>
    <hyperlink ref="F1:I1" location="C2" display="1) Krycí list soupisu"/>
    <hyperlink ref="I1:J1" location="C54" display="2) Rekapitulace"/>
    <hyperlink ref="L1" location="C95" display="3) Soupis prací"/>
    <hyperlink ref="N1:X1" location="'Rekapitulace stavby'!C2" display="Rekapitulace stavby"/>
  </hyperlinks>
  <pageMargins left="0.58333330000000005" right="0.58333330000000005" top="0.58333330000000005" bottom="0.58333330000000005" header="0" footer="0"/>
  <pageSetup paperSize="9" scale="90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30"/>
  <sheetViews>
    <sheetView showGridLines="0" workbookViewId="0">
      <pane ySplit="1" topLeftCell="A216" activePane="bottomLeft" state="frozen"/>
      <selection pane="bottomLeft" activeCell="F145" sqref="F145"/>
    </sheetView>
  </sheetViews>
  <sheetFormatPr defaultRowHeight="13.5"/>
  <cols>
    <col min="1" max="1" width="8.33203125" style="176" customWidth="1"/>
    <col min="2" max="2" width="1.6640625" style="176" customWidth="1"/>
    <col min="3" max="3" width="4.1640625" style="176" customWidth="1"/>
    <col min="4" max="4" width="4.33203125" style="176" customWidth="1"/>
    <col min="5" max="5" width="17.1640625" style="176" customWidth="1"/>
    <col min="6" max="6" width="75" style="176" customWidth="1"/>
    <col min="7" max="7" width="8.6640625" style="176" customWidth="1"/>
    <col min="8" max="8" width="11.1640625" style="176" customWidth="1"/>
    <col min="9" max="9" width="12.6640625" style="177" customWidth="1"/>
    <col min="10" max="10" width="23.5" style="176" customWidth="1"/>
    <col min="11" max="11" width="15.5" style="176" customWidth="1"/>
    <col min="12" max="18" width="9.33203125" style="176"/>
    <col min="19" max="19" width="8.1640625" style="176" hidden="1" customWidth="1"/>
    <col min="20" max="20" width="29.6640625" style="176" hidden="1" customWidth="1"/>
    <col min="21" max="21" width="16.33203125" style="176" hidden="1" customWidth="1"/>
    <col min="22" max="22" width="12.33203125" style="176" customWidth="1"/>
    <col min="23" max="23" width="16.33203125" style="176" customWidth="1"/>
    <col min="24" max="24" width="12.33203125" style="176" customWidth="1"/>
    <col min="25" max="25" width="15" style="176" customWidth="1"/>
    <col min="26" max="26" width="11" style="176" customWidth="1"/>
    <col min="27" max="27" width="15" style="176" customWidth="1"/>
    <col min="28" max="28" width="16.33203125" style="176" customWidth="1"/>
    <col min="29" max="29" width="11" style="176" customWidth="1"/>
    <col min="30" max="30" width="15" style="176" customWidth="1"/>
    <col min="31" max="31" width="16.33203125" style="176" customWidth="1"/>
    <col min="32" max="16384" width="9.33203125" style="176"/>
  </cols>
  <sheetData>
    <row r="1" spans="1:70" ht="21.75" customHeight="1">
      <c r="A1" s="170"/>
      <c r="B1" s="171"/>
      <c r="C1" s="171"/>
      <c r="D1" s="172" t="s">
        <v>1</v>
      </c>
      <c r="E1" s="171"/>
      <c r="F1" s="173" t="s">
        <v>79</v>
      </c>
      <c r="G1" s="393" t="s">
        <v>80</v>
      </c>
      <c r="H1" s="393"/>
      <c r="I1" s="174"/>
      <c r="J1" s="173" t="s">
        <v>81</v>
      </c>
      <c r="K1" s="172" t="s">
        <v>82</v>
      </c>
      <c r="L1" s="173" t="s">
        <v>83</v>
      </c>
      <c r="M1" s="173"/>
      <c r="N1" s="173"/>
      <c r="O1" s="173"/>
      <c r="P1" s="173"/>
      <c r="Q1" s="173"/>
      <c r="R1" s="173"/>
      <c r="S1" s="173"/>
      <c r="T1" s="173"/>
      <c r="U1" s="175"/>
      <c r="V1" s="175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</row>
    <row r="2" spans="1:70" ht="36.950000000000003" customHeight="1">
      <c r="L2" s="381" t="s">
        <v>8</v>
      </c>
      <c r="M2" s="382"/>
      <c r="N2" s="382"/>
      <c r="O2" s="382"/>
      <c r="P2" s="382"/>
      <c r="Q2" s="382"/>
      <c r="R2" s="382"/>
      <c r="S2" s="382"/>
      <c r="T2" s="382"/>
      <c r="U2" s="382"/>
      <c r="V2" s="382"/>
      <c r="AT2" s="178" t="s">
        <v>295</v>
      </c>
    </row>
    <row r="3" spans="1:70" ht="6.95" customHeight="1">
      <c r="B3" s="179"/>
      <c r="C3" s="180"/>
      <c r="D3" s="180"/>
      <c r="E3" s="180"/>
      <c r="F3" s="180"/>
      <c r="G3" s="180"/>
      <c r="H3" s="180"/>
      <c r="I3" s="181"/>
      <c r="J3" s="180"/>
      <c r="K3" s="182"/>
      <c r="AT3" s="178" t="s">
        <v>78</v>
      </c>
    </row>
    <row r="4" spans="1:70" ht="36.950000000000003" customHeight="1">
      <c r="B4" s="183"/>
      <c r="C4" s="184"/>
      <c r="D4" s="185" t="s">
        <v>84</v>
      </c>
      <c r="E4" s="184"/>
      <c r="F4" s="184"/>
      <c r="G4" s="184"/>
      <c r="H4" s="184"/>
      <c r="I4" s="186"/>
      <c r="J4" s="184"/>
      <c r="K4" s="187"/>
      <c r="M4" s="188" t="s">
        <v>13</v>
      </c>
      <c r="AT4" s="178" t="s">
        <v>6</v>
      </c>
    </row>
    <row r="5" spans="1:70" ht="6.95" customHeight="1">
      <c r="B5" s="183"/>
      <c r="C5" s="184"/>
      <c r="D5" s="184"/>
      <c r="E5" s="184"/>
      <c r="F5" s="184"/>
      <c r="G5" s="184"/>
      <c r="H5" s="184"/>
      <c r="I5" s="186"/>
      <c r="J5" s="184"/>
      <c r="K5" s="187"/>
    </row>
    <row r="6" spans="1:70" ht="15">
      <c r="B6" s="183"/>
      <c r="C6" s="184"/>
      <c r="D6" s="189" t="s">
        <v>17</v>
      </c>
      <c r="E6" s="184"/>
      <c r="F6" s="184"/>
      <c r="G6" s="184"/>
      <c r="H6" s="184"/>
      <c r="I6" s="186"/>
      <c r="J6" s="184"/>
      <c r="K6" s="187"/>
    </row>
    <row r="7" spans="1:70" ht="16.5" customHeight="1">
      <c r="B7" s="183"/>
      <c r="C7" s="184"/>
      <c r="D7" s="184"/>
      <c r="E7" s="383" t="s">
        <v>532</v>
      </c>
      <c r="F7" s="384"/>
      <c r="G7" s="384"/>
      <c r="H7" s="384"/>
      <c r="I7" s="186"/>
      <c r="J7" s="184"/>
      <c r="K7" s="187"/>
    </row>
    <row r="8" spans="1:70" s="190" customFormat="1" ht="15">
      <c r="B8" s="191"/>
      <c r="C8" s="192"/>
      <c r="D8" s="189" t="s">
        <v>85</v>
      </c>
      <c r="E8" s="192"/>
      <c r="F8" s="192"/>
      <c r="G8" s="192"/>
      <c r="H8" s="192"/>
      <c r="I8" s="193"/>
      <c r="J8" s="192"/>
      <c r="K8" s="194"/>
    </row>
    <row r="9" spans="1:70" s="190" customFormat="1" ht="36.950000000000003" customHeight="1">
      <c r="B9" s="191"/>
      <c r="C9" s="192"/>
      <c r="D9" s="192"/>
      <c r="E9" s="385" t="s">
        <v>296</v>
      </c>
      <c r="F9" s="386"/>
      <c r="G9" s="386"/>
      <c r="H9" s="386"/>
      <c r="I9" s="193"/>
      <c r="J9" s="192"/>
      <c r="K9" s="194"/>
    </row>
    <row r="10" spans="1:70" s="190" customFormat="1">
      <c r="B10" s="191"/>
      <c r="C10" s="192"/>
      <c r="D10" s="192"/>
      <c r="E10" s="192"/>
      <c r="F10" s="192"/>
      <c r="G10" s="192"/>
      <c r="H10" s="192"/>
      <c r="I10" s="193"/>
      <c r="J10" s="192"/>
      <c r="K10" s="194"/>
    </row>
    <row r="11" spans="1:70" s="190" customFormat="1" ht="14.45" customHeight="1">
      <c r="B11" s="191"/>
      <c r="C11" s="192"/>
      <c r="D11" s="189" t="s">
        <v>19</v>
      </c>
      <c r="E11" s="192"/>
      <c r="F11" s="195" t="s">
        <v>5</v>
      </c>
      <c r="G11" s="192"/>
      <c r="H11" s="192"/>
      <c r="I11" s="196" t="s">
        <v>20</v>
      </c>
      <c r="J11" s="195" t="s">
        <v>5</v>
      </c>
      <c r="K11" s="194"/>
    </row>
    <row r="12" spans="1:70" s="190" customFormat="1" ht="14.45" customHeight="1">
      <c r="B12" s="191"/>
      <c r="C12" s="192"/>
      <c r="D12" s="189" t="s">
        <v>21</v>
      </c>
      <c r="E12" s="192"/>
      <c r="F12" s="195" t="s">
        <v>22</v>
      </c>
      <c r="G12" s="192"/>
      <c r="H12" s="192"/>
      <c r="I12" s="196" t="s">
        <v>23</v>
      </c>
      <c r="J12" s="197"/>
      <c r="K12" s="194"/>
    </row>
    <row r="13" spans="1:70" s="190" customFormat="1" ht="10.9" customHeight="1">
      <c r="B13" s="191"/>
      <c r="C13" s="192"/>
      <c r="D13" s="192"/>
      <c r="E13" s="192"/>
      <c r="F13" s="192"/>
      <c r="G13" s="192"/>
      <c r="H13" s="192"/>
      <c r="I13" s="193"/>
      <c r="J13" s="192"/>
      <c r="K13" s="194"/>
    </row>
    <row r="14" spans="1:70" s="190" customFormat="1" ht="14.45" customHeight="1">
      <c r="B14" s="191"/>
      <c r="C14" s="192"/>
      <c r="D14" s="189" t="s">
        <v>24</v>
      </c>
      <c r="E14" s="192"/>
      <c r="F14" s="192"/>
      <c r="G14" s="192"/>
      <c r="H14" s="192"/>
      <c r="I14" s="196" t="s">
        <v>25</v>
      </c>
      <c r="J14" s="195" t="s">
        <v>5</v>
      </c>
      <c r="K14" s="194"/>
    </row>
    <row r="15" spans="1:70" s="190" customFormat="1" ht="18" customHeight="1">
      <c r="B15" s="191"/>
      <c r="C15" s="192"/>
      <c r="D15" s="192"/>
      <c r="E15" s="195" t="s">
        <v>273</v>
      </c>
      <c r="F15" s="192"/>
      <c r="G15" s="192"/>
      <c r="H15" s="192"/>
      <c r="I15" s="196" t="s">
        <v>27</v>
      </c>
      <c r="J15" s="195" t="s">
        <v>5</v>
      </c>
      <c r="K15" s="194"/>
    </row>
    <row r="16" spans="1:70" s="190" customFormat="1" ht="6.95" customHeight="1">
      <c r="B16" s="191"/>
      <c r="C16" s="192"/>
      <c r="D16" s="192"/>
      <c r="E16" s="192"/>
      <c r="F16" s="192"/>
      <c r="G16" s="192"/>
      <c r="H16" s="192"/>
      <c r="I16" s="193"/>
      <c r="J16" s="192"/>
      <c r="K16" s="194"/>
    </row>
    <row r="17" spans="2:11" s="190" customFormat="1" ht="14.45" customHeight="1">
      <c r="B17" s="191"/>
      <c r="C17" s="192"/>
      <c r="D17" s="189" t="s">
        <v>28</v>
      </c>
      <c r="E17" s="192"/>
      <c r="F17" s="192"/>
      <c r="G17" s="192"/>
      <c r="H17" s="192"/>
      <c r="I17" s="196" t="s">
        <v>25</v>
      </c>
      <c r="J17" s="195" t="s">
        <v>5</v>
      </c>
      <c r="K17" s="194"/>
    </row>
    <row r="18" spans="2:11" s="190" customFormat="1" ht="18" customHeight="1">
      <c r="B18" s="191"/>
      <c r="C18" s="192"/>
      <c r="D18" s="192"/>
      <c r="E18" s="195" t="s">
        <v>5</v>
      </c>
      <c r="F18" s="192"/>
      <c r="G18" s="192"/>
      <c r="H18" s="192"/>
      <c r="I18" s="196" t="s">
        <v>27</v>
      </c>
      <c r="J18" s="195" t="s">
        <v>5</v>
      </c>
      <c r="K18" s="194"/>
    </row>
    <row r="19" spans="2:11" s="190" customFormat="1" ht="6.95" customHeight="1">
      <c r="B19" s="191"/>
      <c r="C19" s="192"/>
      <c r="D19" s="192"/>
      <c r="E19" s="192"/>
      <c r="F19" s="192"/>
      <c r="G19" s="192"/>
      <c r="H19" s="192"/>
      <c r="I19" s="193"/>
      <c r="J19" s="192"/>
      <c r="K19" s="194"/>
    </row>
    <row r="20" spans="2:11" s="190" customFormat="1" ht="14.45" customHeight="1">
      <c r="B20" s="191"/>
      <c r="C20" s="192"/>
      <c r="D20" s="189" t="s">
        <v>30</v>
      </c>
      <c r="E20" s="192"/>
      <c r="F20" s="192"/>
      <c r="G20" s="192"/>
      <c r="H20" s="192"/>
      <c r="I20" s="196" t="s">
        <v>25</v>
      </c>
      <c r="J20" s="195" t="s">
        <v>5</v>
      </c>
      <c r="K20" s="194"/>
    </row>
    <row r="21" spans="2:11" s="190" customFormat="1" ht="18" customHeight="1">
      <c r="B21" s="191"/>
      <c r="C21" s="192"/>
      <c r="D21" s="192"/>
      <c r="E21" s="195" t="s">
        <v>31</v>
      </c>
      <c r="F21" s="192"/>
      <c r="G21" s="192"/>
      <c r="H21" s="192"/>
      <c r="I21" s="196" t="s">
        <v>27</v>
      </c>
      <c r="J21" s="195" t="s">
        <v>5</v>
      </c>
      <c r="K21" s="194"/>
    </row>
    <row r="22" spans="2:11" s="190" customFormat="1" ht="6.95" customHeight="1">
      <c r="B22" s="191"/>
      <c r="C22" s="192"/>
      <c r="D22" s="192"/>
      <c r="E22" s="192"/>
      <c r="F22" s="192"/>
      <c r="G22" s="192"/>
      <c r="H22" s="192"/>
      <c r="I22" s="193"/>
      <c r="J22" s="192"/>
      <c r="K22" s="194"/>
    </row>
    <row r="23" spans="2:11" s="190" customFormat="1" ht="14.45" customHeight="1">
      <c r="B23" s="191"/>
      <c r="C23" s="192"/>
      <c r="D23" s="189" t="s">
        <v>33</v>
      </c>
      <c r="E23" s="192"/>
      <c r="F23" s="192"/>
      <c r="G23" s="192"/>
      <c r="H23" s="192"/>
      <c r="I23" s="193"/>
      <c r="J23" s="192"/>
      <c r="K23" s="194"/>
    </row>
    <row r="24" spans="2:11" s="202" customFormat="1" ht="16.5" customHeight="1">
      <c r="B24" s="198"/>
      <c r="C24" s="199"/>
      <c r="D24" s="199"/>
      <c r="E24" s="387" t="s">
        <v>5</v>
      </c>
      <c r="F24" s="387"/>
      <c r="G24" s="387"/>
      <c r="H24" s="387"/>
      <c r="I24" s="200"/>
      <c r="J24" s="199"/>
      <c r="K24" s="201"/>
    </row>
    <row r="25" spans="2:11" s="190" customFormat="1" ht="6.95" customHeight="1">
      <c r="B25" s="191"/>
      <c r="C25" s="192"/>
      <c r="D25" s="192"/>
      <c r="E25" s="192"/>
      <c r="F25" s="192"/>
      <c r="G25" s="192"/>
      <c r="H25" s="192"/>
      <c r="I25" s="193"/>
      <c r="J25" s="192"/>
      <c r="K25" s="194"/>
    </row>
    <row r="26" spans="2:11" s="190" customFormat="1" ht="6.95" customHeight="1">
      <c r="B26" s="191"/>
      <c r="C26" s="192"/>
      <c r="D26" s="203"/>
      <c r="E26" s="203"/>
      <c r="F26" s="203"/>
      <c r="G26" s="203"/>
      <c r="H26" s="203"/>
      <c r="I26" s="204"/>
      <c r="J26" s="203"/>
      <c r="K26" s="205"/>
    </row>
    <row r="27" spans="2:11" s="190" customFormat="1" ht="25.35" customHeight="1">
      <c r="B27" s="191"/>
      <c r="C27" s="192"/>
      <c r="D27" s="206" t="s">
        <v>34</v>
      </c>
      <c r="E27" s="192"/>
      <c r="F27" s="192"/>
      <c r="G27" s="192"/>
      <c r="H27" s="192"/>
      <c r="I27" s="193"/>
      <c r="J27" s="207">
        <f>ROUND(J95,2)</f>
        <v>0</v>
      </c>
      <c r="K27" s="194"/>
    </row>
    <row r="28" spans="2:11" s="190" customFormat="1" ht="6.95" customHeight="1">
      <c r="B28" s="191"/>
      <c r="C28" s="192"/>
      <c r="D28" s="203"/>
      <c r="E28" s="203"/>
      <c r="F28" s="203"/>
      <c r="G28" s="203"/>
      <c r="H28" s="203"/>
      <c r="I28" s="204"/>
      <c r="J28" s="203"/>
      <c r="K28" s="205"/>
    </row>
    <row r="29" spans="2:11" s="190" customFormat="1" ht="14.45" customHeight="1">
      <c r="B29" s="191"/>
      <c r="C29" s="192"/>
      <c r="D29" s="192"/>
      <c r="E29" s="192"/>
      <c r="F29" s="208" t="s">
        <v>36</v>
      </c>
      <c r="G29" s="192"/>
      <c r="H29" s="192"/>
      <c r="I29" s="209" t="s">
        <v>35</v>
      </c>
      <c r="J29" s="208" t="s">
        <v>37</v>
      </c>
      <c r="K29" s="194"/>
    </row>
    <row r="30" spans="2:11" s="190" customFormat="1" ht="14.45" customHeight="1">
      <c r="B30" s="191"/>
      <c r="C30" s="192"/>
      <c r="D30" s="210" t="s">
        <v>38</v>
      </c>
      <c r="E30" s="210" t="s">
        <v>39</v>
      </c>
      <c r="F30" s="211">
        <f>ROUND(SUM(BE95:BE229), 2)</f>
        <v>0</v>
      </c>
      <c r="G30" s="192"/>
      <c r="H30" s="192"/>
      <c r="I30" s="212">
        <v>0.21</v>
      </c>
      <c r="J30" s="211">
        <f>ROUND(ROUND((SUM(BE95:BE229)), 2)*I30, 2)</f>
        <v>0</v>
      </c>
      <c r="K30" s="194"/>
    </row>
    <row r="31" spans="2:11" s="190" customFormat="1" ht="14.45" customHeight="1">
      <c r="B31" s="191"/>
      <c r="C31" s="192"/>
      <c r="D31" s="192"/>
      <c r="E31" s="210" t="s">
        <v>40</v>
      </c>
      <c r="F31" s="211">
        <f>ROUND(SUM(BF95:BF229), 2)</f>
        <v>0</v>
      </c>
      <c r="G31" s="192"/>
      <c r="H31" s="192"/>
      <c r="I31" s="212">
        <v>0.15</v>
      </c>
      <c r="J31" s="211">
        <f>ROUND(ROUND((SUM(BF95:BF229)), 2)*I31, 2)</f>
        <v>0</v>
      </c>
      <c r="K31" s="194"/>
    </row>
    <row r="32" spans="2:11" s="190" customFormat="1" ht="14.45" hidden="1" customHeight="1">
      <c r="B32" s="191"/>
      <c r="C32" s="192"/>
      <c r="D32" s="192"/>
      <c r="E32" s="210" t="s">
        <v>41</v>
      </c>
      <c r="F32" s="211">
        <f>ROUND(SUM(BG95:BG229), 2)</f>
        <v>0</v>
      </c>
      <c r="G32" s="192"/>
      <c r="H32" s="192"/>
      <c r="I32" s="212">
        <v>0.21</v>
      </c>
      <c r="J32" s="211">
        <v>0</v>
      </c>
      <c r="K32" s="194"/>
    </row>
    <row r="33" spans="2:11" s="190" customFormat="1" ht="14.45" hidden="1" customHeight="1">
      <c r="B33" s="191"/>
      <c r="C33" s="192"/>
      <c r="D33" s="192"/>
      <c r="E33" s="210" t="s">
        <v>42</v>
      </c>
      <c r="F33" s="211">
        <f>ROUND(SUM(BH95:BH229), 2)</f>
        <v>0</v>
      </c>
      <c r="G33" s="192"/>
      <c r="H33" s="192"/>
      <c r="I33" s="212">
        <v>0.15</v>
      </c>
      <c r="J33" s="211">
        <v>0</v>
      </c>
      <c r="K33" s="194"/>
    </row>
    <row r="34" spans="2:11" s="190" customFormat="1" ht="14.45" hidden="1" customHeight="1">
      <c r="B34" s="191"/>
      <c r="C34" s="192"/>
      <c r="D34" s="192"/>
      <c r="E34" s="210" t="s">
        <v>43</v>
      </c>
      <c r="F34" s="211">
        <f>ROUND(SUM(BI95:BI229), 2)</f>
        <v>0</v>
      </c>
      <c r="G34" s="192"/>
      <c r="H34" s="192"/>
      <c r="I34" s="212">
        <v>0</v>
      </c>
      <c r="J34" s="211">
        <v>0</v>
      </c>
      <c r="K34" s="194"/>
    </row>
    <row r="35" spans="2:11" s="190" customFormat="1" ht="6.95" customHeight="1">
      <c r="B35" s="191"/>
      <c r="C35" s="192"/>
      <c r="D35" s="192"/>
      <c r="E35" s="192"/>
      <c r="F35" s="192"/>
      <c r="G35" s="192"/>
      <c r="H35" s="192"/>
      <c r="I35" s="193"/>
      <c r="J35" s="192"/>
      <c r="K35" s="194"/>
    </row>
    <row r="36" spans="2:11" s="190" customFormat="1" ht="25.35" customHeight="1">
      <c r="B36" s="191"/>
      <c r="C36" s="213"/>
      <c r="D36" s="214" t="s">
        <v>44</v>
      </c>
      <c r="E36" s="215"/>
      <c r="F36" s="215"/>
      <c r="G36" s="216" t="s">
        <v>45</v>
      </c>
      <c r="H36" s="217" t="s">
        <v>46</v>
      </c>
      <c r="I36" s="218"/>
      <c r="J36" s="219">
        <f>SUM(J27:J34)</f>
        <v>0</v>
      </c>
      <c r="K36" s="220"/>
    </row>
    <row r="37" spans="2:11" s="190" customFormat="1" ht="14.45" customHeight="1">
      <c r="B37" s="221"/>
      <c r="C37" s="222"/>
      <c r="D37" s="222"/>
      <c r="E37" s="222"/>
      <c r="F37" s="222"/>
      <c r="G37" s="222"/>
      <c r="H37" s="222"/>
      <c r="I37" s="223"/>
      <c r="J37" s="222"/>
      <c r="K37" s="224"/>
    </row>
    <row r="41" spans="2:11" s="190" customFormat="1" ht="6.95" customHeight="1">
      <c r="B41" s="225"/>
      <c r="C41" s="226"/>
      <c r="D41" s="226"/>
      <c r="E41" s="226"/>
      <c r="F41" s="226"/>
      <c r="G41" s="226"/>
      <c r="H41" s="226"/>
      <c r="I41" s="227"/>
      <c r="J41" s="226"/>
      <c r="K41" s="228"/>
    </row>
    <row r="42" spans="2:11" s="190" customFormat="1" ht="36.950000000000003" customHeight="1">
      <c r="B42" s="191"/>
      <c r="C42" s="185" t="s">
        <v>87</v>
      </c>
      <c r="D42" s="192"/>
      <c r="E42" s="192"/>
      <c r="F42" s="192"/>
      <c r="G42" s="192"/>
      <c r="H42" s="192"/>
      <c r="I42" s="193"/>
      <c r="J42" s="192"/>
      <c r="K42" s="194"/>
    </row>
    <row r="43" spans="2:11" s="190" customFormat="1" ht="6.95" customHeight="1">
      <c r="B43" s="191"/>
      <c r="C43" s="192"/>
      <c r="D43" s="192"/>
      <c r="E43" s="192"/>
      <c r="F43" s="192"/>
      <c r="G43" s="192"/>
      <c r="H43" s="192"/>
      <c r="I43" s="193"/>
      <c r="J43" s="192"/>
      <c r="K43" s="194"/>
    </row>
    <row r="44" spans="2:11" s="190" customFormat="1" ht="14.45" customHeight="1">
      <c r="B44" s="191"/>
      <c r="C44" s="189" t="s">
        <v>17</v>
      </c>
      <c r="D44" s="192"/>
      <c r="E44" s="192"/>
      <c r="F44" s="192"/>
      <c r="G44" s="192"/>
      <c r="H44" s="192"/>
      <c r="I44" s="193"/>
      <c r="J44" s="192"/>
      <c r="K44" s="194"/>
    </row>
    <row r="45" spans="2:11" s="190" customFormat="1" ht="16.5" customHeight="1">
      <c r="B45" s="191"/>
      <c r="C45" s="192"/>
      <c r="D45" s="192"/>
      <c r="E45" s="383" t="str">
        <f>E7</f>
        <v>Park s přírodním dětským hřištěm - Jizbická</v>
      </c>
      <c r="F45" s="384"/>
      <c r="G45" s="384"/>
      <c r="H45" s="384"/>
      <c r="I45" s="193"/>
      <c r="J45" s="192"/>
      <c r="K45" s="194"/>
    </row>
    <row r="46" spans="2:11" s="190" customFormat="1" ht="14.45" customHeight="1">
      <c r="B46" s="191"/>
      <c r="C46" s="189" t="s">
        <v>85</v>
      </c>
      <c r="D46" s="192"/>
      <c r="E46" s="192"/>
      <c r="F46" s="192"/>
      <c r="G46" s="192"/>
      <c r="H46" s="192"/>
      <c r="I46" s="193"/>
      <c r="J46" s="192"/>
      <c r="K46" s="194"/>
    </row>
    <row r="47" spans="2:11" s="190" customFormat="1" ht="17.25" customHeight="1">
      <c r="B47" s="191"/>
      <c r="C47" s="192"/>
      <c r="D47" s="192"/>
      <c r="E47" s="385" t="str">
        <f>E9</f>
        <v>0 - Příloha - dílčí výpočty</v>
      </c>
      <c r="F47" s="386"/>
      <c r="G47" s="386"/>
      <c r="H47" s="386"/>
      <c r="I47" s="193"/>
      <c r="J47" s="192"/>
      <c r="K47" s="194"/>
    </row>
    <row r="48" spans="2:11" s="190" customFormat="1" ht="6.95" customHeight="1">
      <c r="B48" s="191"/>
      <c r="C48" s="192"/>
      <c r="D48" s="192"/>
      <c r="E48" s="192"/>
      <c r="F48" s="192"/>
      <c r="G48" s="192"/>
      <c r="H48" s="192"/>
      <c r="I48" s="193"/>
      <c r="J48" s="192"/>
      <c r="K48" s="194"/>
    </row>
    <row r="49" spans="2:47" s="190" customFormat="1" ht="18" customHeight="1">
      <c r="B49" s="191"/>
      <c r="C49" s="189" t="s">
        <v>21</v>
      </c>
      <c r="D49" s="192"/>
      <c r="E49" s="192"/>
      <c r="F49" s="195" t="str">
        <f>F12</f>
        <v>Praha 20 Horní Počernice</v>
      </c>
      <c r="G49" s="192"/>
      <c r="H49" s="192"/>
      <c r="I49" s="196" t="s">
        <v>23</v>
      </c>
      <c r="J49" s="197" t="str">
        <f>IF(J12="","",J12)</f>
        <v/>
      </c>
      <c r="K49" s="194"/>
    </row>
    <row r="50" spans="2:47" s="190" customFormat="1" ht="6.95" customHeight="1">
      <c r="B50" s="191"/>
      <c r="C50" s="192"/>
      <c r="D50" s="192"/>
      <c r="E50" s="192"/>
      <c r="F50" s="192"/>
      <c r="G50" s="192"/>
      <c r="H50" s="192"/>
      <c r="I50" s="193"/>
      <c r="J50" s="192"/>
      <c r="K50" s="194"/>
    </row>
    <row r="51" spans="2:47" s="190" customFormat="1" ht="15">
      <c r="B51" s="191"/>
      <c r="C51" s="189" t="s">
        <v>24</v>
      </c>
      <c r="D51" s="192"/>
      <c r="E51" s="192"/>
      <c r="F51" s="195" t="str">
        <f>E15</f>
        <v>Městská část Praha 9 Horní Počernice</v>
      </c>
      <c r="G51" s="192"/>
      <c r="H51" s="192"/>
      <c r="I51" s="196" t="s">
        <v>30</v>
      </c>
      <c r="J51" s="387" t="str">
        <f>E21</f>
        <v>terra florida v.o.s.</v>
      </c>
      <c r="K51" s="194"/>
    </row>
    <row r="52" spans="2:47" s="190" customFormat="1" ht="14.45" customHeight="1">
      <c r="B52" s="191"/>
      <c r="C52" s="189" t="s">
        <v>28</v>
      </c>
      <c r="D52" s="192"/>
      <c r="E52" s="192"/>
      <c r="F52" s="195" t="str">
        <f>IF(E18="","",E18)</f>
        <v/>
      </c>
      <c r="G52" s="192"/>
      <c r="H52" s="192"/>
      <c r="I52" s="193"/>
      <c r="J52" s="388"/>
      <c r="K52" s="194"/>
    </row>
    <row r="53" spans="2:47" s="190" customFormat="1" ht="10.35" customHeight="1">
      <c r="B53" s="191"/>
      <c r="C53" s="192"/>
      <c r="D53" s="192"/>
      <c r="E53" s="192"/>
      <c r="F53" s="192"/>
      <c r="G53" s="192"/>
      <c r="H53" s="192"/>
      <c r="I53" s="193"/>
      <c r="J53" s="192"/>
      <c r="K53" s="194"/>
    </row>
    <row r="54" spans="2:47" s="190" customFormat="1" ht="29.25" customHeight="1">
      <c r="B54" s="191"/>
      <c r="C54" s="229" t="s">
        <v>88</v>
      </c>
      <c r="D54" s="213"/>
      <c r="E54" s="213"/>
      <c r="F54" s="213"/>
      <c r="G54" s="213"/>
      <c r="H54" s="213"/>
      <c r="I54" s="230"/>
      <c r="J54" s="231" t="s">
        <v>89</v>
      </c>
      <c r="K54" s="232"/>
    </row>
    <row r="55" spans="2:47" s="190" customFormat="1" ht="10.35" customHeight="1">
      <c r="B55" s="191"/>
      <c r="C55" s="192"/>
      <c r="D55" s="192"/>
      <c r="E55" s="192"/>
      <c r="F55" s="192"/>
      <c r="G55" s="192"/>
      <c r="H55" s="192"/>
      <c r="I55" s="193"/>
      <c r="J55" s="192"/>
      <c r="K55" s="194"/>
    </row>
    <row r="56" spans="2:47" s="190" customFormat="1" ht="29.25" customHeight="1">
      <c r="B56" s="191"/>
      <c r="C56" s="233" t="s">
        <v>90</v>
      </c>
      <c r="D56" s="192"/>
      <c r="E56" s="192"/>
      <c r="F56" s="192"/>
      <c r="G56" s="192"/>
      <c r="H56" s="192"/>
      <c r="I56" s="193"/>
      <c r="J56" s="207">
        <f>J95</f>
        <v>0</v>
      </c>
      <c r="K56" s="194"/>
      <c r="AU56" s="178" t="s">
        <v>91</v>
      </c>
    </row>
    <row r="57" spans="2:47" s="241" customFormat="1" ht="24.95" customHeight="1">
      <c r="B57" s="234"/>
      <c r="C57" s="235"/>
      <c r="D57" s="236" t="s">
        <v>297</v>
      </c>
      <c r="E57" s="237"/>
      <c r="F57" s="237"/>
      <c r="G57" s="237"/>
      <c r="H57" s="237"/>
      <c r="I57" s="238"/>
      <c r="J57" s="239">
        <f>J96</f>
        <v>0</v>
      </c>
      <c r="K57" s="240"/>
    </row>
    <row r="58" spans="2:47" s="249" customFormat="1" ht="19.899999999999999" customHeight="1">
      <c r="B58" s="242"/>
      <c r="C58" s="243"/>
      <c r="D58" s="244" t="s">
        <v>298</v>
      </c>
      <c r="E58" s="245"/>
      <c r="F58" s="245"/>
      <c r="G58" s="245"/>
      <c r="H58" s="245"/>
      <c r="I58" s="246"/>
      <c r="J58" s="247">
        <f>J97</f>
        <v>0</v>
      </c>
      <c r="K58" s="248"/>
    </row>
    <row r="59" spans="2:47" s="249" customFormat="1" ht="19.899999999999999" customHeight="1">
      <c r="B59" s="242"/>
      <c r="C59" s="243"/>
      <c r="D59" s="244" t="s">
        <v>299</v>
      </c>
      <c r="E59" s="245"/>
      <c r="F59" s="245"/>
      <c r="G59" s="245"/>
      <c r="H59" s="245"/>
      <c r="I59" s="246"/>
      <c r="J59" s="247">
        <f>J123</f>
        <v>0</v>
      </c>
      <c r="K59" s="248"/>
    </row>
    <row r="60" spans="2:47" s="249" customFormat="1" ht="19.899999999999999" customHeight="1">
      <c r="B60" s="242"/>
      <c r="C60" s="243"/>
      <c r="D60" s="244" t="s">
        <v>520</v>
      </c>
      <c r="E60" s="245"/>
      <c r="F60" s="245"/>
      <c r="G60" s="245"/>
      <c r="H60" s="245"/>
      <c r="I60" s="246"/>
      <c r="J60" s="247">
        <f>J136</f>
        <v>0</v>
      </c>
      <c r="K60" s="248"/>
    </row>
    <row r="61" spans="2:47" s="249" customFormat="1" ht="19.899999999999999" customHeight="1">
      <c r="B61" s="242"/>
      <c r="C61" s="243"/>
      <c r="D61" s="244" t="s">
        <v>521</v>
      </c>
      <c r="E61" s="245"/>
      <c r="F61" s="245"/>
      <c r="G61" s="245"/>
      <c r="H61" s="245"/>
      <c r="I61" s="246"/>
      <c r="J61" s="247">
        <f>J149</f>
        <v>0</v>
      </c>
      <c r="K61" s="248"/>
    </row>
    <row r="62" spans="2:47" s="249" customFormat="1" ht="19.899999999999999" customHeight="1">
      <c r="B62" s="242"/>
      <c r="C62" s="243"/>
      <c r="D62" s="244" t="s">
        <v>522</v>
      </c>
      <c r="E62" s="245"/>
      <c r="F62" s="245"/>
      <c r="G62" s="245"/>
      <c r="H62" s="245"/>
      <c r="I62" s="246"/>
      <c r="J62" s="247">
        <f>J163</f>
        <v>0</v>
      </c>
      <c r="K62" s="248"/>
    </row>
    <row r="63" spans="2:47" s="249" customFormat="1" ht="19.899999999999999" customHeight="1">
      <c r="B63" s="242"/>
      <c r="C63" s="243"/>
      <c r="D63" s="244" t="s">
        <v>523</v>
      </c>
      <c r="E63" s="245"/>
      <c r="F63" s="245"/>
      <c r="G63" s="245"/>
      <c r="H63" s="245"/>
      <c r="I63" s="246"/>
      <c r="J63" s="247">
        <f>J172</f>
        <v>0</v>
      </c>
      <c r="K63" s="248"/>
    </row>
    <row r="64" spans="2:47" s="249" customFormat="1" ht="19.899999999999999" customHeight="1">
      <c r="B64" s="242"/>
      <c r="C64" s="243"/>
      <c r="D64" s="244" t="s">
        <v>524</v>
      </c>
      <c r="E64" s="245"/>
      <c r="F64" s="245"/>
      <c r="G64" s="245"/>
      <c r="H64" s="245"/>
      <c r="I64" s="246"/>
      <c r="J64" s="247">
        <f>J175</f>
        <v>0</v>
      </c>
      <c r="K64" s="248"/>
    </row>
    <row r="65" spans="2:11" s="249" customFormat="1" ht="19.899999999999999" customHeight="1">
      <c r="B65" s="242"/>
      <c r="C65" s="243"/>
      <c r="D65" s="244" t="s">
        <v>300</v>
      </c>
      <c r="E65" s="245"/>
      <c r="F65" s="245"/>
      <c r="G65" s="245"/>
      <c r="H65" s="245"/>
      <c r="I65" s="246"/>
      <c r="J65" s="247">
        <f>J179</f>
        <v>0</v>
      </c>
      <c r="K65" s="248"/>
    </row>
    <row r="66" spans="2:11" s="249" customFormat="1" ht="19.899999999999999" customHeight="1">
      <c r="B66" s="242"/>
      <c r="C66" s="243"/>
      <c r="D66" s="244" t="s">
        <v>301</v>
      </c>
      <c r="E66" s="245"/>
      <c r="F66" s="245"/>
      <c r="G66" s="245"/>
      <c r="H66" s="245"/>
      <c r="I66" s="246"/>
      <c r="J66" s="247">
        <f>J184</f>
        <v>0</v>
      </c>
      <c r="K66" s="248"/>
    </row>
    <row r="67" spans="2:11" s="249" customFormat="1" ht="19.899999999999999" customHeight="1">
      <c r="B67" s="242"/>
      <c r="C67" s="243"/>
      <c r="D67" s="244" t="s">
        <v>302</v>
      </c>
      <c r="E67" s="245"/>
      <c r="F67" s="245"/>
      <c r="G67" s="245"/>
      <c r="H67" s="245"/>
      <c r="I67" s="246"/>
      <c r="J67" s="247">
        <f>J189</f>
        <v>0</v>
      </c>
      <c r="K67" s="248"/>
    </row>
    <row r="68" spans="2:11" s="249" customFormat="1" ht="19.899999999999999" customHeight="1">
      <c r="B68" s="242"/>
      <c r="C68" s="243"/>
      <c r="D68" s="244" t="s">
        <v>525</v>
      </c>
      <c r="E68" s="245"/>
      <c r="F68" s="245"/>
      <c r="G68" s="245"/>
      <c r="H68" s="245"/>
      <c r="I68" s="246"/>
      <c r="J68" s="247">
        <f>J194</f>
        <v>0</v>
      </c>
      <c r="K68" s="248"/>
    </row>
    <row r="69" spans="2:11" s="249" customFormat="1" ht="19.899999999999999" customHeight="1">
      <c r="B69" s="242"/>
      <c r="C69" s="243"/>
      <c r="D69" s="244" t="s">
        <v>526</v>
      </c>
      <c r="E69" s="245"/>
      <c r="F69" s="245"/>
      <c r="G69" s="245"/>
      <c r="H69" s="245"/>
      <c r="I69" s="246"/>
      <c r="J69" s="247">
        <f>J199</f>
        <v>0</v>
      </c>
      <c r="K69" s="248"/>
    </row>
    <row r="70" spans="2:11" s="249" customFormat="1" ht="19.899999999999999" customHeight="1">
      <c r="B70" s="242"/>
      <c r="C70" s="243"/>
      <c r="D70" s="244" t="s">
        <v>527</v>
      </c>
      <c r="E70" s="245"/>
      <c r="F70" s="245"/>
      <c r="G70" s="245"/>
      <c r="H70" s="245"/>
      <c r="I70" s="246"/>
      <c r="J70" s="247">
        <f>J204</f>
        <v>0</v>
      </c>
      <c r="K70" s="248"/>
    </row>
    <row r="71" spans="2:11" s="249" customFormat="1" ht="19.899999999999999" customHeight="1">
      <c r="B71" s="242"/>
      <c r="C71" s="243"/>
      <c r="D71" s="244" t="s">
        <v>528</v>
      </c>
      <c r="E71" s="245"/>
      <c r="F71" s="245"/>
      <c r="G71" s="245"/>
      <c r="H71" s="245"/>
      <c r="I71" s="246"/>
      <c r="J71" s="247">
        <f>J209</f>
        <v>0</v>
      </c>
      <c r="K71" s="248"/>
    </row>
    <row r="72" spans="2:11" s="249" customFormat="1" ht="19.899999999999999" customHeight="1">
      <c r="B72" s="242"/>
      <c r="C72" s="243"/>
      <c r="D72" s="244" t="s">
        <v>529</v>
      </c>
      <c r="E72" s="245"/>
      <c r="F72" s="245"/>
      <c r="G72" s="245"/>
      <c r="H72" s="245"/>
      <c r="I72" s="246"/>
      <c r="J72" s="247">
        <f>J212</f>
        <v>0</v>
      </c>
      <c r="K72" s="248"/>
    </row>
    <row r="73" spans="2:11" s="249" customFormat="1" ht="19.899999999999999" customHeight="1">
      <c r="B73" s="242"/>
      <c r="C73" s="243"/>
      <c r="D73" s="244" t="s">
        <v>303</v>
      </c>
      <c r="E73" s="245"/>
      <c r="F73" s="245"/>
      <c r="G73" s="245"/>
      <c r="H73" s="245"/>
      <c r="I73" s="246"/>
      <c r="J73" s="247">
        <f>J215</f>
        <v>0</v>
      </c>
      <c r="K73" s="248"/>
    </row>
    <row r="74" spans="2:11" s="249" customFormat="1" ht="19.899999999999999" customHeight="1">
      <c r="B74" s="242"/>
      <c r="C74" s="243"/>
      <c r="D74" s="244" t="s">
        <v>304</v>
      </c>
      <c r="E74" s="245"/>
      <c r="F74" s="245"/>
      <c r="G74" s="245"/>
      <c r="H74" s="245"/>
      <c r="I74" s="246"/>
      <c r="J74" s="247">
        <f>J220</f>
        <v>0</v>
      </c>
      <c r="K74" s="248"/>
    </row>
    <row r="75" spans="2:11" s="249" customFormat="1" ht="19.899999999999999" customHeight="1">
      <c r="B75" s="242"/>
      <c r="C75" s="243"/>
      <c r="D75" s="244" t="s">
        <v>530</v>
      </c>
      <c r="E75" s="245"/>
      <c r="F75" s="245"/>
      <c r="G75" s="245"/>
      <c r="H75" s="245"/>
      <c r="I75" s="246"/>
      <c r="J75" s="247">
        <f>J225</f>
        <v>0</v>
      </c>
      <c r="K75" s="248"/>
    </row>
    <row r="76" spans="2:11" s="190" customFormat="1" ht="21.75" customHeight="1">
      <c r="B76" s="191"/>
      <c r="C76" s="192"/>
      <c r="D76" s="192"/>
      <c r="E76" s="192"/>
      <c r="F76" s="192"/>
      <c r="G76" s="192"/>
      <c r="H76" s="192"/>
      <c r="I76" s="193"/>
      <c r="J76" s="192"/>
      <c r="K76" s="194"/>
    </row>
    <row r="77" spans="2:11" s="190" customFormat="1" ht="6.95" customHeight="1">
      <c r="B77" s="221"/>
      <c r="C77" s="222"/>
      <c r="D77" s="222"/>
      <c r="E77" s="222"/>
      <c r="F77" s="222"/>
      <c r="G77" s="222"/>
      <c r="H77" s="222"/>
      <c r="I77" s="223"/>
      <c r="J77" s="222"/>
      <c r="K77" s="224"/>
    </row>
    <row r="81" spans="2:63" s="190" customFormat="1" ht="6.95" customHeight="1">
      <c r="B81" s="225"/>
      <c r="C81" s="226"/>
      <c r="D81" s="226"/>
      <c r="E81" s="226"/>
      <c r="F81" s="226"/>
      <c r="G81" s="226"/>
      <c r="H81" s="226"/>
      <c r="I81" s="227"/>
      <c r="J81" s="226"/>
      <c r="K81" s="226"/>
      <c r="L81" s="191"/>
    </row>
    <row r="82" spans="2:63" s="190" customFormat="1" ht="36.950000000000003" customHeight="1">
      <c r="B82" s="191"/>
      <c r="C82" s="250" t="s">
        <v>103</v>
      </c>
      <c r="L82" s="191"/>
    </row>
    <row r="83" spans="2:63" s="190" customFormat="1" ht="6.95" customHeight="1">
      <c r="B83" s="191"/>
      <c r="L83" s="191"/>
    </row>
    <row r="84" spans="2:63" s="190" customFormat="1" ht="14.45" customHeight="1">
      <c r="B84" s="191"/>
      <c r="C84" s="251" t="s">
        <v>17</v>
      </c>
      <c r="L84" s="191"/>
    </row>
    <row r="85" spans="2:63" s="190" customFormat="1" ht="16.5" customHeight="1">
      <c r="B85" s="191"/>
      <c r="E85" s="389" t="str">
        <f>E7</f>
        <v>Park s přírodním dětským hřištěm - Jizbická</v>
      </c>
      <c r="F85" s="390"/>
      <c r="G85" s="390"/>
      <c r="H85" s="390"/>
      <c r="L85" s="191"/>
    </row>
    <row r="86" spans="2:63" s="190" customFormat="1" ht="14.45" customHeight="1">
      <c r="B86" s="191"/>
      <c r="C86" s="251" t="s">
        <v>85</v>
      </c>
      <c r="L86" s="191"/>
    </row>
    <row r="87" spans="2:63" s="190" customFormat="1" ht="17.25" customHeight="1">
      <c r="B87" s="191"/>
      <c r="E87" s="391" t="str">
        <f>E9</f>
        <v>0 - Příloha - dílčí výpočty</v>
      </c>
      <c r="F87" s="392"/>
      <c r="G87" s="392"/>
      <c r="H87" s="392"/>
      <c r="L87" s="191"/>
    </row>
    <row r="88" spans="2:63" s="190" customFormat="1" ht="6.95" customHeight="1">
      <c r="B88" s="191"/>
      <c r="L88" s="191"/>
    </row>
    <row r="89" spans="2:63" s="190" customFormat="1" ht="18" customHeight="1">
      <c r="B89" s="191"/>
      <c r="C89" s="251" t="s">
        <v>21</v>
      </c>
      <c r="F89" s="252" t="str">
        <f>F12</f>
        <v>Praha 20 Horní Počernice</v>
      </c>
      <c r="I89" s="253" t="s">
        <v>23</v>
      </c>
      <c r="J89" s="254" t="str">
        <f>IF(J12="","",J12)</f>
        <v/>
      </c>
      <c r="L89" s="191"/>
    </row>
    <row r="90" spans="2:63" s="190" customFormat="1" ht="6.95" customHeight="1">
      <c r="B90" s="191"/>
      <c r="L90" s="191"/>
    </row>
    <row r="91" spans="2:63" s="190" customFormat="1" ht="15">
      <c r="B91" s="191"/>
      <c r="C91" s="251" t="s">
        <v>24</v>
      </c>
      <c r="F91" s="252" t="str">
        <f>E15</f>
        <v>Městská část Praha 9 Horní Počernice</v>
      </c>
      <c r="I91" s="253" t="s">
        <v>30</v>
      </c>
      <c r="J91" s="252" t="str">
        <f>E21</f>
        <v>terra florida v.o.s.</v>
      </c>
      <c r="L91" s="191"/>
    </row>
    <row r="92" spans="2:63" s="190" customFormat="1" ht="14.45" customHeight="1">
      <c r="B92" s="191"/>
      <c r="C92" s="251" t="s">
        <v>28</v>
      </c>
      <c r="F92" s="252" t="str">
        <f>IF(E18="","",E18)</f>
        <v/>
      </c>
      <c r="L92" s="191"/>
    </row>
    <row r="93" spans="2:63" s="190" customFormat="1" ht="10.35" customHeight="1">
      <c r="B93" s="191"/>
      <c r="L93" s="191"/>
    </row>
    <row r="94" spans="2:63" s="263" customFormat="1" ht="29.25" customHeight="1">
      <c r="B94" s="255"/>
      <c r="C94" s="256" t="s">
        <v>104</v>
      </c>
      <c r="D94" s="257" t="s">
        <v>53</v>
      </c>
      <c r="E94" s="257" t="s">
        <v>49</v>
      </c>
      <c r="F94" s="257" t="s">
        <v>105</v>
      </c>
      <c r="G94" s="257" t="s">
        <v>106</v>
      </c>
      <c r="H94" s="257" t="s">
        <v>107</v>
      </c>
      <c r="I94" s="258" t="s">
        <v>108</v>
      </c>
      <c r="J94" s="257" t="s">
        <v>89</v>
      </c>
      <c r="K94" s="259" t="s">
        <v>109</v>
      </c>
      <c r="L94" s="255"/>
      <c r="M94" s="260" t="s">
        <v>110</v>
      </c>
      <c r="N94" s="261" t="s">
        <v>38</v>
      </c>
      <c r="O94" s="261" t="s">
        <v>111</v>
      </c>
      <c r="P94" s="261" t="s">
        <v>112</v>
      </c>
      <c r="Q94" s="261" t="s">
        <v>113</v>
      </c>
      <c r="R94" s="261" t="s">
        <v>114</v>
      </c>
      <c r="S94" s="261" t="s">
        <v>115</v>
      </c>
      <c r="T94" s="262" t="s">
        <v>116</v>
      </c>
    </row>
    <row r="95" spans="2:63" s="190" customFormat="1" ht="29.25" customHeight="1">
      <c r="B95" s="191"/>
      <c r="C95" s="264" t="s">
        <v>90</v>
      </c>
      <c r="J95" s="265">
        <f>J96</f>
        <v>0</v>
      </c>
      <c r="L95" s="191"/>
      <c r="M95" s="266"/>
      <c r="N95" s="203"/>
      <c r="O95" s="203"/>
      <c r="P95" s="267" t="e">
        <f>P96</f>
        <v>#REF!</v>
      </c>
      <c r="Q95" s="203"/>
      <c r="R95" s="267" t="e">
        <f>R96</f>
        <v>#REF!</v>
      </c>
      <c r="S95" s="203"/>
      <c r="T95" s="268" t="e">
        <f>T96</f>
        <v>#REF!</v>
      </c>
      <c r="AT95" s="178" t="s">
        <v>67</v>
      </c>
      <c r="AU95" s="178" t="s">
        <v>91</v>
      </c>
      <c r="BK95" s="269" t="e">
        <f>BK96</f>
        <v>#REF!</v>
      </c>
    </row>
    <row r="96" spans="2:63" s="271" customFormat="1" ht="37.35" customHeight="1">
      <c r="B96" s="270"/>
      <c r="D96" s="272" t="s">
        <v>67</v>
      </c>
      <c r="E96" s="273" t="s">
        <v>76</v>
      </c>
      <c r="F96" s="273" t="s">
        <v>120</v>
      </c>
      <c r="I96" s="274"/>
      <c r="J96" s="275">
        <f>J97+J123+J136+J149+J163+J172+J175+J179+J184+J189+J194+J199+J204+J209+J212+J215+J220+J225</f>
        <v>0</v>
      </c>
      <c r="L96" s="270"/>
      <c r="M96" s="276"/>
      <c r="N96" s="277"/>
      <c r="O96" s="277"/>
      <c r="P96" s="278" t="e">
        <f>#REF!+#REF!+#REF!+P97+P123+P136+P149+#REF!+#REF!+#REF!+#REF!+#REF!+#REF!+#REF!+#REF!+#REF!+#REF!+#REF!+#REF!+#REF!+#REF!+#REF!+#REF!+#REF!+#REF!+#REF!+#REF!+#REF!+#REF!+#REF!+#REF!+#REF!+P163+P172+P175+P179+P184+P189+P194+P199+P204+#REF!+#REF!+P209+P212+P215+P220+P225</f>
        <v>#REF!</v>
      </c>
      <c r="Q96" s="277"/>
      <c r="R96" s="278" t="e">
        <f>#REF!+#REF!+#REF!+R97+R123+R136+R149+#REF!+#REF!+#REF!+#REF!+#REF!+#REF!+#REF!+#REF!+#REF!+#REF!+#REF!+#REF!+#REF!+#REF!+#REF!+#REF!+#REF!+#REF!+#REF!+#REF!+#REF!+#REF!+#REF!+#REF!+#REF!+R163+R172+R175+R179+R184+R189+R194+R199+R204+#REF!+#REF!+R209+R212+R215+R220+R225</f>
        <v>#REF!</v>
      </c>
      <c r="S96" s="277"/>
      <c r="T96" s="279" t="e">
        <f>#REF!+#REF!+#REF!+T97+T123+T136+T149+#REF!+#REF!+#REF!+#REF!+#REF!+#REF!+#REF!+#REF!+#REF!+#REF!+#REF!+#REF!+#REF!+#REF!+#REF!+#REF!+#REF!+#REF!+#REF!+#REF!+#REF!+#REF!+#REF!+#REF!+#REF!+T163+T172+T175+T179+T184+T189+T194+T199+T204+#REF!+#REF!+T209+T212+T215+T220+T225</f>
        <v>#REF!</v>
      </c>
      <c r="AR96" s="272" t="s">
        <v>76</v>
      </c>
      <c r="AT96" s="280" t="s">
        <v>67</v>
      </c>
      <c r="AU96" s="280" t="s">
        <v>68</v>
      </c>
      <c r="AY96" s="272" t="s">
        <v>119</v>
      </c>
      <c r="BK96" s="281" t="e">
        <f>#REF!+#REF!+#REF!+BK97+BK123+BK136+BK149+#REF!+#REF!+#REF!+#REF!+#REF!+#REF!+#REF!+#REF!+#REF!+#REF!+#REF!+#REF!+#REF!+#REF!+#REF!+#REF!+#REF!+#REF!+#REF!+#REF!+#REF!+#REF!+#REF!+#REF!+#REF!+BK163+BK172+BK175+BK179+BK184+BK189+BK194+BK199+BK204+#REF!+#REF!+BK209+BK212+BK215+BK220+BK225</f>
        <v>#REF!</v>
      </c>
    </row>
    <row r="97" spans="2:65" s="271" customFormat="1" ht="29.85" customHeight="1">
      <c r="B97" s="270"/>
      <c r="D97" s="272" t="s">
        <v>67</v>
      </c>
      <c r="E97" s="282" t="s">
        <v>152</v>
      </c>
      <c r="F97" s="282" t="s">
        <v>336</v>
      </c>
      <c r="I97" s="274"/>
      <c r="J97" s="283">
        <f>BK97</f>
        <v>0</v>
      </c>
      <c r="L97" s="270"/>
      <c r="M97" s="276"/>
      <c r="N97" s="277"/>
      <c r="O97" s="277"/>
      <c r="P97" s="278">
        <f>SUM(P98:P122)</f>
        <v>0</v>
      </c>
      <c r="Q97" s="277"/>
      <c r="R97" s="278">
        <f>SUM(R98:R122)</f>
        <v>8.9746369999999995</v>
      </c>
      <c r="S97" s="277"/>
      <c r="T97" s="279">
        <f>SUM(T98:T122)</f>
        <v>0</v>
      </c>
      <c r="AR97" s="272" t="s">
        <v>76</v>
      </c>
      <c r="AT97" s="280" t="s">
        <v>67</v>
      </c>
      <c r="AU97" s="280" t="s">
        <v>76</v>
      </c>
      <c r="AY97" s="272" t="s">
        <v>119</v>
      </c>
      <c r="BK97" s="281">
        <f>SUM(BK98:BK122)</f>
        <v>0</v>
      </c>
    </row>
    <row r="98" spans="2:65" s="190" customFormat="1" ht="16.5" customHeight="1">
      <c r="B98" s="284"/>
      <c r="C98" s="285" t="s">
        <v>337</v>
      </c>
      <c r="D98" s="285" t="s">
        <v>121</v>
      </c>
      <c r="E98" s="286" t="s">
        <v>305</v>
      </c>
      <c r="F98" s="287" t="s">
        <v>306</v>
      </c>
      <c r="G98" s="288" t="s">
        <v>189</v>
      </c>
      <c r="H98" s="297">
        <v>6.4</v>
      </c>
      <c r="I98" s="290"/>
      <c r="J98" s="291">
        <f>ROUND(I98*H98,2)</f>
        <v>0</v>
      </c>
      <c r="K98" s="287" t="s">
        <v>284</v>
      </c>
      <c r="L98" s="191"/>
      <c r="M98" s="292" t="s">
        <v>5</v>
      </c>
      <c r="N98" s="293" t="s">
        <v>39</v>
      </c>
      <c r="O98" s="192"/>
      <c r="P98" s="294">
        <f>O98*H98</f>
        <v>0</v>
      </c>
      <c r="Q98" s="294">
        <v>0</v>
      </c>
      <c r="R98" s="294">
        <f>Q98*H98</f>
        <v>0</v>
      </c>
      <c r="S98" s="294">
        <v>0</v>
      </c>
      <c r="T98" s="295">
        <f>S98*H98</f>
        <v>0</v>
      </c>
      <c r="AR98" s="178" t="s">
        <v>123</v>
      </c>
      <c r="AT98" s="178" t="s">
        <v>121</v>
      </c>
      <c r="AU98" s="178" t="s">
        <v>78</v>
      </c>
      <c r="AY98" s="178" t="s">
        <v>119</v>
      </c>
      <c r="BE98" s="296">
        <f>IF(N98="základní",J98,0)</f>
        <v>0</v>
      </c>
      <c r="BF98" s="296">
        <f>IF(N98="snížená",J98,0)</f>
        <v>0</v>
      </c>
      <c r="BG98" s="296">
        <f>IF(N98="zákl. přenesená",J98,0)</f>
        <v>0</v>
      </c>
      <c r="BH98" s="296">
        <f>IF(N98="sníž. přenesená",J98,0)</f>
        <v>0</v>
      </c>
      <c r="BI98" s="296">
        <f>IF(N98="nulová",J98,0)</f>
        <v>0</v>
      </c>
      <c r="BJ98" s="178" t="s">
        <v>76</v>
      </c>
      <c r="BK98" s="296">
        <f>ROUND(I98*H98,2)</f>
        <v>0</v>
      </c>
      <c r="BL98" s="178" t="s">
        <v>123</v>
      </c>
      <c r="BM98" s="178" t="s">
        <v>338</v>
      </c>
    </row>
    <row r="99" spans="2:65" s="190" customFormat="1" ht="25.5" customHeight="1">
      <c r="B99" s="284"/>
      <c r="C99" s="285" t="s">
        <v>339</v>
      </c>
      <c r="D99" s="285" t="s">
        <v>121</v>
      </c>
      <c r="E99" s="286" t="s">
        <v>307</v>
      </c>
      <c r="F99" s="287" t="s">
        <v>308</v>
      </c>
      <c r="G99" s="288" t="s">
        <v>189</v>
      </c>
      <c r="H99" s="297">
        <v>3.2</v>
      </c>
      <c r="I99" s="290"/>
      <c r="J99" s="291">
        <f>ROUND(I99*H99,2)</f>
        <v>0</v>
      </c>
      <c r="K99" s="287" t="s">
        <v>284</v>
      </c>
      <c r="L99" s="191"/>
      <c r="M99" s="292" t="s">
        <v>5</v>
      </c>
      <c r="N99" s="293" t="s">
        <v>39</v>
      </c>
      <c r="O99" s="192"/>
      <c r="P99" s="294">
        <f>O99*H99</f>
        <v>0</v>
      </c>
      <c r="Q99" s="294">
        <v>0</v>
      </c>
      <c r="R99" s="294">
        <f>Q99*H99</f>
        <v>0</v>
      </c>
      <c r="S99" s="294">
        <v>0</v>
      </c>
      <c r="T99" s="295">
        <f>S99*H99</f>
        <v>0</v>
      </c>
      <c r="AR99" s="178" t="s">
        <v>123</v>
      </c>
      <c r="AT99" s="178" t="s">
        <v>121</v>
      </c>
      <c r="AU99" s="178" t="s">
        <v>78</v>
      </c>
      <c r="AY99" s="178" t="s">
        <v>119</v>
      </c>
      <c r="BE99" s="296">
        <f>IF(N99="základní",J99,0)</f>
        <v>0</v>
      </c>
      <c r="BF99" s="296">
        <f>IF(N99="snížená",J99,0)</f>
        <v>0</v>
      </c>
      <c r="BG99" s="296">
        <f>IF(N99="zákl. přenesená",J99,0)</f>
        <v>0</v>
      </c>
      <c r="BH99" s="296">
        <f>IF(N99="sníž. přenesená",J99,0)</f>
        <v>0</v>
      </c>
      <c r="BI99" s="296">
        <f>IF(N99="nulová",J99,0)</f>
        <v>0</v>
      </c>
      <c r="BJ99" s="178" t="s">
        <v>76</v>
      </c>
      <c r="BK99" s="296">
        <f>ROUND(I99*H99,2)</f>
        <v>0</v>
      </c>
      <c r="BL99" s="178" t="s">
        <v>123</v>
      </c>
      <c r="BM99" s="178" t="s">
        <v>340</v>
      </c>
    </row>
    <row r="100" spans="2:65" s="299" customFormat="1">
      <c r="B100" s="298"/>
      <c r="D100" s="300" t="s">
        <v>309</v>
      </c>
      <c r="E100" s="301" t="s">
        <v>5</v>
      </c>
      <c r="F100" s="302" t="s">
        <v>341</v>
      </c>
      <c r="H100" s="303">
        <v>3.2</v>
      </c>
      <c r="I100" s="304"/>
      <c r="L100" s="298"/>
      <c r="M100" s="305"/>
      <c r="N100" s="306"/>
      <c r="O100" s="306"/>
      <c r="P100" s="306"/>
      <c r="Q100" s="306"/>
      <c r="R100" s="306"/>
      <c r="S100" s="306"/>
      <c r="T100" s="307"/>
      <c r="AT100" s="301" t="s">
        <v>309</v>
      </c>
      <c r="AU100" s="301" t="s">
        <v>78</v>
      </c>
      <c r="AV100" s="299" t="s">
        <v>78</v>
      </c>
      <c r="AW100" s="299" t="s">
        <v>32</v>
      </c>
      <c r="AX100" s="299" t="s">
        <v>76</v>
      </c>
      <c r="AY100" s="301" t="s">
        <v>119</v>
      </c>
    </row>
    <row r="101" spans="2:65" s="190" customFormat="1" ht="16.5" customHeight="1">
      <c r="B101" s="284"/>
      <c r="C101" s="285" t="s">
        <v>342</v>
      </c>
      <c r="D101" s="285" t="s">
        <v>121</v>
      </c>
      <c r="E101" s="286" t="s">
        <v>310</v>
      </c>
      <c r="F101" s="287" t="s">
        <v>311</v>
      </c>
      <c r="G101" s="288" t="s">
        <v>189</v>
      </c>
      <c r="H101" s="297">
        <v>6.4</v>
      </c>
      <c r="I101" s="290"/>
      <c r="J101" s="291">
        <f>ROUND(I101*H101,2)</f>
        <v>0</v>
      </c>
      <c r="K101" s="287" t="s">
        <v>284</v>
      </c>
      <c r="L101" s="191"/>
      <c r="M101" s="292" t="s">
        <v>5</v>
      </c>
      <c r="N101" s="293" t="s">
        <v>39</v>
      </c>
      <c r="O101" s="192"/>
      <c r="P101" s="294">
        <f>O101*H101</f>
        <v>0</v>
      </c>
      <c r="Q101" s="294">
        <v>0</v>
      </c>
      <c r="R101" s="294">
        <f>Q101*H101</f>
        <v>0</v>
      </c>
      <c r="S101" s="294">
        <v>0</v>
      </c>
      <c r="T101" s="295">
        <f>S101*H101</f>
        <v>0</v>
      </c>
      <c r="AR101" s="178" t="s">
        <v>123</v>
      </c>
      <c r="AT101" s="178" t="s">
        <v>121</v>
      </c>
      <c r="AU101" s="178" t="s">
        <v>78</v>
      </c>
      <c r="AY101" s="178" t="s">
        <v>119</v>
      </c>
      <c r="BE101" s="296">
        <f>IF(N101="základní",J101,0)</f>
        <v>0</v>
      </c>
      <c r="BF101" s="296">
        <f>IF(N101="snížená",J101,0)</f>
        <v>0</v>
      </c>
      <c r="BG101" s="296">
        <f>IF(N101="zákl. přenesená",J101,0)</f>
        <v>0</v>
      </c>
      <c r="BH101" s="296">
        <f>IF(N101="sníž. přenesená",J101,0)</f>
        <v>0</v>
      </c>
      <c r="BI101" s="296">
        <f>IF(N101="nulová",J101,0)</f>
        <v>0</v>
      </c>
      <c r="BJ101" s="178" t="s">
        <v>76</v>
      </c>
      <c r="BK101" s="296">
        <f>ROUND(I101*H101,2)</f>
        <v>0</v>
      </c>
      <c r="BL101" s="178" t="s">
        <v>123</v>
      </c>
      <c r="BM101" s="178" t="s">
        <v>343</v>
      </c>
    </row>
    <row r="102" spans="2:65" s="190" customFormat="1" ht="16.5" customHeight="1">
      <c r="B102" s="284"/>
      <c r="C102" s="285" t="s">
        <v>344</v>
      </c>
      <c r="D102" s="285" t="s">
        <v>121</v>
      </c>
      <c r="E102" s="286" t="s">
        <v>312</v>
      </c>
      <c r="F102" s="287" t="s">
        <v>313</v>
      </c>
      <c r="G102" s="288" t="s">
        <v>189</v>
      </c>
      <c r="H102" s="297">
        <v>6.4</v>
      </c>
      <c r="I102" s="290"/>
      <c r="J102" s="291">
        <f>ROUND(I102*H102,2)</f>
        <v>0</v>
      </c>
      <c r="K102" s="287" t="s">
        <v>284</v>
      </c>
      <c r="L102" s="191"/>
      <c r="M102" s="292" t="s">
        <v>5</v>
      </c>
      <c r="N102" s="293" t="s">
        <v>39</v>
      </c>
      <c r="O102" s="192"/>
      <c r="P102" s="294">
        <f>O102*H102</f>
        <v>0</v>
      </c>
      <c r="Q102" s="294">
        <v>0</v>
      </c>
      <c r="R102" s="294">
        <f>Q102*H102</f>
        <v>0</v>
      </c>
      <c r="S102" s="294">
        <v>0</v>
      </c>
      <c r="T102" s="295">
        <f>S102*H102</f>
        <v>0</v>
      </c>
      <c r="AR102" s="178" t="s">
        <v>123</v>
      </c>
      <c r="AT102" s="178" t="s">
        <v>121</v>
      </c>
      <c r="AU102" s="178" t="s">
        <v>78</v>
      </c>
      <c r="AY102" s="178" t="s">
        <v>119</v>
      </c>
      <c r="BE102" s="296">
        <f>IF(N102="základní",J102,0)</f>
        <v>0</v>
      </c>
      <c r="BF102" s="296">
        <f>IF(N102="snížená",J102,0)</f>
        <v>0</v>
      </c>
      <c r="BG102" s="296">
        <f>IF(N102="zákl. přenesená",J102,0)</f>
        <v>0</v>
      </c>
      <c r="BH102" s="296">
        <f>IF(N102="sníž. přenesená",J102,0)</f>
        <v>0</v>
      </c>
      <c r="BI102" s="296">
        <f>IF(N102="nulová",J102,0)</f>
        <v>0</v>
      </c>
      <c r="BJ102" s="178" t="s">
        <v>76</v>
      </c>
      <c r="BK102" s="296">
        <f>ROUND(I102*H102,2)</f>
        <v>0</v>
      </c>
      <c r="BL102" s="178" t="s">
        <v>123</v>
      </c>
      <c r="BM102" s="178" t="s">
        <v>345</v>
      </c>
    </row>
    <row r="103" spans="2:65" s="190" customFormat="1" ht="16.5" customHeight="1">
      <c r="B103" s="284"/>
      <c r="C103" s="285" t="s">
        <v>163</v>
      </c>
      <c r="D103" s="285" t="s">
        <v>121</v>
      </c>
      <c r="E103" s="286" t="s">
        <v>314</v>
      </c>
      <c r="F103" s="287" t="s">
        <v>315</v>
      </c>
      <c r="G103" s="288" t="s">
        <v>189</v>
      </c>
      <c r="H103" s="297">
        <v>6.4</v>
      </c>
      <c r="I103" s="290"/>
      <c r="J103" s="291">
        <f>ROUND(I103*H103,2)</f>
        <v>0</v>
      </c>
      <c r="K103" s="287" t="s">
        <v>284</v>
      </c>
      <c r="L103" s="191"/>
      <c r="M103" s="292" t="s">
        <v>5</v>
      </c>
      <c r="N103" s="293" t="s">
        <v>39</v>
      </c>
      <c r="O103" s="192"/>
      <c r="P103" s="294">
        <f>O103*H103</f>
        <v>0</v>
      </c>
      <c r="Q103" s="294">
        <v>0</v>
      </c>
      <c r="R103" s="294">
        <f>Q103*H103</f>
        <v>0</v>
      </c>
      <c r="S103" s="294">
        <v>0</v>
      </c>
      <c r="T103" s="295">
        <f>S103*H103</f>
        <v>0</v>
      </c>
      <c r="AR103" s="178" t="s">
        <v>123</v>
      </c>
      <c r="AT103" s="178" t="s">
        <v>121</v>
      </c>
      <c r="AU103" s="178" t="s">
        <v>78</v>
      </c>
      <c r="AY103" s="178" t="s">
        <v>119</v>
      </c>
      <c r="BE103" s="296">
        <f>IF(N103="základní",J103,0)</f>
        <v>0</v>
      </c>
      <c r="BF103" s="296">
        <f>IF(N103="snížená",J103,0)</f>
        <v>0</v>
      </c>
      <c r="BG103" s="296">
        <f>IF(N103="zákl. přenesená",J103,0)</f>
        <v>0</v>
      </c>
      <c r="BH103" s="296">
        <f>IF(N103="sníž. přenesená",J103,0)</f>
        <v>0</v>
      </c>
      <c r="BI103" s="296">
        <f>IF(N103="nulová",J103,0)</f>
        <v>0</v>
      </c>
      <c r="BJ103" s="178" t="s">
        <v>76</v>
      </c>
      <c r="BK103" s="296">
        <f>ROUND(I103*H103,2)</f>
        <v>0</v>
      </c>
      <c r="BL103" s="178" t="s">
        <v>123</v>
      </c>
      <c r="BM103" s="178" t="s">
        <v>346</v>
      </c>
    </row>
    <row r="104" spans="2:65" s="190" customFormat="1" ht="16.5" customHeight="1">
      <c r="B104" s="284"/>
      <c r="C104" s="285" t="s">
        <v>166</v>
      </c>
      <c r="D104" s="285" t="s">
        <v>121</v>
      </c>
      <c r="E104" s="286" t="s">
        <v>316</v>
      </c>
      <c r="F104" s="287" t="s">
        <v>317</v>
      </c>
      <c r="G104" s="288" t="s">
        <v>318</v>
      </c>
      <c r="H104" s="297">
        <v>14.08</v>
      </c>
      <c r="I104" s="290"/>
      <c r="J104" s="291">
        <f>ROUND(I104*H104,2)</f>
        <v>0</v>
      </c>
      <c r="K104" s="287" t="s">
        <v>284</v>
      </c>
      <c r="L104" s="191"/>
      <c r="M104" s="292" t="s">
        <v>5</v>
      </c>
      <c r="N104" s="293" t="s">
        <v>39</v>
      </c>
      <c r="O104" s="192"/>
      <c r="P104" s="294">
        <f>O104*H104</f>
        <v>0</v>
      </c>
      <c r="Q104" s="294">
        <v>0</v>
      </c>
      <c r="R104" s="294">
        <f>Q104*H104</f>
        <v>0</v>
      </c>
      <c r="S104" s="294">
        <v>0</v>
      </c>
      <c r="T104" s="295">
        <f>S104*H104</f>
        <v>0</v>
      </c>
      <c r="AR104" s="178" t="s">
        <v>123</v>
      </c>
      <c r="AT104" s="178" t="s">
        <v>121</v>
      </c>
      <c r="AU104" s="178" t="s">
        <v>78</v>
      </c>
      <c r="AY104" s="178" t="s">
        <v>119</v>
      </c>
      <c r="BE104" s="296">
        <f>IF(N104="základní",J104,0)</f>
        <v>0</v>
      </c>
      <c r="BF104" s="296">
        <f>IF(N104="snížená",J104,0)</f>
        <v>0</v>
      </c>
      <c r="BG104" s="296">
        <f>IF(N104="zákl. přenesená",J104,0)</f>
        <v>0</v>
      </c>
      <c r="BH104" s="296">
        <f>IF(N104="sníž. přenesená",J104,0)</f>
        <v>0</v>
      </c>
      <c r="BI104" s="296">
        <f>IF(N104="nulová",J104,0)</f>
        <v>0</v>
      </c>
      <c r="BJ104" s="178" t="s">
        <v>76</v>
      </c>
      <c r="BK104" s="296">
        <f>ROUND(I104*H104,2)</f>
        <v>0</v>
      </c>
      <c r="BL104" s="178" t="s">
        <v>123</v>
      </c>
      <c r="BM104" s="178" t="s">
        <v>347</v>
      </c>
    </row>
    <row r="105" spans="2:65" s="299" customFormat="1">
      <c r="B105" s="298"/>
      <c r="D105" s="300" t="s">
        <v>309</v>
      </c>
      <c r="E105" s="301" t="s">
        <v>5</v>
      </c>
      <c r="F105" s="302" t="s">
        <v>348</v>
      </c>
      <c r="H105" s="303">
        <v>14.08</v>
      </c>
      <c r="I105" s="304"/>
      <c r="L105" s="298"/>
      <c r="M105" s="305"/>
      <c r="N105" s="306"/>
      <c r="O105" s="306"/>
      <c r="P105" s="306"/>
      <c r="Q105" s="306"/>
      <c r="R105" s="306"/>
      <c r="S105" s="306"/>
      <c r="T105" s="307"/>
      <c r="AT105" s="301" t="s">
        <v>309</v>
      </c>
      <c r="AU105" s="301" t="s">
        <v>78</v>
      </c>
      <c r="AV105" s="299" t="s">
        <v>78</v>
      </c>
      <c r="AW105" s="299" t="s">
        <v>32</v>
      </c>
      <c r="AX105" s="299" t="s">
        <v>76</v>
      </c>
      <c r="AY105" s="301" t="s">
        <v>119</v>
      </c>
    </row>
    <row r="106" spans="2:65" s="190" customFormat="1" ht="25.5" customHeight="1">
      <c r="B106" s="284"/>
      <c r="C106" s="285" t="s">
        <v>169</v>
      </c>
      <c r="D106" s="285" t="s">
        <v>121</v>
      </c>
      <c r="E106" s="286" t="s">
        <v>319</v>
      </c>
      <c r="F106" s="287" t="s">
        <v>320</v>
      </c>
      <c r="G106" s="288" t="s">
        <v>189</v>
      </c>
      <c r="H106" s="297">
        <v>0.8</v>
      </c>
      <c r="I106" s="290"/>
      <c r="J106" s="291">
        <f>ROUND(I106*H106,2)</f>
        <v>0</v>
      </c>
      <c r="K106" s="287" t="s">
        <v>284</v>
      </c>
      <c r="L106" s="191"/>
      <c r="M106" s="292" t="s">
        <v>5</v>
      </c>
      <c r="N106" s="293" t="s">
        <v>39</v>
      </c>
      <c r="O106" s="192"/>
      <c r="P106" s="294">
        <f>O106*H106</f>
        <v>0</v>
      </c>
      <c r="Q106" s="294">
        <v>2.16</v>
      </c>
      <c r="R106" s="294">
        <f>Q106*H106</f>
        <v>1.7280000000000002</v>
      </c>
      <c r="S106" s="294">
        <v>0</v>
      </c>
      <c r="T106" s="295">
        <f>S106*H106</f>
        <v>0</v>
      </c>
      <c r="AR106" s="178" t="s">
        <v>123</v>
      </c>
      <c r="AT106" s="178" t="s">
        <v>121</v>
      </c>
      <c r="AU106" s="178" t="s">
        <v>78</v>
      </c>
      <c r="AY106" s="178" t="s">
        <v>119</v>
      </c>
      <c r="BE106" s="296">
        <f>IF(N106="základní",J106,0)</f>
        <v>0</v>
      </c>
      <c r="BF106" s="296">
        <f>IF(N106="snížená",J106,0)</f>
        <v>0</v>
      </c>
      <c r="BG106" s="296">
        <f>IF(N106="zákl. přenesená",J106,0)</f>
        <v>0</v>
      </c>
      <c r="BH106" s="296">
        <f>IF(N106="sníž. přenesená",J106,0)</f>
        <v>0</v>
      </c>
      <c r="BI106" s="296">
        <f>IF(N106="nulová",J106,0)</f>
        <v>0</v>
      </c>
      <c r="BJ106" s="178" t="s">
        <v>76</v>
      </c>
      <c r="BK106" s="296">
        <f>ROUND(I106*H106,2)</f>
        <v>0</v>
      </c>
      <c r="BL106" s="178" t="s">
        <v>123</v>
      </c>
      <c r="BM106" s="178" t="s">
        <v>349</v>
      </c>
    </row>
    <row r="107" spans="2:65" s="190" customFormat="1" ht="16.5" customHeight="1">
      <c r="B107" s="284"/>
      <c r="C107" s="285" t="s">
        <v>174</v>
      </c>
      <c r="D107" s="285" t="s">
        <v>121</v>
      </c>
      <c r="E107" s="286" t="s">
        <v>322</v>
      </c>
      <c r="F107" s="287" t="s">
        <v>323</v>
      </c>
      <c r="G107" s="288" t="s">
        <v>189</v>
      </c>
      <c r="H107" s="297">
        <v>2</v>
      </c>
      <c r="I107" s="290"/>
      <c r="J107" s="291">
        <f>ROUND(I107*H107,2)</f>
        <v>0</v>
      </c>
      <c r="K107" s="287" t="s">
        <v>284</v>
      </c>
      <c r="L107" s="191"/>
      <c r="M107" s="292" t="s">
        <v>5</v>
      </c>
      <c r="N107" s="293" t="s">
        <v>39</v>
      </c>
      <c r="O107" s="192"/>
      <c r="P107" s="294">
        <f>O107*H107</f>
        <v>0</v>
      </c>
      <c r="Q107" s="294">
        <v>2.2563399999999998</v>
      </c>
      <c r="R107" s="294">
        <f>Q107*H107</f>
        <v>4.5126799999999996</v>
      </c>
      <c r="S107" s="294">
        <v>0</v>
      </c>
      <c r="T107" s="295">
        <f>S107*H107</f>
        <v>0</v>
      </c>
      <c r="AR107" s="178" t="s">
        <v>123</v>
      </c>
      <c r="AT107" s="178" t="s">
        <v>121</v>
      </c>
      <c r="AU107" s="178" t="s">
        <v>78</v>
      </c>
      <c r="AY107" s="178" t="s">
        <v>119</v>
      </c>
      <c r="BE107" s="296">
        <f>IF(N107="základní",J107,0)</f>
        <v>0</v>
      </c>
      <c r="BF107" s="296">
        <f>IF(N107="snížená",J107,0)</f>
        <v>0</v>
      </c>
      <c r="BG107" s="296">
        <f>IF(N107="zákl. přenesená",J107,0)</f>
        <v>0</v>
      </c>
      <c r="BH107" s="296">
        <f>IF(N107="sníž. přenesená",J107,0)</f>
        <v>0</v>
      </c>
      <c r="BI107" s="296">
        <f>IF(N107="nulová",J107,0)</f>
        <v>0</v>
      </c>
      <c r="BJ107" s="178" t="s">
        <v>76</v>
      </c>
      <c r="BK107" s="296">
        <f>ROUND(I107*H107,2)</f>
        <v>0</v>
      </c>
      <c r="BL107" s="178" t="s">
        <v>123</v>
      </c>
      <c r="BM107" s="178" t="s">
        <v>350</v>
      </c>
    </row>
    <row r="108" spans="2:65" s="190" customFormat="1" ht="16.5" customHeight="1">
      <c r="B108" s="284"/>
      <c r="C108" s="285" t="s">
        <v>178</v>
      </c>
      <c r="D108" s="285" t="s">
        <v>121</v>
      </c>
      <c r="E108" s="286" t="s">
        <v>324</v>
      </c>
      <c r="F108" s="287" t="s">
        <v>325</v>
      </c>
      <c r="G108" s="288" t="s">
        <v>326</v>
      </c>
      <c r="H108" s="297">
        <v>54</v>
      </c>
      <c r="I108" s="290"/>
      <c r="J108" s="291">
        <f>ROUND(I108*H108,2)</f>
        <v>0</v>
      </c>
      <c r="K108" s="287" t="s">
        <v>284</v>
      </c>
      <c r="L108" s="191"/>
      <c r="M108" s="292" t="s">
        <v>5</v>
      </c>
      <c r="N108" s="293" t="s">
        <v>39</v>
      </c>
      <c r="O108" s="192"/>
      <c r="P108" s="294">
        <f>O108*H108</f>
        <v>0</v>
      </c>
      <c r="Q108" s="294">
        <v>4.6800000000000001E-3</v>
      </c>
      <c r="R108" s="294">
        <f>Q108*H108</f>
        <v>0.25272</v>
      </c>
      <c r="S108" s="294">
        <v>0</v>
      </c>
      <c r="T108" s="295">
        <f>S108*H108</f>
        <v>0</v>
      </c>
      <c r="AR108" s="178" t="s">
        <v>123</v>
      </c>
      <c r="AT108" s="178" t="s">
        <v>121</v>
      </c>
      <c r="AU108" s="178" t="s">
        <v>78</v>
      </c>
      <c r="AY108" s="178" t="s">
        <v>119</v>
      </c>
      <c r="BE108" s="296">
        <f>IF(N108="základní",J108,0)</f>
        <v>0</v>
      </c>
      <c r="BF108" s="296">
        <f>IF(N108="snížená",J108,0)</f>
        <v>0</v>
      </c>
      <c r="BG108" s="296">
        <f>IF(N108="zákl. přenesená",J108,0)</f>
        <v>0</v>
      </c>
      <c r="BH108" s="296">
        <f>IF(N108="sníž. přenesená",J108,0)</f>
        <v>0</v>
      </c>
      <c r="BI108" s="296">
        <f>IF(N108="nulová",J108,0)</f>
        <v>0</v>
      </c>
      <c r="BJ108" s="178" t="s">
        <v>76</v>
      </c>
      <c r="BK108" s="296">
        <f>ROUND(I108*H108,2)</f>
        <v>0</v>
      </c>
      <c r="BL108" s="178" t="s">
        <v>123</v>
      </c>
      <c r="BM108" s="178" t="s">
        <v>351</v>
      </c>
    </row>
    <row r="109" spans="2:65" s="299" customFormat="1">
      <c r="B109" s="298"/>
      <c r="D109" s="300" t="s">
        <v>309</v>
      </c>
      <c r="E109" s="301" t="s">
        <v>5</v>
      </c>
      <c r="F109" s="302" t="s">
        <v>352</v>
      </c>
      <c r="H109" s="303">
        <v>54</v>
      </c>
      <c r="I109" s="304"/>
      <c r="L109" s="298"/>
      <c r="M109" s="305"/>
      <c r="N109" s="306"/>
      <c r="O109" s="306"/>
      <c r="P109" s="306"/>
      <c r="Q109" s="306"/>
      <c r="R109" s="306"/>
      <c r="S109" s="306"/>
      <c r="T109" s="307"/>
      <c r="AT109" s="301" t="s">
        <v>309</v>
      </c>
      <c r="AU109" s="301" t="s">
        <v>78</v>
      </c>
      <c r="AV109" s="299" t="s">
        <v>78</v>
      </c>
      <c r="AW109" s="299" t="s">
        <v>32</v>
      </c>
      <c r="AX109" s="299" t="s">
        <v>76</v>
      </c>
      <c r="AY109" s="301" t="s">
        <v>119</v>
      </c>
    </row>
    <row r="110" spans="2:65" s="190" customFormat="1" ht="16.5" customHeight="1">
      <c r="B110" s="284"/>
      <c r="C110" s="308" t="s">
        <v>353</v>
      </c>
      <c r="D110" s="308" t="s">
        <v>327</v>
      </c>
      <c r="E110" s="309" t="s">
        <v>328</v>
      </c>
      <c r="F110" s="310" t="s">
        <v>329</v>
      </c>
      <c r="G110" s="311" t="s">
        <v>189</v>
      </c>
      <c r="H110" s="312">
        <v>3.3</v>
      </c>
      <c r="I110" s="313"/>
      <c r="J110" s="314">
        <f>ROUND(I110*H110,2)</f>
        <v>0</v>
      </c>
      <c r="K110" s="310" t="s">
        <v>284</v>
      </c>
      <c r="L110" s="315"/>
      <c r="M110" s="316" t="s">
        <v>5</v>
      </c>
      <c r="N110" s="317" t="s">
        <v>39</v>
      </c>
      <c r="O110" s="192"/>
      <c r="P110" s="294">
        <f>O110*H110</f>
        <v>0</v>
      </c>
      <c r="Q110" s="294">
        <v>0.75</v>
      </c>
      <c r="R110" s="294">
        <f>Q110*H110</f>
        <v>2.4749999999999996</v>
      </c>
      <c r="S110" s="294">
        <v>0</v>
      </c>
      <c r="T110" s="295">
        <f>S110*H110</f>
        <v>0</v>
      </c>
      <c r="AR110" s="178" t="s">
        <v>321</v>
      </c>
      <c r="AT110" s="178" t="s">
        <v>327</v>
      </c>
      <c r="AU110" s="178" t="s">
        <v>78</v>
      </c>
      <c r="AY110" s="178" t="s">
        <v>119</v>
      </c>
      <c r="BE110" s="296">
        <f>IF(N110="základní",J110,0)</f>
        <v>0</v>
      </c>
      <c r="BF110" s="296">
        <f>IF(N110="snížená",J110,0)</f>
        <v>0</v>
      </c>
      <c r="BG110" s="296">
        <f>IF(N110="zákl. přenesená",J110,0)</f>
        <v>0</v>
      </c>
      <c r="BH110" s="296">
        <f>IF(N110="sníž. přenesená",J110,0)</f>
        <v>0</v>
      </c>
      <c r="BI110" s="296">
        <f>IF(N110="nulová",J110,0)</f>
        <v>0</v>
      </c>
      <c r="BJ110" s="178" t="s">
        <v>76</v>
      </c>
      <c r="BK110" s="296">
        <f>ROUND(I110*H110,2)</f>
        <v>0</v>
      </c>
      <c r="BL110" s="178" t="s">
        <v>123</v>
      </c>
      <c r="BM110" s="178" t="s">
        <v>354</v>
      </c>
    </row>
    <row r="111" spans="2:65" s="299" customFormat="1">
      <c r="B111" s="298"/>
      <c r="D111" s="300" t="s">
        <v>309</v>
      </c>
      <c r="E111" s="301" t="s">
        <v>5</v>
      </c>
      <c r="F111" s="302" t="s">
        <v>355</v>
      </c>
      <c r="H111" s="303">
        <v>0.41299999999999998</v>
      </c>
      <c r="I111" s="304"/>
      <c r="L111" s="298"/>
      <c r="M111" s="305"/>
      <c r="N111" s="306"/>
      <c r="O111" s="306"/>
      <c r="P111" s="306"/>
      <c r="Q111" s="306"/>
      <c r="R111" s="306"/>
      <c r="S111" s="306"/>
      <c r="T111" s="307"/>
      <c r="AT111" s="301" t="s">
        <v>309</v>
      </c>
      <c r="AU111" s="301" t="s">
        <v>78</v>
      </c>
      <c r="AV111" s="299" t="s">
        <v>78</v>
      </c>
      <c r="AW111" s="299" t="s">
        <v>32</v>
      </c>
      <c r="AX111" s="299" t="s">
        <v>68</v>
      </c>
      <c r="AY111" s="301" t="s">
        <v>119</v>
      </c>
    </row>
    <row r="112" spans="2:65" s="299" customFormat="1">
      <c r="B112" s="298"/>
      <c r="D112" s="300" t="s">
        <v>309</v>
      </c>
      <c r="E112" s="301" t="s">
        <v>5</v>
      </c>
      <c r="F112" s="302" t="s">
        <v>356</v>
      </c>
      <c r="H112" s="303">
        <v>0.34599999999999997</v>
      </c>
      <c r="I112" s="304"/>
      <c r="L112" s="298"/>
      <c r="M112" s="305"/>
      <c r="N112" s="306"/>
      <c r="O112" s="306"/>
      <c r="P112" s="306"/>
      <c r="Q112" s="306"/>
      <c r="R112" s="306"/>
      <c r="S112" s="306"/>
      <c r="T112" s="307"/>
      <c r="AT112" s="301" t="s">
        <v>309</v>
      </c>
      <c r="AU112" s="301" t="s">
        <v>78</v>
      </c>
      <c r="AV112" s="299" t="s">
        <v>78</v>
      </c>
      <c r="AW112" s="299" t="s">
        <v>32</v>
      </c>
      <c r="AX112" s="299" t="s">
        <v>68</v>
      </c>
      <c r="AY112" s="301" t="s">
        <v>119</v>
      </c>
    </row>
    <row r="113" spans="2:65" s="299" customFormat="1">
      <c r="B113" s="298"/>
      <c r="D113" s="300" t="s">
        <v>309</v>
      </c>
      <c r="E113" s="301" t="s">
        <v>5</v>
      </c>
      <c r="F113" s="302" t="s">
        <v>357</v>
      </c>
      <c r="H113" s="303">
        <v>0.21199999999999999</v>
      </c>
      <c r="I113" s="304"/>
      <c r="L113" s="298"/>
      <c r="M113" s="305"/>
      <c r="N113" s="306"/>
      <c r="O113" s="306"/>
      <c r="P113" s="306"/>
      <c r="Q113" s="306"/>
      <c r="R113" s="306"/>
      <c r="S113" s="306"/>
      <c r="T113" s="307"/>
      <c r="AT113" s="301" t="s">
        <v>309</v>
      </c>
      <c r="AU113" s="301" t="s">
        <v>78</v>
      </c>
      <c r="AV113" s="299" t="s">
        <v>78</v>
      </c>
      <c r="AW113" s="299" t="s">
        <v>32</v>
      </c>
      <c r="AX113" s="299" t="s">
        <v>68</v>
      </c>
      <c r="AY113" s="301" t="s">
        <v>119</v>
      </c>
    </row>
    <row r="114" spans="2:65" s="299" customFormat="1">
      <c r="B114" s="298"/>
      <c r="D114" s="300" t="s">
        <v>309</v>
      </c>
      <c r="E114" s="301" t="s">
        <v>5</v>
      </c>
      <c r="F114" s="302" t="s">
        <v>358</v>
      </c>
      <c r="H114" s="303">
        <v>0.22600000000000001</v>
      </c>
      <c r="I114" s="304"/>
      <c r="L114" s="298"/>
      <c r="M114" s="305"/>
      <c r="N114" s="306"/>
      <c r="O114" s="306"/>
      <c r="P114" s="306"/>
      <c r="Q114" s="306"/>
      <c r="R114" s="306"/>
      <c r="S114" s="306"/>
      <c r="T114" s="307"/>
      <c r="AT114" s="301" t="s">
        <v>309</v>
      </c>
      <c r="AU114" s="301" t="s">
        <v>78</v>
      </c>
      <c r="AV114" s="299" t="s">
        <v>78</v>
      </c>
      <c r="AW114" s="299" t="s">
        <v>32</v>
      </c>
      <c r="AX114" s="299" t="s">
        <v>68</v>
      </c>
      <c r="AY114" s="301" t="s">
        <v>119</v>
      </c>
    </row>
    <row r="115" spans="2:65" s="299" customFormat="1">
      <c r="B115" s="298"/>
      <c r="D115" s="300" t="s">
        <v>309</v>
      </c>
      <c r="E115" s="301" t="s">
        <v>5</v>
      </c>
      <c r="F115" s="302" t="s">
        <v>359</v>
      </c>
      <c r="H115" s="303">
        <v>0.24</v>
      </c>
      <c r="I115" s="304"/>
      <c r="L115" s="298"/>
      <c r="M115" s="305"/>
      <c r="N115" s="306"/>
      <c r="O115" s="306"/>
      <c r="P115" s="306"/>
      <c r="Q115" s="306"/>
      <c r="R115" s="306"/>
      <c r="S115" s="306"/>
      <c r="T115" s="307"/>
      <c r="AT115" s="301" t="s">
        <v>309</v>
      </c>
      <c r="AU115" s="301" t="s">
        <v>78</v>
      </c>
      <c r="AV115" s="299" t="s">
        <v>78</v>
      </c>
      <c r="AW115" s="299" t="s">
        <v>32</v>
      </c>
      <c r="AX115" s="299" t="s">
        <v>68</v>
      </c>
      <c r="AY115" s="301" t="s">
        <v>119</v>
      </c>
    </row>
    <row r="116" spans="2:65" s="299" customFormat="1">
      <c r="B116" s="298"/>
      <c r="D116" s="300" t="s">
        <v>309</v>
      </c>
      <c r="E116" s="301" t="s">
        <v>5</v>
      </c>
      <c r="F116" s="302" t="s">
        <v>360</v>
      </c>
      <c r="H116" s="303">
        <v>0.191</v>
      </c>
      <c r="I116" s="304"/>
      <c r="L116" s="298"/>
      <c r="M116" s="305"/>
      <c r="N116" s="306"/>
      <c r="O116" s="306"/>
      <c r="P116" s="306"/>
      <c r="Q116" s="306"/>
      <c r="R116" s="306"/>
      <c r="S116" s="306"/>
      <c r="T116" s="307"/>
      <c r="AT116" s="301" t="s">
        <v>309</v>
      </c>
      <c r="AU116" s="301" t="s">
        <v>78</v>
      </c>
      <c r="AV116" s="299" t="s">
        <v>78</v>
      </c>
      <c r="AW116" s="299" t="s">
        <v>32</v>
      </c>
      <c r="AX116" s="299" t="s">
        <v>68</v>
      </c>
      <c r="AY116" s="301" t="s">
        <v>119</v>
      </c>
    </row>
    <row r="117" spans="2:65" s="299" customFormat="1">
      <c r="B117" s="298"/>
      <c r="D117" s="300" t="s">
        <v>309</v>
      </c>
      <c r="E117" s="301" t="s">
        <v>5</v>
      </c>
      <c r="F117" s="302" t="s">
        <v>361</v>
      </c>
      <c r="H117" s="303">
        <v>0.33600000000000002</v>
      </c>
      <c r="I117" s="304"/>
      <c r="L117" s="298"/>
      <c r="M117" s="305"/>
      <c r="N117" s="306"/>
      <c r="O117" s="306"/>
      <c r="P117" s="306"/>
      <c r="Q117" s="306"/>
      <c r="R117" s="306"/>
      <c r="S117" s="306"/>
      <c r="T117" s="307"/>
      <c r="AT117" s="301" t="s">
        <v>309</v>
      </c>
      <c r="AU117" s="301" t="s">
        <v>78</v>
      </c>
      <c r="AV117" s="299" t="s">
        <v>78</v>
      </c>
      <c r="AW117" s="299" t="s">
        <v>32</v>
      </c>
      <c r="AX117" s="299" t="s">
        <v>68</v>
      </c>
      <c r="AY117" s="301" t="s">
        <v>119</v>
      </c>
    </row>
    <row r="118" spans="2:65" s="299" customFormat="1">
      <c r="B118" s="298"/>
      <c r="D118" s="300" t="s">
        <v>309</v>
      </c>
      <c r="E118" s="301" t="s">
        <v>5</v>
      </c>
      <c r="F118" s="302" t="s">
        <v>362</v>
      </c>
      <c r="H118" s="303">
        <v>0.495</v>
      </c>
      <c r="I118" s="304"/>
      <c r="L118" s="298"/>
      <c r="M118" s="305"/>
      <c r="N118" s="306"/>
      <c r="O118" s="306"/>
      <c r="P118" s="306"/>
      <c r="Q118" s="306"/>
      <c r="R118" s="306"/>
      <c r="S118" s="306"/>
      <c r="T118" s="307"/>
      <c r="AT118" s="301" t="s">
        <v>309</v>
      </c>
      <c r="AU118" s="301" t="s">
        <v>78</v>
      </c>
      <c r="AV118" s="299" t="s">
        <v>78</v>
      </c>
      <c r="AW118" s="299" t="s">
        <v>32</v>
      </c>
      <c r="AX118" s="299" t="s">
        <v>68</v>
      </c>
      <c r="AY118" s="301" t="s">
        <v>119</v>
      </c>
    </row>
    <row r="119" spans="2:65" s="299" customFormat="1">
      <c r="B119" s="298"/>
      <c r="D119" s="300" t="s">
        <v>309</v>
      </c>
      <c r="E119" s="301" t="s">
        <v>5</v>
      </c>
      <c r="F119" s="302" t="s">
        <v>363</v>
      </c>
      <c r="H119" s="303">
        <v>0.29699999999999999</v>
      </c>
      <c r="I119" s="304"/>
      <c r="L119" s="298"/>
      <c r="M119" s="305"/>
      <c r="N119" s="306"/>
      <c r="O119" s="306"/>
      <c r="P119" s="306"/>
      <c r="Q119" s="306"/>
      <c r="R119" s="306"/>
      <c r="S119" s="306"/>
      <c r="T119" s="307"/>
      <c r="AT119" s="301" t="s">
        <v>309</v>
      </c>
      <c r="AU119" s="301" t="s">
        <v>78</v>
      </c>
      <c r="AV119" s="299" t="s">
        <v>78</v>
      </c>
      <c r="AW119" s="299" t="s">
        <v>32</v>
      </c>
      <c r="AX119" s="299" t="s">
        <v>68</v>
      </c>
      <c r="AY119" s="301" t="s">
        <v>119</v>
      </c>
    </row>
    <row r="120" spans="2:65" s="299" customFormat="1">
      <c r="B120" s="298"/>
      <c r="D120" s="300" t="s">
        <v>309</v>
      </c>
      <c r="E120" s="301" t="s">
        <v>5</v>
      </c>
      <c r="F120" s="302" t="s">
        <v>364</v>
      </c>
      <c r="H120" s="303">
        <v>0.54400000000000004</v>
      </c>
      <c r="I120" s="304"/>
      <c r="L120" s="298"/>
      <c r="M120" s="305"/>
      <c r="N120" s="306"/>
      <c r="O120" s="306"/>
      <c r="P120" s="306"/>
      <c r="Q120" s="306"/>
      <c r="R120" s="306"/>
      <c r="S120" s="306"/>
      <c r="T120" s="307"/>
      <c r="AT120" s="301" t="s">
        <v>309</v>
      </c>
      <c r="AU120" s="301" t="s">
        <v>78</v>
      </c>
      <c r="AV120" s="299" t="s">
        <v>78</v>
      </c>
      <c r="AW120" s="299" t="s">
        <v>32</v>
      </c>
      <c r="AX120" s="299" t="s">
        <v>68</v>
      </c>
      <c r="AY120" s="301" t="s">
        <v>119</v>
      </c>
    </row>
    <row r="121" spans="2:65" s="319" customFormat="1">
      <c r="B121" s="318"/>
      <c r="D121" s="300" t="s">
        <v>309</v>
      </c>
      <c r="E121" s="320" t="s">
        <v>5</v>
      </c>
      <c r="F121" s="321" t="s">
        <v>330</v>
      </c>
      <c r="H121" s="322">
        <v>3.3</v>
      </c>
      <c r="I121" s="323"/>
      <c r="L121" s="318"/>
      <c r="M121" s="324"/>
      <c r="N121" s="325"/>
      <c r="O121" s="325"/>
      <c r="P121" s="325"/>
      <c r="Q121" s="325"/>
      <c r="R121" s="325"/>
      <c r="S121" s="325"/>
      <c r="T121" s="326"/>
      <c r="AT121" s="320" t="s">
        <v>309</v>
      </c>
      <c r="AU121" s="320" t="s">
        <v>78</v>
      </c>
      <c r="AV121" s="319" t="s">
        <v>123</v>
      </c>
      <c r="AW121" s="319" t="s">
        <v>32</v>
      </c>
      <c r="AX121" s="319" t="s">
        <v>76</v>
      </c>
      <c r="AY121" s="320" t="s">
        <v>119</v>
      </c>
    </row>
    <row r="122" spans="2:65" s="190" customFormat="1" ht="25.5" customHeight="1">
      <c r="B122" s="284"/>
      <c r="C122" s="285" t="s">
        <v>365</v>
      </c>
      <c r="D122" s="285" t="s">
        <v>121</v>
      </c>
      <c r="E122" s="286" t="s">
        <v>331</v>
      </c>
      <c r="F122" s="287" t="s">
        <v>332</v>
      </c>
      <c r="G122" s="288" t="s">
        <v>189</v>
      </c>
      <c r="H122" s="297">
        <v>3.3</v>
      </c>
      <c r="I122" s="290"/>
      <c r="J122" s="291">
        <f>ROUND(I122*H122,2)</f>
        <v>0</v>
      </c>
      <c r="K122" s="287" t="s">
        <v>284</v>
      </c>
      <c r="L122" s="191"/>
      <c r="M122" s="292" t="s">
        <v>5</v>
      </c>
      <c r="N122" s="293" t="s">
        <v>39</v>
      </c>
      <c r="O122" s="192"/>
      <c r="P122" s="294">
        <f>O122*H122</f>
        <v>0</v>
      </c>
      <c r="Q122" s="294">
        <v>1.89E-3</v>
      </c>
      <c r="R122" s="294">
        <f>Q122*H122</f>
        <v>6.2369999999999995E-3</v>
      </c>
      <c r="S122" s="294">
        <v>0</v>
      </c>
      <c r="T122" s="295">
        <f>S122*H122</f>
        <v>0</v>
      </c>
      <c r="AR122" s="178" t="s">
        <v>123</v>
      </c>
      <c r="AT122" s="178" t="s">
        <v>121</v>
      </c>
      <c r="AU122" s="178" t="s">
        <v>78</v>
      </c>
      <c r="AY122" s="178" t="s">
        <v>119</v>
      </c>
      <c r="BE122" s="296">
        <f>IF(N122="základní",J122,0)</f>
        <v>0</v>
      </c>
      <c r="BF122" s="296">
        <f>IF(N122="snížená",J122,0)</f>
        <v>0</v>
      </c>
      <c r="BG122" s="296">
        <f>IF(N122="zákl. přenesená",J122,0)</f>
        <v>0</v>
      </c>
      <c r="BH122" s="296">
        <f>IF(N122="sníž. přenesená",J122,0)</f>
        <v>0</v>
      </c>
      <c r="BI122" s="296">
        <f>IF(N122="nulová",J122,0)</f>
        <v>0</v>
      </c>
      <c r="BJ122" s="178" t="s">
        <v>76</v>
      </c>
      <c r="BK122" s="296">
        <f>ROUND(I122*H122,2)</f>
        <v>0</v>
      </c>
      <c r="BL122" s="178" t="s">
        <v>123</v>
      </c>
      <c r="BM122" s="178" t="s">
        <v>366</v>
      </c>
    </row>
    <row r="123" spans="2:65" s="271" customFormat="1" ht="29.85" customHeight="1">
      <c r="B123" s="270"/>
      <c r="D123" s="272" t="s">
        <v>67</v>
      </c>
      <c r="E123" s="282" t="s">
        <v>170</v>
      </c>
      <c r="F123" s="282" t="s">
        <v>367</v>
      </c>
      <c r="I123" s="274"/>
      <c r="J123" s="283">
        <f>BK123</f>
        <v>0</v>
      </c>
      <c r="L123" s="270"/>
      <c r="M123" s="276"/>
      <c r="N123" s="277"/>
      <c r="O123" s="277"/>
      <c r="P123" s="278">
        <f>SUM(P124:P135)</f>
        <v>0</v>
      </c>
      <c r="Q123" s="277"/>
      <c r="R123" s="278">
        <f>SUM(R124:R135)</f>
        <v>174</v>
      </c>
      <c r="S123" s="277"/>
      <c r="T123" s="279">
        <f>SUM(T124:T135)</f>
        <v>0</v>
      </c>
      <c r="AR123" s="272" t="s">
        <v>76</v>
      </c>
      <c r="AT123" s="280" t="s">
        <v>67</v>
      </c>
      <c r="AU123" s="280" t="s">
        <v>76</v>
      </c>
      <c r="AY123" s="272" t="s">
        <v>119</v>
      </c>
      <c r="BK123" s="281">
        <f>SUM(BK124:BK135)</f>
        <v>0</v>
      </c>
    </row>
    <row r="124" spans="2:65" s="190" customFormat="1" ht="16.5" customHeight="1">
      <c r="B124" s="284"/>
      <c r="C124" s="285" t="s">
        <v>368</v>
      </c>
      <c r="D124" s="285" t="s">
        <v>121</v>
      </c>
      <c r="E124" s="286" t="s">
        <v>369</v>
      </c>
      <c r="F124" s="287" t="s">
        <v>370</v>
      </c>
      <c r="G124" s="288" t="s">
        <v>189</v>
      </c>
      <c r="H124" s="297">
        <f>H125</f>
        <v>60</v>
      </c>
      <c r="I124" s="290"/>
      <c r="J124" s="291">
        <f>ROUND(I124*H124,2)</f>
        <v>0</v>
      </c>
      <c r="K124" s="287" t="s">
        <v>284</v>
      </c>
      <c r="L124" s="191"/>
      <c r="M124" s="292" t="s">
        <v>5</v>
      </c>
      <c r="N124" s="293" t="s">
        <v>39</v>
      </c>
      <c r="O124" s="192"/>
      <c r="P124" s="294">
        <f>O124*H124</f>
        <v>0</v>
      </c>
      <c r="Q124" s="294">
        <v>0</v>
      </c>
      <c r="R124" s="294">
        <f>Q124*H124</f>
        <v>0</v>
      </c>
      <c r="S124" s="294">
        <v>0</v>
      </c>
      <c r="T124" s="295">
        <f>S124*H124</f>
        <v>0</v>
      </c>
      <c r="AR124" s="178" t="s">
        <v>123</v>
      </c>
      <c r="AT124" s="178" t="s">
        <v>121</v>
      </c>
      <c r="AU124" s="178" t="s">
        <v>78</v>
      </c>
      <c r="AY124" s="178" t="s">
        <v>119</v>
      </c>
      <c r="BE124" s="296">
        <f>IF(N124="základní",J124,0)</f>
        <v>0</v>
      </c>
      <c r="BF124" s="296">
        <f>IF(N124="snížená",J124,0)</f>
        <v>0</v>
      </c>
      <c r="BG124" s="296">
        <f>IF(N124="zákl. přenesená",J124,0)</f>
        <v>0</v>
      </c>
      <c r="BH124" s="296">
        <f>IF(N124="sníž. přenesená",J124,0)</f>
        <v>0</v>
      </c>
      <c r="BI124" s="296">
        <f>IF(N124="nulová",J124,0)</f>
        <v>0</v>
      </c>
      <c r="BJ124" s="178" t="s">
        <v>76</v>
      </c>
      <c r="BK124" s="296">
        <f>ROUND(I124*H124,2)</f>
        <v>0</v>
      </c>
      <c r="BL124" s="178" t="s">
        <v>123</v>
      </c>
      <c r="BM124" s="178" t="s">
        <v>371</v>
      </c>
    </row>
    <row r="125" spans="2:65" s="299" customFormat="1">
      <c r="B125" s="298"/>
      <c r="D125" s="300" t="s">
        <v>309</v>
      </c>
      <c r="E125" s="301" t="s">
        <v>5</v>
      </c>
      <c r="F125" s="302" t="s">
        <v>531</v>
      </c>
      <c r="H125" s="303">
        <f>150*0.4</f>
        <v>60</v>
      </c>
      <c r="I125" s="304"/>
      <c r="L125" s="298"/>
      <c r="M125" s="305"/>
      <c r="N125" s="306"/>
      <c r="O125" s="306"/>
      <c r="P125" s="306"/>
      <c r="Q125" s="306"/>
      <c r="R125" s="306"/>
      <c r="S125" s="306"/>
      <c r="T125" s="307"/>
      <c r="AT125" s="301" t="s">
        <v>309</v>
      </c>
      <c r="AU125" s="301" t="s">
        <v>78</v>
      </c>
      <c r="AV125" s="299" t="s">
        <v>78</v>
      </c>
      <c r="AW125" s="299" t="s">
        <v>32</v>
      </c>
      <c r="AX125" s="299" t="s">
        <v>76</v>
      </c>
      <c r="AY125" s="301" t="s">
        <v>119</v>
      </c>
    </row>
    <row r="126" spans="2:65" s="190" customFormat="1" ht="16.5" customHeight="1">
      <c r="B126" s="284"/>
      <c r="C126" s="285" t="s">
        <v>372</v>
      </c>
      <c r="D126" s="285" t="s">
        <v>121</v>
      </c>
      <c r="E126" s="286" t="s">
        <v>373</v>
      </c>
      <c r="F126" s="287" t="s">
        <v>374</v>
      </c>
      <c r="G126" s="288" t="s">
        <v>189</v>
      </c>
      <c r="H126" s="297">
        <v>30</v>
      </c>
      <c r="I126" s="290"/>
      <c r="J126" s="291">
        <f>ROUND(I126*H126,2)</f>
        <v>0</v>
      </c>
      <c r="K126" s="287" t="s">
        <v>284</v>
      </c>
      <c r="L126" s="191"/>
      <c r="M126" s="292" t="s">
        <v>5</v>
      </c>
      <c r="N126" s="293" t="s">
        <v>39</v>
      </c>
      <c r="O126" s="192"/>
      <c r="P126" s="294">
        <f>O126*H126</f>
        <v>0</v>
      </c>
      <c r="Q126" s="294">
        <v>0</v>
      </c>
      <c r="R126" s="294">
        <f>Q126*H126</f>
        <v>0</v>
      </c>
      <c r="S126" s="294">
        <v>0</v>
      </c>
      <c r="T126" s="295">
        <f>S126*H126</f>
        <v>0</v>
      </c>
      <c r="AR126" s="178" t="s">
        <v>123</v>
      </c>
      <c r="AT126" s="178" t="s">
        <v>121</v>
      </c>
      <c r="AU126" s="178" t="s">
        <v>78</v>
      </c>
      <c r="AY126" s="178" t="s">
        <v>119</v>
      </c>
      <c r="BE126" s="296">
        <f>IF(N126="základní",J126,0)</f>
        <v>0</v>
      </c>
      <c r="BF126" s="296">
        <f>IF(N126="snížená",J126,0)</f>
        <v>0</v>
      </c>
      <c r="BG126" s="296">
        <f>IF(N126="zákl. přenesená",J126,0)</f>
        <v>0</v>
      </c>
      <c r="BH126" s="296">
        <f>IF(N126="sníž. přenesená",J126,0)</f>
        <v>0</v>
      </c>
      <c r="BI126" s="296">
        <f>IF(N126="nulová",J126,0)</f>
        <v>0</v>
      </c>
      <c r="BJ126" s="178" t="s">
        <v>76</v>
      </c>
      <c r="BK126" s="296">
        <f>ROUND(I126*H126,2)</f>
        <v>0</v>
      </c>
      <c r="BL126" s="178" t="s">
        <v>123</v>
      </c>
      <c r="BM126" s="178" t="s">
        <v>375</v>
      </c>
    </row>
    <row r="127" spans="2:65" s="299" customFormat="1">
      <c r="B127" s="298"/>
      <c r="D127" s="300" t="s">
        <v>309</v>
      </c>
      <c r="E127" s="301" t="s">
        <v>5</v>
      </c>
      <c r="F127" s="302">
        <f>1/2*60</f>
        <v>30</v>
      </c>
      <c r="H127" s="303">
        <v>30</v>
      </c>
      <c r="I127" s="304"/>
      <c r="L127" s="298"/>
      <c r="M127" s="305"/>
      <c r="N127" s="306"/>
      <c r="O127" s="306"/>
      <c r="P127" s="306"/>
      <c r="Q127" s="306"/>
      <c r="R127" s="306"/>
      <c r="S127" s="306"/>
      <c r="T127" s="307"/>
      <c r="AT127" s="301" t="s">
        <v>309</v>
      </c>
      <c r="AU127" s="301" t="s">
        <v>78</v>
      </c>
      <c r="AV127" s="299" t="s">
        <v>78</v>
      </c>
      <c r="AW127" s="299" t="s">
        <v>32</v>
      </c>
      <c r="AX127" s="299" t="s">
        <v>76</v>
      </c>
      <c r="AY127" s="301" t="s">
        <v>119</v>
      </c>
    </row>
    <row r="128" spans="2:65" s="190" customFormat="1" ht="16.5" customHeight="1">
      <c r="B128" s="284"/>
      <c r="C128" s="285" t="s">
        <v>376</v>
      </c>
      <c r="D128" s="285" t="s">
        <v>121</v>
      </c>
      <c r="E128" s="286" t="s">
        <v>310</v>
      </c>
      <c r="F128" s="287" t="s">
        <v>311</v>
      </c>
      <c r="G128" s="288" t="s">
        <v>189</v>
      </c>
      <c r="H128" s="297">
        <v>60</v>
      </c>
      <c r="I128" s="290"/>
      <c r="J128" s="291">
        <f>ROUND(I128*H128,2)</f>
        <v>0</v>
      </c>
      <c r="K128" s="287" t="s">
        <v>284</v>
      </c>
      <c r="L128" s="191"/>
      <c r="M128" s="292" t="s">
        <v>5</v>
      </c>
      <c r="N128" s="293" t="s">
        <v>39</v>
      </c>
      <c r="O128" s="192"/>
      <c r="P128" s="294">
        <f>O128*H128</f>
        <v>0</v>
      </c>
      <c r="Q128" s="294">
        <v>0</v>
      </c>
      <c r="R128" s="294">
        <f>Q128*H128</f>
        <v>0</v>
      </c>
      <c r="S128" s="294">
        <v>0</v>
      </c>
      <c r="T128" s="295">
        <f>S128*H128</f>
        <v>0</v>
      </c>
      <c r="AR128" s="178" t="s">
        <v>123</v>
      </c>
      <c r="AT128" s="178" t="s">
        <v>121</v>
      </c>
      <c r="AU128" s="178" t="s">
        <v>78</v>
      </c>
      <c r="AY128" s="178" t="s">
        <v>119</v>
      </c>
      <c r="BE128" s="296">
        <f>IF(N128="základní",J128,0)</f>
        <v>0</v>
      </c>
      <c r="BF128" s="296">
        <f>IF(N128="snížená",J128,0)</f>
        <v>0</v>
      </c>
      <c r="BG128" s="296">
        <f>IF(N128="zákl. přenesená",J128,0)</f>
        <v>0</v>
      </c>
      <c r="BH128" s="296">
        <f>IF(N128="sníž. přenesená",J128,0)</f>
        <v>0</v>
      </c>
      <c r="BI128" s="296">
        <f>IF(N128="nulová",J128,0)</f>
        <v>0</v>
      </c>
      <c r="BJ128" s="178" t="s">
        <v>76</v>
      </c>
      <c r="BK128" s="296">
        <f>ROUND(I128*H128,2)</f>
        <v>0</v>
      </c>
      <c r="BL128" s="178" t="s">
        <v>123</v>
      </c>
      <c r="BM128" s="178" t="s">
        <v>377</v>
      </c>
    </row>
    <row r="129" spans="2:65" s="190" customFormat="1" ht="16.5" customHeight="1">
      <c r="B129" s="284"/>
      <c r="C129" s="285" t="s">
        <v>378</v>
      </c>
      <c r="D129" s="285" t="s">
        <v>121</v>
      </c>
      <c r="E129" s="286" t="s">
        <v>312</v>
      </c>
      <c r="F129" s="287" t="s">
        <v>313</v>
      </c>
      <c r="G129" s="288" t="s">
        <v>189</v>
      </c>
      <c r="H129" s="297">
        <v>60</v>
      </c>
      <c r="I129" s="290"/>
      <c r="J129" s="291">
        <f>ROUND(I129*H129,2)</f>
        <v>0</v>
      </c>
      <c r="K129" s="287" t="s">
        <v>284</v>
      </c>
      <c r="L129" s="191"/>
      <c r="M129" s="292" t="s">
        <v>5</v>
      </c>
      <c r="N129" s="293" t="s">
        <v>39</v>
      </c>
      <c r="O129" s="192"/>
      <c r="P129" s="294">
        <f>O129*H129</f>
        <v>0</v>
      </c>
      <c r="Q129" s="294">
        <v>0</v>
      </c>
      <c r="R129" s="294">
        <f>Q129*H129</f>
        <v>0</v>
      </c>
      <c r="S129" s="294">
        <v>0</v>
      </c>
      <c r="T129" s="295">
        <f>S129*H129</f>
        <v>0</v>
      </c>
      <c r="AR129" s="178" t="s">
        <v>123</v>
      </c>
      <c r="AT129" s="178" t="s">
        <v>121</v>
      </c>
      <c r="AU129" s="178" t="s">
        <v>78</v>
      </c>
      <c r="AY129" s="178" t="s">
        <v>119</v>
      </c>
      <c r="BE129" s="296">
        <f>IF(N129="základní",J129,0)</f>
        <v>0</v>
      </c>
      <c r="BF129" s="296">
        <f>IF(N129="snížená",J129,0)</f>
        <v>0</v>
      </c>
      <c r="BG129" s="296">
        <f>IF(N129="zákl. přenesená",J129,0)</f>
        <v>0</v>
      </c>
      <c r="BH129" s="296">
        <f>IF(N129="sníž. přenesená",J129,0)</f>
        <v>0</v>
      </c>
      <c r="BI129" s="296">
        <f>IF(N129="nulová",J129,0)</f>
        <v>0</v>
      </c>
      <c r="BJ129" s="178" t="s">
        <v>76</v>
      </c>
      <c r="BK129" s="296">
        <f>ROUND(I129*H129,2)</f>
        <v>0</v>
      </c>
      <c r="BL129" s="178" t="s">
        <v>123</v>
      </c>
      <c r="BM129" s="178" t="s">
        <v>379</v>
      </c>
    </row>
    <row r="130" spans="2:65" s="190" customFormat="1" ht="16.5" customHeight="1">
      <c r="B130" s="284"/>
      <c r="C130" s="285" t="s">
        <v>184</v>
      </c>
      <c r="D130" s="285" t="s">
        <v>121</v>
      </c>
      <c r="E130" s="286" t="s">
        <v>314</v>
      </c>
      <c r="F130" s="287" t="s">
        <v>315</v>
      </c>
      <c r="G130" s="288" t="s">
        <v>189</v>
      </c>
      <c r="H130" s="297">
        <v>60</v>
      </c>
      <c r="I130" s="290"/>
      <c r="J130" s="291">
        <f>ROUND(I130*H130,2)</f>
        <v>0</v>
      </c>
      <c r="K130" s="287" t="s">
        <v>284</v>
      </c>
      <c r="L130" s="191"/>
      <c r="M130" s="292" t="s">
        <v>5</v>
      </c>
      <c r="N130" s="293" t="s">
        <v>39</v>
      </c>
      <c r="O130" s="192"/>
      <c r="P130" s="294">
        <f>O130*H130</f>
        <v>0</v>
      </c>
      <c r="Q130" s="294">
        <v>0</v>
      </c>
      <c r="R130" s="294">
        <f>Q130*H130</f>
        <v>0</v>
      </c>
      <c r="S130" s="294">
        <v>0</v>
      </c>
      <c r="T130" s="295">
        <f>S130*H130</f>
        <v>0</v>
      </c>
      <c r="AR130" s="178" t="s">
        <v>123</v>
      </c>
      <c r="AT130" s="178" t="s">
        <v>121</v>
      </c>
      <c r="AU130" s="178" t="s">
        <v>78</v>
      </c>
      <c r="AY130" s="178" t="s">
        <v>119</v>
      </c>
      <c r="BE130" s="296">
        <f>IF(N130="základní",J130,0)</f>
        <v>0</v>
      </c>
      <c r="BF130" s="296">
        <f>IF(N130="snížená",J130,0)</f>
        <v>0</v>
      </c>
      <c r="BG130" s="296">
        <f>IF(N130="zákl. přenesená",J130,0)</f>
        <v>0</v>
      </c>
      <c r="BH130" s="296">
        <f>IF(N130="sníž. přenesená",J130,0)</f>
        <v>0</v>
      </c>
      <c r="BI130" s="296">
        <f>IF(N130="nulová",J130,0)</f>
        <v>0</v>
      </c>
      <c r="BJ130" s="178" t="s">
        <v>76</v>
      </c>
      <c r="BK130" s="296">
        <f>ROUND(I130*H130,2)</f>
        <v>0</v>
      </c>
      <c r="BL130" s="178" t="s">
        <v>123</v>
      </c>
      <c r="BM130" s="178" t="s">
        <v>380</v>
      </c>
    </row>
    <row r="131" spans="2:65" s="190" customFormat="1" ht="16.5" customHeight="1">
      <c r="B131" s="284"/>
      <c r="C131" s="285" t="s">
        <v>381</v>
      </c>
      <c r="D131" s="285" t="s">
        <v>121</v>
      </c>
      <c r="E131" s="286" t="s">
        <v>316</v>
      </c>
      <c r="F131" s="287" t="s">
        <v>317</v>
      </c>
      <c r="G131" s="288" t="s">
        <v>318</v>
      </c>
      <c r="H131" s="297">
        <v>132</v>
      </c>
      <c r="I131" s="290"/>
      <c r="J131" s="291">
        <f>ROUND(I131*H131,2)</f>
        <v>0</v>
      </c>
      <c r="K131" s="287" t="s">
        <v>284</v>
      </c>
      <c r="L131" s="191"/>
      <c r="M131" s="292" t="s">
        <v>5</v>
      </c>
      <c r="N131" s="293" t="s">
        <v>39</v>
      </c>
      <c r="O131" s="192"/>
      <c r="P131" s="294">
        <f>O131*H131</f>
        <v>0</v>
      </c>
      <c r="Q131" s="294">
        <v>0</v>
      </c>
      <c r="R131" s="294">
        <f>Q131*H131</f>
        <v>0</v>
      </c>
      <c r="S131" s="294">
        <v>0</v>
      </c>
      <c r="T131" s="295">
        <f>S131*H131</f>
        <v>0</v>
      </c>
      <c r="AR131" s="178" t="s">
        <v>123</v>
      </c>
      <c r="AT131" s="178" t="s">
        <v>121</v>
      </c>
      <c r="AU131" s="178" t="s">
        <v>78</v>
      </c>
      <c r="AY131" s="178" t="s">
        <v>119</v>
      </c>
      <c r="BE131" s="296">
        <f>IF(N131="základní",J131,0)</f>
        <v>0</v>
      </c>
      <c r="BF131" s="296">
        <f>IF(N131="snížená",J131,0)</f>
        <v>0</v>
      </c>
      <c r="BG131" s="296">
        <f>IF(N131="zákl. přenesená",J131,0)</f>
        <v>0</v>
      </c>
      <c r="BH131" s="296">
        <f>IF(N131="sníž. přenesená",J131,0)</f>
        <v>0</v>
      </c>
      <c r="BI131" s="296">
        <f>IF(N131="nulová",J131,0)</f>
        <v>0</v>
      </c>
      <c r="BJ131" s="178" t="s">
        <v>76</v>
      </c>
      <c r="BK131" s="296">
        <f>ROUND(I131*H131,2)</f>
        <v>0</v>
      </c>
      <c r="BL131" s="178" t="s">
        <v>123</v>
      </c>
      <c r="BM131" s="178" t="s">
        <v>382</v>
      </c>
    </row>
    <row r="132" spans="2:65" s="299" customFormat="1">
      <c r="B132" s="298"/>
      <c r="D132" s="300" t="s">
        <v>309</v>
      </c>
      <c r="E132" s="301" t="s">
        <v>5</v>
      </c>
      <c r="F132" s="302">
        <f>60*2.2</f>
        <v>132</v>
      </c>
      <c r="H132" s="303">
        <v>132</v>
      </c>
      <c r="I132" s="304"/>
      <c r="L132" s="298"/>
      <c r="M132" s="305"/>
      <c r="N132" s="306"/>
      <c r="O132" s="306"/>
      <c r="P132" s="306"/>
      <c r="Q132" s="306"/>
      <c r="R132" s="306"/>
      <c r="S132" s="306"/>
      <c r="T132" s="307"/>
      <c r="AT132" s="301" t="s">
        <v>309</v>
      </c>
      <c r="AU132" s="301" t="s">
        <v>78</v>
      </c>
      <c r="AV132" s="299" t="s">
        <v>78</v>
      </c>
      <c r="AW132" s="299" t="s">
        <v>32</v>
      </c>
      <c r="AX132" s="299" t="s">
        <v>76</v>
      </c>
      <c r="AY132" s="301" t="s">
        <v>119</v>
      </c>
    </row>
    <row r="133" spans="2:65" s="190" customFormat="1" ht="16.5" customHeight="1">
      <c r="B133" s="284"/>
      <c r="C133" s="285" t="s">
        <v>383</v>
      </c>
      <c r="D133" s="285" t="s">
        <v>121</v>
      </c>
      <c r="E133" s="286" t="s">
        <v>384</v>
      </c>
      <c r="F133" s="287" t="s">
        <v>385</v>
      </c>
      <c r="G133" s="288" t="s">
        <v>189</v>
      </c>
      <c r="H133" s="297">
        <v>60</v>
      </c>
      <c r="I133" s="290"/>
      <c r="J133" s="291">
        <f>ROUND(I133*H133,2)</f>
        <v>0</v>
      </c>
      <c r="K133" s="287" t="s">
        <v>284</v>
      </c>
      <c r="L133" s="191"/>
      <c r="M133" s="292" t="s">
        <v>5</v>
      </c>
      <c r="N133" s="293" t="s">
        <v>39</v>
      </c>
      <c r="O133" s="192"/>
      <c r="P133" s="294">
        <f>O133*H133</f>
        <v>0</v>
      </c>
      <c r="Q133" s="294">
        <v>0</v>
      </c>
      <c r="R133" s="294">
        <f>Q133*H133</f>
        <v>0</v>
      </c>
      <c r="S133" s="294">
        <v>0</v>
      </c>
      <c r="T133" s="295">
        <f>S133*H133</f>
        <v>0</v>
      </c>
      <c r="AR133" s="178" t="s">
        <v>123</v>
      </c>
      <c r="AT133" s="178" t="s">
        <v>121</v>
      </c>
      <c r="AU133" s="178" t="s">
        <v>78</v>
      </c>
      <c r="AY133" s="178" t="s">
        <v>119</v>
      </c>
      <c r="BE133" s="296">
        <f>IF(N133="základní",J133,0)</f>
        <v>0</v>
      </c>
      <c r="BF133" s="296">
        <f>IF(N133="snížená",J133,0)</f>
        <v>0</v>
      </c>
      <c r="BG133" s="296">
        <f>IF(N133="zákl. přenesená",J133,0)</f>
        <v>0</v>
      </c>
      <c r="BH133" s="296">
        <f>IF(N133="sníž. přenesená",J133,0)</f>
        <v>0</v>
      </c>
      <c r="BI133" s="296">
        <f>IF(N133="nulová",J133,0)</f>
        <v>0</v>
      </c>
      <c r="BJ133" s="178" t="s">
        <v>76</v>
      </c>
      <c r="BK133" s="296">
        <f>ROUND(I133*H133,2)</f>
        <v>0</v>
      </c>
      <c r="BL133" s="178" t="s">
        <v>123</v>
      </c>
      <c r="BM133" s="178" t="s">
        <v>386</v>
      </c>
    </row>
    <row r="134" spans="2:65" s="190" customFormat="1" ht="16.5" customHeight="1">
      <c r="B134" s="284"/>
      <c r="C134" s="308" t="s">
        <v>387</v>
      </c>
      <c r="D134" s="308" t="s">
        <v>327</v>
      </c>
      <c r="E134" s="309" t="s">
        <v>388</v>
      </c>
      <c r="F134" s="310" t="s">
        <v>389</v>
      </c>
      <c r="G134" s="311" t="s">
        <v>318</v>
      </c>
      <c r="H134" s="312">
        <v>174</v>
      </c>
      <c r="I134" s="313"/>
      <c r="J134" s="314">
        <f>ROUND(I134*H134,2)</f>
        <v>0</v>
      </c>
      <c r="K134" s="310" t="s">
        <v>284</v>
      </c>
      <c r="L134" s="315"/>
      <c r="M134" s="316" t="s">
        <v>5</v>
      </c>
      <c r="N134" s="317" t="s">
        <v>39</v>
      </c>
      <c r="O134" s="192"/>
      <c r="P134" s="294">
        <f>O134*H134</f>
        <v>0</v>
      </c>
      <c r="Q134" s="294">
        <v>1</v>
      </c>
      <c r="R134" s="294">
        <f>Q134*H134</f>
        <v>174</v>
      </c>
      <c r="S134" s="294">
        <v>0</v>
      </c>
      <c r="T134" s="295">
        <f>S134*H134</f>
        <v>0</v>
      </c>
      <c r="AR134" s="178" t="s">
        <v>321</v>
      </c>
      <c r="AT134" s="178" t="s">
        <v>327</v>
      </c>
      <c r="AU134" s="178" t="s">
        <v>78</v>
      </c>
      <c r="AY134" s="178" t="s">
        <v>119</v>
      </c>
      <c r="BE134" s="296">
        <f>IF(N134="základní",J134,0)</f>
        <v>0</v>
      </c>
      <c r="BF134" s="296">
        <f>IF(N134="snížená",J134,0)</f>
        <v>0</v>
      </c>
      <c r="BG134" s="296">
        <f>IF(N134="zákl. přenesená",J134,0)</f>
        <v>0</v>
      </c>
      <c r="BH134" s="296">
        <f>IF(N134="sníž. přenesená",J134,0)</f>
        <v>0</v>
      </c>
      <c r="BI134" s="296">
        <f>IF(N134="nulová",J134,0)</f>
        <v>0</v>
      </c>
      <c r="BJ134" s="178" t="s">
        <v>76</v>
      </c>
      <c r="BK134" s="296">
        <f>ROUND(I134*H134,2)</f>
        <v>0</v>
      </c>
      <c r="BL134" s="178" t="s">
        <v>123</v>
      </c>
      <c r="BM134" s="178" t="s">
        <v>390</v>
      </c>
    </row>
    <row r="135" spans="2:65" s="299" customFormat="1">
      <c r="B135" s="298"/>
      <c r="D135" s="300" t="s">
        <v>309</v>
      </c>
      <c r="E135" s="301" t="s">
        <v>5</v>
      </c>
      <c r="F135" s="302">
        <f>60*2.9</f>
        <v>174</v>
      </c>
      <c r="H135" s="303">
        <v>174</v>
      </c>
      <c r="I135" s="304"/>
      <c r="L135" s="298"/>
      <c r="M135" s="305"/>
      <c r="N135" s="306"/>
      <c r="O135" s="306"/>
      <c r="P135" s="306"/>
      <c r="Q135" s="306"/>
      <c r="R135" s="306"/>
      <c r="S135" s="306"/>
      <c r="T135" s="307"/>
      <c r="AT135" s="301" t="s">
        <v>309</v>
      </c>
      <c r="AU135" s="301" t="s">
        <v>78</v>
      </c>
      <c r="AV135" s="299" t="s">
        <v>78</v>
      </c>
      <c r="AW135" s="299" t="s">
        <v>32</v>
      </c>
      <c r="AX135" s="299" t="s">
        <v>76</v>
      </c>
      <c r="AY135" s="301" t="s">
        <v>119</v>
      </c>
    </row>
    <row r="136" spans="2:65" s="271" customFormat="1" ht="29.85" customHeight="1">
      <c r="B136" s="270"/>
      <c r="D136" s="272" t="s">
        <v>67</v>
      </c>
      <c r="E136" s="282" t="s">
        <v>175</v>
      </c>
      <c r="F136" s="282" t="s">
        <v>367</v>
      </c>
      <c r="I136" s="274"/>
      <c r="J136" s="283">
        <f>BK136</f>
        <v>0</v>
      </c>
      <c r="L136" s="270"/>
      <c r="M136" s="276"/>
      <c r="N136" s="277"/>
      <c r="O136" s="277"/>
      <c r="P136" s="278">
        <f>SUM(P137:P148)</f>
        <v>0</v>
      </c>
      <c r="Q136" s="277"/>
      <c r="R136" s="278">
        <f>SUM(R137:R148)</f>
        <v>152.25</v>
      </c>
      <c r="S136" s="277"/>
      <c r="T136" s="279">
        <f>SUM(T137:T148)</f>
        <v>0</v>
      </c>
      <c r="AR136" s="272" t="s">
        <v>76</v>
      </c>
      <c r="AT136" s="280" t="s">
        <v>67</v>
      </c>
      <c r="AU136" s="280" t="s">
        <v>76</v>
      </c>
      <c r="AY136" s="272" t="s">
        <v>119</v>
      </c>
      <c r="BK136" s="281">
        <f>SUM(BK137:BK148)</f>
        <v>0</v>
      </c>
    </row>
    <row r="137" spans="2:65" s="190" customFormat="1" ht="16.5" customHeight="1">
      <c r="B137" s="284"/>
      <c r="C137" s="285" t="s">
        <v>391</v>
      </c>
      <c r="D137" s="285" t="s">
        <v>121</v>
      </c>
      <c r="E137" s="286" t="s">
        <v>369</v>
      </c>
      <c r="F137" s="287" t="s">
        <v>370</v>
      </c>
      <c r="G137" s="288" t="s">
        <v>189</v>
      </c>
      <c r="H137" s="297">
        <v>52.5</v>
      </c>
      <c r="I137" s="290"/>
      <c r="J137" s="291">
        <f>ROUND(I137*H137,2)</f>
        <v>0</v>
      </c>
      <c r="K137" s="287" t="s">
        <v>284</v>
      </c>
      <c r="L137" s="191"/>
      <c r="M137" s="292" t="s">
        <v>5</v>
      </c>
      <c r="N137" s="293" t="s">
        <v>39</v>
      </c>
      <c r="O137" s="192"/>
      <c r="P137" s="294">
        <f>O137*H137</f>
        <v>0</v>
      </c>
      <c r="Q137" s="294">
        <v>0</v>
      </c>
      <c r="R137" s="294">
        <f>Q137*H137</f>
        <v>0</v>
      </c>
      <c r="S137" s="294">
        <v>0</v>
      </c>
      <c r="T137" s="295">
        <f>S137*H137</f>
        <v>0</v>
      </c>
      <c r="AR137" s="178" t="s">
        <v>123</v>
      </c>
      <c r="AT137" s="178" t="s">
        <v>121</v>
      </c>
      <c r="AU137" s="178" t="s">
        <v>78</v>
      </c>
      <c r="AY137" s="178" t="s">
        <v>119</v>
      </c>
      <c r="BE137" s="296">
        <f>IF(N137="základní",J137,0)</f>
        <v>0</v>
      </c>
      <c r="BF137" s="296">
        <f>IF(N137="snížená",J137,0)</f>
        <v>0</v>
      </c>
      <c r="BG137" s="296">
        <f>IF(N137="zákl. přenesená",J137,0)</f>
        <v>0</v>
      </c>
      <c r="BH137" s="296">
        <f>IF(N137="sníž. přenesená",J137,0)</f>
        <v>0</v>
      </c>
      <c r="BI137" s="296">
        <f>IF(N137="nulová",J137,0)</f>
        <v>0</v>
      </c>
      <c r="BJ137" s="178" t="s">
        <v>76</v>
      </c>
      <c r="BK137" s="296">
        <f>ROUND(I137*H137,2)</f>
        <v>0</v>
      </c>
      <c r="BL137" s="178" t="s">
        <v>123</v>
      </c>
      <c r="BM137" s="178" t="s">
        <v>392</v>
      </c>
    </row>
    <row r="138" spans="2:65" s="299" customFormat="1">
      <c r="B138" s="298"/>
      <c r="D138" s="300" t="s">
        <v>309</v>
      </c>
      <c r="E138" s="301" t="s">
        <v>5</v>
      </c>
      <c r="F138" s="302">
        <f>175*0.3</f>
        <v>52.5</v>
      </c>
      <c r="H138" s="303">
        <v>52.5</v>
      </c>
      <c r="I138" s="304"/>
      <c r="L138" s="298"/>
      <c r="M138" s="305"/>
      <c r="N138" s="306"/>
      <c r="O138" s="306"/>
      <c r="P138" s="306"/>
      <c r="Q138" s="306"/>
      <c r="R138" s="306"/>
      <c r="S138" s="306"/>
      <c r="T138" s="307"/>
      <c r="AT138" s="301" t="s">
        <v>309</v>
      </c>
      <c r="AU138" s="301" t="s">
        <v>78</v>
      </c>
      <c r="AV138" s="299" t="s">
        <v>78</v>
      </c>
      <c r="AW138" s="299" t="s">
        <v>32</v>
      </c>
      <c r="AX138" s="299" t="s">
        <v>76</v>
      </c>
      <c r="AY138" s="301" t="s">
        <v>119</v>
      </c>
    </row>
    <row r="139" spans="2:65" s="190" customFormat="1" ht="16.5" customHeight="1">
      <c r="B139" s="284"/>
      <c r="C139" s="285" t="s">
        <v>393</v>
      </c>
      <c r="D139" s="285" t="s">
        <v>121</v>
      </c>
      <c r="E139" s="286" t="s">
        <v>373</v>
      </c>
      <c r="F139" s="287" t="s">
        <v>374</v>
      </c>
      <c r="G139" s="288" t="s">
        <v>189</v>
      </c>
      <c r="H139" s="297">
        <v>91.8</v>
      </c>
      <c r="I139" s="290"/>
      <c r="J139" s="291">
        <f>ROUND(I139*H139,2)</f>
        <v>0</v>
      </c>
      <c r="K139" s="287" t="s">
        <v>284</v>
      </c>
      <c r="L139" s="191"/>
      <c r="M139" s="292" t="s">
        <v>5</v>
      </c>
      <c r="N139" s="293" t="s">
        <v>39</v>
      </c>
      <c r="O139" s="192"/>
      <c r="P139" s="294">
        <f>O139*H139</f>
        <v>0</v>
      </c>
      <c r="Q139" s="294">
        <v>0</v>
      </c>
      <c r="R139" s="294">
        <f>Q139*H139</f>
        <v>0</v>
      </c>
      <c r="S139" s="294">
        <v>0</v>
      </c>
      <c r="T139" s="295">
        <f>S139*H139</f>
        <v>0</v>
      </c>
      <c r="AR139" s="178" t="s">
        <v>123</v>
      </c>
      <c r="AT139" s="178" t="s">
        <v>121</v>
      </c>
      <c r="AU139" s="178" t="s">
        <v>78</v>
      </c>
      <c r="AY139" s="178" t="s">
        <v>119</v>
      </c>
      <c r="BE139" s="296">
        <f>IF(N139="základní",J139,0)</f>
        <v>0</v>
      </c>
      <c r="BF139" s="296">
        <f>IF(N139="snížená",J139,0)</f>
        <v>0</v>
      </c>
      <c r="BG139" s="296">
        <f>IF(N139="zákl. přenesená",J139,0)</f>
        <v>0</v>
      </c>
      <c r="BH139" s="296">
        <f>IF(N139="sníž. přenesená",J139,0)</f>
        <v>0</v>
      </c>
      <c r="BI139" s="296">
        <f>IF(N139="nulová",J139,0)</f>
        <v>0</v>
      </c>
      <c r="BJ139" s="178" t="s">
        <v>76</v>
      </c>
      <c r="BK139" s="296">
        <f>ROUND(I139*H139,2)</f>
        <v>0</v>
      </c>
      <c r="BL139" s="178" t="s">
        <v>123</v>
      </c>
      <c r="BM139" s="178" t="s">
        <v>394</v>
      </c>
    </row>
    <row r="140" spans="2:65" s="299" customFormat="1">
      <c r="B140" s="298"/>
      <c r="D140" s="300" t="s">
        <v>309</v>
      </c>
      <c r="E140" s="301" t="s">
        <v>5</v>
      </c>
      <c r="F140" s="302">
        <f>1/2*52.5</f>
        <v>26.25</v>
      </c>
      <c r="H140" s="303">
        <v>26.25</v>
      </c>
      <c r="I140" s="304"/>
      <c r="L140" s="298"/>
      <c r="M140" s="305"/>
      <c r="N140" s="306"/>
      <c r="O140" s="306"/>
      <c r="P140" s="306"/>
      <c r="Q140" s="306"/>
      <c r="R140" s="306"/>
      <c r="S140" s="306"/>
      <c r="T140" s="307"/>
      <c r="AT140" s="301" t="s">
        <v>309</v>
      </c>
      <c r="AU140" s="301" t="s">
        <v>78</v>
      </c>
      <c r="AV140" s="299" t="s">
        <v>78</v>
      </c>
      <c r="AW140" s="299" t="s">
        <v>32</v>
      </c>
      <c r="AX140" s="299" t="s">
        <v>76</v>
      </c>
      <c r="AY140" s="301" t="s">
        <v>119</v>
      </c>
    </row>
    <row r="141" spans="2:65" s="190" customFormat="1" ht="16.5" customHeight="1">
      <c r="B141" s="284"/>
      <c r="C141" s="285" t="s">
        <v>395</v>
      </c>
      <c r="D141" s="285" t="s">
        <v>121</v>
      </c>
      <c r="E141" s="286" t="s">
        <v>310</v>
      </c>
      <c r="F141" s="287" t="s">
        <v>311</v>
      </c>
      <c r="G141" s="288" t="s">
        <v>189</v>
      </c>
      <c r="H141" s="297">
        <v>52.5</v>
      </c>
      <c r="I141" s="290"/>
      <c r="J141" s="291">
        <f>ROUND(I141*H141,2)</f>
        <v>0</v>
      </c>
      <c r="K141" s="287" t="s">
        <v>284</v>
      </c>
      <c r="L141" s="191"/>
      <c r="M141" s="292" t="s">
        <v>5</v>
      </c>
      <c r="N141" s="293" t="s">
        <v>39</v>
      </c>
      <c r="O141" s="192"/>
      <c r="P141" s="294">
        <f>O141*H141</f>
        <v>0</v>
      </c>
      <c r="Q141" s="294">
        <v>0</v>
      </c>
      <c r="R141" s="294">
        <f>Q141*H141</f>
        <v>0</v>
      </c>
      <c r="S141" s="294">
        <v>0</v>
      </c>
      <c r="T141" s="295">
        <f>S141*H141</f>
        <v>0</v>
      </c>
      <c r="AR141" s="178" t="s">
        <v>123</v>
      </c>
      <c r="AT141" s="178" t="s">
        <v>121</v>
      </c>
      <c r="AU141" s="178" t="s">
        <v>78</v>
      </c>
      <c r="AY141" s="178" t="s">
        <v>119</v>
      </c>
      <c r="BE141" s="296">
        <f>IF(N141="základní",J141,0)</f>
        <v>0</v>
      </c>
      <c r="BF141" s="296">
        <f>IF(N141="snížená",J141,0)</f>
        <v>0</v>
      </c>
      <c r="BG141" s="296">
        <f>IF(N141="zákl. přenesená",J141,0)</f>
        <v>0</v>
      </c>
      <c r="BH141" s="296">
        <f>IF(N141="sníž. přenesená",J141,0)</f>
        <v>0</v>
      </c>
      <c r="BI141" s="296">
        <f>IF(N141="nulová",J141,0)</f>
        <v>0</v>
      </c>
      <c r="BJ141" s="178" t="s">
        <v>76</v>
      </c>
      <c r="BK141" s="296">
        <f>ROUND(I141*H141,2)</f>
        <v>0</v>
      </c>
      <c r="BL141" s="178" t="s">
        <v>123</v>
      </c>
      <c r="BM141" s="178" t="s">
        <v>396</v>
      </c>
    </row>
    <row r="142" spans="2:65" s="190" customFormat="1" ht="16.5" customHeight="1">
      <c r="B142" s="284"/>
      <c r="C142" s="285" t="s">
        <v>397</v>
      </c>
      <c r="D142" s="285" t="s">
        <v>121</v>
      </c>
      <c r="E142" s="286" t="s">
        <v>312</v>
      </c>
      <c r="F142" s="287" t="s">
        <v>313</v>
      </c>
      <c r="G142" s="288" t="s">
        <v>189</v>
      </c>
      <c r="H142" s="297">
        <v>52.5</v>
      </c>
      <c r="I142" s="290"/>
      <c r="J142" s="291">
        <f>ROUND(I142*H142,2)</f>
        <v>0</v>
      </c>
      <c r="K142" s="287" t="s">
        <v>284</v>
      </c>
      <c r="L142" s="191"/>
      <c r="M142" s="292" t="s">
        <v>5</v>
      </c>
      <c r="N142" s="293" t="s">
        <v>39</v>
      </c>
      <c r="O142" s="192"/>
      <c r="P142" s="294">
        <f>O142*H142</f>
        <v>0</v>
      </c>
      <c r="Q142" s="294">
        <v>0</v>
      </c>
      <c r="R142" s="294">
        <f>Q142*H142</f>
        <v>0</v>
      </c>
      <c r="S142" s="294">
        <v>0</v>
      </c>
      <c r="T142" s="295">
        <f>S142*H142</f>
        <v>0</v>
      </c>
      <c r="AR142" s="178" t="s">
        <v>123</v>
      </c>
      <c r="AT142" s="178" t="s">
        <v>121</v>
      </c>
      <c r="AU142" s="178" t="s">
        <v>78</v>
      </c>
      <c r="AY142" s="178" t="s">
        <v>119</v>
      </c>
      <c r="BE142" s="296">
        <f>IF(N142="základní",J142,0)</f>
        <v>0</v>
      </c>
      <c r="BF142" s="296">
        <f>IF(N142="snížená",J142,0)</f>
        <v>0</v>
      </c>
      <c r="BG142" s="296">
        <f>IF(N142="zákl. přenesená",J142,0)</f>
        <v>0</v>
      </c>
      <c r="BH142" s="296">
        <f>IF(N142="sníž. přenesená",J142,0)</f>
        <v>0</v>
      </c>
      <c r="BI142" s="296">
        <f>IF(N142="nulová",J142,0)</f>
        <v>0</v>
      </c>
      <c r="BJ142" s="178" t="s">
        <v>76</v>
      </c>
      <c r="BK142" s="296">
        <f>ROUND(I142*H142,2)</f>
        <v>0</v>
      </c>
      <c r="BL142" s="178" t="s">
        <v>123</v>
      </c>
      <c r="BM142" s="178" t="s">
        <v>398</v>
      </c>
    </row>
    <row r="143" spans="2:65" s="190" customFormat="1" ht="16.5" customHeight="1">
      <c r="B143" s="284"/>
      <c r="C143" s="285" t="s">
        <v>399</v>
      </c>
      <c r="D143" s="285" t="s">
        <v>121</v>
      </c>
      <c r="E143" s="286" t="s">
        <v>314</v>
      </c>
      <c r="F143" s="287" t="s">
        <v>315</v>
      </c>
      <c r="G143" s="288" t="s">
        <v>189</v>
      </c>
      <c r="H143" s="297">
        <v>52.5</v>
      </c>
      <c r="I143" s="290"/>
      <c r="J143" s="291">
        <f>ROUND(I143*H143,2)</f>
        <v>0</v>
      </c>
      <c r="K143" s="287" t="s">
        <v>284</v>
      </c>
      <c r="L143" s="191"/>
      <c r="M143" s="292" t="s">
        <v>5</v>
      </c>
      <c r="N143" s="293" t="s">
        <v>39</v>
      </c>
      <c r="O143" s="192"/>
      <c r="P143" s="294">
        <f>O143*H143</f>
        <v>0</v>
      </c>
      <c r="Q143" s="294">
        <v>0</v>
      </c>
      <c r="R143" s="294">
        <f>Q143*H143</f>
        <v>0</v>
      </c>
      <c r="S143" s="294">
        <v>0</v>
      </c>
      <c r="T143" s="295">
        <f>S143*H143</f>
        <v>0</v>
      </c>
      <c r="AR143" s="178" t="s">
        <v>123</v>
      </c>
      <c r="AT143" s="178" t="s">
        <v>121</v>
      </c>
      <c r="AU143" s="178" t="s">
        <v>78</v>
      </c>
      <c r="AY143" s="178" t="s">
        <v>119</v>
      </c>
      <c r="BE143" s="296">
        <f>IF(N143="základní",J143,0)</f>
        <v>0</v>
      </c>
      <c r="BF143" s="296">
        <f>IF(N143="snížená",J143,0)</f>
        <v>0</v>
      </c>
      <c r="BG143" s="296">
        <f>IF(N143="zákl. přenesená",J143,0)</f>
        <v>0</v>
      </c>
      <c r="BH143" s="296">
        <f>IF(N143="sníž. přenesená",J143,0)</f>
        <v>0</v>
      </c>
      <c r="BI143" s="296">
        <f>IF(N143="nulová",J143,0)</f>
        <v>0</v>
      </c>
      <c r="BJ143" s="178" t="s">
        <v>76</v>
      </c>
      <c r="BK143" s="296">
        <f>ROUND(I143*H143,2)</f>
        <v>0</v>
      </c>
      <c r="BL143" s="178" t="s">
        <v>123</v>
      </c>
      <c r="BM143" s="178" t="s">
        <v>400</v>
      </c>
    </row>
    <row r="144" spans="2:65" s="190" customFormat="1" ht="16.5" customHeight="1">
      <c r="B144" s="284"/>
      <c r="C144" s="285" t="s">
        <v>401</v>
      </c>
      <c r="D144" s="285" t="s">
        <v>121</v>
      </c>
      <c r="E144" s="286" t="s">
        <v>316</v>
      </c>
      <c r="F144" s="287" t="s">
        <v>317</v>
      </c>
      <c r="G144" s="288" t="s">
        <v>318</v>
      </c>
      <c r="H144" s="297">
        <v>115.5</v>
      </c>
      <c r="I144" s="290"/>
      <c r="J144" s="291">
        <f>ROUND(I144*H144,2)</f>
        <v>0</v>
      </c>
      <c r="K144" s="287" t="s">
        <v>284</v>
      </c>
      <c r="L144" s="191"/>
      <c r="M144" s="292" t="s">
        <v>5</v>
      </c>
      <c r="N144" s="293" t="s">
        <v>39</v>
      </c>
      <c r="O144" s="192"/>
      <c r="P144" s="294">
        <f>O144*H144</f>
        <v>0</v>
      </c>
      <c r="Q144" s="294">
        <v>0</v>
      </c>
      <c r="R144" s="294">
        <f>Q144*H144</f>
        <v>0</v>
      </c>
      <c r="S144" s="294">
        <v>0</v>
      </c>
      <c r="T144" s="295">
        <f>S144*H144</f>
        <v>0</v>
      </c>
      <c r="AR144" s="178" t="s">
        <v>123</v>
      </c>
      <c r="AT144" s="178" t="s">
        <v>121</v>
      </c>
      <c r="AU144" s="178" t="s">
        <v>78</v>
      </c>
      <c r="AY144" s="178" t="s">
        <v>119</v>
      </c>
      <c r="BE144" s="296">
        <f>IF(N144="základní",J144,0)</f>
        <v>0</v>
      </c>
      <c r="BF144" s="296">
        <f>IF(N144="snížená",J144,0)</f>
        <v>0</v>
      </c>
      <c r="BG144" s="296">
        <f>IF(N144="zákl. přenesená",J144,0)</f>
        <v>0</v>
      </c>
      <c r="BH144" s="296">
        <f>IF(N144="sníž. přenesená",J144,0)</f>
        <v>0</v>
      </c>
      <c r="BI144" s="296">
        <f>IF(N144="nulová",J144,0)</f>
        <v>0</v>
      </c>
      <c r="BJ144" s="178" t="s">
        <v>76</v>
      </c>
      <c r="BK144" s="296">
        <f>ROUND(I144*H144,2)</f>
        <v>0</v>
      </c>
      <c r="BL144" s="178" t="s">
        <v>123</v>
      </c>
      <c r="BM144" s="178" t="s">
        <v>402</v>
      </c>
    </row>
    <row r="145" spans="2:65" s="299" customFormat="1">
      <c r="B145" s="298"/>
      <c r="D145" s="300" t="s">
        <v>309</v>
      </c>
      <c r="E145" s="301" t="s">
        <v>5</v>
      </c>
      <c r="F145" s="302"/>
      <c r="H145" s="303"/>
      <c r="I145" s="304"/>
      <c r="L145" s="298"/>
      <c r="M145" s="305"/>
      <c r="N145" s="306"/>
      <c r="O145" s="306"/>
      <c r="P145" s="306"/>
      <c r="Q145" s="306"/>
      <c r="R145" s="306"/>
      <c r="S145" s="306"/>
      <c r="T145" s="307"/>
      <c r="AT145" s="301" t="s">
        <v>309</v>
      </c>
      <c r="AU145" s="301" t="s">
        <v>78</v>
      </c>
      <c r="AV145" s="299" t="s">
        <v>78</v>
      </c>
      <c r="AW145" s="299" t="s">
        <v>32</v>
      </c>
      <c r="AX145" s="299" t="s">
        <v>76</v>
      </c>
      <c r="AY145" s="301" t="s">
        <v>119</v>
      </c>
    </row>
    <row r="146" spans="2:65" s="190" customFormat="1" ht="16.5" customHeight="1">
      <c r="B146" s="284"/>
      <c r="C146" s="285" t="s">
        <v>403</v>
      </c>
      <c r="D146" s="285" t="s">
        <v>121</v>
      </c>
      <c r="E146" s="286" t="s">
        <v>384</v>
      </c>
      <c r="F146" s="287" t="s">
        <v>385</v>
      </c>
      <c r="G146" s="288" t="s">
        <v>189</v>
      </c>
      <c r="H146" s="297">
        <v>52.5</v>
      </c>
      <c r="I146" s="290"/>
      <c r="J146" s="291">
        <f>ROUND(I146*H146,2)</f>
        <v>0</v>
      </c>
      <c r="K146" s="287" t="s">
        <v>284</v>
      </c>
      <c r="L146" s="191"/>
      <c r="M146" s="292" t="s">
        <v>5</v>
      </c>
      <c r="N146" s="293" t="s">
        <v>39</v>
      </c>
      <c r="O146" s="192"/>
      <c r="P146" s="294">
        <f>O146*H146</f>
        <v>0</v>
      </c>
      <c r="Q146" s="294">
        <v>0</v>
      </c>
      <c r="R146" s="294">
        <f>Q146*H146</f>
        <v>0</v>
      </c>
      <c r="S146" s="294">
        <v>0</v>
      </c>
      <c r="T146" s="295">
        <f>S146*H146</f>
        <v>0</v>
      </c>
      <c r="AR146" s="178" t="s">
        <v>123</v>
      </c>
      <c r="AT146" s="178" t="s">
        <v>121</v>
      </c>
      <c r="AU146" s="178" t="s">
        <v>78</v>
      </c>
      <c r="AY146" s="178" t="s">
        <v>119</v>
      </c>
      <c r="BE146" s="296">
        <f>IF(N146="základní",J146,0)</f>
        <v>0</v>
      </c>
      <c r="BF146" s="296">
        <f>IF(N146="snížená",J146,0)</f>
        <v>0</v>
      </c>
      <c r="BG146" s="296">
        <f>IF(N146="zákl. přenesená",J146,0)</f>
        <v>0</v>
      </c>
      <c r="BH146" s="296">
        <f>IF(N146="sníž. přenesená",J146,0)</f>
        <v>0</v>
      </c>
      <c r="BI146" s="296">
        <f>IF(N146="nulová",J146,0)</f>
        <v>0</v>
      </c>
      <c r="BJ146" s="178" t="s">
        <v>76</v>
      </c>
      <c r="BK146" s="296">
        <f>ROUND(I146*H146,2)</f>
        <v>0</v>
      </c>
      <c r="BL146" s="178" t="s">
        <v>123</v>
      </c>
      <c r="BM146" s="178" t="s">
        <v>404</v>
      </c>
    </row>
    <row r="147" spans="2:65" s="190" customFormat="1" ht="16.5" customHeight="1">
      <c r="B147" s="284"/>
      <c r="C147" s="308" t="s">
        <v>405</v>
      </c>
      <c r="D147" s="308" t="s">
        <v>327</v>
      </c>
      <c r="E147" s="309" t="s">
        <v>388</v>
      </c>
      <c r="F147" s="310" t="s">
        <v>389</v>
      </c>
      <c r="G147" s="311" t="s">
        <v>318</v>
      </c>
      <c r="H147" s="312">
        <v>152.25</v>
      </c>
      <c r="I147" s="313"/>
      <c r="J147" s="314">
        <f>ROUND(I147*H147,2)</f>
        <v>0</v>
      </c>
      <c r="K147" s="310" t="s">
        <v>284</v>
      </c>
      <c r="L147" s="315"/>
      <c r="M147" s="316" t="s">
        <v>5</v>
      </c>
      <c r="N147" s="317" t="s">
        <v>39</v>
      </c>
      <c r="O147" s="192"/>
      <c r="P147" s="294">
        <f>O147*H147</f>
        <v>0</v>
      </c>
      <c r="Q147" s="294">
        <v>1</v>
      </c>
      <c r="R147" s="294">
        <f>Q147*H147</f>
        <v>152.25</v>
      </c>
      <c r="S147" s="294">
        <v>0</v>
      </c>
      <c r="T147" s="295">
        <f>S147*H147</f>
        <v>0</v>
      </c>
      <c r="AR147" s="178" t="s">
        <v>321</v>
      </c>
      <c r="AT147" s="178" t="s">
        <v>327</v>
      </c>
      <c r="AU147" s="178" t="s">
        <v>78</v>
      </c>
      <c r="AY147" s="178" t="s">
        <v>119</v>
      </c>
      <c r="BE147" s="296">
        <f>IF(N147="základní",J147,0)</f>
        <v>0</v>
      </c>
      <c r="BF147" s="296">
        <f>IF(N147="snížená",J147,0)</f>
        <v>0</v>
      </c>
      <c r="BG147" s="296">
        <f>IF(N147="zákl. přenesená",J147,0)</f>
        <v>0</v>
      </c>
      <c r="BH147" s="296">
        <f>IF(N147="sníž. přenesená",J147,0)</f>
        <v>0</v>
      </c>
      <c r="BI147" s="296">
        <f>IF(N147="nulová",J147,0)</f>
        <v>0</v>
      </c>
      <c r="BJ147" s="178" t="s">
        <v>76</v>
      </c>
      <c r="BK147" s="296">
        <f>ROUND(I147*H147,2)</f>
        <v>0</v>
      </c>
      <c r="BL147" s="178" t="s">
        <v>123</v>
      </c>
      <c r="BM147" s="178" t="s">
        <v>406</v>
      </c>
    </row>
    <row r="148" spans="2:65" s="299" customFormat="1">
      <c r="B148" s="298"/>
      <c r="D148" s="300" t="s">
        <v>309</v>
      </c>
      <c r="E148" s="301" t="s">
        <v>5</v>
      </c>
      <c r="F148" s="302">
        <f>52.5*2.9</f>
        <v>152.25</v>
      </c>
      <c r="H148" s="303">
        <v>152.25</v>
      </c>
      <c r="I148" s="304"/>
      <c r="L148" s="298"/>
      <c r="M148" s="305"/>
      <c r="N148" s="306"/>
      <c r="O148" s="306"/>
      <c r="P148" s="306"/>
      <c r="Q148" s="306"/>
      <c r="R148" s="306"/>
      <c r="S148" s="306"/>
      <c r="T148" s="307"/>
      <c r="AT148" s="301" t="s">
        <v>309</v>
      </c>
      <c r="AU148" s="301" t="s">
        <v>78</v>
      </c>
      <c r="AV148" s="299" t="s">
        <v>78</v>
      </c>
      <c r="AW148" s="299" t="s">
        <v>32</v>
      </c>
      <c r="AX148" s="299" t="s">
        <v>76</v>
      </c>
      <c r="AY148" s="301" t="s">
        <v>119</v>
      </c>
    </row>
    <row r="149" spans="2:65" s="271" customFormat="1" ht="29.85" customHeight="1">
      <c r="B149" s="270"/>
      <c r="D149" s="272" t="s">
        <v>67</v>
      </c>
      <c r="E149" s="282" t="s">
        <v>179</v>
      </c>
      <c r="F149" s="282" t="s">
        <v>407</v>
      </c>
      <c r="I149" s="274"/>
      <c r="J149" s="283">
        <f>BK149</f>
        <v>0</v>
      </c>
      <c r="L149" s="270"/>
      <c r="M149" s="276"/>
      <c r="N149" s="277"/>
      <c r="O149" s="277"/>
      <c r="P149" s="278">
        <f>SUM(P150:P162)</f>
        <v>0</v>
      </c>
      <c r="Q149" s="277"/>
      <c r="R149" s="278">
        <f>SUM(R150:R162)</f>
        <v>13.608000000000001</v>
      </c>
      <c r="S149" s="277"/>
      <c r="T149" s="279">
        <f>SUM(T150:T162)</f>
        <v>0</v>
      </c>
      <c r="AR149" s="272" t="s">
        <v>76</v>
      </c>
      <c r="AT149" s="280" t="s">
        <v>67</v>
      </c>
      <c r="AU149" s="280" t="s">
        <v>76</v>
      </c>
      <c r="AY149" s="272" t="s">
        <v>119</v>
      </c>
      <c r="BK149" s="281">
        <f>SUM(BK150:BK162)</f>
        <v>0</v>
      </c>
    </row>
    <row r="150" spans="2:65" s="190" customFormat="1" ht="25.5" customHeight="1">
      <c r="B150" s="284"/>
      <c r="C150" s="285" t="s">
        <v>408</v>
      </c>
      <c r="D150" s="285" t="s">
        <v>121</v>
      </c>
      <c r="E150" s="286" t="s">
        <v>409</v>
      </c>
      <c r="F150" s="287" t="s">
        <v>410</v>
      </c>
      <c r="G150" s="288" t="s">
        <v>172</v>
      </c>
      <c r="H150" s="297">
        <v>81</v>
      </c>
      <c r="I150" s="290"/>
      <c r="J150" s="291">
        <f>ROUND(I150*H150,2)</f>
        <v>0</v>
      </c>
      <c r="K150" s="287" t="s">
        <v>284</v>
      </c>
      <c r="L150" s="191"/>
      <c r="M150" s="292" t="s">
        <v>5</v>
      </c>
      <c r="N150" s="293" t="s">
        <v>39</v>
      </c>
      <c r="O150" s="192"/>
      <c r="P150" s="294">
        <f>O150*H150</f>
        <v>0</v>
      </c>
      <c r="Q150" s="294">
        <v>0.10100000000000001</v>
      </c>
      <c r="R150" s="294">
        <f>Q150*H150</f>
        <v>8.1810000000000009</v>
      </c>
      <c r="S150" s="294">
        <v>0</v>
      </c>
      <c r="T150" s="295">
        <f>S150*H150</f>
        <v>0</v>
      </c>
      <c r="AR150" s="178" t="s">
        <v>123</v>
      </c>
      <c r="AT150" s="178" t="s">
        <v>121</v>
      </c>
      <c r="AU150" s="178" t="s">
        <v>78</v>
      </c>
      <c r="AY150" s="178" t="s">
        <v>119</v>
      </c>
      <c r="BE150" s="296">
        <f>IF(N150="základní",J150,0)</f>
        <v>0</v>
      </c>
      <c r="BF150" s="296">
        <f>IF(N150="snížená",J150,0)</f>
        <v>0</v>
      </c>
      <c r="BG150" s="296">
        <f>IF(N150="zákl. přenesená",J150,0)</f>
        <v>0</v>
      </c>
      <c r="BH150" s="296">
        <f>IF(N150="sníž. přenesená",J150,0)</f>
        <v>0</v>
      </c>
      <c r="BI150" s="296">
        <f>IF(N150="nulová",J150,0)</f>
        <v>0</v>
      </c>
      <c r="BJ150" s="178" t="s">
        <v>76</v>
      </c>
      <c r="BK150" s="296">
        <f>ROUND(I150*H150,2)</f>
        <v>0</v>
      </c>
      <c r="BL150" s="178" t="s">
        <v>123</v>
      </c>
      <c r="BM150" s="178" t="s">
        <v>411</v>
      </c>
    </row>
    <row r="151" spans="2:65" s="190" customFormat="1" ht="16.5" customHeight="1">
      <c r="B151" s="284"/>
      <c r="C151" s="308" t="s">
        <v>192</v>
      </c>
      <c r="D151" s="308" t="s">
        <v>327</v>
      </c>
      <c r="E151" s="309" t="s">
        <v>412</v>
      </c>
      <c r="F151" s="310" t="s">
        <v>413</v>
      </c>
      <c r="G151" s="311" t="s">
        <v>172</v>
      </c>
      <c r="H151" s="312">
        <v>81</v>
      </c>
      <c r="I151" s="313"/>
      <c r="J151" s="314">
        <f>ROUND(I151*H151,2)</f>
        <v>0</v>
      </c>
      <c r="K151" s="310" t="s">
        <v>284</v>
      </c>
      <c r="L151" s="315"/>
      <c r="M151" s="316" t="s">
        <v>5</v>
      </c>
      <c r="N151" s="317" t="s">
        <v>39</v>
      </c>
      <c r="O151" s="192"/>
      <c r="P151" s="294">
        <f>O151*H151</f>
        <v>0</v>
      </c>
      <c r="Q151" s="294">
        <v>6.7000000000000004E-2</v>
      </c>
      <c r="R151" s="294">
        <f>Q151*H151</f>
        <v>5.4270000000000005</v>
      </c>
      <c r="S151" s="294">
        <v>0</v>
      </c>
      <c r="T151" s="295">
        <f>S151*H151</f>
        <v>0</v>
      </c>
      <c r="AR151" s="178" t="s">
        <v>321</v>
      </c>
      <c r="AT151" s="178" t="s">
        <v>327</v>
      </c>
      <c r="AU151" s="178" t="s">
        <v>78</v>
      </c>
      <c r="AY151" s="178" t="s">
        <v>119</v>
      </c>
      <c r="BE151" s="296">
        <f>IF(N151="základní",J151,0)</f>
        <v>0</v>
      </c>
      <c r="BF151" s="296">
        <f>IF(N151="snížená",J151,0)</f>
        <v>0</v>
      </c>
      <c r="BG151" s="296">
        <f>IF(N151="zákl. přenesená",J151,0)</f>
        <v>0</v>
      </c>
      <c r="BH151" s="296">
        <f>IF(N151="sníž. přenesená",J151,0)</f>
        <v>0</v>
      </c>
      <c r="BI151" s="296">
        <f>IF(N151="nulová",J151,0)</f>
        <v>0</v>
      </c>
      <c r="BJ151" s="178" t="s">
        <v>76</v>
      </c>
      <c r="BK151" s="296">
        <f>ROUND(I151*H151,2)</f>
        <v>0</v>
      </c>
      <c r="BL151" s="178" t="s">
        <v>123</v>
      </c>
      <c r="BM151" s="178" t="s">
        <v>414</v>
      </c>
    </row>
    <row r="152" spans="2:65" s="190" customFormat="1" ht="16.5" customHeight="1">
      <c r="B152" s="284"/>
      <c r="C152" s="285" t="s">
        <v>197</v>
      </c>
      <c r="D152" s="285" t="s">
        <v>121</v>
      </c>
      <c r="E152" s="286" t="s">
        <v>415</v>
      </c>
      <c r="F152" s="287" t="s">
        <v>416</v>
      </c>
      <c r="G152" s="288" t="s">
        <v>172</v>
      </c>
      <c r="H152" s="297">
        <v>81</v>
      </c>
      <c r="I152" s="290"/>
      <c r="J152" s="291">
        <f>ROUND(I152*H152,2)</f>
        <v>0</v>
      </c>
      <c r="K152" s="287" t="s">
        <v>284</v>
      </c>
      <c r="L152" s="191"/>
      <c r="M152" s="292" t="s">
        <v>5</v>
      </c>
      <c r="N152" s="293" t="s">
        <v>39</v>
      </c>
      <c r="O152" s="192"/>
      <c r="P152" s="294">
        <f>O152*H152</f>
        <v>0</v>
      </c>
      <c r="Q152" s="294">
        <v>0</v>
      </c>
      <c r="R152" s="294">
        <f>Q152*H152</f>
        <v>0</v>
      </c>
      <c r="S152" s="294">
        <v>0</v>
      </c>
      <c r="T152" s="295">
        <f>S152*H152</f>
        <v>0</v>
      </c>
      <c r="AR152" s="178" t="s">
        <v>123</v>
      </c>
      <c r="AT152" s="178" t="s">
        <v>121</v>
      </c>
      <c r="AU152" s="178" t="s">
        <v>78</v>
      </c>
      <c r="AY152" s="178" t="s">
        <v>119</v>
      </c>
      <c r="BE152" s="296">
        <f>IF(N152="základní",J152,0)</f>
        <v>0</v>
      </c>
      <c r="BF152" s="296">
        <f>IF(N152="snížená",J152,0)</f>
        <v>0</v>
      </c>
      <c r="BG152" s="296">
        <f>IF(N152="zákl. přenesená",J152,0)</f>
        <v>0</v>
      </c>
      <c r="BH152" s="296">
        <f>IF(N152="sníž. přenesená",J152,0)</f>
        <v>0</v>
      </c>
      <c r="BI152" s="296">
        <f>IF(N152="nulová",J152,0)</f>
        <v>0</v>
      </c>
      <c r="BJ152" s="178" t="s">
        <v>76</v>
      </c>
      <c r="BK152" s="296">
        <f>ROUND(I152*H152,2)</f>
        <v>0</v>
      </c>
      <c r="BL152" s="178" t="s">
        <v>123</v>
      </c>
      <c r="BM152" s="178" t="s">
        <v>417</v>
      </c>
    </row>
    <row r="153" spans="2:65" s="190" customFormat="1" ht="16.5" customHeight="1">
      <c r="B153" s="284"/>
      <c r="C153" s="285" t="s">
        <v>201</v>
      </c>
      <c r="D153" s="285" t="s">
        <v>121</v>
      </c>
      <c r="E153" s="286" t="s">
        <v>418</v>
      </c>
      <c r="F153" s="287" t="s">
        <v>419</v>
      </c>
      <c r="G153" s="288" t="s">
        <v>172</v>
      </c>
      <c r="H153" s="297">
        <v>81</v>
      </c>
      <c r="I153" s="290"/>
      <c r="J153" s="291">
        <f>ROUND(I153*H153,2)</f>
        <v>0</v>
      </c>
      <c r="K153" s="287" t="s">
        <v>284</v>
      </c>
      <c r="L153" s="191"/>
      <c r="M153" s="292" t="s">
        <v>5</v>
      </c>
      <c r="N153" s="293" t="s">
        <v>39</v>
      </c>
      <c r="O153" s="192"/>
      <c r="P153" s="294">
        <f>O153*H153</f>
        <v>0</v>
      </c>
      <c r="Q153" s="294">
        <v>0</v>
      </c>
      <c r="R153" s="294">
        <f>Q153*H153</f>
        <v>0</v>
      </c>
      <c r="S153" s="294">
        <v>0</v>
      </c>
      <c r="T153" s="295">
        <f>S153*H153</f>
        <v>0</v>
      </c>
      <c r="AR153" s="178" t="s">
        <v>123</v>
      </c>
      <c r="AT153" s="178" t="s">
        <v>121</v>
      </c>
      <c r="AU153" s="178" t="s">
        <v>78</v>
      </c>
      <c r="AY153" s="178" t="s">
        <v>119</v>
      </c>
      <c r="BE153" s="296">
        <f>IF(N153="základní",J153,0)</f>
        <v>0</v>
      </c>
      <c r="BF153" s="296">
        <f>IF(N153="snížená",J153,0)</f>
        <v>0</v>
      </c>
      <c r="BG153" s="296">
        <f>IF(N153="zákl. přenesená",J153,0)</f>
        <v>0</v>
      </c>
      <c r="BH153" s="296">
        <f>IF(N153="sníž. přenesená",J153,0)</f>
        <v>0</v>
      </c>
      <c r="BI153" s="296">
        <f>IF(N153="nulová",J153,0)</f>
        <v>0</v>
      </c>
      <c r="BJ153" s="178" t="s">
        <v>76</v>
      </c>
      <c r="BK153" s="296">
        <f>ROUND(I153*H153,2)</f>
        <v>0</v>
      </c>
      <c r="BL153" s="178" t="s">
        <v>123</v>
      </c>
      <c r="BM153" s="178" t="s">
        <v>420</v>
      </c>
    </row>
    <row r="154" spans="2:65" s="190" customFormat="1" ht="16.5" customHeight="1">
      <c r="B154" s="284"/>
      <c r="C154" s="285" t="s">
        <v>421</v>
      </c>
      <c r="D154" s="285" t="s">
        <v>121</v>
      </c>
      <c r="E154" s="286" t="s">
        <v>369</v>
      </c>
      <c r="F154" s="287" t="s">
        <v>370</v>
      </c>
      <c r="G154" s="288" t="s">
        <v>189</v>
      </c>
      <c r="H154" s="297">
        <v>31.184999999999999</v>
      </c>
      <c r="I154" s="290"/>
      <c r="J154" s="291">
        <f>ROUND(I154*H154,2)</f>
        <v>0</v>
      </c>
      <c r="K154" s="287" t="s">
        <v>284</v>
      </c>
      <c r="L154" s="191"/>
      <c r="M154" s="292" t="s">
        <v>5</v>
      </c>
      <c r="N154" s="293" t="s">
        <v>39</v>
      </c>
      <c r="O154" s="192"/>
      <c r="P154" s="294">
        <f>O154*H154</f>
        <v>0</v>
      </c>
      <c r="Q154" s="294">
        <v>0</v>
      </c>
      <c r="R154" s="294">
        <f>Q154*H154</f>
        <v>0</v>
      </c>
      <c r="S154" s="294">
        <v>0</v>
      </c>
      <c r="T154" s="295">
        <f>S154*H154</f>
        <v>0</v>
      </c>
      <c r="AR154" s="178" t="s">
        <v>123</v>
      </c>
      <c r="AT154" s="178" t="s">
        <v>121</v>
      </c>
      <c r="AU154" s="178" t="s">
        <v>78</v>
      </c>
      <c r="AY154" s="178" t="s">
        <v>119</v>
      </c>
      <c r="BE154" s="296">
        <f>IF(N154="základní",J154,0)</f>
        <v>0</v>
      </c>
      <c r="BF154" s="296">
        <f>IF(N154="snížená",J154,0)</f>
        <v>0</v>
      </c>
      <c r="BG154" s="296">
        <f>IF(N154="zákl. přenesená",J154,0)</f>
        <v>0</v>
      </c>
      <c r="BH154" s="296">
        <f>IF(N154="sníž. přenesená",J154,0)</f>
        <v>0</v>
      </c>
      <c r="BI154" s="296">
        <f>IF(N154="nulová",J154,0)</f>
        <v>0</v>
      </c>
      <c r="BJ154" s="178" t="s">
        <v>76</v>
      </c>
      <c r="BK154" s="296">
        <f>ROUND(I154*H154,2)</f>
        <v>0</v>
      </c>
      <c r="BL154" s="178" t="s">
        <v>123</v>
      </c>
      <c r="BM154" s="178" t="s">
        <v>422</v>
      </c>
    </row>
    <row r="155" spans="2:65" s="299" customFormat="1">
      <c r="B155" s="298"/>
      <c r="D155" s="300" t="s">
        <v>309</v>
      </c>
      <c r="E155" s="301" t="s">
        <v>5</v>
      </c>
      <c r="F155" s="302" t="s">
        <v>423</v>
      </c>
      <c r="H155" s="303">
        <v>31.184999999999999</v>
      </c>
      <c r="I155" s="304"/>
      <c r="L155" s="298"/>
      <c r="M155" s="305"/>
      <c r="N155" s="306"/>
      <c r="O155" s="306"/>
      <c r="P155" s="306"/>
      <c r="Q155" s="306"/>
      <c r="R155" s="306"/>
      <c r="S155" s="306"/>
      <c r="T155" s="307"/>
      <c r="AT155" s="301" t="s">
        <v>309</v>
      </c>
      <c r="AU155" s="301" t="s">
        <v>78</v>
      </c>
      <c r="AV155" s="299" t="s">
        <v>78</v>
      </c>
      <c r="AW155" s="299" t="s">
        <v>32</v>
      </c>
      <c r="AX155" s="299" t="s">
        <v>76</v>
      </c>
      <c r="AY155" s="301" t="s">
        <v>119</v>
      </c>
    </row>
    <row r="156" spans="2:65" s="190" customFormat="1" ht="16.5" customHeight="1">
      <c r="B156" s="284"/>
      <c r="C156" s="285" t="s">
        <v>424</v>
      </c>
      <c r="D156" s="285" t="s">
        <v>121</v>
      </c>
      <c r="E156" s="286" t="s">
        <v>373</v>
      </c>
      <c r="F156" s="287" t="s">
        <v>374</v>
      </c>
      <c r="G156" s="288" t="s">
        <v>189</v>
      </c>
      <c r="H156" s="297">
        <v>15.593</v>
      </c>
      <c r="I156" s="290"/>
      <c r="J156" s="291">
        <f>ROUND(I156*H156,2)</f>
        <v>0</v>
      </c>
      <c r="K156" s="287" t="s">
        <v>284</v>
      </c>
      <c r="L156" s="191"/>
      <c r="M156" s="292" t="s">
        <v>5</v>
      </c>
      <c r="N156" s="293" t="s">
        <v>39</v>
      </c>
      <c r="O156" s="192"/>
      <c r="P156" s="294">
        <f>O156*H156</f>
        <v>0</v>
      </c>
      <c r="Q156" s="294">
        <v>0</v>
      </c>
      <c r="R156" s="294">
        <f>Q156*H156</f>
        <v>0</v>
      </c>
      <c r="S156" s="294">
        <v>0</v>
      </c>
      <c r="T156" s="295">
        <f>S156*H156</f>
        <v>0</v>
      </c>
      <c r="AR156" s="178" t="s">
        <v>123</v>
      </c>
      <c r="AT156" s="178" t="s">
        <v>121</v>
      </c>
      <c r="AU156" s="178" t="s">
        <v>78</v>
      </c>
      <c r="AY156" s="178" t="s">
        <v>119</v>
      </c>
      <c r="BE156" s="296">
        <f>IF(N156="základní",J156,0)</f>
        <v>0</v>
      </c>
      <c r="BF156" s="296">
        <f>IF(N156="snížená",J156,0)</f>
        <v>0</v>
      </c>
      <c r="BG156" s="296">
        <f>IF(N156="zákl. přenesená",J156,0)</f>
        <v>0</v>
      </c>
      <c r="BH156" s="296">
        <f>IF(N156="sníž. přenesená",J156,0)</f>
        <v>0</v>
      </c>
      <c r="BI156" s="296">
        <f>IF(N156="nulová",J156,0)</f>
        <v>0</v>
      </c>
      <c r="BJ156" s="178" t="s">
        <v>76</v>
      </c>
      <c r="BK156" s="296">
        <f>ROUND(I156*H156,2)</f>
        <v>0</v>
      </c>
      <c r="BL156" s="178" t="s">
        <v>123</v>
      </c>
      <c r="BM156" s="178" t="s">
        <v>425</v>
      </c>
    </row>
    <row r="157" spans="2:65" s="299" customFormat="1">
      <c r="B157" s="298"/>
      <c r="D157" s="300" t="s">
        <v>309</v>
      </c>
      <c r="E157" s="301" t="s">
        <v>5</v>
      </c>
      <c r="F157" s="302" t="s">
        <v>426</v>
      </c>
      <c r="H157" s="303">
        <v>15.593</v>
      </c>
      <c r="I157" s="304"/>
      <c r="L157" s="298"/>
      <c r="M157" s="305"/>
      <c r="N157" s="306"/>
      <c r="O157" s="306"/>
      <c r="P157" s="306"/>
      <c r="Q157" s="306"/>
      <c r="R157" s="306"/>
      <c r="S157" s="306"/>
      <c r="T157" s="307"/>
      <c r="AT157" s="301" t="s">
        <v>309</v>
      </c>
      <c r="AU157" s="301" t="s">
        <v>78</v>
      </c>
      <c r="AV157" s="299" t="s">
        <v>78</v>
      </c>
      <c r="AW157" s="299" t="s">
        <v>32</v>
      </c>
      <c r="AX157" s="299" t="s">
        <v>76</v>
      </c>
      <c r="AY157" s="301" t="s">
        <v>119</v>
      </c>
    </row>
    <row r="158" spans="2:65" s="190" customFormat="1" ht="16.5" customHeight="1">
      <c r="B158" s="284"/>
      <c r="C158" s="285" t="s">
        <v>427</v>
      </c>
      <c r="D158" s="285" t="s">
        <v>121</v>
      </c>
      <c r="E158" s="286" t="s">
        <v>310</v>
      </c>
      <c r="F158" s="287" t="s">
        <v>311</v>
      </c>
      <c r="G158" s="288" t="s">
        <v>189</v>
      </c>
      <c r="H158" s="297">
        <v>31.184999999999999</v>
      </c>
      <c r="I158" s="290"/>
      <c r="J158" s="291">
        <f>ROUND(I158*H158,2)</f>
        <v>0</v>
      </c>
      <c r="K158" s="287" t="s">
        <v>284</v>
      </c>
      <c r="L158" s="191"/>
      <c r="M158" s="292" t="s">
        <v>5</v>
      </c>
      <c r="N158" s="293" t="s">
        <v>39</v>
      </c>
      <c r="O158" s="192"/>
      <c r="P158" s="294">
        <f>O158*H158</f>
        <v>0</v>
      </c>
      <c r="Q158" s="294">
        <v>0</v>
      </c>
      <c r="R158" s="294">
        <f>Q158*H158</f>
        <v>0</v>
      </c>
      <c r="S158" s="294">
        <v>0</v>
      </c>
      <c r="T158" s="295">
        <f>S158*H158</f>
        <v>0</v>
      </c>
      <c r="AR158" s="178" t="s">
        <v>123</v>
      </c>
      <c r="AT158" s="178" t="s">
        <v>121</v>
      </c>
      <c r="AU158" s="178" t="s">
        <v>78</v>
      </c>
      <c r="AY158" s="178" t="s">
        <v>119</v>
      </c>
      <c r="BE158" s="296">
        <f>IF(N158="základní",J158,0)</f>
        <v>0</v>
      </c>
      <c r="BF158" s="296">
        <f>IF(N158="snížená",J158,0)</f>
        <v>0</v>
      </c>
      <c r="BG158" s="296">
        <f>IF(N158="zákl. přenesená",J158,0)</f>
        <v>0</v>
      </c>
      <c r="BH158" s="296">
        <f>IF(N158="sníž. přenesená",J158,0)</f>
        <v>0</v>
      </c>
      <c r="BI158" s="296">
        <f>IF(N158="nulová",J158,0)</f>
        <v>0</v>
      </c>
      <c r="BJ158" s="178" t="s">
        <v>76</v>
      </c>
      <c r="BK158" s="296">
        <f>ROUND(I158*H158,2)</f>
        <v>0</v>
      </c>
      <c r="BL158" s="178" t="s">
        <v>123</v>
      </c>
      <c r="BM158" s="178" t="s">
        <v>428</v>
      </c>
    </row>
    <row r="159" spans="2:65" s="190" customFormat="1" ht="16.5" customHeight="1">
      <c r="B159" s="284"/>
      <c r="C159" s="285" t="s">
        <v>429</v>
      </c>
      <c r="D159" s="285" t="s">
        <v>121</v>
      </c>
      <c r="E159" s="286" t="s">
        <v>312</v>
      </c>
      <c r="F159" s="287" t="s">
        <v>313</v>
      </c>
      <c r="G159" s="288" t="s">
        <v>189</v>
      </c>
      <c r="H159" s="297">
        <v>31.184999999999999</v>
      </c>
      <c r="I159" s="290"/>
      <c r="J159" s="291">
        <f>ROUND(I159*H159,2)</f>
        <v>0</v>
      </c>
      <c r="K159" s="287" t="s">
        <v>284</v>
      </c>
      <c r="L159" s="191"/>
      <c r="M159" s="292" t="s">
        <v>5</v>
      </c>
      <c r="N159" s="293" t="s">
        <v>39</v>
      </c>
      <c r="O159" s="192"/>
      <c r="P159" s="294">
        <f>O159*H159</f>
        <v>0</v>
      </c>
      <c r="Q159" s="294">
        <v>0</v>
      </c>
      <c r="R159" s="294">
        <f>Q159*H159</f>
        <v>0</v>
      </c>
      <c r="S159" s="294">
        <v>0</v>
      </c>
      <c r="T159" s="295">
        <f>S159*H159</f>
        <v>0</v>
      </c>
      <c r="AR159" s="178" t="s">
        <v>123</v>
      </c>
      <c r="AT159" s="178" t="s">
        <v>121</v>
      </c>
      <c r="AU159" s="178" t="s">
        <v>78</v>
      </c>
      <c r="AY159" s="178" t="s">
        <v>119</v>
      </c>
      <c r="BE159" s="296">
        <f>IF(N159="základní",J159,0)</f>
        <v>0</v>
      </c>
      <c r="BF159" s="296">
        <f>IF(N159="snížená",J159,0)</f>
        <v>0</v>
      </c>
      <c r="BG159" s="296">
        <f>IF(N159="zákl. přenesená",J159,0)</f>
        <v>0</v>
      </c>
      <c r="BH159" s="296">
        <f>IF(N159="sníž. přenesená",J159,0)</f>
        <v>0</v>
      </c>
      <c r="BI159" s="296">
        <f>IF(N159="nulová",J159,0)</f>
        <v>0</v>
      </c>
      <c r="BJ159" s="178" t="s">
        <v>76</v>
      </c>
      <c r="BK159" s="296">
        <f>ROUND(I159*H159,2)</f>
        <v>0</v>
      </c>
      <c r="BL159" s="178" t="s">
        <v>123</v>
      </c>
      <c r="BM159" s="178" t="s">
        <v>430</v>
      </c>
    </row>
    <row r="160" spans="2:65" s="190" customFormat="1" ht="16.5" customHeight="1">
      <c r="B160" s="284"/>
      <c r="C160" s="285" t="s">
        <v>431</v>
      </c>
      <c r="D160" s="285" t="s">
        <v>121</v>
      </c>
      <c r="E160" s="286" t="s">
        <v>314</v>
      </c>
      <c r="F160" s="287" t="s">
        <v>315</v>
      </c>
      <c r="G160" s="288" t="s">
        <v>189</v>
      </c>
      <c r="H160" s="297">
        <v>31.184999999999999</v>
      </c>
      <c r="I160" s="290"/>
      <c r="J160" s="291">
        <f>ROUND(I160*H160,2)</f>
        <v>0</v>
      </c>
      <c r="K160" s="287" t="s">
        <v>284</v>
      </c>
      <c r="L160" s="191"/>
      <c r="M160" s="292" t="s">
        <v>5</v>
      </c>
      <c r="N160" s="293" t="s">
        <v>39</v>
      </c>
      <c r="O160" s="192"/>
      <c r="P160" s="294">
        <f>O160*H160</f>
        <v>0</v>
      </c>
      <c r="Q160" s="294">
        <v>0</v>
      </c>
      <c r="R160" s="294">
        <f>Q160*H160</f>
        <v>0</v>
      </c>
      <c r="S160" s="294">
        <v>0</v>
      </c>
      <c r="T160" s="295">
        <f>S160*H160</f>
        <v>0</v>
      </c>
      <c r="AR160" s="178" t="s">
        <v>123</v>
      </c>
      <c r="AT160" s="178" t="s">
        <v>121</v>
      </c>
      <c r="AU160" s="178" t="s">
        <v>78</v>
      </c>
      <c r="AY160" s="178" t="s">
        <v>119</v>
      </c>
      <c r="BE160" s="296">
        <f>IF(N160="základní",J160,0)</f>
        <v>0</v>
      </c>
      <c r="BF160" s="296">
        <f>IF(N160="snížená",J160,0)</f>
        <v>0</v>
      </c>
      <c r="BG160" s="296">
        <f>IF(N160="zákl. přenesená",J160,0)</f>
        <v>0</v>
      </c>
      <c r="BH160" s="296">
        <f>IF(N160="sníž. přenesená",J160,0)</f>
        <v>0</v>
      </c>
      <c r="BI160" s="296">
        <f>IF(N160="nulová",J160,0)</f>
        <v>0</v>
      </c>
      <c r="BJ160" s="178" t="s">
        <v>76</v>
      </c>
      <c r="BK160" s="296">
        <f>ROUND(I160*H160,2)</f>
        <v>0</v>
      </c>
      <c r="BL160" s="178" t="s">
        <v>123</v>
      </c>
      <c r="BM160" s="178" t="s">
        <v>432</v>
      </c>
    </row>
    <row r="161" spans="2:65" s="190" customFormat="1" ht="16.5" customHeight="1">
      <c r="B161" s="284"/>
      <c r="C161" s="285" t="s">
        <v>433</v>
      </c>
      <c r="D161" s="285" t="s">
        <v>121</v>
      </c>
      <c r="E161" s="286" t="s">
        <v>316</v>
      </c>
      <c r="F161" s="287" t="s">
        <v>317</v>
      </c>
      <c r="G161" s="288" t="s">
        <v>318</v>
      </c>
      <c r="H161" s="297">
        <v>68.606999999999999</v>
      </c>
      <c r="I161" s="290"/>
      <c r="J161" s="291">
        <f>ROUND(I161*H161,2)</f>
        <v>0</v>
      </c>
      <c r="K161" s="287" t="s">
        <v>284</v>
      </c>
      <c r="L161" s="191"/>
      <c r="M161" s="292" t="s">
        <v>5</v>
      </c>
      <c r="N161" s="293" t="s">
        <v>39</v>
      </c>
      <c r="O161" s="192"/>
      <c r="P161" s="294">
        <f>O161*H161</f>
        <v>0</v>
      </c>
      <c r="Q161" s="294">
        <v>0</v>
      </c>
      <c r="R161" s="294">
        <f>Q161*H161</f>
        <v>0</v>
      </c>
      <c r="S161" s="294">
        <v>0</v>
      </c>
      <c r="T161" s="295">
        <f>S161*H161</f>
        <v>0</v>
      </c>
      <c r="AR161" s="178" t="s">
        <v>123</v>
      </c>
      <c r="AT161" s="178" t="s">
        <v>121</v>
      </c>
      <c r="AU161" s="178" t="s">
        <v>78</v>
      </c>
      <c r="AY161" s="178" t="s">
        <v>119</v>
      </c>
      <c r="BE161" s="296">
        <f>IF(N161="základní",J161,0)</f>
        <v>0</v>
      </c>
      <c r="BF161" s="296">
        <f>IF(N161="snížená",J161,0)</f>
        <v>0</v>
      </c>
      <c r="BG161" s="296">
        <f>IF(N161="zákl. přenesená",J161,0)</f>
        <v>0</v>
      </c>
      <c r="BH161" s="296">
        <f>IF(N161="sníž. přenesená",J161,0)</f>
        <v>0</v>
      </c>
      <c r="BI161" s="296">
        <f>IF(N161="nulová",J161,0)</f>
        <v>0</v>
      </c>
      <c r="BJ161" s="178" t="s">
        <v>76</v>
      </c>
      <c r="BK161" s="296">
        <f>ROUND(I161*H161,2)</f>
        <v>0</v>
      </c>
      <c r="BL161" s="178" t="s">
        <v>123</v>
      </c>
      <c r="BM161" s="178" t="s">
        <v>434</v>
      </c>
    </row>
    <row r="162" spans="2:65" s="299" customFormat="1">
      <c r="B162" s="298"/>
      <c r="D162" s="300" t="s">
        <v>309</v>
      </c>
      <c r="E162" s="301" t="s">
        <v>5</v>
      </c>
      <c r="F162" s="302" t="s">
        <v>435</v>
      </c>
      <c r="H162" s="303">
        <v>68.606999999999999</v>
      </c>
      <c r="I162" s="304"/>
      <c r="L162" s="298"/>
      <c r="M162" s="305"/>
      <c r="N162" s="306"/>
      <c r="O162" s="306"/>
      <c r="P162" s="306"/>
      <c r="Q162" s="306"/>
      <c r="R162" s="306"/>
      <c r="S162" s="306"/>
      <c r="T162" s="307"/>
      <c r="AT162" s="301" t="s">
        <v>309</v>
      </c>
      <c r="AU162" s="301" t="s">
        <v>78</v>
      </c>
      <c r="AV162" s="299" t="s">
        <v>78</v>
      </c>
      <c r="AW162" s="299" t="s">
        <v>32</v>
      </c>
      <c r="AX162" s="299" t="s">
        <v>76</v>
      </c>
      <c r="AY162" s="301" t="s">
        <v>119</v>
      </c>
    </row>
    <row r="163" spans="2:65" s="271" customFormat="1" ht="29.85" customHeight="1">
      <c r="B163" s="270"/>
      <c r="D163" s="272" t="s">
        <v>67</v>
      </c>
      <c r="E163" s="282" t="s">
        <v>209</v>
      </c>
      <c r="F163" s="282" t="s">
        <v>210</v>
      </c>
      <c r="I163" s="274"/>
      <c r="J163" s="283">
        <f>BK163</f>
        <v>0</v>
      </c>
      <c r="L163" s="270"/>
      <c r="M163" s="276"/>
      <c r="N163" s="277"/>
      <c r="O163" s="277"/>
      <c r="P163" s="278">
        <f>SUM(P164:P171)</f>
        <v>0</v>
      </c>
      <c r="Q163" s="277"/>
      <c r="R163" s="278">
        <f>SUM(R164:R171)</f>
        <v>0</v>
      </c>
      <c r="S163" s="277"/>
      <c r="T163" s="279">
        <f>SUM(T164:T171)</f>
        <v>0</v>
      </c>
      <c r="AR163" s="272" t="s">
        <v>76</v>
      </c>
      <c r="AT163" s="280" t="s">
        <v>67</v>
      </c>
      <c r="AU163" s="280" t="s">
        <v>76</v>
      </c>
      <c r="AY163" s="272" t="s">
        <v>119</v>
      </c>
      <c r="BK163" s="281">
        <f>SUM(BK164:BK171)</f>
        <v>0</v>
      </c>
    </row>
    <row r="164" spans="2:65" s="190" customFormat="1" ht="16.5" customHeight="1">
      <c r="B164" s="284"/>
      <c r="C164" s="285" t="s">
        <v>439</v>
      </c>
      <c r="D164" s="285" t="s">
        <v>121</v>
      </c>
      <c r="E164" s="286" t="s">
        <v>305</v>
      </c>
      <c r="F164" s="287" t="s">
        <v>306</v>
      </c>
      <c r="G164" s="288" t="s">
        <v>189</v>
      </c>
      <c r="H164" s="297">
        <v>1.1499999999999999</v>
      </c>
      <c r="I164" s="290"/>
      <c r="J164" s="291">
        <f>ROUND(I164*H164,2)</f>
        <v>0</v>
      </c>
      <c r="K164" s="287" t="s">
        <v>284</v>
      </c>
      <c r="L164" s="191"/>
      <c r="M164" s="292" t="s">
        <v>5</v>
      </c>
      <c r="N164" s="293" t="s">
        <v>39</v>
      </c>
      <c r="O164" s="192"/>
      <c r="P164" s="294">
        <f>O164*H164</f>
        <v>0</v>
      </c>
      <c r="Q164" s="294">
        <v>0</v>
      </c>
      <c r="R164" s="294">
        <f>Q164*H164</f>
        <v>0</v>
      </c>
      <c r="S164" s="294">
        <v>0</v>
      </c>
      <c r="T164" s="295">
        <f>S164*H164</f>
        <v>0</v>
      </c>
      <c r="AR164" s="178" t="s">
        <v>123</v>
      </c>
      <c r="AT164" s="178" t="s">
        <v>121</v>
      </c>
      <c r="AU164" s="178" t="s">
        <v>78</v>
      </c>
      <c r="AY164" s="178" t="s">
        <v>119</v>
      </c>
      <c r="BE164" s="296">
        <f>IF(N164="základní",J164,0)</f>
        <v>0</v>
      </c>
      <c r="BF164" s="296">
        <f>IF(N164="snížená",J164,0)</f>
        <v>0</v>
      </c>
      <c r="BG164" s="296">
        <f>IF(N164="zákl. přenesená",J164,0)</f>
        <v>0</v>
      </c>
      <c r="BH164" s="296">
        <f>IF(N164="sníž. přenesená",J164,0)</f>
        <v>0</v>
      </c>
      <c r="BI164" s="296">
        <f>IF(N164="nulová",J164,0)</f>
        <v>0</v>
      </c>
      <c r="BJ164" s="178" t="s">
        <v>76</v>
      </c>
      <c r="BK164" s="296">
        <f>ROUND(I164*H164,2)</f>
        <v>0</v>
      </c>
      <c r="BL164" s="178" t="s">
        <v>123</v>
      </c>
      <c r="BM164" s="178" t="s">
        <v>440</v>
      </c>
    </row>
    <row r="165" spans="2:65" s="190" customFormat="1" ht="25.5" customHeight="1">
      <c r="B165" s="284"/>
      <c r="C165" s="285" t="s">
        <v>441</v>
      </c>
      <c r="D165" s="285" t="s">
        <v>121</v>
      </c>
      <c r="E165" s="286" t="s">
        <v>307</v>
      </c>
      <c r="F165" s="287" t="s">
        <v>308</v>
      </c>
      <c r="G165" s="288" t="s">
        <v>189</v>
      </c>
      <c r="H165" s="297">
        <v>0.57499999999999996</v>
      </c>
      <c r="I165" s="290"/>
      <c r="J165" s="291">
        <f>ROUND(I165*H165,2)</f>
        <v>0</v>
      </c>
      <c r="K165" s="287" t="s">
        <v>284</v>
      </c>
      <c r="L165" s="191"/>
      <c r="M165" s="292" t="s">
        <v>5</v>
      </c>
      <c r="N165" s="293" t="s">
        <v>39</v>
      </c>
      <c r="O165" s="192"/>
      <c r="P165" s="294">
        <f>O165*H165</f>
        <v>0</v>
      </c>
      <c r="Q165" s="294">
        <v>0</v>
      </c>
      <c r="R165" s="294">
        <f>Q165*H165</f>
        <v>0</v>
      </c>
      <c r="S165" s="294">
        <v>0</v>
      </c>
      <c r="T165" s="295">
        <f>S165*H165</f>
        <v>0</v>
      </c>
      <c r="AR165" s="178" t="s">
        <v>123</v>
      </c>
      <c r="AT165" s="178" t="s">
        <v>121</v>
      </c>
      <c r="AU165" s="178" t="s">
        <v>78</v>
      </c>
      <c r="AY165" s="178" t="s">
        <v>119</v>
      </c>
      <c r="BE165" s="296">
        <f>IF(N165="základní",J165,0)</f>
        <v>0</v>
      </c>
      <c r="BF165" s="296">
        <f>IF(N165="snížená",J165,0)</f>
        <v>0</v>
      </c>
      <c r="BG165" s="296">
        <f>IF(N165="zákl. přenesená",J165,0)</f>
        <v>0</v>
      </c>
      <c r="BH165" s="296">
        <f>IF(N165="sníž. přenesená",J165,0)</f>
        <v>0</v>
      </c>
      <c r="BI165" s="296">
        <f>IF(N165="nulová",J165,0)</f>
        <v>0</v>
      </c>
      <c r="BJ165" s="178" t="s">
        <v>76</v>
      </c>
      <c r="BK165" s="296">
        <f>ROUND(I165*H165,2)</f>
        <v>0</v>
      </c>
      <c r="BL165" s="178" t="s">
        <v>123</v>
      </c>
      <c r="BM165" s="178" t="s">
        <v>442</v>
      </c>
    </row>
    <row r="166" spans="2:65" s="299" customFormat="1">
      <c r="B166" s="298"/>
      <c r="D166" s="300" t="s">
        <v>309</v>
      </c>
      <c r="E166" s="301" t="s">
        <v>5</v>
      </c>
      <c r="F166" s="302" t="s">
        <v>443</v>
      </c>
      <c r="H166" s="303">
        <v>0.57499999999999996</v>
      </c>
      <c r="I166" s="304"/>
      <c r="L166" s="298"/>
      <c r="M166" s="305"/>
      <c r="N166" s="306"/>
      <c r="O166" s="306"/>
      <c r="P166" s="306"/>
      <c r="Q166" s="306"/>
      <c r="R166" s="306"/>
      <c r="S166" s="306"/>
      <c r="T166" s="307"/>
      <c r="AT166" s="301" t="s">
        <v>309</v>
      </c>
      <c r="AU166" s="301" t="s">
        <v>78</v>
      </c>
      <c r="AV166" s="299" t="s">
        <v>78</v>
      </c>
      <c r="AW166" s="299" t="s">
        <v>32</v>
      </c>
      <c r="AX166" s="299" t="s">
        <v>76</v>
      </c>
      <c r="AY166" s="301" t="s">
        <v>119</v>
      </c>
    </row>
    <row r="167" spans="2:65" s="190" customFormat="1" ht="16.5" customHeight="1">
      <c r="B167" s="284"/>
      <c r="C167" s="285" t="s">
        <v>444</v>
      </c>
      <c r="D167" s="285" t="s">
        <v>121</v>
      </c>
      <c r="E167" s="286" t="s">
        <v>310</v>
      </c>
      <c r="F167" s="287" t="s">
        <v>311</v>
      </c>
      <c r="G167" s="288" t="s">
        <v>189</v>
      </c>
      <c r="H167" s="297">
        <v>1.1499999999999999</v>
      </c>
      <c r="I167" s="290"/>
      <c r="J167" s="291">
        <f>ROUND(I167*H167,2)</f>
        <v>0</v>
      </c>
      <c r="K167" s="287" t="s">
        <v>284</v>
      </c>
      <c r="L167" s="191"/>
      <c r="M167" s="292" t="s">
        <v>5</v>
      </c>
      <c r="N167" s="293" t="s">
        <v>39</v>
      </c>
      <c r="O167" s="192"/>
      <c r="P167" s="294">
        <f>O167*H167</f>
        <v>0</v>
      </c>
      <c r="Q167" s="294">
        <v>0</v>
      </c>
      <c r="R167" s="294">
        <f>Q167*H167</f>
        <v>0</v>
      </c>
      <c r="S167" s="294">
        <v>0</v>
      </c>
      <c r="T167" s="295">
        <f>S167*H167</f>
        <v>0</v>
      </c>
      <c r="AR167" s="178" t="s">
        <v>123</v>
      </c>
      <c r="AT167" s="178" t="s">
        <v>121</v>
      </c>
      <c r="AU167" s="178" t="s">
        <v>78</v>
      </c>
      <c r="AY167" s="178" t="s">
        <v>119</v>
      </c>
      <c r="BE167" s="296">
        <f>IF(N167="základní",J167,0)</f>
        <v>0</v>
      </c>
      <c r="BF167" s="296">
        <f>IF(N167="snížená",J167,0)</f>
        <v>0</v>
      </c>
      <c r="BG167" s="296">
        <f>IF(N167="zákl. přenesená",J167,0)</f>
        <v>0</v>
      </c>
      <c r="BH167" s="296">
        <f>IF(N167="sníž. přenesená",J167,0)</f>
        <v>0</v>
      </c>
      <c r="BI167" s="296">
        <f>IF(N167="nulová",J167,0)</f>
        <v>0</v>
      </c>
      <c r="BJ167" s="178" t="s">
        <v>76</v>
      </c>
      <c r="BK167" s="296">
        <f>ROUND(I167*H167,2)</f>
        <v>0</v>
      </c>
      <c r="BL167" s="178" t="s">
        <v>123</v>
      </c>
      <c r="BM167" s="178" t="s">
        <v>445</v>
      </c>
    </row>
    <row r="168" spans="2:65" s="190" customFormat="1" ht="16.5" customHeight="1">
      <c r="B168" s="284"/>
      <c r="C168" s="285" t="s">
        <v>446</v>
      </c>
      <c r="D168" s="285" t="s">
        <v>121</v>
      </c>
      <c r="E168" s="286" t="s">
        <v>312</v>
      </c>
      <c r="F168" s="287" t="s">
        <v>313</v>
      </c>
      <c r="G168" s="288" t="s">
        <v>189</v>
      </c>
      <c r="H168" s="297">
        <v>1.1499999999999999</v>
      </c>
      <c r="I168" s="290"/>
      <c r="J168" s="291">
        <f>ROUND(I168*H168,2)</f>
        <v>0</v>
      </c>
      <c r="K168" s="287" t="s">
        <v>284</v>
      </c>
      <c r="L168" s="191"/>
      <c r="M168" s="292" t="s">
        <v>5</v>
      </c>
      <c r="N168" s="293" t="s">
        <v>39</v>
      </c>
      <c r="O168" s="192"/>
      <c r="P168" s="294">
        <f>O168*H168</f>
        <v>0</v>
      </c>
      <c r="Q168" s="294">
        <v>0</v>
      </c>
      <c r="R168" s="294">
        <f>Q168*H168</f>
        <v>0</v>
      </c>
      <c r="S168" s="294">
        <v>0</v>
      </c>
      <c r="T168" s="295">
        <f>S168*H168</f>
        <v>0</v>
      </c>
      <c r="AR168" s="178" t="s">
        <v>123</v>
      </c>
      <c r="AT168" s="178" t="s">
        <v>121</v>
      </c>
      <c r="AU168" s="178" t="s">
        <v>78</v>
      </c>
      <c r="AY168" s="178" t="s">
        <v>119</v>
      </c>
      <c r="BE168" s="296">
        <f>IF(N168="základní",J168,0)</f>
        <v>0</v>
      </c>
      <c r="BF168" s="296">
        <f>IF(N168="snížená",J168,0)</f>
        <v>0</v>
      </c>
      <c r="BG168" s="296">
        <f>IF(N168="zákl. přenesená",J168,0)</f>
        <v>0</v>
      </c>
      <c r="BH168" s="296">
        <f>IF(N168="sníž. přenesená",J168,0)</f>
        <v>0</v>
      </c>
      <c r="BI168" s="296">
        <f>IF(N168="nulová",J168,0)</f>
        <v>0</v>
      </c>
      <c r="BJ168" s="178" t="s">
        <v>76</v>
      </c>
      <c r="BK168" s="296">
        <f>ROUND(I168*H168,2)</f>
        <v>0</v>
      </c>
      <c r="BL168" s="178" t="s">
        <v>123</v>
      </c>
      <c r="BM168" s="178" t="s">
        <v>447</v>
      </c>
    </row>
    <row r="169" spans="2:65" s="190" customFormat="1" ht="16.5" customHeight="1">
      <c r="B169" s="284"/>
      <c r="C169" s="285" t="s">
        <v>448</v>
      </c>
      <c r="D169" s="285" t="s">
        <v>121</v>
      </c>
      <c r="E169" s="286" t="s">
        <v>314</v>
      </c>
      <c r="F169" s="287" t="s">
        <v>315</v>
      </c>
      <c r="G169" s="288" t="s">
        <v>189</v>
      </c>
      <c r="H169" s="297">
        <v>1.1499999999999999</v>
      </c>
      <c r="I169" s="290"/>
      <c r="J169" s="291">
        <f>ROUND(I169*H169,2)</f>
        <v>0</v>
      </c>
      <c r="K169" s="287" t="s">
        <v>284</v>
      </c>
      <c r="L169" s="191"/>
      <c r="M169" s="292" t="s">
        <v>5</v>
      </c>
      <c r="N169" s="293" t="s">
        <v>39</v>
      </c>
      <c r="O169" s="192"/>
      <c r="P169" s="294">
        <f>O169*H169</f>
        <v>0</v>
      </c>
      <c r="Q169" s="294">
        <v>0</v>
      </c>
      <c r="R169" s="294">
        <f>Q169*H169</f>
        <v>0</v>
      </c>
      <c r="S169" s="294">
        <v>0</v>
      </c>
      <c r="T169" s="295">
        <f>S169*H169</f>
        <v>0</v>
      </c>
      <c r="AR169" s="178" t="s">
        <v>123</v>
      </c>
      <c r="AT169" s="178" t="s">
        <v>121</v>
      </c>
      <c r="AU169" s="178" t="s">
        <v>78</v>
      </c>
      <c r="AY169" s="178" t="s">
        <v>119</v>
      </c>
      <c r="BE169" s="296">
        <f>IF(N169="základní",J169,0)</f>
        <v>0</v>
      </c>
      <c r="BF169" s="296">
        <f>IF(N169="snížená",J169,0)</f>
        <v>0</v>
      </c>
      <c r="BG169" s="296">
        <f>IF(N169="zákl. přenesená",J169,0)</f>
        <v>0</v>
      </c>
      <c r="BH169" s="296">
        <f>IF(N169="sníž. přenesená",J169,0)</f>
        <v>0</v>
      </c>
      <c r="BI169" s="296">
        <f>IF(N169="nulová",J169,0)</f>
        <v>0</v>
      </c>
      <c r="BJ169" s="178" t="s">
        <v>76</v>
      </c>
      <c r="BK169" s="296">
        <f>ROUND(I169*H169,2)</f>
        <v>0</v>
      </c>
      <c r="BL169" s="178" t="s">
        <v>123</v>
      </c>
      <c r="BM169" s="178" t="s">
        <v>449</v>
      </c>
    </row>
    <row r="170" spans="2:65" s="190" customFormat="1" ht="16.5" customHeight="1">
      <c r="B170" s="284"/>
      <c r="C170" s="285" t="s">
        <v>450</v>
      </c>
      <c r="D170" s="285" t="s">
        <v>121</v>
      </c>
      <c r="E170" s="286" t="s">
        <v>316</v>
      </c>
      <c r="F170" s="287" t="s">
        <v>317</v>
      </c>
      <c r="G170" s="288" t="s">
        <v>318</v>
      </c>
      <c r="H170" s="297">
        <v>2.5299999999999998</v>
      </c>
      <c r="I170" s="290"/>
      <c r="J170" s="291">
        <f>ROUND(I170*H170,2)</f>
        <v>0</v>
      </c>
      <c r="K170" s="287" t="s">
        <v>284</v>
      </c>
      <c r="L170" s="191"/>
      <c r="M170" s="292" t="s">
        <v>5</v>
      </c>
      <c r="N170" s="293" t="s">
        <v>39</v>
      </c>
      <c r="O170" s="192"/>
      <c r="P170" s="294">
        <f>O170*H170</f>
        <v>0</v>
      </c>
      <c r="Q170" s="294">
        <v>0</v>
      </c>
      <c r="R170" s="294">
        <f>Q170*H170</f>
        <v>0</v>
      </c>
      <c r="S170" s="294">
        <v>0</v>
      </c>
      <c r="T170" s="295">
        <f>S170*H170</f>
        <v>0</v>
      </c>
      <c r="AR170" s="178" t="s">
        <v>123</v>
      </c>
      <c r="AT170" s="178" t="s">
        <v>121</v>
      </c>
      <c r="AU170" s="178" t="s">
        <v>78</v>
      </c>
      <c r="AY170" s="178" t="s">
        <v>119</v>
      </c>
      <c r="BE170" s="296">
        <f>IF(N170="základní",J170,0)</f>
        <v>0</v>
      </c>
      <c r="BF170" s="296">
        <f>IF(N170="snížená",J170,0)</f>
        <v>0</v>
      </c>
      <c r="BG170" s="296">
        <f>IF(N170="zákl. přenesená",J170,0)</f>
        <v>0</v>
      </c>
      <c r="BH170" s="296">
        <f>IF(N170="sníž. přenesená",J170,0)</f>
        <v>0</v>
      </c>
      <c r="BI170" s="296">
        <f>IF(N170="nulová",J170,0)</f>
        <v>0</v>
      </c>
      <c r="BJ170" s="178" t="s">
        <v>76</v>
      </c>
      <c r="BK170" s="296">
        <f>ROUND(I170*H170,2)</f>
        <v>0</v>
      </c>
      <c r="BL170" s="178" t="s">
        <v>123</v>
      </c>
      <c r="BM170" s="178" t="s">
        <v>451</v>
      </c>
    </row>
    <row r="171" spans="2:65" s="299" customFormat="1">
      <c r="B171" s="298"/>
      <c r="D171" s="300" t="s">
        <v>309</v>
      </c>
      <c r="E171" s="301" t="s">
        <v>5</v>
      </c>
      <c r="F171" s="302" t="s">
        <v>452</v>
      </c>
      <c r="H171" s="303">
        <v>2.5299999999999998</v>
      </c>
      <c r="I171" s="304"/>
      <c r="L171" s="298"/>
      <c r="M171" s="305"/>
      <c r="N171" s="306"/>
      <c r="O171" s="306"/>
      <c r="P171" s="306"/>
      <c r="Q171" s="306"/>
      <c r="R171" s="306"/>
      <c r="S171" s="306"/>
      <c r="T171" s="307"/>
      <c r="AT171" s="301" t="s">
        <v>309</v>
      </c>
      <c r="AU171" s="301" t="s">
        <v>78</v>
      </c>
      <c r="AV171" s="299" t="s">
        <v>78</v>
      </c>
      <c r="AW171" s="299" t="s">
        <v>32</v>
      </c>
      <c r="AX171" s="299" t="s">
        <v>76</v>
      </c>
      <c r="AY171" s="301" t="s">
        <v>119</v>
      </c>
    </row>
    <row r="172" spans="2:65" s="271" customFormat="1" ht="29.85" customHeight="1">
      <c r="B172" s="270"/>
      <c r="D172" s="272" t="s">
        <v>67</v>
      </c>
      <c r="E172" s="282" t="s">
        <v>214</v>
      </c>
      <c r="F172" s="282" t="s">
        <v>205</v>
      </c>
      <c r="I172" s="274"/>
      <c r="J172" s="283">
        <f>BK172</f>
        <v>0</v>
      </c>
      <c r="L172" s="270"/>
      <c r="M172" s="276"/>
      <c r="N172" s="277"/>
      <c r="O172" s="277"/>
      <c r="P172" s="278">
        <f>SUM(P173:P174)</f>
        <v>0</v>
      </c>
      <c r="Q172" s="277"/>
      <c r="R172" s="278">
        <f>SUM(R173:R174)</f>
        <v>0.32491295999999997</v>
      </c>
      <c r="S172" s="277"/>
      <c r="T172" s="279">
        <f>SUM(T173:T174)</f>
        <v>0</v>
      </c>
      <c r="AR172" s="272" t="s">
        <v>76</v>
      </c>
      <c r="AT172" s="280" t="s">
        <v>67</v>
      </c>
      <c r="AU172" s="280" t="s">
        <v>76</v>
      </c>
      <c r="AY172" s="272" t="s">
        <v>119</v>
      </c>
      <c r="BK172" s="281">
        <f>SUM(BK173:BK174)</f>
        <v>0</v>
      </c>
    </row>
    <row r="173" spans="2:65" s="190" customFormat="1" ht="16.5" customHeight="1">
      <c r="B173" s="284"/>
      <c r="C173" s="285" t="s">
        <v>453</v>
      </c>
      <c r="D173" s="285" t="s">
        <v>121</v>
      </c>
      <c r="E173" s="286" t="s">
        <v>322</v>
      </c>
      <c r="F173" s="287" t="s">
        <v>323</v>
      </c>
      <c r="G173" s="288" t="s">
        <v>189</v>
      </c>
      <c r="H173" s="297">
        <v>0.14399999999999999</v>
      </c>
      <c r="I173" s="290"/>
      <c r="J173" s="291">
        <f>ROUND(I173*H173,2)</f>
        <v>0</v>
      </c>
      <c r="K173" s="287" t="s">
        <v>284</v>
      </c>
      <c r="L173" s="191"/>
      <c r="M173" s="292" t="s">
        <v>5</v>
      </c>
      <c r="N173" s="293" t="s">
        <v>39</v>
      </c>
      <c r="O173" s="192"/>
      <c r="P173" s="294">
        <f>O173*H173</f>
        <v>0</v>
      </c>
      <c r="Q173" s="294">
        <v>2.2563399999999998</v>
      </c>
      <c r="R173" s="294">
        <f>Q173*H173</f>
        <v>0.32491295999999997</v>
      </c>
      <c r="S173" s="294">
        <v>0</v>
      </c>
      <c r="T173" s="295">
        <f>S173*H173</f>
        <v>0</v>
      </c>
      <c r="AR173" s="178" t="s">
        <v>123</v>
      </c>
      <c r="AT173" s="178" t="s">
        <v>121</v>
      </c>
      <c r="AU173" s="178" t="s">
        <v>78</v>
      </c>
      <c r="AY173" s="178" t="s">
        <v>119</v>
      </c>
      <c r="BE173" s="296">
        <f>IF(N173="základní",J173,0)</f>
        <v>0</v>
      </c>
      <c r="BF173" s="296">
        <f>IF(N173="snížená",J173,0)</f>
        <v>0</v>
      </c>
      <c r="BG173" s="296">
        <f>IF(N173="zákl. přenesená",J173,0)</f>
        <v>0</v>
      </c>
      <c r="BH173" s="296">
        <f>IF(N173="sníž. přenesená",J173,0)</f>
        <v>0</v>
      </c>
      <c r="BI173" s="296">
        <f>IF(N173="nulová",J173,0)</f>
        <v>0</v>
      </c>
      <c r="BJ173" s="178" t="s">
        <v>76</v>
      </c>
      <c r="BK173" s="296">
        <f>ROUND(I173*H173,2)</f>
        <v>0</v>
      </c>
      <c r="BL173" s="178" t="s">
        <v>123</v>
      </c>
      <c r="BM173" s="178" t="s">
        <v>454</v>
      </c>
    </row>
    <row r="174" spans="2:65" s="299" customFormat="1">
      <c r="B174" s="298"/>
      <c r="D174" s="300" t="s">
        <v>309</v>
      </c>
      <c r="E174" s="301" t="s">
        <v>5</v>
      </c>
      <c r="F174" s="302" t="s">
        <v>455</v>
      </c>
      <c r="H174" s="303">
        <v>0.14399999999999999</v>
      </c>
      <c r="I174" s="304"/>
      <c r="L174" s="298"/>
      <c r="M174" s="305"/>
      <c r="N174" s="306"/>
      <c r="O174" s="306"/>
      <c r="P174" s="306"/>
      <c r="Q174" s="306"/>
      <c r="R174" s="306"/>
      <c r="S174" s="306"/>
      <c r="T174" s="307"/>
      <c r="AT174" s="301" t="s">
        <v>309</v>
      </c>
      <c r="AU174" s="301" t="s">
        <v>78</v>
      </c>
      <c r="AV174" s="299" t="s">
        <v>78</v>
      </c>
      <c r="AW174" s="299" t="s">
        <v>32</v>
      </c>
      <c r="AX174" s="299" t="s">
        <v>76</v>
      </c>
      <c r="AY174" s="301" t="s">
        <v>119</v>
      </c>
    </row>
    <row r="175" spans="2:65" s="271" customFormat="1" ht="29.85" customHeight="1">
      <c r="B175" s="270"/>
      <c r="D175" s="272" t="s">
        <v>67</v>
      </c>
      <c r="E175" s="282" t="s">
        <v>218</v>
      </c>
      <c r="F175" s="282" t="s">
        <v>219</v>
      </c>
      <c r="I175" s="274"/>
      <c r="J175" s="283">
        <f>BK175</f>
        <v>0</v>
      </c>
      <c r="L175" s="270"/>
      <c r="M175" s="276"/>
      <c r="N175" s="277"/>
      <c r="O175" s="277"/>
      <c r="P175" s="278">
        <f>SUM(P176:P178)</f>
        <v>0</v>
      </c>
      <c r="Q175" s="277"/>
      <c r="R175" s="278">
        <f>SUM(R176:R178)</f>
        <v>0.14566400000000002</v>
      </c>
      <c r="S175" s="277"/>
      <c r="T175" s="279">
        <f>SUM(T176:T178)</f>
        <v>0</v>
      </c>
      <c r="AR175" s="272" t="s">
        <v>76</v>
      </c>
      <c r="AT175" s="280" t="s">
        <v>67</v>
      </c>
      <c r="AU175" s="280" t="s">
        <v>76</v>
      </c>
      <c r="AY175" s="272" t="s">
        <v>119</v>
      </c>
      <c r="BK175" s="281">
        <f>SUM(BK176:BK178)</f>
        <v>0</v>
      </c>
    </row>
    <row r="176" spans="2:65" s="190" customFormat="1" ht="16.5" customHeight="1">
      <c r="B176" s="284"/>
      <c r="C176" s="285" t="s">
        <v>456</v>
      </c>
      <c r="D176" s="285" t="s">
        <v>121</v>
      </c>
      <c r="E176" s="286" t="s">
        <v>324</v>
      </c>
      <c r="F176" s="287" t="s">
        <v>325</v>
      </c>
      <c r="G176" s="288" t="s">
        <v>326</v>
      </c>
      <c r="H176" s="297">
        <v>8</v>
      </c>
      <c r="I176" s="290"/>
      <c r="J176" s="291">
        <f>ROUND(I176*H176,2)</f>
        <v>0</v>
      </c>
      <c r="K176" s="287" t="s">
        <v>284</v>
      </c>
      <c r="L176" s="191"/>
      <c r="M176" s="292" t="s">
        <v>5</v>
      </c>
      <c r="N176" s="293" t="s">
        <v>39</v>
      </c>
      <c r="O176" s="192"/>
      <c r="P176" s="294">
        <f>O176*H176</f>
        <v>0</v>
      </c>
      <c r="Q176" s="294">
        <v>4.6800000000000001E-3</v>
      </c>
      <c r="R176" s="294">
        <f>Q176*H176</f>
        <v>3.7440000000000001E-2</v>
      </c>
      <c r="S176" s="294">
        <v>0</v>
      </c>
      <c r="T176" s="295">
        <f>S176*H176</f>
        <v>0</v>
      </c>
      <c r="AR176" s="178" t="s">
        <v>123</v>
      </c>
      <c r="AT176" s="178" t="s">
        <v>121</v>
      </c>
      <c r="AU176" s="178" t="s">
        <v>78</v>
      </c>
      <c r="AY176" s="178" t="s">
        <v>119</v>
      </c>
      <c r="BE176" s="296">
        <f>IF(N176="základní",J176,0)</f>
        <v>0</v>
      </c>
      <c r="BF176" s="296">
        <f>IF(N176="snížená",J176,0)</f>
        <v>0</v>
      </c>
      <c r="BG176" s="296">
        <f>IF(N176="zákl. přenesená",J176,0)</f>
        <v>0</v>
      </c>
      <c r="BH176" s="296">
        <f>IF(N176="sníž. přenesená",J176,0)</f>
        <v>0</v>
      </c>
      <c r="BI176" s="296">
        <f>IF(N176="nulová",J176,0)</f>
        <v>0</v>
      </c>
      <c r="BJ176" s="178" t="s">
        <v>76</v>
      </c>
      <c r="BK176" s="296">
        <f>ROUND(I176*H176,2)</f>
        <v>0</v>
      </c>
      <c r="BL176" s="178" t="s">
        <v>123</v>
      </c>
      <c r="BM176" s="178" t="s">
        <v>457</v>
      </c>
    </row>
    <row r="177" spans="2:65" s="190" customFormat="1" ht="16.5" customHeight="1">
      <c r="B177" s="284"/>
      <c r="C177" s="308" t="s">
        <v>458</v>
      </c>
      <c r="D177" s="308" t="s">
        <v>327</v>
      </c>
      <c r="E177" s="309" t="s">
        <v>333</v>
      </c>
      <c r="F177" s="310" t="s">
        <v>334</v>
      </c>
      <c r="G177" s="311" t="s">
        <v>335</v>
      </c>
      <c r="H177" s="312">
        <v>28.48</v>
      </c>
      <c r="I177" s="313"/>
      <c r="J177" s="314">
        <f>ROUND(I177*H177,2)</f>
        <v>0</v>
      </c>
      <c r="K177" s="310" t="s">
        <v>284</v>
      </c>
      <c r="L177" s="315"/>
      <c r="M177" s="316" t="s">
        <v>5</v>
      </c>
      <c r="N177" s="317" t="s">
        <v>39</v>
      </c>
      <c r="O177" s="192"/>
      <c r="P177" s="294">
        <f>O177*H177</f>
        <v>0</v>
      </c>
      <c r="Q177" s="294">
        <v>3.8E-3</v>
      </c>
      <c r="R177" s="294">
        <f>Q177*H177</f>
        <v>0.108224</v>
      </c>
      <c r="S177" s="294">
        <v>0</v>
      </c>
      <c r="T177" s="295">
        <f>S177*H177</f>
        <v>0</v>
      </c>
      <c r="AR177" s="178" t="s">
        <v>321</v>
      </c>
      <c r="AT177" s="178" t="s">
        <v>327</v>
      </c>
      <c r="AU177" s="178" t="s">
        <v>78</v>
      </c>
      <c r="AY177" s="178" t="s">
        <v>119</v>
      </c>
      <c r="BE177" s="296">
        <f>IF(N177="základní",J177,0)</f>
        <v>0</v>
      </c>
      <c r="BF177" s="296">
        <f>IF(N177="snížená",J177,0)</f>
        <v>0</v>
      </c>
      <c r="BG177" s="296">
        <f>IF(N177="zákl. přenesená",J177,0)</f>
        <v>0</v>
      </c>
      <c r="BH177" s="296">
        <f>IF(N177="sníž. přenesená",J177,0)</f>
        <v>0</v>
      </c>
      <c r="BI177" s="296">
        <f>IF(N177="nulová",J177,0)</f>
        <v>0</v>
      </c>
      <c r="BJ177" s="178" t="s">
        <v>76</v>
      </c>
      <c r="BK177" s="296">
        <f>ROUND(I177*H177,2)</f>
        <v>0</v>
      </c>
      <c r="BL177" s="178" t="s">
        <v>123</v>
      </c>
      <c r="BM177" s="178" t="s">
        <v>459</v>
      </c>
    </row>
    <row r="178" spans="2:65" s="299" customFormat="1">
      <c r="B178" s="298"/>
      <c r="D178" s="300" t="s">
        <v>309</v>
      </c>
      <c r="E178" s="301" t="s">
        <v>5</v>
      </c>
      <c r="F178" s="302" t="s">
        <v>460</v>
      </c>
      <c r="H178" s="303">
        <v>28.48</v>
      </c>
      <c r="I178" s="304"/>
      <c r="L178" s="298"/>
      <c r="M178" s="305"/>
      <c r="N178" s="306"/>
      <c r="O178" s="306"/>
      <c r="P178" s="306"/>
      <c r="Q178" s="306"/>
      <c r="R178" s="306"/>
      <c r="S178" s="306"/>
      <c r="T178" s="307"/>
      <c r="AT178" s="301" t="s">
        <v>309</v>
      </c>
      <c r="AU178" s="301" t="s">
        <v>78</v>
      </c>
      <c r="AV178" s="299" t="s">
        <v>78</v>
      </c>
      <c r="AW178" s="299" t="s">
        <v>32</v>
      </c>
      <c r="AX178" s="299" t="s">
        <v>76</v>
      </c>
      <c r="AY178" s="301" t="s">
        <v>119</v>
      </c>
    </row>
    <row r="179" spans="2:65" s="271" customFormat="1" ht="29.85" customHeight="1">
      <c r="B179" s="270"/>
      <c r="D179" s="272" t="s">
        <v>67</v>
      </c>
      <c r="E179" s="282" t="s">
        <v>223</v>
      </c>
      <c r="F179" s="282" t="s">
        <v>224</v>
      </c>
      <c r="I179" s="274"/>
      <c r="J179" s="283">
        <f>BK179</f>
        <v>0</v>
      </c>
      <c r="L179" s="270"/>
      <c r="M179" s="276"/>
      <c r="N179" s="277"/>
      <c r="O179" s="277"/>
      <c r="P179" s="278">
        <f>SUM(P180:P183)</f>
        <v>0</v>
      </c>
      <c r="Q179" s="277"/>
      <c r="R179" s="278">
        <f>SUM(R180:R183)</f>
        <v>1.976E-2</v>
      </c>
      <c r="S179" s="277"/>
      <c r="T179" s="279">
        <f>SUM(T180:T183)</f>
        <v>0</v>
      </c>
      <c r="AR179" s="272" t="s">
        <v>76</v>
      </c>
      <c r="AT179" s="280" t="s">
        <v>67</v>
      </c>
      <c r="AU179" s="280" t="s">
        <v>76</v>
      </c>
      <c r="AY179" s="272" t="s">
        <v>119</v>
      </c>
      <c r="BK179" s="281">
        <f>SUM(BK180:BK183)</f>
        <v>0</v>
      </c>
    </row>
    <row r="180" spans="2:65" s="190" customFormat="1" ht="16.5" customHeight="1">
      <c r="B180" s="284"/>
      <c r="C180" s="285" t="s">
        <v>461</v>
      </c>
      <c r="D180" s="285" t="s">
        <v>121</v>
      </c>
      <c r="E180" s="286" t="s">
        <v>436</v>
      </c>
      <c r="F180" s="287" t="s">
        <v>437</v>
      </c>
      <c r="G180" s="288" t="s">
        <v>335</v>
      </c>
      <c r="H180" s="297">
        <v>5.2</v>
      </c>
      <c r="I180" s="290"/>
      <c r="J180" s="291">
        <f>ROUND(I180*H180,2)</f>
        <v>0</v>
      </c>
      <c r="K180" s="287" t="s">
        <v>284</v>
      </c>
      <c r="L180" s="191"/>
      <c r="M180" s="292" t="s">
        <v>5</v>
      </c>
      <c r="N180" s="293" t="s">
        <v>39</v>
      </c>
      <c r="O180" s="192"/>
      <c r="P180" s="294">
        <f>O180*H180</f>
        <v>0</v>
      </c>
      <c r="Q180" s="294">
        <v>0</v>
      </c>
      <c r="R180" s="294">
        <f>Q180*H180</f>
        <v>0</v>
      </c>
      <c r="S180" s="294">
        <v>0</v>
      </c>
      <c r="T180" s="295">
        <f>S180*H180</f>
        <v>0</v>
      </c>
      <c r="AR180" s="178" t="s">
        <v>123</v>
      </c>
      <c r="AT180" s="178" t="s">
        <v>121</v>
      </c>
      <c r="AU180" s="178" t="s">
        <v>78</v>
      </c>
      <c r="AY180" s="178" t="s">
        <v>119</v>
      </c>
      <c r="BE180" s="296">
        <f>IF(N180="základní",J180,0)</f>
        <v>0</v>
      </c>
      <c r="BF180" s="296">
        <f>IF(N180="snížená",J180,0)</f>
        <v>0</v>
      </c>
      <c r="BG180" s="296">
        <f>IF(N180="zákl. přenesená",J180,0)</f>
        <v>0</v>
      </c>
      <c r="BH180" s="296">
        <f>IF(N180="sníž. přenesená",J180,0)</f>
        <v>0</v>
      </c>
      <c r="BI180" s="296">
        <f>IF(N180="nulová",J180,0)</f>
        <v>0</v>
      </c>
      <c r="BJ180" s="178" t="s">
        <v>76</v>
      </c>
      <c r="BK180" s="296">
        <f>ROUND(I180*H180,2)</f>
        <v>0</v>
      </c>
      <c r="BL180" s="178" t="s">
        <v>123</v>
      </c>
      <c r="BM180" s="178" t="s">
        <v>462</v>
      </c>
    </row>
    <row r="181" spans="2:65" s="299" customFormat="1">
      <c r="B181" s="298"/>
      <c r="D181" s="300" t="s">
        <v>309</v>
      </c>
      <c r="E181" s="301" t="s">
        <v>5</v>
      </c>
      <c r="F181" s="302" t="s">
        <v>463</v>
      </c>
      <c r="H181" s="303">
        <v>5.2</v>
      </c>
      <c r="I181" s="304"/>
      <c r="L181" s="298"/>
      <c r="M181" s="305"/>
      <c r="N181" s="306"/>
      <c r="O181" s="306"/>
      <c r="P181" s="306"/>
      <c r="Q181" s="306"/>
      <c r="R181" s="306"/>
      <c r="S181" s="306"/>
      <c r="T181" s="307"/>
      <c r="AT181" s="301" t="s">
        <v>309</v>
      </c>
      <c r="AU181" s="301" t="s">
        <v>78</v>
      </c>
      <c r="AV181" s="299" t="s">
        <v>78</v>
      </c>
      <c r="AW181" s="299" t="s">
        <v>32</v>
      </c>
      <c r="AX181" s="299" t="s">
        <v>76</v>
      </c>
      <c r="AY181" s="301" t="s">
        <v>119</v>
      </c>
    </row>
    <row r="182" spans="2:65" s="190" customFormat="1" ht="16.5" customHeight="1">
      <c r="B182" s="284"/>
      <c r="C182" s="308" t="s">
        <v>464</v>
      </c>
      <c r="D182" s="308" t="s">
        <v>327</v>
      </c>
      <c r="E182" s="309" t="s">
        <v>333</v>
      </c>
      <c r="F182" s="310" t="s">
        <v>334</v>
      </c>
      <c r="G182" s="311" t="s">
        <v>335</v>
      </c>
      <c r="H182" s="312">
        <v>5.2</v>
      </c>
      <c r="I182" s="313"/>
      <c r="J182" s="314">
        <f>ROUND(I182*H182,2)</f>
        <v>0</v>
      </c>
      <c r="K182" s="310" t="s">
        <v>284</v>
      </c>
      <c r="L182" s="315"/>
      <c r="M182" s="316" t="s">
        <v>5</v>
      </c>
      <c r="N182" s="317" t="s">
        <v>39</v>
      </c>
      <c r="O182" s="192"/>
      <c r="P182" s="294">
        <f>O182*H182</f>
        <v>0</v>
      </c>
      <c r="Q182" s="294">
        <v>3.8E-3</v>
      </c>
      <c r="R182" s="294">
        <f>Q182*H182</f>
        <v>1.976E-2</v>
      </c>
      <c r="S182" s="294">
        <v>0</v>
      </c>
      <c r="T182" s="295">
        <f>S182*H182</f>
        <v>0</v>
      </c>
      <c r="AR182" s="178" t="s">
        <v>321</v>
      </c>
      <c r="AT182" s="178" t="s">
        <v>327</v>
      </c>
      <c r="AU182" s="178" t="s">
        <v>78</v>
      </c>
      <c r="AY182" s="178" t="s">
        <v>119</v>
      </c>
      <c r="BE182" s="296">
        <f>IF(N182="základní",J182,0)</f>
        <v>0</v>
      </c>
      <c r="BF182" s="296">
        <f>IF(N182="snížená",J182,0)</f>
        <v>0</v>
      </c>
      <c r="BG182" s="296">
        <f>IF(N182="zákl. přenesená",J182,0)</f>
        <v>0</v>
      </c>
      <c r="BH182" s="296">
        <f>IF(N182="sníž. přenesená",J182,0)</f>
        <v>0</v>
      </c>
      <c r="BI182" s="296">
        <f>IF(N182="nulová",J182,0)</f>
        <v>0</v>
      </c>
      <c r="BJ182" s="178" t="s">
        <v>76</v>
      </c>
      <c r="BK182" s="296">
        <f>ROUND(I182*H182,2)</f>
        <v>0</v>
      </c>
      <c r="BL182" s="178" t="s">
        <v>123</v>
      </c>
      <c r="BM182" s="178" t="s">
        <v>465</v>
      </c>
    </row>
    <row r="183" spans="2:65" s="299" customFormat="1">
      <c r="B183" s="298"/>
      <c r="D183" s="300" t="s">
        <v>309</v>
      </c>
      <c r="E183" s="301" t="s">
        <v>5</v>
      </c>
      <c r="F183" s="302" t="s">
        <v>463</v>
      </c>
      <c r="H183" s="303">
        <v>5.2</v>
      </c>
      <c r="I183" s="304"/>
      <c r="L183" s="298"/>
      <c r="M183" s="305"/>
      <c r="N183" s="306"/>
      <c r="O183" s="306"/>
      <c r="P183" s="306"/>
      <c r="Q183" s="306"/>
      <c r="R183" s="306"/>
      <c r="S183" s="306"/>
      <c r="T183" s="307"/>
      <c r="AT183" s="301" t="s">
        <v>309</v>
      </c>
      <c r="AU183" s="301" t="s">
        <v>78</v>
      </c>
      <c r="AV183" s="299" t="s">
        <v>78</v>
      </c>
      <c r="AW183" s="299" t="s">
        <v>32</v>
      </c>
      <c r="AX183" s="299" t="s">
        <v>76</v>
      </c>
      <c r="AY183" s="301" t="s">
        <v>119</v>
      </c>
    </row>
    <row r="184" spans="2:65" s="271" customFormat="1" ht="29.85" customHeight="1">
      <c r="B184" s="270"/>
      <c r="D184" s="272" t="s">
        <v>67</v>
      </c>
      <c r="E184" s="282" t="s">
        <v>228</v>
      </c>
      <c r="F184" s="282" t="s">
        <v>224</v>
      </c>
      <c r="I184" s="274"/>
      <c r="J184" s="283">
        <f>BK184</f>
        <v>0</v>
      </c>
      <c r="L184" s="270"/>
      <c r="M184" s="276"/>
      <c r="N184" s="277"/>
      <c r="O184" s="277"/>
      <c r="P184" s="278">
        <f>SUM(P185:P188)</f>
        <v>0</v>
      </c>
      <c r="Q184" s="277"/>
      <c r="R184" s="278">
        <f>SUM(R185:R188)</f>
        <v>4.4080000000000001E-2</v>
      </c>
      <c r="S184" s="277"/>
      <c r="T184" s="279">
        <f>SUM(T185:T188)</f>
        <v>0</v>
      </c>
      <c r="AR184" s="272" t="s">
        <v>76</v>
      </c>
      <c r="AT184" s="280" t="s">
        <v>67</v>
      </c>
      <c r="AU184" s="280" t="s">
        <v>76</v>
      </c>
      <c r="AY184" s="272" t="s">
        <v>119</v>
      </c>
      <c r="BK184" s="281">
        <f>SUM(BK185:BK188)</f>
        <v>0</v>
      </c>
    </row>
    <row r="185" spans="2:65" s="190" customFormat="1" ht="16.5" customHeight="1">
      <c r="B185" s="284"/>
      <c r="C185" s="285" t="s">
        <v>466</v>
      </c>
      <c r="D185" s="285" t="s">
        <v>121</v>
      </c>
      <c r="E185" s="286" t="s">
        <v>436</v>
      </c>
      <c r="F185" s="287" t="s">
        <v>437</v>
      </c>
      <c r="G185" s="288" t="s">
        <v>335</v>
      </c>
      <c r="H185" s="297">
        <v>11.6</v>
      </c>
      <c r="I185" s="290"/>
      <c r="J185" s="291">
        <f>ROUND(I185*H185,2)</f>
        <v>0</v>
      </c>
      <c r="K185" s="287" t="s">
        <v>284</v>
      </c>
      <c r="L185" s="191"/>
      <c r="M185" s="292" t="s">
        <v>5</v>
      </c>
      <c r="N185" s="293" t="s">
        <v>39</v>
      </c>
      <c r="O185" s="192"/>
      <c r="P185" s="294">
        <f>O185*H185</f>
        <v>0</v>
      </c>
      <c r="Q185" s="294">
        <v>0</v>
      </c>
      <c r="R185" s="294">
        <f>Q185*H185</f>
        <v>0</v>
      </c>
      <c r="S185" s="294">
        <v>0</v>
      </c>
      <c r="T185" s="295">
        <f>S185*H185</f>
        <v>0</v>
      </c>
      <c r="AR185" s="178" t="s">
        <v>123</v>
      </c>
      <c r="AT185" s="178" t="s">
        <v>121</v>
      </c>
      <c r="AU185" s="178" t="s">
        <v>78</v>
      </c>
      <c r="AY185" s="178" t="s">
        <v>119</v>
      </c>
      <c r="BE185" s="296">
        <f>IF(N185="základní",J185,0)</f>
        <v>0</v>
      </c>
      <c r="BF185" s="296">
        <f>IF(N185="snížená",J185,0)</f>
        <v>0</v>
      </c>
      <c r="BG185" s="296">
        <f>IF(N185="zákl. přenesená",J185,0)</f>
        <v>0</v>
      </c>
      <c r="BH185" s="296">
        <f>IF(N185="sníž. přenesená",J185,0)</f>
        <v>0</v>
      </c>
      <c r="BI185" s="296">
        <f>IF(N185="nulová",J185,0)</f>
        <v>0</v>
      </c>
      <c r="BJ185" s="178" t="s">
        <v>76</v>
      </c>
      <c r="BK185" s="296">
        <f>ROUND(I185*H185,2)</f>
        <v>0</v>
      </c>
      <c r="BL185" s="178" t="s">
        <v>123</v>
      </c>
      <c r="BM185" s="178" t="s">
        <v>467</v>
      </c>
    </row>
    <row r="186" spans="2:65" s="299" customFormat="1">
      <c r="B186" s="298"/>
      <c r="D186" s="300" t="s">
        <v>309</v>
      </c>
      <c r="E186" s="301" t="s">
        <v>5</v>
      </c>
      <c r="F186" s="302" t="s">
        <v>468</v>
      </c>
      <c r="H186" s="303">
        <v>11.6</v>
      </c>
      <c r="I186" s="304"/>
      <c r="L186" s="298"/>
      <c r="M186" s="305"/>
      <c r="N186" s="306"/>
      <c r="O186" s="306"/>
      <c r="P186" s="306"/>
      <c r="Q186" s="306"/>
      <c r="R186" s="306"/>
      <c r="S186" s="306"/>
      <c r="T186" s="307"/>
      <c r="AT186" s="301" t="s">
        <v>309</v>
      </c>
      <c r="AU186" s="301" t="s">
        <v>78</v>
      </c>
      <c r="AV186" s="299" t="s">
        <v>78</v>
      </c>
      <c r="AW186" s="299" t="s">
        <v>32</v>
      </c>
      <c r="AX186" s="299" t="s">
        <v>76</v>
      </c>
      <c r="AY186" s="301" t="s">
        <v>119</v>
      </c>
    </row>
    <row r="187" spans="2:65" s="190" customFormat="1" ht="16.5" customHeight="1">
      <c r="B187" s="284"/>
      <c r="C187" s="308" t="s">
        <v>469</v>
      </c>
      <c r="D187" s="308" t="s">
        <v>327</v>
      </c>
      <c r="E187" s="309" t="s">
        <v>333</v>
      </c>
      <c r="F187" s="310" t="s">
        <v>334</v>
      </c>
      <c r="G187" s="311" t="s">
        <v>335</v>
      </c>
      <c r="H187" s="312">
        <v>11.6</v>
      </c>
      <c r="I187" s="313"/>
      <c r="J187" s="314">
        <f>ROUND(I187*H187,2)</f>
        <v>0</v>
      </c>
      <c r="K187" s="310" t="s">
        <v>284</v>
      </c>
      <c r="L187" s="315"/>
      <c r="M187" s="316" t="s">
        <v>5</v>
      </c>
      <c r="N187" s="317" t="s">
        <v>39</v>
      </c>
      <c r="O187" s="192"/>
      <c r="P187" s="294">
        <f>O187*H187</f>
        <v>0</v>
      </c>
      <c r="Q187" s="294">
        <v>3.8E-3</v>
      </c>
      <c r="R187" s="294">
        <f>Q187*H187</f>
        <v>4.4080000000000001E-2</v>
      </c>
      <c r="S187" s="294">
        <v>0</v>
      </c>
      <c r="T187" s="295">
        <f>S187*H187</f>
        <v>0</v>
      </c>
      <c r="AR187" s="178" t="s">
        <v>321</v>
      </c>
      <c r="AT187" s="178" t="s">
        <v>327</v>
      </c>
      <c r="AU187" s="178" t="s">
        <v>78</v>
      </c>
      <c r="AY187" s="178" t="s">
        <v>119</v>
      </c>
      <c r="BE187" s="296">
        <f>IF(N187="základní",J187,0)</f>
        <v>0</v>
      </c>
      <c r="BF187" s="296">
        <f>IF(N187="snížená",J187,0)</f>
        <v>0</v>
      </c>
      <c r="BG187" s="296">
        <f>IF(N187="zákl. přenesená",J187,0)</f>
        <v>0</v>
      </c>
      <c r="BH187" s="296">
        <f>IF(N187="sníž. přenesená",J187,0)</f>
        <v>0</v>
      </c>
      <c r="BI187" s="296">
        <f>IF(N187="nulová",J187,0)</f>
        <v>0</v>
      </c>
      <c r="BJ187" s="178" t="s">
        <v>76</v>
      </c>
      <c r="BK187" s="296">
        <f>ROUND(I187*H187,2)</f>
        <v>0</v>
      </c>
      <c r="BL187" s="178" t="s">
        <v>123</v>
      </c>
      <c r="BM187" s="178" t="s">
        <v>470</v>
      </c>
    </row>
    <row r="188" spans="2:65" s="299" customFormat="1">
      <c r="B188" s="298"/>
      <c r="D188" s="300" t="s">
        <v>309</v>
      </c>
      <c r="E188" s="301" t="s">
        <v>5</v>
      </c>
      <c r="F188" s="302" t="s">
        <v>468</v>
      </c>
      <c r="H188" s="303">
        <v>11.6</v>
      </c>
      <c r="I188" s="304"/>
      <c r="L188" s="298"/>
      <c r="M188" s="305"/>
      <c r="N188" s="306"/>
      <c r="O188" s="306"/>
      <c r="P188" s="306"/>
      <c r="Q188" s="306"/>
      <c r="R188" s="306"/>
      <c r="S188" s="306"/>
      <c r="T188" s="307"/>
      <c r="AT188" s="301" t="s">
        <v>309</v>
      </c>
      <c r="AU188" s="301" t="s">
        <v>78</v>
      </c>
      <c r="AV188" s="299" t="s">
        <v>78</v>
      </c>
      <c r="AW188" s="299" t="s">
        <v>32</v>
      </c>
      <c r="AX188" s="299" t="s">
        <v>76</v>
      </c>
      <c r="AY188" s="301" t="s">
        <v>119</v>
      </c>
    </row>
    <row r="189" spans="2:65" s="271" customFormat="1" ht="29.85" customHeight="1">
      <c r="B189" s="270"/>
      <c r="D189" s="272" t="s">
        <v>67</v>
      </c>
      <c r="E189" s="282" t="s">
        <v>236</v>
      </c>
      <c r="F189" s="282" t="s">
        <v>224</v>
      </c>
      <c r="I189" s="274"/>
      <c r="J189" s="283">
        <f>BK189</f>
        <v>0</v>
      </c>
      <c r="L189" s="270"/>
      <c r="M189" s="276"/>
      <c r="N189" s="277"/>
      <c r="O189" s="277"/>
      <c r="P189" s="278">
        <f>SUM(P190:P193)</f>
        <v>0</v>
      </c>
      <c r="Q189" s="277"/>
      <c r="R189" s="278">
        <f>SUM(R190:R193)</f>
        <v>2.0444E-2</v>
      </c>
      <c r="S189" s="277"/>
      <c r="T189" s="279">
        <f>SUM(T190:T193)</f>
        <v>0</v>
      </c>
      <c r="AR189" s="272" t="s">
        <v>76</v>
      </c>
      <c r="AT189" s="280" t="s">
        <v>67</v>
      </c>
      <c r="AU189" s="280" t="s">
        <v>76</v>
      </c>
      <c r="AY189" s="272" t="s">
        <v>119</v>
      </c>
      <c r="BK189" s="281">
        <f>SUM(BK190:BK193)</f>
        <v>0</v>
      </c>
    </row>
    <row r="190" spans="2:65" s="190" customFormat="1" ht="16.5" customHeight="1">
      <c r="B190" s="284"/>
      <c r="C190" s="285" t="s">
        <v>471</v>
      </c>
      <c r="D190" s="285" t="s">
        <v>121</v>
      </c>
      <c r="E190" s="286" t="s">
        <v>436</v>
      </c>
      <c r="F190" s="287" t="s">
        <v>437</v>
      </c>
      <c r="G190" s="288" t="s">
        <v>335</v>
      </c>
      <c r="H190" s="297">
        <v>5.38</v>
      </c>
      <c r="I190" s="290"/>
      <c r="J190" s="291">
        <f>ROUND(I190*H190,2)</f>
        <v>0</v>
      </c>
      <c r="K190" s="287" t="s">
        <v>284</v>
      </c>
      <c r="L190" s="191"/>
      <c r="M190" s="292" t="s">
        <v>5</v>
      </c>
      <c r="N190" s="293" t="s">
        <v>39</v>
      </c>
      <c r="O190" s="192"/>
      <c r="P190" s="294">
        <f>O190*H190</f>
        <v>0</v>
      </c>
      <c r="Q190" s="294">
        <v>0</v>
      </c>
      <c r="R190" s="294">
        <f>Q190*H190</f>
        <v>0</v>
      </c>
      <c r="S190" s="294">
        <v>0</v>
      </c>
      <c r="T190" s="295">
        <f>S190*H190</f>
        <v>0</v>
      </c>
      <c r="AR190" s="178" t="s">
        <v>123</v>
      </c>
      <c r="AT190" s="178" t="s">
        <v>121</v>
      </c>
      <c r="AU190" s="178" t="s">
        <v>78</v>
      </c>
      <c r="AY190" s="178" t="s">
        <v>119</v>
      </c>
      <c r="BE190" s="296">
        <f>IF(N190="základní",J190,0)</f>
        <v>0</v>
      </c>
      <c r="BF190" s="296">
        <f>IF(N190="snížená",J190,0)</f>
        <v>0</v>
      </c>
      <c r="BG190" s="296">
        <f>IF(N190="zákl. přenesená",J190,0)</f>
        <v>0</v>
      </c>
      <c r="BH190" s="296">
        <f>IF(N190="sníž. přenesená",J190,0)</f>
        <v>0</v>
      </c>
      <c r="BI190" s="296">
        <f>IF(N190="nulová",J190,0)</f>
        <v>0</v>
      </c>
      <c r="BJ190" s="178" t="s">
        <v>76</v>
      </c>
      <c r="BK190" s="296">
        <f>ROUND(I190*H190,2)</f>
        <v>0</v>
      </c>
      <c r="BL190" s="178" t="s">
        <v>123</v>
      </c>
      <c r="BM190" s="178" t="s">
        <v>472</v>
      </c>
    </row>
    <row r="191" spans="2:65" s="299" customFormat="1">
      <c r="B191" s="298"/>
      <c r="D191" s="300" t="s">
        <v>309</v>
      </c>
      <c r="E191" s="301" t="s">
        <v>5</v>
      </c>
      <c r="F191" s="302" t="s">
        <v>473</v>
      </c>
      <c r="H191" s="303">
        <v>5.38</v>
      </c>
      <c r="I191" s="304"/>
      <c r="L191" s="298"/>
      <c r="M191" s="305"/>
      <c r="N191" s="306"/>
      <c r="O191" s="306"/>
      <c r="P191" s="306"/>
      <c r="Q191" s="306"/>
      <c r="R191" s="306"/>
      <c r="S191" s="306"/>
      <c r="T191" s="307"/>
      <c r="AT191" s="301" t="s">
        <v>309</v>
      </c>
      <c r="AU191" s="301" t="s">
        <v>78</v>
      </c>
      <c r="AV191" s="299" t="s">
        <v>78</v>
      </c>
      <c r="AW191" s="299" t="s">
        <v>32</v>
      </c>
      <c r="AX191" s="299" t="s">
        <v>76</v>
      </c>
      <c r="AY191" s="301" t="s">
        <v>119</v>
      </c>
    </row>
    <row r="192" spans="2:65" s="190" customFormat="1" ht="16.5" customHeight="1">
      <c r="B192" s="284"/>
      <c r="C192" s="308" t="s">
        <v>474</v>
      </c>
      <c r="D192" s="308" t="s">
        <v>327</v>
      </c>
      <c r="E192" s="309" t="s">
        <v>333</v>
      </c>
      <c r="F192" s="310" t="s">
        <v>334</v>
      </c>
      <c r="G192" s="311" t="s">
        <v>335</v>
      </c>
      <c r="H192" s="312">
        <v>5.38</v>
      </c>
      <c r="I192" s="313"/>
      <c r="J192" s="314">
        <f>ROUND(I192*H192,2)</f>
        <v>0</v>
      </c>
      <c r="K192" s="310" t="s">
        <v>284</v>
      </c>
      <c r="L192" s="315"/>
      <c r="M192" s="316" t="s">
        <v>5</v>
      </c>
      <c r="N192" s="317" t="s">
        <v>39</v>
      </c>
      <c r="O192" s="192"/>
      <c r="P192" s="294">
        <f>O192*H192</f>
        <v>0</v>
      </c>
      <c r="Q192" s="294">
        <v>3.8E-3</v>
      </c>
      <c r="R192" s="294">
        <f>Q192*H192</f>
        <v>2.0444E-2</v>
      </c>
      <c r="S192" s="294">
        <v>0</v>
      </c>
      <c r="T192" s="295">
        <f>S192*H192</f>
        <v>0</v>
      </c>
      <c r="AR192" s="178" t="s">
        <v>321</v>
      </c>
      <c r="AT192" s="178" t="s">
        <v>327</v>
      </c>
      <c r="AU192" s="178" t="s">
        <v>78</v>
      </c>
      <c r="AY192" s="178" t="s">
        <v>119</v>
      </c>
      <c r="BE192" s="296">
        <f>IF(N192="základní",J192,0)</f>
        <v>0</v>
      </c>
      <c r="BF192" s="296">
        <f>IF(N192="snížená",J192,0)</f>
        <v>0</v>
      </c>
      <c r="BG192" s="296">
        <f>IF(N192="zákl. přenesená",J192,0)</f>
        <v>0</v>
      </c>
      <c r="BH192" s="296">
        <f>IF(N192="sníž. přenesená",J192,0)</f>
        <v>0</v>
      </c>
      <c r="BI192" s="296">
        <f>IF(N192="nulová",J192,0)</f>
        <v>0</v>
      </c>
      <c r="BJ192" s="178" t="s">
        <v>76</v>
      </c>
      <c r="BK192" s="296">
        <f>ROUND(I192*H192,2)</f>
        <v>0</v>
      </c>
      <c r="BL192" s="178" t="s">
        <v>123</v>
      </c>
      <c r="BM192" s="178" t="s">
        <v>475</v>
      </c>
    </row>
    <row r="193" spans="2:65" s="299" customFormat="1">
      <c r="B193" s="298"/>
      <c r="D193" s="300" t="s">
        <v>309</v>
      </c>
      <c r="E193" s="301" t="s">
        <v>5</v>
      </c>
      <c r="F193" s="302" t="s">
        <v>473</v>
      </c>
      <c r="H193" s="303">
        <v>5.38</v>
      </c>
      <c r="I193" s="304"/>
      <c r="L193" s="298"/>
      <c r="M193" s="305"/>
      <c r="N193" s="306"/>
      <c r="O193" s="306"/>
      <c r="P193" s="306"/>
      <c r="Q193" s="306"/>
      <c r="R193" s="306"/>
      <c r="S193" s="306"/>
      <c r="T193" s="307"/>
      <c r="AT193" s="301" t="s">
        <v>309</v>
      </c>
      <c r="AU193" s="301" t="s">
        <v>78</v>
      </c>
      <c r="AV193" s="299" t="s">
        <v>78</v>
      </c>
      <c r="AW193" s="299" t="s">
        <v>32</v>
      </c>
      <c r="AX193" s="299" t="s">
        <v>76</v>
      </c>
      <c r="AY193" s="301" t="s">
        <v>119</v>
      </c>
    </row>
    <row r="194" spans="2:65" s="271" customFormat="1" ht="29.85" customHeight="1">
      <c r="B194" s="270"/>
      <c r="D194" s="272" t="s">
        <v>67</v>
      </c>
      <c r="E194" s="282" t="s">
        <v>240</v>
      </c>
      <c r="F194" s="282" t="s">
        <v>224</v>
      </c>
      <c r="I194" s="274"/>
      <c r="J194" s="283">
        <f>BK194</f>
        <v>0</v>
      </c>
      <c r="L194" s="270"/>
      <c r="M194" s="276"/>
      <c r="N194" s="277"/>
      <c r="O194" s="277"/>
      <c r="P194" s="278">
        <f>SUM(P195:P198)</f>
        <v>0</v>
      </c>
      <c r="Q194" s="277"/>
      <c r="R194" s="278">
        <f>SUM(R195:R198)</f>
        <v>9.8799999999999999E-3</v>
      </c>
      <c r="S194" s="277"/>
      <c r="T194" s="279">
        <f>SUM(T195:T198)</f>
        <v>0</v>
      </c>
      <c r="AR194" s="272" t="s">
        <v>76</v>
      </c>
      <c r="AT194" s="280" t="s">
        <v>67</v>
      </c>
      <c r="AU194" s="280" t="s">
        <v>76</v>
      </c>
      <c r="AY194" s="272" t="s">
        <v>119</v>
      </c>
      <c r="BK194" s="281">
        <f>SUM(BK195:BK198)</f>
        <v>0</v>
      </c>
    </row>
    <row r="195" spans="2:65" s="190" customFormat="1" ht="16.5" customHeight="1">
      <c r="B195" s="284"/>
      <c r="C195" s="285" t="s">
        <v>476</v>
      </c>
      <c r="D195" s="285" t="s">
        <v>121</v>
      </c>
      <c r="E195" s="286" t="s">
        <v>436</v>
      </c>
      <c r="F195" s="287" t="s">
        <v>437</v>
      </c>
      <c r="G195" s="288" t="s">
        <v>335</v>
      </c>
      <c r="H195" s="297">
        <v>2.6</v>
      </c>
      <c r="I195" s="290"/>
      <c r="J195" s="291">
        <f>ROUND(I195*H195,2)</f>
        <v>0</v>
      </c>
      <c r="K195" s="287" t="s">
        <v>284</v>
      </c>
      <c r="L195" s="191"/>
      <c r="M195" s="292" t="s">
        <v>5</v>
      </c>
      <c r="N195" s="293" t="s">
        <v>39</v>
      </c>
      <c r="O195" s="192"/>
      <c r="P195" s="294">
        <f>O195*H195</f>
        <v>0</v>
      </c>
      <c r="Q195" s="294">
        <v>0</v>
      </c>
      <c r="R195" s="294">
        <f>Q195*H195</f>
        <v>0</v>
      </c>
      <c r="S195" s="294">
        <v>0</v>
      </c>
      <c r="T195" s="295">
        <f>S195*H195</f>
        <v>0</v>
      </c>
      <c r="AR195" s="178" t="s">
        <v>123</v>
      </c>
      <c r="AT195" s="178" t="s">
        <v>121</v>
      </c>
      <c r="AU195" s="178" t="s">
        <v>78</v>
      </c>
      <c r="AY195" s="178" t="s">
        <v>119</v>
      </c>
      <c r="BE195" s="296">
        <f>IF(N195="základní",J195,0)</f>
        <v>0</v>
      </c>
      <c r="BF195" s="296">
        <f>IF(N195="snížená",J195,0)</f>
        <v>0</v>
      </c>
      <c r="BG195" s="296">
        <f>IF(N195="zákl. přenesená",J195,0)</f>
        <v>0</v>
      </c>
      <c r="BH195" s="296">
        <f>IF(N195="sníž. přenesená",J195,0)</f>
        <v>0</v>
      </c>
      <c r="BI195" s="296">
        <f>IF(N195="nulová",J195,0)</f>
        <v>0</v>
      </c>
      <c r="BJ195" s="178" t="s">
        <v>76</v>
      </c>
      <c r="BK195" s="296">
        <f>ROUND(I195*H195,2)</f>
        <v>0</v>
      </c>
      <c r="BL195" s="178" t="s">
        <v>123</v>
      </c>
      <c r="BM195" s="178" t="s">
        <v>477</v>
      </c>
    </row>
    <row r="196" spans="2:65" s="299" customFormat="1">
      <c r="B196" s="298"/>
      <c r="D196" s="300" t="s">
        <v>309</v>
      </c>
      <c r="E196" s="301" t="s">
        <v>5</v>
      </c>
      <c r="F196" s="302" t="s">
        <v>478</v>
      </c>
      <c r="H196" s="303">
        <v>2.6</v>
      </c>
      <c r="I196" s="304"/>
      <c r="L196" s="298"/>
      <c r="M196" s="305"/>
      <c r="N196" s="306"/>
      <c r="O196" s="306"/>
      <c r="P196" s="306"/>
      <c r="Q196" s="306"/>
      <c r="R196" s="306"/>
      <c r="S196" s="306"/>
      <c r="T196" s="307"/>
      <c r="AT196" s="301" t="s">
        <v>309</v>
      </c>
      <c r="AU196" s="301" t="s">
        <v>78</v>
      </c>
      <c r="AV196" s="299" t="s">
        <v>78</v>
      </c>
      <c r="AW196" s="299" t="s">
        <v>32</v>
      </c>
      <c r="AX196" s="299" t="s">
        <v>76</v>
      </c>
      <c r="AY196" s="301" t="s">
        <v>119</v>
      </c>
    </row>
    <row r="197" spans="2:65" s="190" customFormat="1" ht="16.5" customHeight="1">
      <c r="B197" s="284"/>
      <c r="C197" s="308" t="s">
        <v>479</v>
      </c>
      <c r="D197" s="308" t="s">
        <v>327</v>
      </c>
      <c r="E197" s="309" t="s">
        <v>333</v>
      </c>
      <c r="F197" s="310" t="s">
        <v>334</v>
      </c>
      <c r="G197" s="311" t="s">
        <v>335</v>
      </c>
      <c r="H197" s="312">
        <v>2.6</v>
      </c>
      <c r="I197" s="313"/>
      <c r="J197" s="314">
        <f>ROUND(I197*H197,2)</f>
        <v>0</v>
      </c>
      <c r="K197" s="310" t="s">
        <v>284</v>
      </c>
      <c r="L197" s="315"/>
      <c r="M197" s="316" t="s">
        <v>5</v>
      </c>
      <c r="N197" s="317" t="s">
        <v>39</v>
      </c>
      <c r="O197" s="192"/>
      <c r="P197" s="294">
        <f>O197*H197</f>
        <v>0</v>
      </c>
      <c r="Q197" s="294">
        <v>3.8E-3</v>
      </c>
      <c r="R197" s="294">
        <f>Q197*H197</f>
        <v>9.8799999999999999E-3</v>
      </c>
      <c r="S197" s="294">
        <v>0</v>
      </c>
      <c r="T197" s="295">
        <f>S197*H197</f>
        <v>0</v>
      </c>
      <c r="AR197" s="178" t="s">
        <v>321</v>
      </c>
      <c r="AT197" s="178" t="s">
        <v>327</v>
      </c>
      <c r="AU197" s="178" t="s">
        <v>78</v>
      </c>
      <c r="AY197" s="178" t="s">
        <v>119</v>
      </c>
      <c r="BE197" s="296">
        <f>IF(N197="základní",J197,0)</f>
        <v>0</v>
      </c>
      <c r="BF197" s="296">
        <f>IF(N197="snížená",J197,0)</f>
        <v>0</v>
      </c>
      <c r="BG197" s="296">
        <f>IF(N197="zákl. přenesená",J197,0)</f>
        <v>0</v>
      </c>
      <c r="BH197" s="296">
        <f>IF(N197="sníž. přenesená",J197,0)</f>
        <v>0</v>
      </c>
      <c r="BI197" s="296">
        <f>IF(N197="nulová",J197,0)</f>
        <v>0</v>
      </c>
      <c r="BJ197" s="178" t="s">
        <v>76</v>
      </c>
      <c r="BK197" s="296">
        <f>ROUND(I197*H197,2)</f>
        <v>0</v>
      </c>
      <c r="BL197" s="178" t="s">
        <v>123</v>
      </c>
      <c r="BM197" s="178" t="s">
        <v>480</v>
      </c>
    </row>
    <row r="198" spans="2:65" s="299" customFormat="1">
      <c r="B198" s="298"/>
      <c r="D198" s="300" t="s">
        <v>309</v>
      </c>
      <c r="E198" s="301" t="s">
        <v>5</v>
      </c>
      <c r="F198" s="302" t="s">
        <v>478</v>
      </c>
      <c r="H198" s="303">
        <v>2.6</v>
      </c>
      <c r="I198" s="304"/>
      <c r="L198" s="298"/>
      <c r="M198" s="305"/>
      <c r="N198" s="306"/>
      <c r="O198" s="306"/>
      <c r="P198" s="306"/>
      <c r="Q198" s="306"/>
      <c r="R198" s="306"/>
      <c r="S198" s="306"/>
      <c r="T198" s="307"/>
      <c r="AT198" s="301" t="s">
        <v>309</v>
      </c>
      <c r="AU198" s="301" t="s">
        <v>78</v>
      </c>
      <c r="AV198" s="299" t="s">
        <v>78</v>
      </c>
      <c r="AW198" s="299" t="s">
        <v>32</v>
      </c>
      <c r="AX198" s="299" t="s">
        <v>76</v>
      </c>
      <c r="AY198" s="301" t="s">
        <v>119</v>
      </c>
    </row>
    <row r="199" spans="2:65" s="271" customFormat="1" ht="29.85" customHeight="1">
      <c r="B199" s="270"/>
      <c r="D199" s="272" t="s">
        <v>67</v>
      </c>
      <c r="E199" s="282" t="s">
        <v>245</v>
      </c>
      <c r="F199" s="282" t="s">
        <v>241</v>
      </c>
      <c r="I199" s="274"/>
      <c r="J199" s="283">
        <f>BK199</f>
        <v>0</v>
      </c>
      <c r="L199" s="270"/>
      <c r="M199" s="276"/>
      <c r="N199" s="277"/>
      <c r="O199" s="277"/>
      <c r="P199" s="278">
        <f>SUM(P200:P203)</f>
        <v>0</v>
      </c>
      <c r="Q199" s="277"/>
      <c r="R199" s="278">
        <f>SUM(R200:R203)</f>
        <v>0.2394</v>
      </c>
      <c r="S199" s="277"/>
      <c r="T199" s="279">
        <f>SUM(T200:T203)</f>
        <v>0</v>
      </c>
      <c r="AR199" s="272" t="s">
        <v>76</v>
      </c>
      <c r="AT199" s="280" t="s">
        <v>67</v>
      </c>
      <c r="AU199" s="280" t="s">
        <v>76</v>
      </c>
      <c r="AY199" s="272" t="s">
        <v>119</v>
      </c>
      <c r="BK199" s="281">
        <f>SUM(BK200:BK203)</f>
        <v>0</v>
      </c>
    </row>
    <row r="200" spans="2:65" s="190" customFormat="1" ht="16.5" customHeight="1">
      <c r="B200" s="284"/>
      <c r="C200" s="285" t="s">
        <v>481</v>
      </c>
      <c r="D200" s="285" t="s">
        <v>121</v>
      </c>
      <c r="E200" s="286" t="s">
        <v>436</v>
      </c>
      <c r="F200" s="287" t="s">
        <v>437</v>
      </c>
      <c r="G200" s="288" t="s">
        <v>335</v>
      </c>
      <c r="H200" s="297">
        <v>63</v>
      </c>
      <c r="I200" s="290"/>
      <c r="J200" s="291">
        <f>ROUND(I200*H200,2)</f>
        <v>0</v>
      </c>
      <c r="K200" s="287" t="s">
        <v>284</v>
      </c>
      <c r="L200" s="191"/>
      <c r="M200" s="292" t="s">
        <v>5</v>
      </c>
      <c r="N200" s="293" t="s">
        <v>39</v>
      </c>
      <c r="O200" s="192"/>
      <c r="P200" s="294">
        <f>O200*H200</f>
        <v>0</v>
      </c>
      <c r="Q200" s="294">
        <v>0</v>
      </c>
      <c r="R200" s="294">
        <f>Q200*H200</f>
        <v>0</v>
      </c>
      <c r="S200" s="294">
        <v>0</v>
      </c>
      <c r="T200" s="295">
        <f>S200*H200</f>
        <v>0</v>
      </c>
      <c r="AR200" s="178" t="s">
        <v>123</v>
      </c>
      <c r="AT200" s="178" t="s">
        <v>121</v>
      </c>
      <c r="AU200" s="178" t="s">
        <v>78</v>
      </c>
      <c r="AY200" s="178" t="s">
        <v>119</v>
      </c>
      <c r="BE200" s="296">
        <f>IF(N200="základní",J200,0)</f>
        <v>0</v>
      </c>
      <c r="BF200" s="296">
        <f>IF(N200="snížená",J200,0)</f>
        <v>0</v>
      </c>
      <c r="BG200" s="296">
        <f>IF(N200="zákl. přenesená",J200,0)</f>
        <v>0</v>
      </c>
      <c r="BH200" s="296">
        <f>IF(N200="sníž. přenesená",J200,0)</f>
        <v>0</v>
      </c>
      <c r="BI200" s="296">
        <f>IF(N200="nulová",J200,0)</f>
        <v>0</v>
      </c>
      <c r="BJ200" s="178" t="s">
        <v>76</v>
      </c>
      <c r="BK200" s="296">
        <f>ROUND(I200*H200,2)</f>
        <v>0</v>
      </c>
      <c r="BL200" s="178" t="s">
        <v>123</v>
      </c>
      <c r="BM200" s="178" t="s">
        <v>482</v>
      </c>
    </row>
    <row r="201" spans="2:65" s="299" customFormat="1">
      <c r="B201" s="298"/>
      <c r="D201" s="300" t="s">
        <v>309</v>
      </c>
      <c r="E201" s="301" t="s">
        <v>5</v>
      </c>
      <c r="F201" s="302" t="s">
        <v>483</v>
      </c>
      <c r="H201" s="303">
        <v>63</v>
      </c>
      <c r="I201" s="304"/>
      <c r="L201" s="298"/>
      <c r="M201" s="305"/>
      <c r="N201" s="306"/>
      <c r="O201" s="306"/>
      <c r="P201" s="306"/>
      <c r="Q201" s="306"/>
      <c r="R201" s="306"/>
      <c r="S201" s="306"/>
      <c r="T201" s="307"/>
      <c r="AT201" s="301" t="s">
        <v>309</v>
      </c>
      <c r="AU201" s="301" t="s">
        <v>78</v>
      </c>
      <c r="AV201" s="299" t="s">
        <v>78</v>
      </c>
      <c r="AW201" s="299" t="s">
        <v>32</v>
      </c>
      <c r="AX201" s="299" t="s">
        <v>76</v>
      </c>
      <c r="AY201" s="301" t="s">
        <v>119</v>
      </c>
    </row>
    <row r="202" spans="2:65" s="190" customFormat="1" ht="16.5" customHeight="1">
      <c r="B202" s="284"/>
      <c r="C202" s="308" t="s">
        <v>484</v>
      </c>
      <c r="D202" s="308" t="s">
        <v>327</v>
      </c>
      <c r="E202" s="309" t="s">
        <v>333</v>
      </c>
      <c r="F202" s="310" t="s">
        <v>334</v>
      </c>
      <c r="G202" s="311" t="s">
        <v>335</v>
      </c>
      <c r="H202" s="312">
        <v>63</v>
      </c>
      <c r="I202" s="313"/>
      <c r="J202" s="314">
        <f>ROUND(I202*H202,2)</f>
        <v>0</v>
      </c>
      <c r="K202" s="310" t="s">
        <v>284</v>
      </c>
      <c r="L202" s="315"/>
      <c r="M202" s="316" t="s">
        <v>5</v>
      </c>
      <c r="N202" s="317" t="s">
        <v>39</v>
      </c>
      <c r="O202" s="192"/>
      <c r="P202" s="294">
        <f>O202*H202</f>
        <v>0</v>
      </c>
      <c r="Q202" s="294">
        <v>3.8E-3</v>
      </c>
      <c r="R202" s="294">
        <f>Q202*H202</f>
        <v>0.2394</v>
      </c>
      <c r="S202" s="294">
        <v>0</v>
      </c>
      <c r="T202" s="295">
        <f>S202*H202</f>
        <v>0</v>
      </c>
      <c r="AR202" s="178" t="s">
        <v>321</v>
      </c>
      <c r="AT202" s="178" t="s">
        <v>327</v>
      </c>
      <c r="AU202" s="178" t="s">
        <v>78</v>
      </c>
      <c r="AY202" s="178" t="s">
        <v>119</v>
      </c>
      <c r="BE202" s="296">
        <f>IF(N202="základní",J202,0)</f>
        <v>0</v>
      </c>
      <c r="BF202" s="296">
        <f>IF(N202="snížená",J202,0)</f>
        <v>0</v>
      </c>
      <c r="BG202" s="296">
        <f>IF(N202="zákl. přenesená",J202,0)</f>
        <v>0</v>
      </c>
      <c r="BH202" s="296">
        <f>IF(N202="sníž. přenesená",J202,0)</f>
        <v>0</v>
      </c>
      <c r="BI202" s="296">
        <f>IF(N202="nulová",J202,0)</f>
        <v>0</v>
      </c>
      <c r="BJ202" s="178" t="s">
        <v>76</v>
      </c>
      <c r="BK202" s="296">
        <f>ROUND(I202*H202,2)</f>
        <v>0</v>
      </c>
      <c r="BL202" s="178" t="s">
        <v>123</v>
      </c>
      <c r="BM202" s="178" t="s">
        <v>485</v>
      </c>
    </row>
    <row r="203" spans="2:65" s="299" customFormat="1">
      <c r="B203" s="298"/>
      <c r="D203" s="300" t="s">
        <v>309</v>
      </c>
      <c r="E203" s="301" t="s">
        <v>5</v>
      </c>
      <c r="F203" s="302" t="s">
        <v>483</v>
      </c>
      <c r="H203" s="303">
        <v>63</v>
      </c>
      <c r="I203" s="304"/>
      <c r="L203" s="298"/>
      <c r="M203" s="305"/>
      <c r="N203" s="306"/>
      <c r="O203" s="306"/>
      <c r="P203" s="306"/>
      <c r="Q203" s="306"/>
      <c r="R203" s="306"/>
      <c r="S203" s="306"/>
      <c r="T203" s="307"/>
      <c r="AT203" s="301" t="s">
        <v>309</v>
      </c>
      <c r="AU203" s="301" t="s">
        <v>78</v>
      </c>
      <c r="AV203" s="299" t="s">
        <v>78</v>
      </c>
      <c r="AW203" s="299" t="s">
        <v>32</v>
      </c>
      <c r="AX203" s="299" t="s">
        <v>76</v>
      </c>
      <c r="AY203" s="301" t="s">
        <v>119</v>
      </c>
    </row>
    <row r="204" spans="2:65" s="271" customFormat="1" ht="29.85" customHeight="1">
      <c r="B204" s="270"/>
      <c r="D204" s="272" t="s">
        <v>67</v>
      </c>
      <c r="E204" s="282" t="s">
        <v>491</v>
      </c>
      <c r="F204" s="282" t="s">
        <v>246</v>
      </c>
      <c r="I204" s="274"/>
      <c r="J204" s="283">
        <f>BK204</f>
        <v>0</v>
      </c>
      <c r="L204" s="270"/>
      <c r="M204" s="276"/>
      <c r="N204" s="277"/>
      <c r="O204" s="277"/>
      <c r="P204" s="278">
        <f>SUM(P205:P208)</f>
        <v>0</v>
      </c>
      <c r="Q204" s="277"/>
      <c r="R204" s="278">
        <f>SUM(R205:R208)</f>
        <v>0.14736399999999999</v>
      </c>
      <c r="S204" s="277"/>
      <c r="T204" s="279">
        <f>SUM(T205:T208)</f>
        <v>0</v>
      </c>
      <c r="AR204" s="272" t="s">
        <v>76</v>
      </c>
      <c r="AT204" s="280" t="s">
        <v>67</v>
      </c>
      <c r="AU204" s="280" t="s">
        <v>76</v>
      </c>
      <c r="AY204" s="272" t="s">
        <v>119</v>
      </c>
      <c r="BK204" s="281">
        <f>SUM(BK205:BK208)</f>
        <v>0</v>
      </c>
    </row>
    <row r="205" spans="2:65" s="190" customFormat="1" ht="16.5" customHeight="1">
      <c r="B205" s="284"/>
      <c r="C205" s="285" t="s">
        <v>486</v>
      </c>
      <c r="D205" s="285" t="s">
        <v>121</v>
      </c>
      <c r="E205" s="286" t="s">
        <v>436</v>
      </c>
      <c r="F205" s="287" t="s">
        <v>437</v>
      </c>
      <c r="G205" s="288" t="s">
        <v>335</v>
      </c>
      <c r="H205" s="297">
        <v>38.78</v>
      </c>
      <c r="I205" s="290"/>
      <c r="J205" s="291">
        <f>ROUND(I205*H205,2)</f>
        <v>0</v>
      </c>
      <c r="K205" s="287" t="s">
        <v>284</v>
      </c>
      <c r="L205" s="191"/>
      <c r="M205" s="292" t="s">
        <v>5</v>
      </c>
      <c r="N205" s="293" t="s">
        <v>39</v>
      </c>
      <c r="O205" s="192"/>
      <c r="P205" s="294">
        <f>O205*H205</f>
        <v>0</v>
      </c>
      <c r="Q205" s="294">
        <v>0</v>
      </c>
      <c r="R205" s="294">
        <f>Q205*H205</f>
        <v>0</v>
      </c>
      <c r="S205" s="294">
        <v>0</v>
      </c>
      <c r="T205" s="295">
        <f>S205*H205</f>
        <v>0</v>
      </c>
      <c r="AR205" s="178" t="s">
        <v>123</v>
      </c>
      <c r="AT205" s="178" t="s">
        <v>121</v>
      </c>
      <c r="AU205" s="178" t="s">
        <v>78</v>
      </c>
      <c r="AY205" s="178" t="s">
        <v>119</v>
      </c>
      <c r="BE205" s="296">
        <f>IF(N205="základní",J205,0)</f>
        <v>0</v>
      </c>
      <c r="BF205" s="296">
        <f>IF(N205="snížená",J205,0)</f>
        <v>0</v>
      </c>
      <c r="BG205" s="296">
        <f>IF(N205="zákl. přenesená",J205,0)</f>
        <v>0</v>
      </c>
      <c r="BH205" s="296">
        <f>IF(N205="sníž. přenesená",J205,0)</f>
        <v>0</v>
      </c>
      <c r="BI205" s="296">
        <f>IF(N205="nulová",J205,0)</f>
        <v>0</v>
      </c>
      <c r="BJ205" s="178" t="s">
        <v>76</v>
      </c>
      <c r="BK205" s="296">
        <f>ROUND(I205*H205,2)</f>
        <v>0</v>
      </c>
      <c r="BL205" s="178" t="s">
        <v>123</v>
      </c>
      <c r="BM205" s="178" t="s">
        <v>487</v>
      </c>
    </row>
    <row r="206" spans="2:65" s="299" customFormat="1">
      <c r="B206" s="298"/>
      <c r="D206" s="300" t="s">
        <v>309</v>
      </c>
      <c r="E206" s="301" t="s">
        <v>5</v>
      </c>
      <c r="F206" s="302" t="s">
        <v>488</v>
      </c>
      <c r="H206" s="303">
        <v>38.78</v>
      </c>
      <c r="I206" s="304"/>
      <c r="L206" s="298"/>
      <c r="M206" s="305"/>
      <c r="N206" s="306"/>
      <c r="O206" s="306"/>
      <c r="P206" s="306"/>
      <c r="Q206" s="306"/>
      <c r="R206" s="306"/>
      <c r="S206" s="306"/>
      <c r="T206" s="307"/>
      <c r="AT206" s="301" t="s">
        <v>309</v>
      </c>
      <c r="AU206" s="301" t="s">
        <v>78</v>
      </c>
      <c r="AV206" s="299" t="s">
        <v>78</v>
      </c>
      <c r="AW206" s="299" t="s">
        <v>32</v>
      </c>
      <c r="AX206" s="299" t="s">
        <v>76</v>
      </c>
      <c r="AY206" s="301" t="s">
        <v>119</v>
      </c>
    </row>
    <row r="207" spans="2:65" s="190" customFormat="1" ht="16.5" customHeight="1">
      <c r="B207" s="284"/>
      <c r="C207" s="308" t="s">
        <v>489</v>
      </c>
      <c r="D207" s="308" t="s">
        <v>327</v>
      </c>
      <c r="E207" s="309" t="s">
        <v>333</v>
      </c>
      <c r="F207" s="310" t="s">
        <v>334</v>
      </c>
      <c r="G207" s="311" t="s">
        <v>335</v>
      </c>
      <c r="H207" s="312">
        <v>38.78</v>
      </c>
      <c r="I207" s="313"/>
      <c r="J207" s="314">
        <f>ROUND(I207*H207,2)</f>
        <v>0</v>
      </c>
      <c r="K207" s="310" t="s">
        <v>284</v>
      </c>
      <c r="L207" s="315"/>
      <c r="M207" s="316" t="s">
        <v>5</v>
      </c>
      <c r="N207" s="317" t="s">
        <v>39</v>
      </c>
      <c r="O207" s="192"/>
      <c r="P207" s="294">
        <f>O207*H207</f>
        <v>0</v>
      </c>
      <c r="Q207" s="294">
        <v>3.8E-3</v>
      </c>
      <c r="R207" s="294">
        <f>Q207*H207</f>
        <v>0.14736399999999999</v>
      </c>
      <c r="S207" s="294">
        <v>0</v>
      </c>
      <c r="T207" s="295">
        <f>S207*H207</f>
        <v>0</v>
      </c>
      <c r="AR207" s="178" t="s">
        <v>321</v>
      </c>
      <c r="AT207" s="178" t="s">
        <v>327</v>
      </c>
      <c r="AU207" s="178" t="s">
        <v>78</v>
      </c>
      <c r="AY207" s="178" t="s">
        <v>119</v>
      </c>
      <c r="BE207" s="296">
        <f>IF(N207="základní",J207,0)</f>
        <v>0</v>
      </c>
      <c r="BF207" s="296">
        <f>IF(N207="snížená",J207,0)</f>
        <v>0</v>
      </c>
      <c r="BG207" s="296">
        <f>IF(N207="zákl. přenesená",J207,0)</f>
        <v>0</v>
      </c>
      <c r="BH207" s="296">
        <f>IF(N207="sníž. přenesená",J207,0)</f>
        <v>0</v>
      </c>
      <c r="BI207" s="296">
        <f>IF(N207="nulová",J207,0)</f>
        <v>0</v>
      </c>
      <c r="BJ207" s="178" t="s">
        <v>76</v>
      </c>
      <c r="BK207" s="296">
        <f>ROUND(I207*H207,2)</f>
        <v>0</v>
      </c>
      <c r="BL207" s="178" t="s">
        <v>123</v>
      </c>
      <c r="BM207" s="178" t="s">
        <v>490</v>
      </c>
    </row>
    <row r="208" spans="2:65" s="299" customFormat="1">
      <c r="B208" s="298"/>
      <c r="D208" s="300" t="s">
        <v>309</v>
      </c>
      <c r="E208" s="301" t="s">
        <v>5</v>
      </c>
      <c r="F208" s="302" t="s">
        <v>488</v>
      </c>
      <c r="H208" s="303">
        <v>38.78</v>
      </c>
      <c r="I208" s="304"/>
      <c r="L208" s="298"/>
      <c r="M208" s="305"/>
      <c r="N208" s="306"/>
      <c r="O208" s="306"/>
      <c r="P208" s="306"/>
      <c r="Q208" s="306"/>
      <c r="R208" s="306"/>
      <c r="S208" s="306"/>
      <c r="T208" s="307"/>
      <c r="AT208" s="301" t="s">
        <v>309</v>
      </c>
      <c r="AU208" s="301" t="s">
        <v>78</v>
      </c>
      <c r="AV208" s="299" t="s">
        <v>78</v>
      </c>
      <c r="AW208" s="299" t="s">
        <v>32</v>
      </c>
      <c r="AX208" s="299" t="s">
        <v>76</v>
      </c>
      <c r="AY208" s="301" t="s">
        <v>119</v>
      </c>
    </row>
    <row r="209" spans="2:65" s="271" customFormat="1" ht="29.85" customHeight="1">
      <c r="B209" s="270"/>
      <c r="D209" s="272" t="s">
        <v>67</v>
      </c>
      <c r="E209" s="282" t="s">
        <v>252</v>
      </c>
      <c r="F209" s="282" t="s">
        <v>253</v>
      </c>
      <c r="I209" s="274"/>
      <c r="J209" s="283">
        <f>BK209</f>
        <v>0</v>
      </c>
      <c r="L209" s="270"/>
      <c r="M209" s="276"/>
      <c r="N209" s="277"/>
      <c r="O209" s="277"/>
      <c r="P209" s="278">
        <f>SUM(P210:P211)</f>
        <v>0</v>
      </c>
      <c r="Q209" s="277"/>
      <c r="R209" s="278">
        <f>SUM(R210:R211)</f>
        <v>0</v>
      </c>
      <c r="S209" s="277"/>
      <c r="T209" s="279">
        <f>SUM(T210:T211)</f>
        <v>0</v>
      </c>
      <c r="AR209" s="272" t="s">
        <v>76</v>
      </c>
      <c r="AT209" s="280" t="s">
        <v>67</v>
      </c>
      <c r="AU209" s="280" t="s">
        <v>76</v>
      </c>
      <c r="AY209" s="272" t="s">
        <v>119</v>
      </c>
      <c r="BK209" s="281">
        <f>SUM(BK210:BK211)</f>
        <v>0</v>
      </c>
    </row>
    <row r="210" spans="2:65" s="190" customFormat="1" ht="16.5" customHeight="1">
      <c r="B210" s="284"/>
      <c r="C210" s="285" t="s">
        <v>492</v>
      </c>
      <c r="D210" s="285" t="s">
        <v>121</v>
      </c>
      <c r="E210" s="286" t="s">
        <v>493</v>
      </c>
      <c r="F210" s="287" t="s">
        <v>494</v>
      </c>
      <c r="G210" s="288" t="s">
        <v>326</v>
      </c>
      <c r="H210" s="297">
        <v>3</v>
      </c>
      <c r="I210" s="290"/>
      <c r="J210" s="291">
        <f>ROUND(I210*H210,2)</f>
        <v>0</v>
      </c>
      <c r="K210" s="287" t="s">
        <v>284</v>
      </c>
      <c r="L210" s="191"/>
      <c r="M210" s="292" t="s">
        <v>5</v>
      </c>
      <c r="N210" s="293" t="s">
        <v>39</v>
      </c>
      <c r="O210" s="192"/>
      <c r="P210" s="294">
        <f>O210*H210</f>
        <v>0</v>
      </c>
      <c r="Q210" s="294">
        <v>0</v>
      </c>
      <c r="R210" s="294">
        <f>Q210*H210</f>
        <v>0</v>
      </c>
      <c r="S210" s="294">
        <v>0</v>
      </c>
      <c r="T210" s="295">
        <f>S210*H210</f>
        <v>0</v>
      </c>
      <c r="AR210" s="178" t="s">
        <v>123</v>
      </c>
      <c r="AT210" s="178" t="s">
        <v>121</v>
      </c>
      <c r="AU210" s="178" t="s">
        <v>78</v>
      </c>
      <c r="AY210" s="178" t="s">
        <v>119</v>
      </c>
      <c r="BE210" s="296">
        <f>IF(N210="základní",J210,0)</f>
        <v>0</v>
      </c>
      <c r="BF210" s="296">
        <f>IF(N210="snížená",J210,0)</f>
        <v>0</v>
      </c>
      <c r="BG210" s="296">
        <f>IF(N210="zákl. přenesená",J210,0)</f>
        <v>0</v>
      </c>
      <c r="BH210" s="296">
        <f>IF(N210="sníž. přenesená",J210,0)</f>
        <v>0</v>
      </c>
      <c r="BI210" s="296">
        <f>IF(N210="nulová",J210,0)</f>
        <v>0</v>
      </c>
      <c r="BJ210" s="178" t="s">
        <v>76</v>
      </c>
      <c r="BK210" s="296">
        <f>ROUND(I210*H210,2)</f>
        <v>0</v>
      </c>
      <c r="BL210" s="178" t="s">
        <v>123</v>
      </c>
      <c r="BM210" s="178" t="s">
        <v>495</v>
      </c>
    </row>
    <row r="211" spans="2:65" s="190" customFormat="1" ht="16.5" customHeight="1">
      <c r="B211" s="284"/>
      <c r="C211" s="308" t="s">
        <v>496</v>
      </c>
      <c r="D211" s="308" t="s">
        <v>327</v>
      </c>
      <c r="E211" s="309" t="s">
        <v>497</v>
      </c>
      <c r="F211" s="310" t="s">
        <v>498</v>
      </c>
      <c r="G211" s="311" t="s">
        <v>326</v>
      </c>
      <c r="H211" s="312">
        <v>3</v>
      </c>
      <c r="I211" s="313"/>
      <c r="J211" s="314">
        <f>ROUND(I211*H211,2)</f>
        <v>0</v>
      </c>
      <c r="K211" s="310" t="s">
        <v>5</v>
      </c>
      <c r="L211" s="315"/>
      <c r="M211" s="316" t="s">
        <v>5</v>
      </c>
      <c r="N211" s="317" t="s">
        <v>39</v>
      </c>
      <c r="O211" s="192"/>
      <c r="P211" s="294">
        <f>O211*H211</f>
        <v>0</v>
      </c>
      <c r="Q211" s="294">
        <v>0</v>
      </c>
      <c r="R211" s="294">
        <f>Q211*H211</f>
        <v>0</v>
      </c>
      <c r="S211" s="294">
        <v>0</v>
      </c>
      <c r="T211" s="295">
        <f>S211*H211</f>
        <v>0</v>
      </c>
      <c r="AR211" s="178" t="s">
        <v>321</v>
      </c>
      <c r="AT211" s="178" t="s">
        <v>327</v>
      </c>
      <c r="AU211" s="178" t="s">
        <v>78</v>
      </c>
      <c r="AY211" s="178" t="s">
        <v>119</v>
      </c>
      <c r="BE211" s="296">
        <f>IF(N211="základní",J211,0)</f>
        <v>0</v>
      </c>
      <c r="BF211" s="296">
        <f>IF(N211="snížená",J211,0)</f>
        <v>0</v>
      </c>
      <c r="BG211" s="296">
        <f>IF(N211="zákl. přenesená",J211,0)</f>
        <v>0</v>
      </c>
      <c r="BH211" s="296">
        <f>IF(N211="sníž. přenesená",J211,0)</f>
        <v>0</v>
      </c>
      <c r="BI211" s="296">
        <f>IF(N211="nulová",J211,0)</f>
        <v>0</v>
      </c>
      <c r="BJ211" s="178" t="s">
        <v>76</v>
      </c>
      <c r="BK211" s="296">
        <f>ROUND(I211*H211,2)</f>
        <v>0</v>
      </c>
      <c r="BL211" s="178" t="s">
        <v>123</v>
      </c>
      <c r="BM211" s="178" t="s">
        <v>499</v>
      </c>
    </row>
    <row r="212" spans="2:65" s="271" customFormat="1" ht="29.85" customHeight="1">
      <c r="B212" s="270"/>
      <c r="D212" s="272" t="s">
        <v>67</v>
      </c>
      <c r="E212" s="282" t="s">
        <v>256</v>
      </c>
      <c r="F212" s="282" t="s">
        <v>257</v>
      </c>
      <c r="I212" s="274"/>
      <c r="J212" s="283">
        <f>BK212</f>
        <v>0</v>
      </c>
      <c r="L212" s="270"/>
      <c r="M212" s="276"/>
      <c r="N212" s="277"/>
      <c r="O212" s="277"/>
      <c r="P212" s="278">
        <f>SUM(P213:P214)</f>
        <v>0</v>
      </c>
      <c r="Q212" s="277"/>
      <c r="R212" s="278">
        <f>SUM(R213:R214)</f>
        <v>4.36E-2</v>
      </c>
      <c r="S212" s="277"/>
      <c r="T212" s="279">
        <f>SUM(T213:T214)</f>
        <v>0</v>
      </c>
      <c r="AR212" s="272" t="s">
        <v>76</v>
      </c>
      <c r="AT212" s="280" t="s">
        <v>67</v>
      </c>
      <c r="AU212" s="280" t="s">
        <v>76</v>
      </c>
      <c r="AY212" s="272" t="s">
        <v>119</v>
      </c>
      <c r="BK212" s="281">
        <f>SUM(BK213:BK214)</f>
        <v>0</v>
      </c>
    </row>
    <row r="213" spans="2:65" s="190" customFormat="1" ht="16.5" customHeight="1">
      <c r="B213" s="284"/>
      <c r="C213" s="285" t="s">
        <v>500</v>
      </c>
      <c r="D213" s="285" t="s">
        <v>121</v>
      </c>
      <c r="E213" s="286" t="s">
        <v>501</v>
      </c>
      <c r="F213" s="287" t="s">
        <v>502</v>
      </c>
      <c r="G213" s="288" t="s">
        <v>326</v>
      </c>
      <c r="H213" s="297">
        <v>2</v>
      </c>
      <c r="I213" s="290"/>
      <c r="J213" s="291">
        <f>ROUND(I213*H213,2)</f>
        <v>0</v>
      </c>
      <c r="K213" s="287" t="s">
        <v>284</v>
      </c>
      <c r="L213" s="191"/>
      <c r="M213" s="292" t="s">
        <v>5</v>
      </c>
      <c r="N213" s="293" t="s">
        <v>39</v>
      </c>
      <c r="O213" s="192"/>
      <c r="P213" s="294">
        <f>O213*H213</f>
        <v>0</v>
      </c>
      <c r="Q213" s="294">
        <v>1.8E-3</v>
      </c>
      <c r="R213" s="294">
        <f>Q213*H213</f>
        <v>3.5999999999999999E-3</v>
      </c>
      <c r="S213" s="294">
        <v>0</v>
      </c>
      <c r="T213" s="295">
        <f>S213*H213</f>
        <v>0</v>
      </c>
      <c r="AR213" s="178" t="s">
        <v>123</v>
      </c>
      <c r="AT213" s="178" t="s">
        <v>121</v>
      </c>
      <c r="AU213" s="178" t="s">
        <v>78</v>
      </c>
      <c r="AY213" s="178" t="s">
        <v>119</v>
      </c>
      <c r="BE213" s="296">
        <f>IF(N213="základní",J213,0)</f>
        <v>0</v>
      </c>
      <c r="BF213" s="296">
        <f>IF(N213="snížená",J213,0)</f>
        <v>0</v>
      </c>
      <c r="BG213" s="296">
        <f>IF(N213="zákl. přenesená",J213,0)</f>
        <v>0</v>
      </c>
      <c r="BH213" s="296">
        <f>IF(N213="sníž. přenesená",J213,0)</f>
        <v>0</v>
      </c>
      <c r="BI213" s="296">
        <f>IF(N213="nulová",J213,0)</f>
        <v>0</v>
      </c>
      <c r="BJ213" s="178" t="s">
        <v>76</v>
      </c>
      <c r="BK213" s="296">
        <f>ROUND(I213*H213,2)</f>
        <v>0</v>
      </c>
      <c r="BL213" s="178" t="s">
        <v>123</v>
      </c>
      <c r="BM213" s="178" t="s">
        <v>503</v>
      </c>
    </row>
    <row r="214" spans="2:65" s="190" customFormat="1" ht="16.5" customHeight="1">
      <c r="B214" s="284"/>
      <c r="C214" s="308" t="s">
        <v>504</v>
      </c>
      <c r="D214" s="308" t="s">
        <v>327</v>
      </c>
      <c r="E214" s="309" t="s">
        <v>505</v>
      </c>
      <c r="F214" s="310" t="s">
        <v>506</v>
      </c>
      <c r="G214" s="311" t="s">
        <v>326</v>
      </c>
      <c r="H214" s="312">
        <v>2</v>
      </c>
      <c r="I214" s="313"/>
      <c r="J214" s="314">
        <f>ROUND(I214*H214,2)</f>
        <v>0</v>
      </c>
      <c r="K214" s="310" t="s">
        <v>284</v>
      </c>
      <c r="L214" s="315"/>
      <c r="M214" s="316" t="s">
        <v>5</v>
      </c>
      <c r="N214" s="317" t="s">
        <v>39</v>
      </c>
      <c r="O214" s="192"/>
      <c r="P214" s="294">
        <f>O214*H214</f>
        <v>0</v>
      </c>
      <c r="Q214" s="294">
        <v>0.02</v>
      </c>
      <c r="R214" s="294">
        <f>Q214*H214</f>
        <v>0.04</v>
      </c>
      <c r="S214" s="294">
        <v>0</v>
      </c>
      <c r="T214" s="295">
        <f>S214*H214</f>
        <v>0</v>
      </c>
      <c r="AR214" s="178" t="s">
        <v>321</v>
      </c>
      <c r="AT214" s="178" t="s">
        <v>327</v>
      </c>
      <c r="AU214" s="178" t="s">
        <v>78</v>
      </c>
      <c r="AY214" s="178" t="s">
        <v>119</v>
      </c>
      <c r="BE214" s="296">
        <f>IF(N214="základní",J214,0)</f>
        <v>0</v>
      </c>
      <c r="BF214" s="296">
        <f>IF(N214="snížená",J214,0)</f>
        <v>0</v>
      </c>
      <c r="BG214" s="296">
        <f>IF(N214="zákl. přenesená",J214,0)</f>
        <v>0</v>
      </c>
      <c r="BH214" s="296">
        <f>IF(N214="sníž. přenesená",J214,0)</f>
        <v>0</v>
      </c>
      <c r="BI214" s="296">
        <f>IF(N214="nulová",J214,0)</f>
        <v>0</v>
      </c>
      <c r="BJ214" s="178" t="s">
        <v>76</v>
      </c>
      <c r="BK214" s="296">
        <f>ROUND(I214*H214,2)</f>
        <v>0</v>
      </c>
      <c r="BL214" s="178" t="s">
        <v>123</v>
      </c>
      <c r="BM214" s="178" t="s">
        <v>507</v>
      </c>
    </row>
    <row r="215" spans="2:65" s="271" customFormat="1" ht="29.85" customHeight="1">
      <c r="B215" s="270"/>
      <c r="D215" s="272" t="s">
        <v>67</v>
      </c>
      <c r="E215" s="282" t="s">
        <v>260</v>
      </c>
      <c r="F215" s="282" t="s">
        <v>261</v>
      </c>
      <c r="I215" s="274"/>
      <c r="J215" s="283">
        <f>BK215</f>
        <v>0</v>
      </c>
      <c r="L215" s="270"/>
      <c r="M215" s="276"/>
      <c r="N215" s="277"/>
      <c r="O215" s="277"/>
      <c r="P215" s="278">
        <f>SUM(P216:P219)</f>
        <v>0</v>
      </c>
      <c r="Q215" s="277"/>
      <c r="R215" s="278">
        <f>SUM(R216:R219)</f>
        <v>1.9075500000000001</v>
      </c>
      <c r="S215" s="277"/>
      <c r="T215" s="279">
        <f>SUM(T216:T219)</f>
        <v>0</v>
      </c>
      <c r="AR215" s="272" t="s">
        <v>76</v>
      </c>
      <c r="AT215" s="280" t="s">
        <v>67</v>
      </c>
      <c r="AU215" s="280" t="s">
        <v>76</v>
      </c>
      <c r="AY215" s="272" t="s">
        <v>119</v>
      </c>
      <c r="BK215" s="281">
        <f>SUM(BK216:BK219)</f>
        <v>0</v>
      </c>
    </row>
    <row r="216" spans="2:65" s="190" customFormat="1" ht="16.5" customHeight="1">
      <c r="B216" s="284"/>
      <c r="C216" s="285" t="s">
        <v>508</v>
      </c>
      <c r="D216" s="285" t="s">
        <v>121</v>
      </c>
      <c r="E216" s="286" t="s">
        <v>436</v>
      </c>
      <c r="F216" s="287" t="s">
        <v>437</v>
      </c>
      <c r="G216" s="288" t="s">
        <v>335</v>
      </c>
      <c r="H216" s="297">
        <v>6</v>
      </c>
      <c r="I216" s="290"/>
      <c r="J216" s="291">
        <f>ROUND(I216*H216,2)</f>
        <v>0</v>
      </c>
      <c r="K216" s="287" t="s">
        <v>284</v>
      </c>
      <c r="L216" s="191"/>
      <c r="M216" s="292" t="s">
        <v>5</v>
      </c>
      <c r="N216" s="293" t="s">
        <v>39</v>
      </c>
      <c r="O216" s="192"/>
      <c r="P216" s="294">
        <f>O216*H216</f>
        <v>0</v>
      </c>
      <c r="Q216" s="294">
        <v>0</v>
      </c>
      <c r="R216" s="294">
        <f>Q216*H216</f>
        <v>0</v>
      </c>
      <c r="S216" s="294">
        <v>0</v>
      </c>
      <c r="T216" s="295">
        <f>S216*H216</f>
        <v>0</v>
      </c>
      <c r="AR216" s="178" t="s">
        <v>123</v>
      </c>
      <c r="AT216" s="178" t="s">
        <v>121</v>
      </c>
      <c r="AU216" s="178" t="s">
        <v>78</v>
      </c>
      <c r="AY216" s="178" t="s">
        <v>119</v>
      </c>
      <c r="BE216" s="296">
        <f>IF(N216="základní",J216,0)</f>
        <v>0</v>
      </c>
      <c r="BF216" s="296">
        <f>IF(N216="snížená",J216,0)</f>
        <v>0</v>
      </c>
      <c r="BG216" s="296">
        <f>IF(N216="zákl. přenesená",J216,0)</f>
        <v>0</v>
      </c>
      <c r="BH216" s="296">
        <f>IF(N216="sníž. přenesená",J216,0)</f>
        <v>0</v>
      </c>
      <c r="BI216" s="296">
        <f>IF(N216="nulová",J216,0)</f>
        <v>0</v>
      </c>
      <c r="BJ216" s="178" t="s">
        <v>76</v>
      </c>
      <c r="BK216" s="296">
        <f>ROUND(I216*H216,2)</f>
        <v>0</v>
      </c>
      <c r="BL216" s="178" t="s">
        <v>123</v>
      </c>
      <c r="BM216" s="178" t="s">
        <v>509</v>
      </c>
    </row>
    <row r="217" spans="2:65" s="299" customFormat="1">
      <c r="B217" s="298"/>
      <c r="D217" s="300" t="s">
        <v>309</v>
      </c>
      <c r="E217" s="301" t="s">
        <v>5</v>
      </c>
      <c r="F217" s="302">
        <f>2*3</f>
        <v>6</v>
      </c>
      <c r="H217" s="303">
        <v>6</v>
      </c>
      <c r="I217" s="304"/>
      <c r="L217" s="298"/>
      <c r="M217" s="305"/>
      <c r="N217" s="306"/>
      <c r="O217" s="306"/>
      <c r="P217" s="306"/>
      <c r="Q217" s="306"/>
      <c r="R217" s="306"/>
      <c r="S217" s="306"/>
      <c r="T217" s="307"/>
      <c r="AT217" s="301" t="s">
        <v>309</v>
      </c>
      <c r="AU217" s="301" t="s">
        <v>78</v>
      </c>
      <c r="AV217" s="299" t="s">
        <v>78</v>
      </c>
      <c r="AW217" s="299" t="s">
        <v>32</v>
      </c>
      <c r="AX217" s="299" t="s">
        <v>76</v>
      </c>
      <c r="AY217" s="301" t="s">
        <v>119</v>
      </c>
    </row>
    <row r="218" spans="2:65" s="190" customFormat="1" ht="16.5" customHeight="1">
      <c r="B218" s="284"/>
      <c r="C218" s="308" t="s">
        <v>510</v>
      </c>
      <c r="D218" s="308" t="s">
        <v>327</v>
      </c>
      <c r="E218" s="309" t="s">
        <v>438</v>
      </c>
      <c r="F218" s="310" t="s">
        <v>535</v>
      </c>
      <c r="G218" s="311" t="s">
        <v>189</v>
      </c>
      <c r="H218" s="312">
        <v>3.8151000000000002</v>
      </c>
      <c r="I218" s="313"/>
      <c r="J218" s="314">
        <f>ROUND(I218*H218,2)</f>
        <v>0</v>
      </c>
      <c r="K218" s="310" t="s">
        <v>284</v>
      </c>
      <c r="L218" s="315"/>
      <c r="M218" s="316" t="s">
        <v>5</v>
      </c>
      <c r="N218" s="317" t="s">
        <v>39</v>
      </c>
      <c r="O218" s="192"/>
      <c r="P218" s="294">
        <f>O218*H218</f>
        <v>0</v>
      </c>
      <c r="Q218" s="294">
        <v>0.5</v>
      </c>
      <c r="R218" s="294">
        <f>Q218*H218</f>
        <v>1.9075500000000001</v>
      </c>
      <c r="S218" s="294">
        <v>0</v>
      </c>
      <c r="T218" s="295">
        <f>S218*H218</f>
        <v>0</v>
      </c>
      <c r="AR218" s="178" t="s">
        <v>321</v>
      </c>
      <c r="AT218" s="178" t="s">
        <v>327</v>
      </c>
      <c r="AU218" s="178" t="s">
        <v>78</v>
      </c>
      <c r="AY218" s="178" t="s">
        <v>119</v>
      </c>
      <c r="BE218" s="296">
        <f>IF(N218="základní",J218,0)</f>
        <v>0</v>
      </c>
      <c r="BF218" s="296">
        <f>IF(N218="snížená",J218,0)</f>
        <v>0</v>
      </c>
      <c r="BG218" s="296">
        <f>IF(N218="zákl. přenesená",J218,0)</f>
        <v>0</v>
      </c>
      <c r="BH218" s="296">
        <f>IF(N218="sníž. přenesená",J218,0)</f>
        <v>0</v>
      </c>
      <c r="BI218" s="296">
        <f>IF(N218="nulová",J218,0)</f>
        <v>0</v>
      </c>
      <c r="BJ218" s="178" t="s">
        <v>76</v>
      </c>
      <c r="BK218" s="296">
        <f>ROUND(I218*H218,2)</f>
        <v>0</v>
      </c>
      <c r="BL218" s="178" t="s">
        <v>123</v>
      </c>
      <c r="BM218" s="178" t="s">
        <v>511</v>
      </c>
    </row>
    <row r="219" spans="2:65" s="299" customFormat="1">
      <c r="B219" s="298"/>
      <c r="D219" s="300" t="s">
        <v>309</v>
      </c>
      <c r="E219" s="301" t="s">
        <v>5</v>
      </c>
      <c r="F219" s="302">
        <f>2*3.14*0.45*0.45*3</f>
        <v>3.8151000000000002</v>
      </c>
      <c r="H219" s="303">
        <v>3.8151000000000002</v>
      </c>
      <c r="I219" s="304"/>
      <c r="L219" s="298"/>
      <c r="M219" s="305"/>
      <c r="N219" s="306"/>
      <c r="O219" s="306"/>
      <c r="P219" s="306"/>
      <c r="Q219" s="306"/>
      <c r="R219" s="306"/>
      <c r="S219" s="306"/>
      <c r="T219" s="307"/>
      <c r="AT219" s="301" t="s">
        <v>309</v>
      </c>
      <c r="AU219" s="301" t="s">
        <v>78</v>
      </c>
      <c r="AV219" s="299" t="s">
        <v>78</v>
      </c>
      <c r="AW219" s="299" t="s">
        <v>32</v>
      </c>
      <c r="AX219" s="299" t="s">
        <v>76</v>
      </c>
      <c r="AY219" s="301" t="s">
        <v>119</v>
      </c>
    </row>
    <row r="220" spans="2:65" s="271" customFormat="1" ht="29.85" customHeight="1">
      <c r="B220" s="270"/>
      <c r="D220" s="272" t="s">
        <v>67</v>
      </c>
      <c r="E220" s="282" t="s">
        <v>264</v>
      </c>
      <c r="F220" s="282" t="s">
        <v>261</v>
      </c>
      <c r="I220" s="274"/>
      <c r="J220" s="283">
        <f>BK220</f>
        <v>0</v>
      </c>
      <c r="L220" s="270"/>
      <c r="M220" s="276"/>
      <c r="N220" s="277"/>
      <c r="O220" s="277"/>
      <c r="P220" s="278">
        <f>SUM(P221:P224)</f>
        <v>0</v>
      </c>
      <c r="Q220" s="277"/>
      <c r="R220" s="278">
        <f>SUM(R221:R224)</f>
        <v>1.2717000000000001</v>
      </c>
      <c r="S220" s="277"/>
      <c r="T220" s="279">
        <f>SUM(T221:T224)</f>
        <v>0</v>
      </c>
      <c r="AR220" s="272" t="s">
        <v>76</v>
      </c>
      <c r="AT220" s="280" t="s">
        <v>67</v>
      </c>
      <c r="AU220" s="280" t="s">
        <v>76</v>
      </c>
      <c r="AY220" s="272" t="s">
        <v>119</v>
      </c>
      <c r="BK220" s="281">
        <f>SUM(BK221:BK224)</f>
        <v>0</v>
      </c>
    </row>
    <row r="221" spans="2:65" s="190" customFormat="1" ht="16.5" customHeight="1">
      <c r="B221" s="284"/>
      <c r="C221" s="285" t="s">
        <v>512</v>
      </c>
      <c r="D221" s="285" t="s">
        <v>121</v>
      </c>
      <c r="E221" s="286" t="s">
        <v>436</v>
      </c>
      <c r="F221" s="287" t="s">
        <v>437</v>
      </c>
      <c r="G221" s="288" t="s">
        <v>335</v>
      </c>
      <c r="H221" s="297">
        <v>4</v>
      </c>
      <c r="I221" s="290"/>
      <c r="J221" s="291">
        <f>ROUND(I221*H221,2)</f>
        <v>0</v>
      </c>
      <c r="K221" s="287" t="s">
        <v>284</v>
      </c>
      <c r="L221" s="191"/>
      <c r="M221" s="292" t="s">
        <v>5</v>
      </c>
      <c r="N221" s="293" t="s">
        <v>39</v>
      </c>
      <c r="O221" s="192"/>
      <c r="P221" s="294">
        <f>O221*H221</f>
        <v>0</v>
      </c>
      <c r="Q221" s="294">
        <v>0</v>
      </c>
      <c r="R221" s="294">
        <f>Q221*H221</f>
        <v>0</v>
      </c>
      <c r="S221" s="294">
        <v>0</v>
      </c>
      <c r="T221" s="295">
        <f>S221*H221</f>
        <v>0</v>
      </c>
      <c r="AR221" s="178" t="s">
        <v>123</v>
      </c>
      <c r="AT221" s="178" t="s">
        <v>121</v>
      </c>
      <c r="AU221" s="178" t="s">
        <v>78</v>
      </c>
      <c r="AY221" s="178" t="s">
        <v>119</v>
      </c>
      <c r="BE221" s="296">
        <f>IF(N221="základní",J221,0)</f>
        <v>0</v>
      </c>
      <c r="BF221" s="296">
        <f>IF(N221="snížená",J221,0)</f>
        <v>0</v>
      </c>
      <c r="BG221" s="296">
        <f>IF(N221="zákl. přenesená",J221,0)</f>
        <v>0</v>
      </c>
      <c r="BH221" s="296">
        <f>IF(N221="sníž. přenesená",J221,0)</f>
        <v>0</v>
      </c>
      <c r="BI221" s="296">
        <f>IF(N221="nulová",J221,0)</f>
        <v>0</v>
      </c>
      <c r="BJ221" s="178" t="s">
        <v>76</v>
      </c>
      <c r="BK221" s="296">
        <f>ROUND(I221*H221,2)</f>
        <v>0</v>
      </c>
      <c r="BL221" s="178" t="s">
        <v>123</v>
      </c>
      <c r="BM221" s="178" t="s">
        <v>513</v>
      </c>
    </row>
    <row r="222" spans="2:65" s="299" customFormat="1">
      <c r="B222" s="298"/>
      <c r="D222" s="300" t="s">
        <v>309</v>
      </c>
      <c r="E222" s="301" t="s">
        <v>5</v>
      </c>
      <c r="F222" s="302">
        <f>1*4</f>
        <v>4</v>
      </c>
      <c r="H222" s="303">
        <v>4</v>
      </c>
      <c r="I222" s="304"/>
      <c r="L222" s="298"/>
      <c r="M222" s="305"/>
      <c r="N222" s="306"/>
      <c r="O222" s="306"/>
      <c r="P222" s="306"/>
      <c r="Q222" s="306"/>
      <c r="R222" s="306"/>
      <c r="S222" s="306"/>
      <c r="T222" s="307"/>
      <c r="AT222" s="301" t="s">
        <v>309</v>
      </c>
      <c r="AU222" s="301" t="s">
        <v>78</v>
      </c>
      <c r="AV222" s="299" t="s">
        <v>78</v>
      </c>
      <c r="AW222" s="299" t="s">
        <v>32</v>
      </c>
      <c r="AX222" s="299" t="s">
        <v>76</v>
      </c>
      <c r="AY222" s="301" t="s">
        <v>119</v>
      </c>
    </row>
    <row r="223" spans="2:65" s="190" customFormat="1" ht="16.5" customHeight="1">
      <c r="B223" s="284"/>
      <c r="C223" s="308" t="s">
        <v>514</v>
      </c>
      <c r="D223" s="308" t="s">
        <v>327</v>
      </c>
      <c r="E223" s="309" t="s">
        <v>438</v>
      </c>
      <c r="F223" s="310" t="s">
        <v>535</v>
      </c>
      <c r="G223" s="311" t="s">
        <v>189</v>
      </c>
      <c r="H223" s="312">
        <v>2.5434000000000001</v>
      </c>
      <c r="I223" s="313"/>
      <c r="J223" s="314">
        <f>ROUND(I223*H223,2)</f>
        <v>0</v>
      </c>
      <c r="K223" s="310" t="s">
        <v>284</v>
      </c>
      <c r="L223" s="315"/>
      <c r="M223" s="316" t="s">
        <v>5</v>
      </c>
      <c r="N223" s="317" t="s">
        <v>39</v>
      </c>
      <c r="O223" s="192"/>
      <c r="P223" s="294">
        <f>O223*H223</f>
        <v>0</v>
      </c>
      <c r="Q223" s="294">
        <v>0.5</v>
      </c>
      <c r="R223" s="294">
        <f>Q223*H223</f>
        <v>1.2717000000000001</v>
      </c>
      <c r="S223" s="294">
        <v>0</v>
      </c>
      <c r="T223" s="295">
        <f>S223*H223</f>
        <v>0</v>
      </c>
      <c r="AR223" s="178" t="s">
        <v>321</v>
      </c>
      <c r="AT223" s="178" t="s">
        <v>327</v>
      </c>
      <c r="AU223" s="178" t="s">
        <v>78</v>
      </c>
      <c r="AY223" s="178" t="s">
        <v>119</v>
      </c>
      <c r="BE223" s="296">
        <f>IF(N223="základní",J223,0)</f>
        <v>0</v>
      </c>
      <c r="BF223" s="296">
        <f>IF(N223="snížená",J223,0)</f>
        <v>0</v>
      </c>
      <c r="BG223" s="296">
        <f>IF(N223="zákl. přenesená",J223,0)</f>
        <v>0</v>
      </c>
      <c r="BH223" s="296">
        <f>IF(N223="sníž. přenesená",J223,0)</f>
        <v>0</v>
      </c>
      <c r="BI223" s="296">
        <f>IF(N223="nulová",J223,0)</f>
        <v>0</v>
      </c>
      <c r="BJ223" s="178" t="s">
        <v>76</v>
      </c>
      <c r="BK223" s="296">
        <f>ROUND(I223*H223,2)</f>
        <v>0</v>
      </c>
      <c r="BL223" s="178" t="s">
        <v>123</v>
      </c>
      <c r="BM223" s="178" t="s">
        <v>515</v>
      </c>
    </row>
    <row r="224" spans="2:65" s="299" customFormat="1">
      <c r="B224" s="298"/>
      <c r="D224" s="300" t="s">
        <v>309</v>
      </c>
      <c r="E224" s="301" t="s">
        <v>5</v>
      </c>
      <c r="F224" s="302">
        <f>1*3.14*0.45*0.45*4</f>
        <v>2.5434000000000001</v>
      </c>
      <c r="H224" s="303">
        <v>2.5434000000000001</v>
      </c>
      <c r="I224" s="304"/>
      <c r="L224" s="298"/>
      <c r="M224" s="305"/>
      <c r="N224" s="306"/>
      <c r="O224" s="306"/>
      <c r="P224" s="306"/>
      <c r="Q224" s="306"/>
      <c r="R224" s="306"/>
      <c r="S224" s="306"/>
      <c r="T224" s="307"/>
      <c r="AT224" s="301" t="s">
        <v>309</v>
      </c>
      <c r="AU224" s="301" t="s">
        <v>78</v>
      </c>
      <c r="AV224" s="299" t="s">
        <v>78</v>
      </c>
      <c r="AW224" s="299" t="s">
        <v>32</v>
      </c>
      <c r="AX224" s="299" t="s">
        <v>76</v>
      </c>
      <c r="AY224" s="301" t="s">
        <v>119</v>
      </c>
    </row>
    <row r="225" spans="2:65" s="271" customFormat="1" ht="29.85" customHeight="1">
      <c r="B225" s="270"/>
      <c r="D225" s="272" t="s">
        <v>67</v>
      </c>
      <c r="E225" s="282" t="s">
        <v>267</v>
      </c>
      <c r="F225" s="282" t="s">
        <v>261</v>
      </c>
      <c r="I225" s="274"/>
      <c r="J225" s="283">
        <f>BK225</f>
        <v>0</v>
      </c>
      <c r="L225" s="270"/>
      <c r="M225" s="276"/>
      <c r="N225" s="277"/>
      <c r="O225" s="277"/>
      <c r="P225" s="278">
        <f>SUM(P226:P229)</f>
        <v>0</v>
      </c>
      <c r="Q225" s="277"/>
      <c r="R225" s="278">
        <f>SUM(R226:R229)</f>
        <v>3.1792500000000001</v>
      </c>
      <c r="S225" s="277"/>
      <c r="T225" s="279">
        <f>SUM(T226:T229)</f>
        <v>0</v>
      </c>
      <c r="AR225" s="272" t="s">
        <v>76</v>
      </c>
      <c r="AT225" s="280" t="s">
        <v>67</v>
      </c>
      <c r="AU225" s="280" t="s">
        <v>76</v>
      </c>
      <c r="AY225" s="272" t="s">
        <v>119</v>
      </c>
      <c r="BK225" s="281">
        <f>SUM(BK226:BK229)</f>
        <v>0</v>
      </c>
    </row>
    <row r="226" spans="2:65" s="190" customFormat="1" ht="16.5" customHeight="1">
      <c r="B226" s="284"/>
      <c r="C226" s="285" t="s">
        <v>516</v>
      </c>
      <c r="D226" s="285" t="s">
        <v>121</v>
      </c>
      <c r="E226" s="286" t="s">
        <v>436</v>
      </c>
      <c r="F226" s="287" t="s">
        <v>437</v>
      </c>
      <c r="G226" s="288" t="s">
        <v>335</v>
      </c>
      <c r="H226" s="297">
        <v>10</v>
      </c>
      <c r="I226" s="290"/>
      <c r="J226" s="291">
        <f>ROUND(I226*H226,2)</f>
        <v>0</v>
      </c>
      <c r="K226" s="287" t="s">
        <v>284</v>
      </c>
      <c r="L226" s="191"/>
      <c r="M226" s="292" t="s">
        <v>5</v>
      </c>
      <c r="N226" s="293" t="s">
        <v>39</v>
      </c>
      <c r="O226" s="192"/>
      <c r="P226" s="294">
        <f>O226*H226</f>
        <v>0</v>
      </c>
      <c r="Q226" s="294">
        <v>0</v>
      </c>
      <c r="R226" s="294">
        <f>Q226*H226</f>
        <v>0</v>
      </c>
      <c r="S226" s="294">
        <v>0</v>
      </c>
      <c r="T226" s="295">
        <f>S226*H226</f>
        <v>0</v>
      </c>
      <c r="AR226" s="178" t="s">
        <v>123</v>
      </c>
      <c r="AT226" s="178" t="s">
        <v>121</v>
      </c>
      <c r="AU226" s="178" t="s">
        <v>78</v>
      </c>
      <c r="AY226" s="178" t="s">
        <v>119</v>
      </c>
      <c r="BE226" s="296">
        <f>IF(N226="základní",J226,0)</f>
        <v>0</v>
      </c>
      <c r="BF226" s="296">
        <f>IF(N226="snížená",J226,0)</f>
        <v>0</v>
      </c>
      <c r="BG226" s="296">
        <f>IF(N226="zákl. přenesená",J226,0)</f>
        <v>0</v>
      </c>
      <c r="BH226" s="296">
        <f>IF(N226="sníž. přenesená",J226,0)</f>
        <v>0</v>
      </c>
      <c r="BI226" s="296">
        <f>IF(N226="nulová",J226,0)</f>
        <v>0</v>
      </c>
      <c r="BJ226" s="178" t="s">
        <v>76</v>
      </c>
      <c r="BK226" s="296">
        <f>ROUND(I226*H226,2)</f>
        <v>0</v>
      </c>
      <c r="BL226" s="178" t="s">
        <v>123</v>
      </c>
      <c r="BM226" s="178" t="s">
        <v>517</v>
      </c>
    </row>
    <row r="227" spans="2:65" s="299" customFormat="1">
      <c r="B227" s="298"/>
      <c r="D227" s="300" t="s">
        <v>309</v>
      </c>
      <c r="E227" s="301" t="s">
        <v>5</v>
      </c>
      <c r="F227" s="302">
        <f>2*5</f>
        <v>10</v>
      </c>
      <c r="H227" s="303">
        <v>10</v>
      </c>
      <c r="I227" s="304"/>
      <c r="L227" s="298"/>
      <c r="M227" s="305"/>
      <c r="N227" s="306"/>
      <c r="O227" s="306"/>
      <c r="P227" s="306"/>
      <c r="Q227" s="306"/>
      <c r="R227" s="306"/>
      <c r="S227" s="306"/>
      <c r="T227" s="307"/>
      <c r="AT227" s="301" t="s">
        <v>309</v>
      </c>
      <c r="AU227" s="301" t="s">
        <v>78</v>
      </c>
      <c r="AV227" s="299" t="s">
        <v>78</v>
      </c>
      <c r="AW227" s="299" t="s">
        <v>32</v>
      </c>
      <c r="AX227" s="299" t="s">
        <v>76</v>
      </c>
      <c r="AY227" s="301" t="s">
        <v>119</v>
      </c>
    </row>
    <row r="228" spans="2:65" s="190" customFormat="1" ht="16.5" customHeight="1">
      <c r="B228" s="284"/>
      <c r="C228" s="308" t="s">
        <v>518</v>
      </c>
      <c r="D228" s="308" t="s">
        <v>327</v>
      </c>
      <c r="E228" s="309" t="s">
        <v>438</v>
      </c>
      <c r="F228" s="310" t="s">
        <v>535</v>
      </c>
      <c r="G228" s="311" t="s">
        <v>189</v>
      </c>
      <c r="H228" s="312">
        <v>6.3585000000000003</v>
      </c>
      <c r="I228" s="313"/>
      <c r="J228" s="314">
        <f>ROUND(I228*H228,2)</f>
        <v>0</v>
      </c>
      <c r="K228" s="310" t="s">
        <v>284</v>
      </c>
      <c r="L228" s="315"/>
      <c r="M228" s="316" t="s">
        <v>5</v>
      </c>
      <c r="N228" s="317" t="s">
        <v>39</v>
      </c>
      <c r="O228" s="192"/>
      <c r="P228" s="294">
        <f>O228*H228</f>
        <v>0</v>
      </c>
      <c r="Q228" s="294">
        <v>0.5</v>
      </c>
      <c r="R228" s="294">
        <f>Q228*H228</f>
        <v>3.1792500000000001</v>
      </c>
      <c r="S228" s="294">
        <v>0</v>
      </c>
      <c r="T228" s="295">
        <f>S228*H228</f>
        <v>0</v>
      </c>
      <c r="AR228" s="178" t="s">
        <v>321</v>
      </c>
      <c r="AT228" s="178" t="s">
        <v>327</v>
      </c>
      <c r="AU228" s="178" t="s">
        <v>78</v>
      </c>
      <c r="AY228" s="178" t="s">
        <v>119</v>
      </c>
      <c r="BE228" s="296">
        <f>IF(N228="základní",J228,0)</f>
        <v>0</v>
      </c>
      <c r="BF228" s="296">
        <f>IF(N228="snížená",J228,0)</f>
        <v>0</v>
      </c>
      <c r="BG228" s="296">
        <f>IF(N228="zákl. přenesená",J228,0)</f>
        <v>0</v>
      </c>
      <c r="BH228" s="296">
        <f>IF(N228="sníž. přenesená",J228,0)</f>
        <v>0</v>
      </c>
      <c r="BI228" s="296">
        <f>IF(N228="nulová",J228,0)</f>
        <v>0</v>
      </c>
      <c r="BJ228" s="178" t="s">
        <v>76</v>
      </c>
      <c r="BK228" s="296">
        <f>ROUND(I228*H228,2)</f>
        <v>0</v>
      </c>
      <c r="BL228" s="178" t="s">
        <v>123</v>
      </c>
      <c r="BM228" s="178" t="s">
        <v>519</v>
      </c>
    </row>
    <row r="229" spans="2:65" s="299" customFormat="1">
      <c r="B229" s="298"/>
      <c r="D229" s="300" t="s">
        <v>309</v>
      </c>
      <c r="E229" s="301" t="s">
        <v>5</v>
      </c>
      <c r="F229" s="302">
        <f>2*3.14*0.45*0.45*5</f>
        <v>6.3585000000000003</v>
      </c>
      <c r="H229" s="303">
        <v>6.3585000000000003</v>
      </c>
      <c r="I229" s="304"/>
      <c r="L229" s="298"/>
      <c r="M229" s="327"/>
      <c r="N229" s="328"/>
      <c r="O229" s="328"/>
      <c r="P229" s="328"/>
      <c r="Q229" s="328"/>
      <c r="R229" s="328"/>
      <c r="S229" s="328"/>
      <c r="T229" s="329"/>
      <c r="AT229" s="301" t="s">
        <v>309</v>
      </c>
      <c r="AU229" s="301" t="s">
        <v>78</v>
      </c>
      <c r="AV229" s="299" t="s">
        <v>78</v>
      </c>
      <c r="AW229" s="299" t="s">
        <v>32</v>
      </c>
      <c r="AX229" s="299" t="s">
        <v>76</v>
      </c>
      <c r="AY229" s="301" t="s">
        <v>119</v>
      </c>
    </row>
    <row r="230" spans="2:65" s="190" customFormat="1" ht="6.95" customHeight="1">
      <c r="B230" s="221"/>
      <c r="C230" s="222"/>
      <c r="D230" s="222"/>
      <c r="E230" s="222"/>
      <c r="F230" s="222"/>
      <c r="G230" s="222"/>
      <c r="H230" s="222"/>
      <c r="I230" s="223"/>
      <c r="J230" s="222"/>
      <c r="K230" s="222"/>
      <c r="L230" s="191"/>
    </row>
  </sheetData>
  <autoFilter ref="C94:K229"/>
  <mergeCells count="10">
    <mergeCell ref="E47:H47"/>
    <mergeCell ref="J51:J52"/>
    <mergeCell ref="E85:H85"/>
    <mergeCell ref="E87:H87"/>
    <mergeCell ref="G1:H1"/>
    <mergeCell ref="L2:V2"/>
    <mergeCell ref="E7:H7"/>
    <mergeCell ref="E9:H9"/>
    <mergeCell ref="E24:H24"/>
    <mergeCell ref="E45:H45"/>
  </mergeCells>
  <hyperlinks>
    <hyperlink ref="F1:G1" location="C2" display="1) Krycí list soupisu"/>
    <hyperlink ref="G1:H1" location="C54" display="2) Rekapitulace"/>
    <hyperlink ref="J1" location="C124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8"/>
  <sheetViews>
    <sheetView showGridLines="0" workbookViewId="0">
      <pane ySplit="1" topLeftCell="A74" activePane="bottomLeft" state="frozen"/>
      <selection pane="bottomLeft" activeCell="K94" sqref="K94"/>
    </sheetView>
  </sheetViews>
  <sheetFormatPr defaultRowHeight="13.5"/>
  <cols>
    <col min="1" max="1" width="8.33203125" style="176" customWidth="1"/>
    <col min="2" max="2" width="1.6640625" style="176" customWidth="1"/>
    <col min="3" max="3" width="4.1640625" style="176" customWidth="1"/>
    <col min="4" max="4" width="4.33203125" style="176" customWidth="1"/>
    <col min="5" max="5" width="17.1640625" style="176" customWidth="1"/>
    <col min="6" max="6" width="75" style="176" customWidth="1"/>
    <col min="7" max="7" width="8.6640625" style="176" customWidth="1"/>
    <col min="8" max="8" width="11.1640625" style="176" customWidth="1"/>
    <col min="9" max="9" width="12.6640625" style="177" customWidth="1"/>
    <col min="10" max="10" width="23.5" style="176" customWidth="1"/>
    <col min="11" max="11" width="15.5" style="176" customWidth="1"/>
    <col min="12" max="18" width="9.33203125" style="176"/>
    <col min="19" max="19" width="8.1640625" style="176" hidden="1" customWidth="1"/>
    <col min="20" max="20" width="29.6640625" style="176" hidden="1" customWidth="1"/>
    <col min="21" max="21" width="16.33203125" style="176" hidden="1" customWidth="1"/>
    <col min="22" max="22" width="12.33203125" style="176" customWidth="1"/>
    <col min="23" max="23" width="16.33203125" style="176" customWidth="1"/>
    <col min="24" max="24" width="12.33203125" style="176" customWidth="1"/>
    <col min="25" max="25" width="15" style="176" customWidth="1"/>
    <col min="26" max="26" width="11" style="176" customWidth="1"/>
    <col min="27" max="27" width="15" style="176" customWidth="1"/>
    <col min="28" max="28" width="16.33203125" style="176" customWidth="1"/>
    <col min="29" max="29" width="11" style="176" customWidth="1"/>
    <col min="30" max="30" width="15" style="176" customWidth="1"/>
    <col min="31" max="31" width="16.33203125" style="176" customWidth="1"/>
    <col min="32" max="16384" width="9.33203125" style="176"/>
  </cols>
  <sheetData>
    <row r="1" spans="1:70" ht="21.75" customHeight="1">
      <c r="A1" s="170"/>
      <c r="B1" s="171"/>
      <c r="C1" s="171"/>
      <c r="D1" s="172" t="s">
        <v>1</v>
      </c>
      <c r="E1" s="171"/>
      <c r="F1" s="173" t="s">
        <v>79</v>
      </c>
      <c r="G1" s="393" t="s">
        <v>80</v>
      </c>
      <c r="H1" s="393"/>
      <c r="I1" s="174"/>
      <c r="J1" s="173" t="s">
        <v>81</v>
      </c>
      <c r="K1" s="172" t="s">
        <v>82</v>
      </c>
      <c r="L1" s="173" t="s">
        <v>83</v>
      </c>
      <c r="M1" s="173"/>
      <c r="N1" s="173"/>
      <c r="O1" s="173"/>
      <c r="P1" s="173"/>
      <c r="Q1" s="173"/>
      <c r="R1" s="173"/>
      <c r="S1" s="173"/>
      <c r="T1" s="173"/>
      <c r="U1" s="175"/>
      <c r="V1" s="175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  <c r="AP1" s="170"/>
      <c r="AQ1" s="170"/>
      <c r="AR1" s="170"/>
      <c r="AS1" s="170"/>
      <c r="AT1" s="170"/>
      <c r="AU1" s="170"/>
      <c r="AV1" s="170"/>
      <c r="AW1" s="170"/>
      <c r="AX1" s="170"/>
      <c r="AY1" s="170"/>
      <c r="AZ1" s="170"/>
      <c r="BA1" s="170"/>
      <c r="BB1" s="170"/>
      <c r="BC1" s="170"/>
      <c r="BD1" s="170"/>
      <c r="BE1" s="170"/>
      <c r="BF1" s="170"/>
      <c r="BG1" s="170"/>
      <c r="BH1" s="170"/>
      <c r="BI1" s="170"/>
      <c r="BJ1" s="170"/>
      <c r="BK1" s="170"/>
      <c r="BL1" s="170"/>
      <c r="BM1" s="170"/>
      <c r="BN1" s="170"/>
      <c r="BO1" s="170"/>
      <c r="BP1" s="170"/>
      <c r="BQ1" s="170"/>
      <c r="BR1" s="170"/>
    </row>
    <row r="2" spans="1:70" ht="36.950000000000003" customHeight="1"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AT2" s="178" t="s">
        <v>271</v>
      </c>
    </row>
    <row r="3" spans="1:70" ht="6.95" customHeight="1">
      <c r="B3" s="179"/>
      <c r="C3" s="180"/>
      <c r="D3" s="180"/>
      <c r="E3" s="180"/>
      <c r="F3" s="180"/>
      <c r="G3" s="180"/>
      <c r="H3" s="180"/>
      <c r="I3" s="181"/>
      <c r="J3" s="180"/>
      <c r="K3" s="182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AT3" s="178" t="s">
        <v>78</v>
      </c>
    </row>
    <row r="4" spans="1:70" ht="36.950000000000003" customHeight="1">
      <c r="B4" s="183"/>
      <c r="C4" s="184"/>
      <c r="D4" s="185" t="s">
        <v>84</v>
      </c>
      <c r="E4" s="184"/>
      <c r="F4" s="184"/>
      <c r="G4" s="184"/>
      <c r="H4" s="184"/>
      <c r="I4" s="186"/>
      <c r="J4" s="184"/>
      <c r="K4" s="187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AT4" s="178" t="s">
        <v>6</v>
      </c>
    </row>
    <row r="5" spans="1:70" ht="6.95" customHeight="1">
      <c r="B5" s="183"/>
      <c r="C5" s="184"/>
      <c r="D5" s="184"/>
      <c r="E5" s="184"/>
      <c r="F5" s="184"/>
      <c r="G5" s="184"/>
      <c r="H5" s="184"/>
      <c r="I5" s="186"/>
      <c r="J5" s="184"/>
      <c r="K5" s="187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</row>
    <row r="6" spans="1:70" ht="15">
      <c r="B6" s="183"/>
      <c r="C6" s="184"/>
      <c r="D6" s="189" t="s">
        <v>17</v>
      </c>
      <c r="E6" s="184"/>
      <c r="F6" s="184"/>
      <c r="G6" s="184"/>
      <c r="H6" s="184"/>
      <c r="I6" s="186"/>
      <c r="J6" s="184"/>
      <c r="K6" s="187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</row>
    <row r="7" spans="1:70" ht="16.5" customHeight="1">
      <c r="B7" s="183"/>
      <c r="C7" s="184"/>
      <c r="D7" s="184"/>
      <c r="E7" s="383" t="s">
        <v>532</v>
      </c>
      <c r="F7" s="384"/>
      <c r="G7" s="384"/>
      <c r="H7" s="384"/>
      <c r="I7" s="186"/>
      <c r="J7" s="184"/>
      <c r="K7" s="187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</row>
    <row r="8" spans="1:70" s="190" customFormat="1" ht="15">
      <c r="B8" s="191"/>
      <c r="C8" s="192"/>
      <c r="D8" s="189" t="s">
        <v>85</v>
      </c>
      <c r="E8" s="192"/>
      <c r="F8" s="192"/>
      <c r="G8" s="192"/>
      <c r="H8" s="192"/>
      <c r="I8" s="193"/>
      <c r="J8" s="192"/>
      <c r="K8" s="194"/>
    </row>
    <row r="9" spans="1:70" s="190" customFormat="1" ht="36.950000000000003" customHeight="1">
      <c r="B9" s="191"/>
      <c r="C9" s="192"/>
      <c r="D9" s="192"/>
      <c r="E9" s="385" t="s">
        <v>272</v>
      </c>
      <c r="F9" s="386"/>
      <c r="G9" s="386"/>
      <c r="H9" s="386"/>
      <c r="I9" s="193"/>
      <c r="J9" s="192"/>
      <c r="K9" s="194"/>
    </row>
    <row r="10" spans="1:70" s="190" customFormat="1">
      <c r="B10" s="191"/>
      <c r="C10" s="192"/>
      <c r="D10" s="192"/>
      <c r="E10" s="192"/>
      <c r="F10" s="192"/>
      <c r="G10" s="192"/>
      <c r="H10" s="192"/>
      <c r="I10" s="193"/>
      <c r="J10" s="192"/>
      <c r="K10" s="194"/>
    </row>
    <row r="11" spans="1:70" s="190" customFormat="1" ht="14.45" customHeight="1">
      <c r="B11" s="191"/>
      <c r="C11" s="192"/>
      <c r="D11" s="189" t="s">
        <v>19</v>
      </c>
      <c r="E11" s="192"/>
      <c r="F11" s="195" t="s">
        <v>5</v>
      </c>
      <c r="G11" s="192"/>
      <c r="H11" s="192"/>
      <c r="I11" s="196" t="s">
        <v>20</v>
      </c>
      <c r="J11" s="195" t="s">
        <v>5</v>
      </c>
      <c r="K11" s="194"/>
    </row>
    <row r="12" spans="1:70" s="190" customFormat="1" ht="14.45" customHeight="1">
      <c r="B12" s="191"/>
      <c r="C12" s="192"/>
      <c r="D12" s="189" t="s">
        <v>21</v>
      </c>
      <c r="E12" s="192"/>
      <c r="F12" s="195" t="s">
        <v>22</v>
      </c>
      <c r="G12" s="192"/>
      <c r="H12" s="192"/>
      <c r="I12" s="196" t="s">
        <v>23</v>
      </c>
      <c r="J12" s="197"/>
      <c r="K12" s="194"/>
    </row>
    <row r="13" spans="1:70" s="190" customFormat="1" ht="10.9" customHeight="1">
      <c r="B13" s="191"/>
      <c r="C13" s="192"/>
      <c r="D13" s="192"/>
      <c r="E13" s="192"/>
      <c r="F13" s="192"/>
      <c r="G13" s="192"/>
      <c r="H13" s="192"/>
      <c r="I13" s="193"/>
      <c r="J13" s="192"/>
      <c r="K13" s="194"/>
    </row>
    <row r="14" spans="1:70" s="190" customFormat="1" ht="14.45" customHeight="1">
      <c r="B14" s="191"/>
      <c r="C14" s="192"/>
      <c r="D14" s="189" t="s">
        <v>24</v>
      </c>
      <c r="E14" s="192"/>
      <c r="F14" s="192"/>
      <c r="G14" s="192"/>
      <c r="H14" s="192"/>
      <c r="I14" s="196" t="s">
        <v>25</v>
      </c>
      <c r="J14" s="195" t="s">
        <v>5</v>
      </c>
      <c r="K14" s="194"/>
    </row>
    <row r="15" spans="1:70" s="190" customFormat="1" ht="18" customHeight="1">
      <c r="B15" s="191"/>
      <c r="C15" s="192"/>
      <c r="D15" s="192"/>
      <c r="E15" s="195" t="s">
        <v>273</v>
      </c>
      <c r="F15" s="192"/>
      <c r="G15" s="192"/>
      <c r="H15" s="192"/>
      <c r="I15" s="196" t="s">
        <v>27</v>
      </c>
      <c r="J15" s="195" t="s">
        <v>5</v>
      </c>
      <c r="K15" s="194"/>
    </row>
    <row r="16" spans="1:70" s="190" customFormat="1" ht="6.95" customHeight="1">
      <c r="B16" s="191"/>
      <c r="C16" s="192"/>
      <c r="D16" s="192"/>
      <c r="E16" s="192"/>
      <c r="F16" s="192"/>
      <c r="G16" s="192"/>
      <c r="H16" s="192"/>
      <c r="I16" s="193"/>
      <c r="J16" s="192"/>
      <c r="K16" s="194"/>
    </row>
    <row r="17" spans="2:22" s="190" customFormat="1" ht="14.45" customHeight="1">
      <c r="B17" s="191"/>
      <c r="C17" s="192"/>
      <c r="D17" s="189" t="s">
        <v>28</v>
      </c>
      <c r="E17" s="192"/>
      <c r="F17" s="192"/>
      <c r="G17" s="192"/>
      <c r="H17" s="192"/>
      <c r="I17" s="196" t="s">
        <v>25</v>
      </c>
      <c r="J17" s="195" t="s">
        <v>5</v>
      </c>
      <c r="K17" s="194"/>
    </row>
    <row r="18" spans="2:22" s="190" customFormat="1" ht="18" customHeight="1">
      <c r="B18" s="191"/>
      <c r="C18" s="192"/>
      <c r="D18" s="192"/>
      <c r="E18" s="195" t="s">
        <v>5</v>
      </c>
      <c r="F18" s="192"/>
      <c r="G18" s="192"/>
      <c r="H18" s="192"/>
      <c r="I18" s="196" t="s">
        <v>27</v>
      </c>
      <c r="J18" s="195" t="s">
        <v>5</v>
      </c>
      <c r="K18" s="194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</row>
    <row r="19" spans="2:22" s="190" customFormat="1" ht="6.95" customHeight="1">
      <c r="B19" s="191"/>
      <c r="C19" s="192"/>
      <c r="D19" s="192"/>
      <c r="E19" s="192"/>
      <c r="F19" s="192"/>
      <c r="G19" s="192"/>
      <c r="H19" s="192"/>
      <c r="I19" s="193"/>
      <c r="J19" s="192"/>
      <c r="K19" s="194"/>
    </row>
    <row r="20" spans="2:22" s="190" customFormat="1" ht="14.45" customHeight="1">
      <c r="B20" s="191"/>
      <c r="C20" s="192"/>
      <c r="D20" s="189" t="s">
        <v>30</v>
      </c>
      <c r="E20" s="192"/>
      <c r="F20" s="192"/>
      <c r="G20" s="192"/>
      <c r="H20" s="192"/>
      <c r="I20" s="196" t="s">
        <v>25</v>
      </c>
      <c r="J20" s="195" t="s">
        <v>5</v>
      </c>
      <c r="K20" s="194"/>
    </row>
    <row r="21" spans="2:22" s="190" customFormat="1" ht="18" customHeight="1">
      <c r="B21" s="191"/>
      <c r="C21" s="192"/>
      <c r="D21" s="192"/>
      <c r="E21" s="195" t="s">
        <v>31</v>
      </c>
      <c r="F21" s="192"/>
      <c r="G21" s="192"/>
      <c r="H21" s="192"/>
      <c r="I21" s="196" t="s">
        <v>27</v>
      </c>
      <c r="J21" s="195" t="s">
        <v>5</v>
      </c>
      <c r="K21" s="194"/>
    </row>
    <row r="22" spans="2:22" s="190" customFormat="1" ht="6.95" customHeight="1">
      <c r="B22" s="191"/>
      <c r="C22" s="192"/>
      <c r="D22" s="192"/>
      <c r="E22" s="192"/>
      <c r="F22" s="192"/>
      <c r="G22" s="192"/>
      <c r="H22" s="192"/>
      <c r="I22" s="193"/>
      <c r="J22" s="192"/>
      <c r="K22" s="194"/>
    </row>
    <row r="23" spans="2:22" s="190" customFormat="1" ht="14.45" customHeight="1">
      <c r="B23" s="191"/>
      <c r="C23" s="192"/>
      <c r="D23" s="189" t="s">
        <v>33</v>
      </c>
      <c r="E23" s="192"/>
      <c r="F23" s="192"/>
      <c r="G23" s="192"/>
      <c r="H23" s="192"/>
      <c r="I23" s="193"/>
      <c r="J23" s="192"/>
      <c r="K23" s="194"/>
    </row>
    <row r="24" spans="2:22" s="202" customFormat="1" ht="16.5" customHeight="1">
      <c r="B24" s="198"/>
      <c r="C24" s="199"/>
      <c r="D24" s="199"/>
      <c r="E24" s="387" t="s">
        <v>5</v>
      </c>
      <c r="F24" s="387"/>
      <c r="G24" s="387"/>
      <c r="H24" s="387"/>
      <c r="I24" s="200"/>
      <c r="J24" s="199"/>
      <c r="K24" s="201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</row>
    <row r="25" spans="2:22" s="190" customFormat="1" ht="6.95" customHeight="1">
      <c r="B25" s="191"/>
      <c r="C25" s="192"/>
      <c r="D25" s="192"/>
      <c r="E25" s="192"/>
      <c r="F25" s="192"/>
      <c r="G25" s="192"/>
      <c r="H25" s="192"/>
      <c r="I25" s="193"/>
      <c r="J25" s="192"/>
      <c r="K25" s="194"/>
    </row>
    <row r="26" spans="2:22" s="190" customFormat="1" ht="6.95" customHeight="1">
      <c r="B26" s="191"/>
      <c r="C26" s="192"/>
      <c r="D26" s="203"/>
      <c r="E26" s="203"/>
      <c r="F26" s="203"/>
      <c r="G26" s="203"/>
      <c r="H26" s="203"/>
      <c r="I26" s="204"/>
      <c r="J26" s="203"/>
      <c r="K26" s="205"/>
    </row>
    <row r="27" spans="2:22" s="190" customFormat="1" ht="25.35" customHeight="1">
      <c r="B27" s="191"/>
      <c r="C27" s="192"/>
      <c r="D27" s="206" t="s">
        <v>34</v>
      </c>
      <c r="E27" s="192"/>
      <c r="F27" s="192"/>
      <c r="G27" s="192"/>
      <c r="H27" s="192"/>
      <c r="I27" s="193"/>
      <c r="J27" s="207">
        <f>ROUND(J80,2)</f>
        <v>0</v>
      </c>
      <c r="K27" s="194"/>
    </row>
    <row r="28" spans="2:22" s="190" customFormat="1" ht="6.95" customHeight="1">
      <c r="B28" s="191"/>
      <c r="C28" s="192"/>
      <c r="D28" s="203"/>
      <c r="E28" s="203"/>
      <c r="F28" s="203"/>
      <c r="G28" s="203"/>
      <c r="H28" s="203"/>
      <c r="I28" s="204"/>
      <c r="J28" s="203"/>
      <c r="K28" s="205"/>
    </row>
    <row r="29" spans="2:22" s="190" customFormat="1" ht="14.45" customHeight="1">
      <c r="B29" s="191"/>
      <c r="C29" s="192"/>
      <c r="D29" s="192"/>
      <c r="E29" s="192"/>
      <c r="F29" s="208" t="s">
        <v>36</v>
      </c>
      <c r="G29" s="192"/>
      <c r="H29" s="192"/>
      <c r="I29" s="209" t="s">
        <v>35</v>
      </c>
      <c r="J29" s="208" t="s">
        <v>37</v>
      </c>
      <c r="K29" s="194"/>
    </row>
    <row r="30" spans="2:22" s="190" customFormat="1" ht="14.45" customHeight="1">
      <c r="B30" s="191"/>
      <c r="C30" s="192"/>
      <c r="D30" s="210" t="s">
        <v>38</v>
      </c>
      <c r="E30" s="210" t="s">
        <v>39</v>
      </c>
      <c r="F30" s="211">
        <f>J27</f>
        <v>0</v>
      </c>
      <c r="G30" s="192"/>
      <c r="H30" s="192"/>
      <c r="I30" s="212">
        <v>0.21</v>
      </c>
      <c r="J30" s="211">
        <f>F30*I30</f>
        <v>0</v>
      </c>
      <c r="K30" s="194"/>
    </row>
    <row r="31" spans="2:22" s="190" customFormat="1" ht="14.45" customHeight="1">
      <c r="B31" s="191"/>
      <c r="C31" s="192"/>
      <c r="D31" s="192"/>
      <c r="E31" s="210" t="s">
        <v>40</v>
      </c>
      <c r="F31" s="211">
        <v>0</v>
      </c>
      <c r="G31" s="192"/>
      <c r="H31" s="192"/>
      <c r="I31" s="212">
        <v>0.15</v>
      </c>
      <c r="J31" s="211">
        <v>0</v>
      </c>
      <c r="K31" s="194"/>
    </row>
    <row r="32" spans="2:22" s="190" customFormat="1" ht="14.45" hidden="1" customHeight="1">
      <c r="B32" s="191"/>
      <c r="C32" s="192"/>
      <c r="D32" s="192"/>
      <c r="E32" s="210" t="s">
        <v>41</v>
      </c>
      <c r="F32" s="211" t="e">
        <f>ROUND(SUM(AV80:AV87), 2)</f>
        <v>#REF!</v>
      </c>
      <c r="G32" s="192"/>
      <c r="H32" s="192"/>
      <c r="I32" s="212">
        <v>0.21</v>
      </c>
      <c r="J32" s="211">
        <v>0</v>
      </c>
      <c r="K32" s="194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</row>
    <row r="33" spans="2:22" s="190" customFormat="1" ht="14.45" hidden="1" customHeight="1">
      <c r="B33" s="191"/>
      <c r="C33" s="192"/>
      <c r="D33" s="192"/>
      <c r="E33" s="210" t="s">
        <v>42</v>
      </c>
      <c r="F33" s="211" t="e">
        <f>ROUND(SUM(AW80:AW87), 2)</f>
        <v>#REF!</v>
      </c>
      <c r="G33" s="192"/>
      <c r="H33" s="192"/>
      <c r="I33" s="212">
        <v>0.15</v>
      </c>
      <c r="J33" s="211">
        <v>0</v>
      </c>
      <c r="K33" s="194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</row>
    <row r="34" spans="2:22" s="190" customFormat="1" ht="14.45" hidden="1" customHeight="1">
      <c r="B34" s="191"/>
      <c r="C34" s="192"/>
      <c r="D34" s="192"/>
      <c r="E34" s="210" t="s">
        <v>43</v>
      </c>
      <c r="F34" s="211" t="e">
        <f>ROUND(SUM(AX80:AX87), 2)</f>
        <v>#REF!</v>
      </c>
      <c r="G34" s="192"/>
      <c r="H34" s="192"/>
      <c r="I34" s="212">
        <v>0</v>
      </c>
      <c r="J34" s="211">
        <v>0</v>
      </c>
      <c r="K34" s="194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</row>
    <row r="35" spans="2:22" s="190" customFormat="1" ht="6.95" customHeight="1">
      <c r="B35" s="191"/>
      <c r="C35" s="192"/>
      <c r="D35" s="192"/>
      <c r="E35" s="192"/>
      <c r="F35" s="192"/>
      <c r="G35" s="192"/>
      <c r="H35" s="192"/>
      <c r="I35" s="193"/>
      <c r="J35" s="192"/>
      <c r="K35" s="194"/>
    </row>
    <row r="36" spans="2:22" s="190" customFormat="1" ht="25.35" customHeight="1">
      <c r="B36" s="191"/>
      <c r="C36" s="213"/>
      <c r="D36" s="214" t="s">
        <v>44</v>
      </c>
      <c r="E36" s="215"/>
      <c r="F36" s="215"/>
      <c r="G36" s="216" t="s">
        <v>45</v>
      </c>
      <c r="H36" s="217" t="s">
        <v>46</v>
      </c>
      <c r="I36" s="218"/>
      <c r="J36" s="219">
        <f>SUM(J27:J34)</f>
        <v>0</v>
      </c>
      <c r="K36" s="220"/>
    </row>
    <row r="37" spans="2:22" s="190" customFormat="1" ht="14.45" customHeight="1">
      <c r="B37" s="221"/>
      <c r="C37" s="222"/>
      <c r="D37" s="222"/>
      <c r="E37" s="222"/>
      <c r="F37" s="222"/>
      <c r="G37" s="222"/>
      <c r="H37" s="222"/>
      <c r="I37" s="223"/>
      <c r="J37" s="222"/>
      <c r="K37" s="224"/>
    </row>
    <row r="38" spans="2:22"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</row>
    <row r="39" spans="2:22"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</row>
    <row r="40" spans="2:22"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</row>
    <row r="41" spans="2:22" s="190" customFormat="1" ht="6.95" customHeight="1">
      <c r="B41" s="225"/>
      <c r="C41" s="226"/>
      <c r="D41" s="226"/>
      <c r="E41" s="226"/>
      <c r="F41" s="226"/>
      <c r="G41" s="226"/>
      <c r="H41" s="226"/>
      <c r="I41" s="227"/>
      <c r="J41" s="226"/>
      <c r="K41" s="228"/>
    </row>
    <row r="42" spans="2:22" s="190" customFormat="1" ht="36.950000000000003" customHeight="1">
      <c r="B42" s="191"/>
      <c r="C42" s="185" t="s">
        <v>87</v>
      </c>
      <c r="D42" s="192"/>
      <c r="E42" s="192"/>
      <c r="F42" s="192"/>
      <c r="G42" s="192"/>
      <c r="H42" s="192"/>
      <c r="I42" s="193"/>
      <c r="J42" s="192"/>
      <c r="K42" s="194"/>
    </row>
    <row r="43" spans="2:22" s="190" customFormat="1" ht="6.95" customHeight="1">
      <c r="B43" s="191"/>
      <c r="C43" s="192"/>
      <c r="D43" s="192"/>
      <c r="E43" s="192"/>
      <c r="F43" s="192"/>
      <c r="G43" s="192"/>
      <c r="H43" s="192"/>
      <c r="I43" s="193"/>
      <c r="J43" s="192"/>
      <c r="K43" s="194"/>
    </row>
    <row r="44" spans="2:22" s="190" customFormat="1" ht="14.45" customHeight="1">
      <c r="B44" s="191"/>
      <c r="C44" s="189" t="s">
        <v>17</v>
      </c>
      <c r="D44" s="192"/>
      <c r="E44" s="192"/>
      <c r="F44" s="192"/>
      <c r="G44" s="192"/>
      <c r="H44" s="192"/>
      <c r="I44" s="193"/>
      <c r="J44" s="192"/>
      <c r="K44" s="194"/>
    </row>
    <row r="45" spans="2:22" s="190" customFormat="1" ht="16.5" customHeight="1">
      <c r="B45" s="191"/>
      <c r="C45" s="192"/>
      <c r="D45" s="192"/>
      <c r="E45" s="383" t="str">
        <f>E7</f>
        <v>Park s přírodním dětským hřištěm - Jizbická</v>
      </c>
      <c r="F45" s="384"/>
      <c r="G45" s="384"/>
      <c r="H45" s="384"/>
      <c r="I45" s="193"/>
      <c r="J45" s="192"/>
      <c r="K45" s="194"/>
    </row>
    <row r="46" spans="2:22" s="190" customFormat="1" ht="14.45" customHeight="1">
      <c r="B46" s="191"/>
      <c r="C46" s="189" t="s">
        <v>85</v>
      </c>
      <c r="D46" s="192"/>
      <c r="E46" s="192"/>
      <c r="F46" s="192"/>
      <c r="G46" s="192"/>
      <c r="H46" s="192"/>
      <c r="I46" s="193"/>
      <c r="J46" s="192"/>
      <c r="K46" s="194"/>
    </row>
    <row r="47" spans="2:22" s="190" customFormat="1" ht="17.25" customHeight="1">
      <c r="B47" s="191"/>
      <c r="C47" s="192"/>
      <c r="D47" s="192"/>
      <c r="E47" s="385" t="str">
        <f>E9</f>
        <v>VRN - Vedlejší rozpočtové náklady</v>
      </c>
      <c r="F47" s="386"/>
      <c r="G47" s="386"/>
      <c r="H47" s="386"/>
      <c r="I47" s="193"/>
      <c r="J47" s="192"/>
      <c r="K47" s="194"/>
    </row>
    <row r="48" spans="2:22" s="190" customFormat="1" ht="6.95" customHeight="1">
      <c r="B48" s="191"/>
      <c r="C48" s="192"/>
      <c r="D48" s="192"/>
      <c r="E48" s="192"/>
      <c r="F48" s="192"/>
      <c r="G48" s="192"/>
      <c r="H48" s="192"/>
      <c r="I48" s="193"/>
      <c r="J48" s="192"/>
      <c r="K48" s="194"/>
    </row>
    <row r="49" spans="2:47" s="190" customFormat="1" ht="18" customHeight="1">
      <c r="B49" s="191"/>
      <c r="C49" s="189" t="s">
        <v>21</v>
      </c>
      <c r="D49" s="192"/>
      <c r="E49" s="192"/>
      <c r="F49" s="195" t="str">
        <f>F12</f>
        <v>Praha 20 Horní Počernice</v>
      </c>
      <c r="G49" s="192"/>
      <c r="H49" s="192"/>
      <c r="I49" s="196" t="s">
        <v>23</v>
      </c>
      <c r="J49" s="197" t="str">
        <f>IF(J12="","",J12)</f>
        <v/>
      </c>
      <c r="K49" s="194"/>
    </row>
    <row r="50" spans="2:47" s="190" customFormat="1" ht="6.95" customHeight="1">
      <c r="B50" s="191"/>
      <c r="C50" s="192"/>
      <c r="D50" s="192"/>
      <c r="E50" s="192"/>
      <c r="F50" s="192"/>
      <c r="G50" s="192"/>
      <c r="H50" s="192"/>
      <c r="I50" s="193"/>
      <c r="J50" s="192"/>
      <c r="K50" s="194"/>
    </row>
    <row r="51" spans="2:47" s="190" customFormat="1" ht="18">
      <c r="B51" s="191"/>
      <c r="C51" s="189" t="s">
        <v>24</v>
      </c>
      <c r="D51" s="192"/>
      <c r="E51" s="192"/>
      <c r="F51" s="195" t="str">
        <f>E15</f>
        <v>Městská část Praha 9 Horní Počernice</v>
      </c>
      <c r="G51" s="192"/>
      <c r="H51" s="192"/>
      <c r="I51" s="196" t="s">
        <v>30</v>
      </c>
      <c r="J51" s="387" t="str">
        <f>E21</f>
        <v>terra florida v.o.s.</v>
      </c>
      <c r="K51" s="194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</row>
    <row r="52" spans="2:47" s="190" customFormat="1" ht="14.45" customHeight="1">
      <c r="B52" s="191"/>
      <c r="C52" s="189" t="s">
        <v>28</v>
      </c>
      <c r="D52" s="192"/>
      <c r="E52" s="192"/>
      <c r="F52" s="195" t="str">
        <f>IF(E18="","",E18)</f>
        <v/>
      </c>
      <c r="G52" s="192"/>
      <c r="H52" s="192"/>
      <c r="I52" s="193"/>
      <c r="J52" s="388"/>
      <c r="K52" s="194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</row>
    <row r="53" spans="2:47" s="190" customFormat="1" ht="10.35" customHeight="1">
      <c r="B53" s="191"/>
      <c r="C53" s="192"/>
      <c r="D53" s="192"/>
      <c r="E53" s="192"/>
      <c r="F53" s="192"/>
      <c r="G53" s="192"/>
      <c r="H53" s="192"/>
      <c r="I53" s="193"/>
      <c r="J53" s="192"/>
      <c r="K53" s="194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</row>
    <row r="54" spans="2:47" s="190" customFormat="1" ht="29.25" customHeight="1">
      <c r="B54" s="191"/>
      <c r="C54" s="229" t="s">
        <v>88</v>
      </c>
      <c r="D54" s="213"/>
      <c r="E54" s="213"/>
      <c r="F54" s="213"/>
      <c r="G54" s="213"/>
      <c r="H54" s="213"/>
      <c r="I54" s="230"/>
      <c r="J54" s="231" t="s">
        <v>89</v>
      </c>
      <c r="K54" s="232"/>
      <c r="L54" s="249"/>
      <c r="M54" s="249"/>
      <c r="N54" s="249"/>
      <c r="O54" s="249"/>
      <c r="P54" s="249"/>
      <c r="Q54" s="249"/>
      <c r="R54" s="249"/>
      <c r="S54" s="249"/>
      <c r="T54" s="249"/>
      <c r="U54" s="249"/>
      <c r="V54" s="249"/>
    </row>
    <row r="55" spans="2:47" s="190" customFormat="1" ht="10.35" customHeight="1">
      <c r="B55" s="191"/>
      <c r="C55" s="192"/>
      <c r="D55" s="192"/>
      <c r="E55" s="192"/>
      <c r="F55" s="192"/>
      <c r="G55" s="192"/>
      <c r="H55" s="192"/>
      <c r="I55" s="193"/>
      <c r="J55" s="192"/>
      <c r="K55" s="194"/>
    </row>
    <row r="56" spans="2:47" s="190" customFormat="1" ht="29.25" customHeight="1">
      <c r="B56" s="191"/>
      <c r="C56" s="233" t="s">
        <v>90</v>
      </c>
      <c r="D56" s="192"/>
      <c r="E56" s="192"/>
      <c r="F56" s="192"/>
      <c r="G56" s="192"/>
      <c r="H56" s="192"/>
      <c r="I56" s="193"/>
      <c r="J56" s="207">
        <f>J80</f>
        <v>0</v>
      </c>
      <c r="K56" s="194"/>
      <c r="AU56" s="178" t="s">
        <v>91</v>
      </c>
    </row>
    <row r="57" spans="2:47" s="241" customFormat="1" ht="24.95" customHeight="1">
      <c r="B57" s="234"/>
      <c r="C57" s="235"/>
      <c r="D57" s="236" t="s">
        <v>272</v>
      </c>
      <c r="E57" s="237"/>
      <c r="F57" s="237"/>
      <c r="G57" s="237"/>
      <c r="H57" s="237"/>
      <c r="I57" s="238"/>
      <c r="J57" s="239">
        <f>J81</f>
        <v>0</v>
      </c>
      <c r="K57" s="240"/>
      <c r="L57" s="176"/>
      <c r="M57" s="176"/>
      <c r="N57" s="176"/>
      <c r="O57" s="176"/>
      <c r="P57" s="176"/>
      <c r="Q57" s="176"/>
      <c r="R57" s="176"/>
      <c r="S57" s="176"/>
      <c r="T57" s="176"/>
      <c r="U57" s="176"/>
      <c r="V57" s="176"/>
    </row>
    <row r="58" spans="2:47" s="249" customFormat="1" ht="19.899999999999999" customHeight="1">
      <c r="B58" s="242"/>
      <c r="C58" s="243"/>
      <c r="D58" s="244" t="s">
        <v>274</v>
      </c>
      <c r="E58" s="245"/>
      <c r="F58" s="245"/>
      <c r="G58" s="245"/>
      <c r="H58" s="245"/>
      <c r="I58" s="246"/>
      <c r="J58" s="247">
        <f>J82</f>
        <v>0</v>
      </c>
      <c r="K58" s="248"/>
      <c r="L58" s="176"/>
      <c r="M58" s="176"/>
      <c r="N58" s="176"/>
      <c r="O58" s="176"/>
      <c r="P58" s="176"/>
      <c r="Q58" s="176"/>
      <c r="R58" s="176"/>
      <c r="S58" s="176"/>
      <c r="T58" s="176"/>
      <c r="U58" s="176"/>
      <c r="V58" s="176"/>
    </row>
    <row r="59" spans="2:47" s="249" customFormat="1" ht="19.899999999999999" customHeight="1">
      <c r="B59" s="242"/>
      <c r="C59" s="243"/>
      <c r="D59" s="244" t="s">
        <v>275</v>
      </c>
      <c r="E59" s="245"/>
      <c r="F59" s="245"/>
      <c r="G59" s="245"/>
      <c r="H59" s="245"/>
      <c r="I59" s="246"/>
      <c r="J59" s="247">
        <f>J84</f>
        <v>0</v>
      </c>
      <c r="K59" s="248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</row>
    <row r="60" spans="2:47" s="249" customFormat="1" ht="19.899999999999999" customHeight="1">
      <c r="B60" s="242"/>
      <c r="C60" s="243"/>
      <c r="D60" s="244" t="s">
        <v>276</v>
      </c>
      <c r="E60" s="245"/>
      <c r="F60" s="245"/>
      <c r="G60" s="245"/>
      <c r="H60" s="245"/>
      <c r="I60" s="246"/>
      <c r="J60" s="247">
        <f>J86</f>
        <v>0</v>
      </c>
      <c r="K60" s="248"/>
      <c r="L60" s="191"/>
      <c r="M60" s="190"/>
      <c r="N60" s="190"/>
      <c r="O60" s="190"/>
      <c r="P60" s="190"/>
      <c r="Q60" s="190"/>
      <c r="R60" s="190"/>
      <c r="S60" s="190"/>
      <c r="T60" s="190"/>
      <c r="U60" s="190"/>
      <c r="V60" s="190"/>
    </row>
    <row r="61" spans="2:47" s="190" customFormat="1" ht="21.75" customHeight="1">
      <c r="B61" s="191"/>
      <c r="C61" s="192"/>
      <c r="D61" s="192"/>
      <c r="E61" s="192"/>
      <c r="F61" s="192"/>
      <c r="G61" s="192"/>
      <c r="H61" s="192"/>
      <c r="I61" s="193"/>
      <c r="J61" s="192"/>
      <c r="K61" s="194"/>
      <c r="L61" s="191"/>
    </row>
    <row r="62" spans="2:47" s="190" customFormat="1" ht="6.95" customHeight="1">
      <c r="B62" s="221"/>
      <c r="C62" s="222"/>
      <c r="D62" s="222"/>
      <c r="E62" s="222"/>
      <c r="F62" s="222"/>
      <c r="G62" s="222"/>
      <c r="H62" s="222"/>
      <c r="I62" s="223"/>
      <c r="J62" s="222"/>
      <c r="K62" s="224"/>
      <c r="L62" s="191"/>
    </row>
    <row r="63" spans="2:47">
      <c r="L63" s="191"/>
      <c r="M63" s="190"/>
      <c r="N63" s="190"/>
      <c r="O63" s="190"/>
      <c r="P63" s="190"/>
      <c r="Q63" s="190"/>
      <c r="R63" s="190"/>
      <c r="S63" s="190"/>
      <c r="T63" s="190"/>
      <c r="U63" s="190"/>
      <c r="V63" s="190"/>
    </row>
    <row r="64" spans="2:47">
      <c r="L64" s="191"/>
      <c r="M64" s="190"/>
      <c r="N64" s="190"/>
      <c r="O64" s="190"/>
      <c r="P64" s="190"/>
      <c r="Q64" s="190"/>
      <c r="R64" s="190"/>
      <c r="S64" s="190"/>
      <c r="T64" s="190"/>
      <c r="U64" s="190"/>
      <c r="V64" s="190"/>
    </row>
    <row r="65" spans="2:52">
      <c r="L65" s="191"/>
      <c r="M65" s="190"/>
      <c r="N65" s="190"/>
      <c r="O65" s="190"/>
      <c r="P65" s="190"/>
      <c r="Q65" s="190"/>
      <c r="R65" s="190"/>
      <c r="S65" s="190"/>
      <c r="T65" s="190"/>
      <c r="U65" s="190"/>
      <c r="V65" s="190"/>
    </row>
    <row r="66" spans="2:52" s="190" customFormat="1" ht="6.95" customHeight="1">
      <c r="B66" s="225"/>
      <c r="C66" s="226"/>
      <c r="D66" s="226"/>
      <c r="E66" s="226"/>
      <c r="F66" s="226"/>
      <c r="G66" s="226"/>
      <c r="H66" s="226"/>
      <c r="I66" s="227"/>
      <c r="J66" s="226"/>
      <c r="K66" s="226"/>
      <c r="L66" s="191"/>
    </row>
    <row r="67" spans="2:52" s="190" customFormat="1" ht="36.950000000000003" customHeight="1">
      <c r="B67" s="191"/>
      <c r="C67" s="250" t="s">
        <v>103</v>
      </c>
      <c r="L67" s="191"/>
    </row>
    <row r="68" spans="2:52" s="190" customFormat="1" ht="6.95" customHeight="1">
      <c r="B68" s="191"/>
      <c r="L68" s="191"/>
    </row>
    <row r="69" spans="2:52" s="190" customFormat="1" ht="14.45" customHeight="1">
      <c r="B69" s="191"/>
      <c r="C69" s="251" t="s">
        <v>17</v>
      </c>
      <c r="L69" s="191"/>
    </row>
    <row r="70" spans="2:52" s="190" customFormat="1" ht="16.5" customHeight="1">
      <c r="B70" s="191"/>
      <c r="E70" s="389" t="str">
        <f>E7</f>
        <v>Park s přírodním dětským hřištěm - Jizbická</v>
      </c>
      <c r="F70" s="390"/>
      <c r="G70" s="390"/>
      <c r="H70" s="390"/>
      <c r="L70" s="191"/>
    </row>
    <row r="71" spans="2:52" s="190" customFormat="1" ht="14.45" customHeight="1">
      <c r="B71" s="191"/>
      <c r="C71" s="251" t="s">
        <v>85</v>
      </c>
      <c r="L71" s="191"/>
    </row>
    <row r="72" spans="2:52" s="190" customFormat="1" ht="17.25" customHeight="1">
      <c r="B72" s="191"/>
      <c r="E72" s="391" t="str">
        <f>E9</f>
        <v>VRN - Vedlejší rozpočtové náklady</v>
      </c>
      <c r="F72" s="392"/>
      <c r="G72" s="392"/>
      <c r="H72" s="392"/>
      <c r="L72" s="191"/>
    </row>
    <row r="73" spans="2:52" s="190" customFormat="1" ht="6.95" customHeight="1">
      <c r="B73" s="191"/>
      <c r="L73" s="255"/>
      <c r="M73" s="263"/>
      <c r="N73" s="263"/>
      <c r="O73" s="263"/>
      <c r="P73" s="263"/>
      <c r="Q73" s="263"/>
      <c r="R73" s="263"/>
      <c r="S73" s="263"/>
      <c r="T73" s="263"/>
      <c r="U73" s="263"/>
      <c r="V73" s="263"/>
    </row>
    <row r="74" spans="2:52" s="190" customFormat="1" ht="18" customHeight="1">
      <c r="B74" s="191"/>
      <c r="C74" s="251" t="s">
        <v>21</v>
      </c>
      <c r="F74" s="252" t="str">
        <f>F12</f>
        <v>Praha 20 Horní Počernice</v>
      </c>
      <c r="I74" s="253" t="s">
        <v>23</v>
      </c>
      <c r="J74" s="254" t="str">
        <f>IF(J12="","",J12)</f>
        <v/>
      </c>
      <c r="L74" s="191"/>
    </row>
    <row r="75" spans="2:52" s="190" customFormat="1" ht="6.95" customHeight="1">
      <c r="B75" s="191"/>
      <c r="L75" s="270"/>
      <c r="M75" s="271"/>
      <c r="N75" s="271"/>
      <c r="O75" s="271"/>
      <c r="P75" s="271"/>
      <c r="Q75" s="271"/>
      <c r="R75" s="271"/>
      <c r="S75" s="271"/>
      <c r="T75" s="271"/>
      <c r="U75" s="271"/>
      <c r="V75" s="271"/>
    </row>
    <row r="76" spans="2:52" s="190" customFormat="1" ht="15">
      <c r="B76" s="191"/>
      <c r="C76" s="251" t="s">
        <v>24</v>
      </c>
      <c r="F76" s="252" t="str">
        <f>E15</f>
        <v>Městská část Praha 9 Horní Počernice</v>
      </c>
      <c r="I76" s="253" t="s">
        <v>30</v>
      </c>
      <c r="J76" s="252" t="str">
        <f>E21</f>
        <v>terra florida v.o.s.</v>
      </c>
      <c r="L76" s="270"/>
      <c r="M76" s="271"/>
      <c r="N76" s="271"/>
      <c r="O76" s="271"/>
      <c r="P76" s="271"/>
      <c r="Q76" s="271"/>
      <c r="R76" s="271"/>
      <c r="S76" s="271"/>
      <c r="T76" s="271"/>
      <c r="U76" s="271"/>
      <c r="V76" s="271"/>
    </row>
    <row r="77" spans="2:52" s="190" customFormat="1" ht="14.45" customHeight="1">
      <c r="B77" s="191"/>
      <c r="C77" s="251" t="s">
        <v>28</v>
      </c>
      <c r="F77" s="252" t="str">
        <f>IF(E18="","",E18)</f>
        <v/>
      </c>
      <c r="L77" s="191"/>
    </row>
    <row r="78" spans="2:52" s="190" customFormat="1" ht="10.35" customHeight="1">
      <c r="B78" s="191"/>
      <c r="L78" s="270"/>
      <c r="M78" s="271"/>
      <c r="N78" s="271"/>
      <c r="O78" s="271"/>
      <c r="P78" s="271"/>
      <c r="Q78" s="271"/>
      <c r="R78" s="271"/>
      <c r="S78" s="271"/>
      <c r="T78" s="271"/>
      <c r="U78" s="271"/>
      <c r="V78" s="271"/>
    </row>
    <row r="79" spans="2:52" s="263" customFormat="1" ht="29.25" customHeight="1">
      <c r="B79" s="255"/>
      <c r="C79" s="256" t="s">
        <v>104</v>
      </c>
      <c r="D79" s="257" t="s">
        <v>53</v>
      </c>
      <c r="E79" s="257" t="s">
        <v>49</v>
      </c>
      <c r="F79" s="257" t="s">
        <v>105</v>
      </c>
      <c r="G79" s="257" t="s">
        <v>106</v>
      </c>
      <c r="H79" s="257" t="s">
        <v>107</v>
      </c>
      <c r="I79" s="258" t="s">
        <v>108</v>
      </c>
      <c r="J79" s="257" t="s">
        <v>89</v>
      </c>
      <c r="K79" s="259" t="s">
        <v>109</v>
      </c>
      <c r="L79" s="191"/>
      <c r="M79" s="190"/>
      <c r="N79" s="190"/>
      <c r="O79" s="190"/>
      <c r="P79" s="190"/>
      <c r="Q79" s="190"/>
      <c r="R79" s="190"/>
      <c r="S79" s="190"/>
      <c r="T79" s="190"/>
      <c r="U79" s="190"/>
      <c r="V79" s="190"/>
    </row>
    <row r="80" spans="2:52" s="190" customFormat="1" ht="29.25" customHeight="1">
      <c r="B80" s="191"/>
      <c r="C80" s="264" t="s">
        <v>90</v>
      </c>
      <c r="J80" s="265">
        <f>AZ80</f>
        <v>0</v>
      </c>
      <c r="L80" s="270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AI80" s="178" t="s">
        <v>67</v>
      </c>
      <c r="AJ80" s="178" t="s">
        <v>91</v>
      </c>
      <c r="AZ80" s="269">
        <f>AZ81</f>
        <v>0</v>
      </c>
    </row>
    <row r="81" spans="2:54" s="271" customFormat="1" ht="37.35" customHeight="1">
      <c r="B81" s="270"/>
      <c r="D81" s="272" t="s">
        <v>67</v>
      </c>
      <c r="E81" s="273" t="s">
        <v>277</v>
      </c>
      <c r="F81" s="273" t="s">
        <v>278</v>
      </c>
      <c r="I81" s="274"/>
      <c r="J81" s="275">
        <f>AZ81</f>
        <v>0</v>
      </c>
      <c r="L81" s="191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AG81" s="272" t="s">
        <v>279</v>
      </c>
      <c r="AI81" s="280" t="s">
        <v>67</v>
      </c>
      <c r="AJ81" s="280" t="s">
        <v>68</v>
      </c>
      <c r="AN81" s="272" t="s">
        <v>119</v>
      </c>
      <c r="AZ81" s="281">
        <f>AZ82+AZ84+AZ86</f>
        <v>0</v>
      </c>
    </row>
    <row r="82" spans="2:54" s="271" customFormat="1" ht="19.899999999999999" customHeight="1">
      <c r="B82" s="270"/>
      <c r="D82" s="272" t="s">
        <v>67</v>
      </c>
      <c r="E82" s="282" t="s">
        <v>280</v>
      </c>
      <c r="F82" s="282" t="s">
        <v>281</v>
      </c>
      <c r="I82" s="274"/>
      <c r="J82" s="283">
        <f>AZ82</f>
        <v>0</v>
      </c>
      <c r="L82" s="191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AG82" s="272" t="s">
        <v>279</v>
      </c>
      <c r="AI82" s="280" t="s">
        <v>67</v>
      </c>
      <c r="AJ82" s="280" t="s">
        <v>76</v>
      </c>
      <c r="AN82" s="272" t="s">
        <v>119</v>
      </c>
      <c r="AZ82" s="281">
        <f>AZ83</f>
        <v>0</v>
      </c>
    </row>
    <row r="83" spans="2:54" s="190" customFormat="1" ht="16.5" customHeight="1">
      <c r="B83" s="284"/>
      <c r="C83" s="285" t="s">
        <v>76</v>
      </c>
      <c r="D83" s="285" t="s">
        <v>121</v>
      </c>
      <c r="E83" s="286" t="s">
        <v>282</v>
      </c>
      <c r="F83" s="287" t="s">
        <v>281</v>
      </c>
      <c r="G83" s="288" t="s">
        <v>283</v>
      </c>
      <c r="H83" s="289"/>
      <c r="I83" s="290"/>
      <c r="J83" s="291">
        <f>ROUND(I83*H83,2)</f>
        <v>0</v>
      </c>
      <c r="K83" s="287" t="s">
        <v>284</v>
      </c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AG83" s="178" t="s">
        <v>285</v>
      </c>
      <c r="AI83" s="178" t="s">
        <v>121</v>
      </c>
      <c r="AJ83" s="178" t="s">
        <v>78</v>
      </c>
      <c r="AN83" s="178" t="s">
        <v>119</v>
      </c>
      <c r="AT83" s="296" t="e">
        <f>IF(#REF!="základní",J83,0)</f>
        <v>#REF!</v>
      </c>
      <c r="AU83" s="296" t="e">
        <f>IF(#REF!="snížená",J83,0)</f>
        <v>#REF!</v>
      </c>
      <c r="AV83" s="296" t="e">
        <f>IF(#REF!="zákl. přenesená",J83,0)</f>
        <v>#REF!</v>
      </c>
      <c r="AW83" s="296" t="e">
        <f>IF(#REF!="sníž. přenesená",J83,0)</f>
        <v>#REF!</v>
      </c>
      <c r="AX83" s="296" t="e">
        <f>IF(#REF!="nulová",J83,0)</f>
        <v>#REF!</v>
      </c>
      <c r="AY83" s="178" t="s">
        <v>76</v>
      </c>
      <c r="AZ83" s="296">
        <f>ROUND(I83*H83,2)</f>
        <v>0</v>
      </c>
      <c r="BA83" s="178" t="s">
        <v>285</v>
      </c>
      <c r="BB83" s="178" t="s">
        <v>286</v>
      </c>
    </row>
    <row r="84" spans="2:54" s="271" customFormat="1" ht="29.85" customHeight="1">
      <c r="B84" s="270"/>
      <c r="D84" s="272" t="s">
        <v>67</v>
      </c>
      <c r="E84" s="282" t="s">
        <v>287</v>
      </c>
      <c r="F84" s="282" t="s">
        <v>288</v>
      </c>
      <c r="I84" s="274"/>
      <c r="J84" s="283">
        <f>AZ84</f>
        <v>0</v>
      </c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AG84" s="272" t="s">
        <v>279</v>
      </c>
      <c r="AI84" s="280" t="s">
        <v>67</v>
      </c>
      <c r="AJ84" s="280" t="s">
        <v>76</v>
      </c>
      <c r="AN84" s="272" t="s">
        <v>119</v>
      </c>
      <c r="AZ84" s="281">
        <f>AZ85</f>
        <v>0</v>
      </c>
    </row>
    <row r="85" spans="2:54" s="190" customFormat="1" ht="16.5" customHeight="1">
      <c r="B85" s="284"/>
      <c r="C85" s="285" t="s">
        <v>78</v>
      </c>
      <c r="D85" s="285" t="s">
        <v>121</v>
      </c>
      <c r="E85" s="286" t="s">
        <v>289</v>
      </c>
      <c r="F85" s="287" t="s">
        <v>288</v>
      </c>
      <c r="G85" s="288" t="s">
        <v>283</v>
      </c>
      <c r="H85" s="289"/>
      <c r="I85" s="290"/>
      <c r="J85" s="291">
        <f>ROUND(I85*H85,2)</f>
        <v>0</v>
      </c>
      <c r="K85" s="287" t="s">
        <v>284</v>
      </c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AG85" s="178" t="s">
        <v>285</v>
      </c>
      <c r="AI85" s="178" t="s">
        <v>121</v>
      </c>
      <c r="AJ85" s="178" t="s">
        <v>78</v>
      </c>
      <c r="AN85" s="178" t="s">
        <v>119</v>
      </c>
      <c r="AT85" s="296" t="e">
        <f>IF(#REF!="základní",J85,0)</f>
        <v>#REF!</v>
      </c>
      <c r="AU85" s="296" t="e">
        <f>IF(#REF!="snížená",J85,0)</f>
        <v>#REF!</v>
      </c>
      <c r="AV85" s="296" t="e">
        <f>IF(#REF!="zákl. přenesená",J85,0)</f>
        <v>#REF!</v>
      </c>
      <c r="AW85" s="296" t="e">
        <f>IF(#REF!="sníž. přenesená",J85,0)</f>
        <v>#REF!</v>
      </c>
      <c r="AX85" s="296" t="e">
        <f>IF(#REF!="nulová",J85,0)</f>
        <v>#REF!</v>
      </c>
      <c r="AY85" s="178" t="s">
        <v>76</v>
      </c>
      <c r="AZ85" s="296">
        <f>ROUND(I85*H85,2)</f>
        <v>0</v>
      </c>
      <c r="BA85" s="178" t="s">
        <v>285</v>
      </c>
      <c r="BB85" s="178" t="s">
        <v>290</v>
      </c>
    </row>
    <row r="86" spans="2:54" s="271" customFormat="1" ht="29.85" customHeight="1">
      <c r="B86" s="270"/>
      <c r="D86" s="272" t="s">
        <v>67</v>
      </c>
      <c r="E86" s="282" t="s">
        <v>291</v>
      </c>
      <c r="F86" s="282" t="s">
        <v>292</v>
      </c>
      <c r="I86" s="274"/>
      <c r="J86" s="283">
        <f>AZ86</f>
        <v>0</v>
      </c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AG86" s="272" t="s">
        <v>279</v>
      </c>
      <c r="AI86" s="280" t="s">
        <v>67</v>
      </c>
      <c r="AJ86" s="280" t="s">
        <v>76</v>
      </c>
      <c r="AN86" s="272" t="s">
        <v>119</v>
      </c>
      <c r="AZ86" s="281">
        <f>AZ87</f>
        <v>0</v>
      </c>
    </row>
    <row r="87" spans="2:54" s="190" customFormat="1" ht="16.5" customHeight="1">
      <c r="B87" s="284"/>
      <c r="C87" s="285" t="s">
        <v>124</v>
      </c>
      <c r="D87" s="285" t="s">
        <v>121</v>
      </c>
      <c r="E87" s="286" t="s">
        <v>293</v>
      </c>
      <c r="F87" s="287" t="s">
        <v>292</v>
      </c>
      <c r="G87" s="288" t="s">
        <v>283</v>
      </c>
      <c r="H87" s="289"/>
      <c r="I87" s="290"/>
      <c r="J87" s="291">
        <f>ROUND(I87*H87,2)</f>
        <v>0</v>
      </c>
      <c r="K87" s="287" t="s">
        <v>284</v>
      </c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AG87" s="178" t="s">
        <v>285</v>
      </c>
      <c r="AI87" s="178" t="s">
        <v>121</v>
      </c>
      <c r="AJ87" s="178" t="s">
        <v>78</v>
      </c>
      <c r="AN87" s="178" t="s">
        <v>119</v>
      </c>
      <c r="AT87" s="296" t="e">
        <f>IF(#REF!="základní",J87,0)</f>
        <v>#REF!</v>
      </c>
      <c r="AU87" s="296" t="e">
        <f>IF(#REF!="snížená",J87,0)</f>
        <v>#REF!</v>
      </c>
      <c r="AV87" s="296" t="e">
        <f>IF(#REF!="zákl. přenesená",J87,0)</f>
        <v>#REF!</v>
      </c>
      <c r="AW87" s="296" t="e">
        <f>IF(#REF!="sníž. přenesená",J87,0)</f>
        <v>#REF!</v>
      </c>
      <c r="AX87" s="296" t="e">
        <f>IF(#REF!="nulová",J87,0)</f>
        <v>#REF!</v>
      </c>
      <c r="AY87" s="178" t="s">
        <v>76</v>
      </c>
      <c r="AZ87" s="296">
        <f>ROUND(I87*H87,2)</f>
        <v>0</v>
      </c>
      <c r="BA87" s="178" t="s">
        <v>285</v>
      </c>
      <c r="BB87" s="178" t="s">
        <v>294</v>
      </c>
    </row>
    <row r="88" spans="2:54" s="190" customFormat="1" ht="6.95" customHeight="1">
      <c r="B88" s="221"/>
      <c r="C88" s="222"/>
      <c r="D88" s="222"/>
      <c r="E88" s="222"/>
      <c r="F88" s="222"/>
      <c r="G88" s="222"/>
      <c r="H88" s="222"/>
      <c r="I88" s="223"/>
      <c r="J88" s="222"/>
      <c r="K88" s="222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</row>
  </sheetData>
  <autoFilter ref="C79:K87"/>
  <mergeCells count="9">
    <mergeCell ref="E47:H47"/>
    <mergeCell ref="J51:J52"/>
    <mergeCell ref="E70:H70"/>
    <mergeCell ref="E72:H72"/>
    <mergeCell ref="G1:H1"/>
    <mergeCell ref="E7:H7"/>
    <mergeCell ref="E9:H9"/>
    <mergeCell ref="E24:H24"/>
    <mergeCell ref="E45:H45"/>
  </mergeCells>
  <hyperlinks>
    <hyperlink ref="F1:G1" location="C2" display="1) Krycí list soupisu"/>
    <hyperlink ref="G1:H1" location="C54" display="2) Rekapitulace"/>
    <hyperlink ref="J1" location="C79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ASŘ - Hřiště</vt:lpstr>
      <vt:lpstr>0 - Příloha - dílčí výpočty</vt:lpstr>
      <vt:lpstr>VRN - Vedlejší rozpočtové...</vt:lpstr>
      <vt:lpstr>'0 - Příloha - dílčí výpočty'!Názvy_tisku</vt:lpstr>
      <vt:lpstr>'ASŘ - Hřiště'!Názvy_tisku</vt:lpstr>
      <vt:lpstr>'Rekapitulace stavby'!Názvy_tisku</vt:lpstr>
      <vt:lpstr>'VRN - Vedlejší rozpočtové...'!Názvy_tisku</vt:lpstr>
      <vt:lpstr>'0 - Příloha - dílčí výpočty'!Oblast_tisku</vt:lpstr>
      <vt:lpstr>'ASŘ - Hřiště'!Oblast_tisku</vt:lpstr>
      <vt:lpstr>'Rekapitulace stavby'!Oblast_tisku</vt:lpstr>
      <vt:lpstr>'VRN - Vedlejší rozpočtové...'!Oblast_tisku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doma-PC\doma</dc:creator>
  <cp:lastModifiedBy>Lada Aleš</cp:lastModifiedBy>
  <cp:lastPrinted>2018-08-28T12:48:24Z</cp:lastPrinted>
  <dcterms:created xsi:type="dcterms:W3CDTF">2018-08-28T12:28:49Z</dcterms:created>
  <dcterms:modified xsi:type="dcterms:W3CDTF">2021-02-04T07:23:02Z</dcterms:modified>
</cp:coreProperties>
</file>